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ml.chartshapes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ml.chartshapes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ml.chartshapes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ml.chartshapes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ml.chartshapes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ml.chartshapes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ml.chartshapes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ml.chartshapes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5.xml" ContentType="application/vnd.openxmlformats-officedocument.drawingml.chartshapes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6.xml" ContentType="application/vnd.openxmlformats-officedocument.drawingml.chartshapes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7.xml" ContentType="application/vnd.openxmlformats-officedocument.drawingml.chartshapes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ml.chartshapes+xml"/>
  <Override PartName="/xl/charts/chart23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ml.chartshapes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ml.chartshape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7.xml" ContentType="application/vnd.openxmlformats-officedocument.drawingml.chartshapes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8.xml" ContentType="application/vnd.openxmlformats-officedocument.drawingml.chartshapes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9.xml" ContentType="application/vnd.openxmlformats-officedocument.drawingml.chartshapes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ml.chartshapes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ml.chartshapes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ml.chartshapes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ml.chartshapes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ml.chartshapes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7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5.xml" ContentType="application/vnd.openxmlformats-officedocument.drawingml.chartshapes+xml"/>
  <Override PartName="/xl/charts/chart38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harts/chart39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40.xml" ContentType="application/vnd.openxmlformats-officedocument.drawingml.chartshapes+xml"/>
  <Override PartName="/xl/charts/chart40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1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41.xml" ContentType="application/vnd.openxmlformats-officedocument.drawingml.chartshapes+xml"/>
  <Override PartName="/xl/charts/chart42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42.xml" ContentType="application/vnd.openxmlformats-officedocument.drawingml.chartshapes+xml"/>
  <Override PartName="/xl/charts/chart43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4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43.xml" ContentType="application/vnd.openxmlformats-officedocument.drawingml.chartshapes+xml"/>
  <Override PartName="/xl/charts/chart45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44.xml" ContentType="application/vnd.openxmlformats-officedocument.drawingml.chartshapes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45.xml" ContentType="application/vnd.openxmlformats-officedocument.drawingml.chartshapes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46.xml" ContentType="application/vnd.openxmlformats-officedocument.drawingml.chartshapes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47.xml" ContentType="application/vnd.openxmlformats-officedocument.drawingml.chartshapes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48.xml" ContentType="application/vnd.openxmlformats-officedocument.drawingml.chartshapes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49.xml" ContentType="application/vnd.openxmlformats-officedocument.drawingml.chartshapes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Pos\Downloads\"/>
    </mc:Choice>
  </mc:AlternateContent>
  <xr:revisionPtr revIDLastSave="0" documentId="13_ncr:1_{2268893F-0D24-4C7C-B913-1DA570684B8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orward" sheetId="1" r:id="rId1"/>
    <sheet name="Atac-I50-SECOeS" sheetId="11" r:id="rId2"/>
    <sheet name="Atac-I50-NE" sheetId="12" state="hidden" r:id="rId3"/>
    <sheet name="Atac-I50-N" sheetId="15" state="hidden" r:id="rId4"/>
    <sheet name="Swap - Encargos" sheetId="17" state="hidden" r:id="rId5"/>
    <sheet name="Varej-I50-SECOeS" sheetId="18" r:id="rId6"/>
    <sheet name="Varej-I50-NE" sheetId="19" r:id="rId7"/>
    <sheet name="Varej-I50-N" sheetId="20" r:id="rId8"/>
    <sheet name="Atac-Conv-SECOeS" sheetId="21" state="hidden" r:id="rId9"/>
    <sheet name="Atac-Conv-NE" sheetId="22" state="hidden" r:id="rId10"/>
    <sheet name="Atac-Conv-N" sheetId="23" state="hidden" r:id="rId11"/>
    <sheet name="Varej-Conv-SECOeS" sheetId="24" r:id="rId12"/>
    <sheet name="Varej-Conv-NE" sheetId="25" r:id="rId13"/>
    <sheet name="Varej-Conv-N" sheetId="26" r:id="rId14"/>
  </sheets>
  <definedNames>
    <definedName name="_xlnm.Print_Area" localSheetId="1">'Atac-I50-SECOeS'!$AS$53:$CV$137</definedName>
    <definedName name="_xlnm.Print_Area" localSheetId="0">Forward!$AO$62:$CU$148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86" i="1" l="1"/>
  <c r="R86" i="1"/>
  <c r="S86" i="1"/>
  <c r="T86" i="1"/>
  <c r="N126" i="26"/>
  <c r="N127" i="26"/>
  <c r="N128" i="26"/>
  <c r="N129" i="26"/>
  <c r="N130" i="26"/>
  <c r="N131" i="26"/>
  <c r="N132" i="26"/>
  <c r="N133" i="26"/>
  <c r="O126" i="26"/>
  <c r="P126" i="26"/>
  <c r="Q126" i="26"/>
  <c r="R126" i="26"/>
  <c r="S126" i="26"/>
  <c r="T126" i="26"/>
  <c r="O127" i="26"/>
  <c r="P127" i="26"/>
  <c r="Q127" i="26"/>
  <c r="R127" i="26"/>
  <c r="S127" i="26"/>
  <c r="T127" i="26"/>
  <c r="O128" i="26"/>
  <c r="P128" i="26"/>
  <c r="Q128" i="26"/>
  <c r="R128" i="26"/>
  <c r="S128" i="26"/>
  <c r="T128" i="26"/>
  <c r="O129" i="26"/>
  <c r="P129" i="26"/>
  <c r="Q129" i="26"/>
  <c r="R129" i="26"/>
  <c r="S129" i="26"/>
  <c r="T129" i="26"/>
  <c r="O130" i="26"/>
  <c r="P130" i="26"/>
  <c r="Q130" i="26"/>
  <c r="R130" i="26"/>
  <c r="S130" i="26"/>
  <c r="T130" i="26"/>
  <c r="O131" i="26"/>
  <c r="P131" i="26"/>
  <c r="Q131" i="26"/>
  <c r="R131" i="26"/>
  <c r="S131" i="26"/>
  <c r="T131" i="26"/>
  <c r="O132" i="26"/>
  <c r="P132" i="26"/>
  <c r="Q132" i="26"/>
  <c r="R132" i="26"/>
  <c r="S132" i="26"/>
  <c r="T132" i="26"/>
  <c r="O133" i="26"/>
  <c r="P133" i="26"/>
  <c r="Q133" i="26"/>
  <c r="R133" i="26"/>
  <c r="S133" i="26"/>
  <c r="T133" i="26"/>
  <c r="O134" i="26"/>
  <c r="P134" i="26"/>
  <c r="Q134" i="26"/>
  <c r="R134" i="26"/>
  <c r="S134" i="26"/>
  <c r="T134" i="26"/>
  <c r="O135" i="26"/>
  <c r="P135" i="26"/>
  <c r="Q135" i="26"/>
  <c r="R135" i="26"/>
  <c r="S135" i="26"/>
  <c r="T135" i="26"/>
  <c r="O136" i="26"/>
  <c r="P136" i="26"/>
  <c r="Q136" i="26"/>
  <c r="R136" i="26"/>
  <c r="S136" i="26"/>
  <c r="T136" i="26"/>
  <c r="O137" i="26"/>
  <c r="P137" i="26"/>
  <c r="Q137" i="26"/>
  <c r="R137" i="26"/>
  <c r="S137" i="26"/>
  <c r="T137" i="26"/>
  <c r="O138" i="26"/>
  <c r="P138" i="26"/>
  <c r="Q138" i="26"/>
  <c r="R138" i="26"/>
  <c r="S138" i="26"/>
  <c r="T138" i="26"/>
  <c r="O139" i="26"/>
  <c r="P139" i="26"/>
  <c r="Q139" i="26"/>
  <c r="R139" i="26"/>
  <c r="S139" i="26"/>
  <c r="T139" i="26"/>
  <c r="S125" i="26"/>
  <c r="T125" i="26"/>
  <c r="R124" i="26"/>
  <c r="R125" i="26"/>
  <c r="N122" i="26"/>
  <c r="O122" i="26"/>
  <c r="P122" i="26"/>
  <c r="Q122" i="26"/>
  <c r="N123" i="26"/>
  <c r="O123" i="26"/>
  <c r="P123" i="26"/>
  <c r="Q123" i="26"/>
  <c r="N124" i="26"/>
  <c r="O124" i="26"/>
  <c r="P124" i="26"/>
  <c r="Q124" i="26"/>
  <c r="N125" i="26"/>
  <c r="O125" i="26"/>
  <c r="P125" i="26"/>
  <c r="Q125" i="26"/>
  <c r="M110" i="26"/>
  <c r="N110" i="26"/>
  <c r="O110" i="26"/>
  <c r="P110" i="26"/>
  <c r="Q110" i="26"/>
  <c r="M111" i="26"/>
  <c r="N111" i="26"/>
  <c r="O111" i="26"/>
  <c r="P111" i="26"/>
  <c r="Q111" i="26"/>
  <c r="M112" i="26"/>
  <c r="N112" i="26"/>
  <c r="O112" i="26"/>
  <c r="P112" i="26"/>
  <c r="Q112" i="26"/>
  <c r="M113" i="26"/>
  <c r="N113" i="26"/>
  <c r="O113" i="26"/>
  <c r="P113" i="26"/>
  <c r="Q113" i="26"/>
  <c r="M114" i="26"/>
  <c r="N114" i="26"/>
  <c r="O114" i="26"/>
  <c r="P114" i="26"/>
  <c r="Q114" i="26"/>
  <c r="M115" i="26"/>
  <c r="N115" i="26"/>
  <c r="O115" i="26"/>
  <c r="P115" i="26"/>
  <c r="Q115" i="26"/>
  <c r="M116" i="26"/>
  <c r="N116" i="26"/>
  <c r="O116" i="26"/>
  <c r="P116" i="26"/>
  <c r="Q116" i="26"/>
  <c r="M117" i="26"/>
  <c r="N117" i="26"/>
  <c r="O117" i="26"/>
  <c r="P117" i="26"/>
  <c r="Q117" i="26"/>
  <c r="M118" i="26"/>
  <c r="N118" i="26"/>
  <c r="O118" i="26"/>
  <c r="P118" i="26"/>
  <c r="Q118" i="26"/>
  <c r="M119" i="26"/>
  <c r="N119" i="26"/>
  <c r="O119" i="26"/>
  <c r="P119" i="26"/>
  <c r="Q119" i="26"/>
  <c r="M120" i="26"/>
  <c r="N120" i="26"/>
  <c r="O120" i="26"/>
  <c r="P120" i="26"/>
  <c r="Q120" i="26"/>
  <c r="M121" i="26"/>
  <c r="N121" i="26"/>
  <c r="O121" i="26"/>
  <c r="P121" i="26"/>
  <c r="Q121" i="26"/>
  <c r="L98" i="26"/>
  <c r="M98" i="26"/>
  <c r="N98" i="26"/>
  <c r="O98" i="26"/>
  <c r="P98" i="26"/>
  <c r="Q98" i="26"/>
  <c r="L99" i="26"/>
  <c r="M99" i="26"/>
  <c r="N99" i="26"/>
  <c r="O99" i="26"/>
  <c r="P99" i="26"/>
  <c r="Q99" i="26"/>
  <c r="L100" i="26"/>
  <c r="M100" i="26"/>
  <c r="N100" i="26"/>
  <c r="O100" i="26"/>
  <c r="P100" i="26"/>
  <c r="Q100" i="26"/>
  <c r="L101" i="26"/>
  <c r="M101" i="26"/>
  <c r="N101" i="26"/>
  <c r="O101" i="26"/>
  <c r="P101" i="26"/>
  <c r="Q101" i="26"/>
  <c r="L102" i="26"/>
  <c r="M102" i="26"/>
  <c r="N102" i="26"/>
  <c r="O102" i="26"/>
  <c r="P102" i="26"/>
  <c r="Q102" i="26"/>
  <c r="L103" i="26"/>
  <c r="M103" i="26"/>
  <c r="N103" i="26"/>
  <c r="O103" i="26"/>
  <c r="P103" i="26"/>
  <c r="Q103" i="26"/>
  <c r="L104" i="26"/>
  <c r="M104" i="26"/>
  <c r="N104" i="26"/>
  <c r="O104" i="26"/>
  <c r="P104" i="26"/>
  <c r="Q104" i="26"/>
  <c r="L105" i="26"/>
  <c r="M105" i="26"/>
  <c r="N105" i="26"/>
  <c r="O105" i="26"/>
  <c r="P105" i="26"/>
  <c r="Q105" i="26"/>
  <c r="L106" i="26"/>
  <c r="M106" i="26"/>
  <c r="N106" i="26"/>
  <c r="O106" i="26"/>
  <c r="P106" i="26"/>
  <c r="Q106" i="26"/>
  <c r="L107" i="26"/>
  <c r="M107" i="26"/>
  <c r="N107" i="26"/>
  <c r="O107" i="26"/>
  <c r="P107" i="26"/>
  <c r="Q107" i="26"/>
  <c r="L108" i="26"/>
  <c r="M108" i="26"/>
  <c r="N108" i="26"/>
  <c r="O108" i="26"/>
  <c r="P108" i="26"/>
  <c r="Q108" i="26"/>
  <c r="L109" i="26"/>
  <c r="M109" i="26"/>
  <c r="N109" i="26"/>
  <c r="O109" i="26"/>
  <c r="P109" i="26"/>
  <c r="Q109" i="26"/>
  <c r="R96" i="26"/>
  <c r="S96" i="26"/>
  <c r="T96" i="26"/>
  <c r="P93" i="26"/>
  <c r="Q93" i="26"/>
  <c r="P94" i="26"/>
  <c r="Q94" i="26"/>
  <c r="P95" i="26"/>
  <c r="Q95" i="26"/>
  <c r="P96" i="26"/>
  <c r="Q96" i="26"/>
  <c r="P97" i="26"/>
  <c r="Q97" i="26"/>
  <c r="L86" i="26"/>
  <c r="M86" i="26"/>
  <c r="N86" i="26"/>
  <c r="O86" i="26"/>
  <c r="L87" i="26"/>
  <c r="M87" i="26"/>
  <c r="N87" i="26"/>
  <c r="O87" i="26"/>
  <c r="L88" i="26"/>
  <c r="M88" i="26"/>
  <c r="N88" i="26"/>
  <c r="O88" i="26"/>
  <c r="L89" i="26"/>
  <c r="M89" i="26"/>
  <c r="N89" i="26"/>
  <c r="O89" i="26"/>
  <c r="L90" i="26"/>
  <c r="M90" i="26"/>
  <c r="N90" i="26"/>
  <c r="O90" i="26"/>
  <c r="L91" i="26"/>
  <c r="M91" i="26"/>
  <c r="N91" i="26"/>
  <c r="O91" i="26"/>
  <c r="L92" i="26"/>
  <c r="M92" i="26"/>
  <c r="N92" i="26"/>
  <c r="O92" i="26"/>
  <c r="L93" i="26"/>
  <c r="M93" i="26"/>
  <c r="N93" i="26"/>
  <c r="O93" i="26"/>
  <c r="L94" i="26"/>
  <c r="M94" i="26"/>
  <c r="N94" i="26"/>
  <c r="O94" i="26"/>
  <c r="L95" i="26"/>
  <c r="M95" i="26"/>
  <c r="N95" i="26"/>
  <c r="O95" i="26"/>
  <c r="L96" i="26"/>
  <c r="M96" i="26"/>
  <c r="N96" i="26"/>
  <c r="O96" i="26"/>
  <c r="L97" i="26"/>
  <c r="M97" i="26"/>
  <c r="N97" i="26"/>
  <c r="O97" i="26"/>
  <c r="K87" i="26"/>
  <c r="K88" i="26"/>
  <c r="K89" i="26"/>
  <c r="K90" i="26"/>
  <c r="K91" i="26"/>
  <c r="K92" i="26"/>
  <c r="K93" i="26"/>
  <c r="K94" i="26"/>
  <c r="K95" i="26"/>
  <c r="K96" i="26"/>
  <c r="K97" i="26"/>
  <c r="K86" i="26"/>
  <c r="B141" i="26"/>
  <c r="A141" i="26"/>
  <c r="B140" i="26"/>
  <c r="A140" i="26"/>
  <c r="AQ139" i="26"/>
  <c r="B139" i="26"/>
  <c r="AO139" i="26" s="1"/>
  <c r="A139" i="26"/>
  <c r="AQ138" i="26"/>
  <c r="AP138" i="26"/>
  <c r="B138" i="26"/>
  <c r="AO138" i="26" s="1"/>
  <c r="A138" i="26"/>
  <c r="AQ137" i="26"/>
  <c r="AP137" i="26"/>
  <c r="AE137" i="26"/>
  <c r="B137" i="26"/>
  <c r="AO137" i="26" s="1"/>
  <c r="A137" i="26"/>
  <c r="AQ136" i="26"/>
  <c r="AP136" i="26"/>
  <c r="AE136" i="26"/>
  <c r="B136" i="26"/>
  <c r="AO136" i="26" s="1"/>
  <c r="A136" i="26"/>
  <c r="AQ135" i="26"/>
  <c r="AP135" i="26"/>
  <c r="B135" i="26"/>
  <c r="AO135" i="26" s="1"/>
  <c r="A135" i="26"/>
  <c r="AQ134" i="26"/>
  <c r="AP134" i="26"/>
  <c r="AE134" i="26"/>
  <c r="AD134" i="26"/>
  <c r="AD135" i="26" s="1"/>
  <c r="AD136" i="26" s="1"/>
  <c r="AD137" i="26" s="1"/>
  <c r="AD138" i="26" s="1"/>
  <c r="AD139" i="26" s="1"/>
  <c r="AE139" i="26" s="1"/>
  <c r="B134" i="26"/>
  <c r="AO134" i="26" s="1"/>
  <c r="A134" i="26"/>
  <c r="AQ133" i="26"/>
  <c r="AP133" i="26"/>
  <c r="B133" i="26"/>
  <c r="A133" i="26"/>
  <c r="B132" i="26"/>
  <c r="A132" i="26"/>
  <c r="B131" i="26"/>
  <c r="U131" i="26" s="1"/>
  <c r="A131" i="26"/>
  <c r="AO130" i="26"/>
  <c r="AN130" i="26"/>
  <c r="B130" i="26"/>
  <c r="A130" i="26"/>
  <c r="AO129" i="26"/>
  <c r="AN129" i="26"/>
  <c r="B129" i="26"/>
  <c r="A129" i="26"/>
  <c r="AO128" i="26"/>
  <c r="B128" i="26"/>
  <c r="AN128" i="26" s="1"/>
  <c r="A128" i="26"/>
  <c r="B127" i="26"/>
  <c r="A127" i="26"/>
  <c r="AQ126" i="26"/>
  <c r="B126" i="26"/>
  <c r="A126" i="26"/>
  <c r="B125" i="26"/>
  <c r="A125" i="26"/>
  <c r="B124" i="26"/>
  <c r="A124" i="26"/>
  <c r="AM123" i="26"/>
  <c r="B123" i="26"/>
  <c r="A123" i="26"/>
  <c r="B122" i="26"/>
  <c r="A122" i="26"/>
  <c r="AP121" i="26"/>
  <c r="B121" i="26"/>
  <c r="A121" i="26"/>
  <c r="B120" i="26"/>
  <c r="AN120" i="26" s="1"/>
  <c r="A120" i="26"/>
  <c r="U119" i="26"/>
  <c r="B119" i="26"/>
  <c r="A119" i="26"/>
  <c r="B118" i="26"/>
  <c r="AQ116" i="26" s="1"/>
  <c r="A118" i="26"/>
  <c r="B117" i="26"/>
  <c r="A117" i="26"/>
  <c r="B116" i="26"/>
  <c r="AP116" i="26" s="1"/>
  <c r="A116" i="26"/>
  <c r="AP115" i="26"/>
  <c r="B115" i="26"/>
  <c r="AO115" i="26" s="1"/>
  <c r="A115" i="26"/>
  <c r="AO114" i="26"/>
  <c r="B114" i="26"/>
  <c r="A114" i="26"/>
  <c r="AO113" i="26"/>
  <c r="B113" i="26"/>
  <c r="A113" i="26"/>
  <c r="AM112" i="26"/>
  <c r="B112" i="26"/>
  <c r="A112" i="26"/>
  <c r="AP111" i="26"/>
  <c r="B111" i="26"/>
  <c r="AM111" i="26" s="1"/>
  <c r="A111" i="26"/>
  <c r="AO110" i="26"/>
  <c r="AC110" i="26"/>
  <c r="AC111" i="26" s="1"/>
  <c r="AC112" i="26" s="1"/>
  <c r="AC113" i="26" s="1"/>
  <c r="AC114" i="26" s="1"/>
  <c r="AC115" i="26" s="1"/>
  <c r="AC116" i="26" s="1"/>
  <c r="AC117" i="26" s="1"/>
  <c r="AC118" i="26" s="1"/>
  <c r="AC119" i="26" s="1"/>
  <c r="AC120" i="26" s="1"/>
  <c r="AC121" i="26" s="1"/>
  <c r="B110" i="26"/>
  <c r="AN110" i="26" s="1"/>
  <c r="A110" i="26"/>
  <c r="AQ109" i="26"/>
  <c r="AN109" i="26"/>
  <c r="U109" i="26"/>
  <c r="B109" i="26"/>
  <c r="AM109" i="26" s="1"/>
  <c r="A109" i="26"/>
  <c r="AQ108" i="26"/>
  <c r="AN108" i="26"/>
  <c r="U108" i="26"/>
  <c r="B108" i="26"/>
  <c r="AM108" i="26" s="1"/>
  <c r="A108" i="26"/>
  <c r="AQ107" i="26"/>
  <c r="AN107" i="26"/>
  <c r="U107" i="26"/>
  <c r="B107" i="26"/>
  <c r="AM107" i="26" s="1"/>
  <c r="A107" i="26"/>
  <c r="AQ106" i="26"/>
  <c r="AN106" i="26"/>
  <c r="U106" i="26"/>
  <c r="B106" i="26"/>
  <c r="AM106" i="26" s="1"/>
  <c r="A106" i="26"/>
  <c r="AQ105" i="26"/>
  <c r="AN105" i="26"/>
  <c r="U105" i="26"/>
  <c r="B105" i="26"/>
  <c r="AM105" i="26" s="1"/>
  <c r="A105" i="26"/>
  <c r="AQ104" i="26"/>
  <c r="AN104" i="26"/>
  <c r="U104" i="26"/>
  <c r="B104" i="26"/>
  <c r="AM104" i="26" s="1"/>
  <c r="A104" i="26"/>
  <c r="AQ103" i="26"/>
  <c r="AN103" i="26"/>
  <c r="U103" i="26"/>
  <c r="B103" i="26"/>
  <c r="AM103" i="26" s="1"/>
  <c r="A103" i="26"/>
  <c r="AQ102" i="26"/>
  <c r="AN102" i="26"/>
  <c r="U102" i="26"/>
  <c r="B102" i="26"/>
  <c r="AM102" i="26" s="1"/>
  <c r="A102" i="26"/>
  <c r="AQ101" i="26"/>
  <c r="AO101" i="26"/>
  <c r="AN101" i="26"/>
  <c r="U101" i="26"/>
  <c r="B101" i="26"/>
  <c r="AM101" i="26" s="1"/>
  <c r="A101" i="26"/>
  <c r="AQ100" i="26"/>
  <c r="AO100" i="26"/>
  <c r="AN100" i="26"/>
  <c r="U100" i="26"/>
  <c r="B100" i="26"/>
  <c r="AM100" i="26" s="1"/>
  <c r="A100" i="26"/>
  <c r="AQ99" i="26"/>
  <c r="AO99" i="26"/>
  <c r="AN99" i="26"/>
  <c r="U99" i="26"/>
  <c r="B99" i="26"/>
  <c r="AM99" i="26" s="1"/>
  <c r="A99" i="26"/>
  <c r="B98" i="26"/>
  <c r="A98" i="26"/>
  <c r="AM97" i="26"/>
  <c r="B97" i="26"/>
  <c r="A97" i="26"/>
  <c r="AN96" i="26"/>
  <c r="U96" i="26"/>
  <c r="B96" i="26"/>
  <c r="AM96" i="26" s="1"/>
  <c r="A96" i="26"/>
  <c r="B95" i="26"/>
  <c r="AQ95" i="26" s="1"/>
  <c r="A95" i="26"/>
  <c r="AM94" i="26"/>
  <c r="B94" i="26"/>
  <c r="A94" i="26"/>
  <c r="AN93" i="26"/>
  <c r="U93" i="26"/>
  <c r="B93" i="26"/>
  <c r="AM93" i="26" s="1"/>
  <c r="A93" i="26"/>
  <c r="AO92" i="26"/>
  <c r="B92" i="26"/>
  <c r="AN92" i="26" s="1"/>
  <c r="A92" i="26"/>
  <c r="B91" i="26"/>
  <c r="AM91" i="26" s="1"/>
  <c r="A91" i="26"/>
  <c r="AM90" i="26"/>
  <c r="B90" i="26"/>
  <c r="A90" i="26"/>
  <c r="B89" i="26"/>
  <c r="AQ89" i="26" s="1"/>
  <c r="A89" i="26"/>
  <c r="AQ88" i="26"/>
  <c r="B88" i="26"/>
  <c r="AP88" i="26" s="1"/>
  <c r="A88" i="26"/>
  <c r="AP87" i="26"/>
  <c r="B87" i="26"/>
  <c r="AO87" i="26" s="1"/>
  <c r="A87" i="26"/>
  <c r="AC86" i="26"/>
  <c r="AC87" i="26" s="1"/>
  <c r="AC88" i="26" s="1"/>
  <c r="AC89" i="26" s="1"/>
  <c r="AC90" i="26" s="1"/>
  <c r="AC91" i="26" s="1"/>
  <c r="AC92" i="26" s="1"/>
  <c r="AC93" i="26" s="1"/>
  <c r="AC94" i="26" s="1"/>
  <c r="AC95" i="26" s="1"/>
  <c r="AC96" i="26" s="1"/>
  <c r="AC97" i="26" s="1"/>
  <c r="B86" i="26"/>
  <c r="A86" i="26"/>
  <c r="O134" i="25"/>
  <c r="P134" i="25"/>
  <c r="Q134" i="25"/>
  <c r="R134" i="25"/>
  <c r="S134" i="25"/>
  <c r="T134" i="25"/>
  <c r="O135" i="25"/>
  <c r="P135" i="25"/>
  <c r="Q135" i="25"/>
  <c r="R135" i="25"/>
  <c r="S135" i="25"/>
  <c r="T135" i="25"/>
  <c r="O136" i="25"/>
  <c r="P136" i="25"/>
  <c r="Q136" i="25"/>
  <c r="R136" i="25"/>
  <c r="S136" i="25"/>
  <c r="T136" i="25"/>
  <c r="O137" i="25"/>
  <c r="P137" i="25"/>
  <c r="Q137" i="25"/>
  <c r="R137" i="25"/>
  <c r="S137" i="25"/>
  <c r="T137" i="25"/>
  <c r="O138" i="25"/>
  <c r="P138" i="25"/>
  <c r="Q138" i="25"/>
  <c r="R138" i="25"/>
  <c r="S138" i="25"/>
  <c r="T138" i="25"/>
  <c r="O139" i="25"/>
  <c r="P139" i="25"/>
  <c r="Q139" i="25"/>
  <c r="R139" i="25"/>
  <c r="S139" i="25"/>
  <c r="T139" i="25"/>
  <c r="N126" i="25"/>
  <c r="O126" i="25"/>
  <c r="P126" i="25"/>
  <c r="Q126" i="25"/>
  <c r="R126" i="25"/>
  <c r="S126" i="25"/>
  <c r="T126" i="25"/>
  <c r="N127" i="25"/>
  <c r="O127" i="25"/>
  <c r="P127" i="25"/>
  <c r="Q127" i="25"/>
  <c r="R127" i="25"/>
  <c r="S127" i="25"/>
  <c r="T127" i="25"/>
  <c r="N128" i="25"/>
  <c r="O128" i="25"/>
  <c r="P128" i="25"/>
  <c r="Q128" i="25"/>
  <c r="R128" i="25"/>
  <c r="S128" i="25"/>
  <c r="T128" i="25"/>
  <c r="N129" i="25"/>
  <c r="O129" i="25"/>
  <c r="P129" i="25"/>
  <c r="Q129" i="25"/>
  <c r="R129" i="25"/>
  <c r="S129" i="25"/>
  <c r="T129" i="25"/>
  <c r="N130" i="25"/>
  <c r="O130" i="25"/>
  <c r="P130" i="25"/>
  <c r="Q130" i="25"/>
  <c r="R130" i="25"/>
  <c r="S130" i="25"/>
  <c r="T130" i="25"/>
  <c r="N131" i="25"/>
  <c r="O131" i="25"/>
  <c r="P131" i="25"/>
  <c r="Q131" i="25"/>
  <c r="R131" i="25"/>
  <c r="S131" i="25"/>
  <c r="T131" i="25"/>
  <c r="N132" i="25"/>
  <c r="O132" i="25"/>
  <c r="P132" i="25"/>
  <c r="Q132" i="25"/>
  <c r="R132" i="25"/>
  <c r="S132" i="25"/>
  <c r="T132" i="25"/>
  <c r="N133" i="25"/>
  <c r="O133" i="25"/>
  <c r="P133" i="25"/>
  <c r="Q133" i="25"/>
  <c r="R133" i="25"/>
  <c r="S133" i="25"/>
  <c r="T133" i="25"/>
  <c r="R125" i="25"/>
  <c r="S125" i="25"/>
  <c r="T125" i="25"/>
  <c r="R124" i="25"/>
  <c r="N122" i="25"/>
  <c r="O122" i="25"/>
  <c r="P122" i="25"/>
  <c r="Q122" i="25"/>
  <c r="N123" i="25"/>
  <c r="O123" i="25"/>
  <c r="P123" i="25"/>
  <c r="Q123" i="25"/>
  <c r="N124" i="25"/>
  <c r="O124" i="25"/>
  <c r="P124" i="25"/>
  <c r="Q124" i="25"/>
  <c r="N125" i="25"/>
  <c r="O125" i="25"/>
  <c r="P125" i="25"/>
  <c r="Q125" i="25"/>
  <c r="M110" i="25"/>
  <c r="N110" i="25"/>
  <c r="O110" i="25"/>
  <c r="P110" i="25"/>
  <c r="Q110" i="25"/>
  <c r="M111" i="25"/>
  <c r="N111" i="25"/>
  <c r="O111" i="25"/>
  <c r="P111" i="25"/>
  <c r="Q111" i="25"/>
  <c r="M112" i="25"/>
  <c r="N112" i="25"/>
  <c r="O112" i="25"/>
  <c r="P112" i="25"/>
  <c r="Q112" i="25"/>
  <c r="M113" i="25"/>
  <c r="N113" i="25"/>
  <c r="O113" i="25"/>
  <c r="P113" i="25"/>
  <c r="Q113" i="25"/>
  <c r="M114" i="25"/>
  <c r="N114" i="25"/>
  <c r="O114" i="25"/>
  <c r="P114" i="25"/>
  <c r="Q114" i="25"/>
  <c r="M115" i="25"/>
  <c r="N115" i="25"/>
  <c r="O115" i="25"/>
  <c r="P115" i="25"/>
  <c r="Q115" i="25"/>
  <c r="M116" i="25"/>
  <c r="N116" i="25"/>
  <c r="O116" i="25"/>
  <c r="P116" i="25"/>
  <c r="Q116" i="25"/>
  <c r="M117" i="25"/>
  <c r="N117" i="25"/>
  <c r="O117" i="25"/>
  <c r="P117" i="25"/>
  <c r="Q117" i="25"/>
  <c r="M118" i="25"/>
  <c r="N118" i="25"/>
  <c r="O118" i="25"/>
  <c r="P118" i="25"/>
  <c r="Q118" i="25"/>
  <c r="M119" i="25"/>
  <c r="N119" i="25"/>
  <c r="O119" i="25"/>
  <c r="P119" i="25"/>
  <c r="Q119" i="25"/>
  <c r="M120" i="25"/>
  <c r="N120" i="25"/>
  <c r="O120" i="25"/>
  <c r="P120" i="25"/>
  <c r="Q120" i="25"/>
  <c r="M121" i="25"/>
  <c r="N121" i="25"/>
  <c r="O121" i="25"/>
  <c r="P121" i="25"/>
  <c r="Q121" i="25"/>
  <c r="L98" i="25"/>
  <c r="M98" i="25"/>
  <c r="N98" i="25"/>
  <c r="O98" i="25"/>
  <c r="P98" i="25"/>
  <c r="Q98" i="25"/>
  <c r="L99" i="25"/>
  <c r="M99" i="25"/>
  <c r="N99" i="25"/>
  <c r="O99" i="25"/>
  <c r="P99" i="25"/>
  <c r="Q99" i="25"/>
  <c r="L100" i="25"/>
  <c r="M100" i="25"/>
  <c r="N100" i="25"/>
  <c r="O100" i="25"/>
  <c r="P100" i="25"/>
  <c r="Q100" i="25"/>
  <c r="L101" i="25"/>
  <c r="M101" i="25"/>
  <c r="N101" i="25"/>
  <c r="O101" i="25"/>
  <c r="P101" i="25"/>
  <c r="Q101" i="25"/>
  <c r="L102" i="25"/>
  <c r="M102" i="25"/>
  <c r="N102" i="25"/>
  <c r="O102" i="25"/>
  <c r="P102" i="25"/>
  <c r="Q102" i="25"/>
  <c r="L103" i="25"/>
  <c r="M103" i="25"/>
  <c r="N103" i="25"/>
  <c r="O103" i="25"/>
  <c r="P103" i="25"/>
  <c r="Q103" i="25"/>
  <c r="L104" i="25"/>
  <c r="M104" i="25"/>
  <c r="N104" i="25"/>
  <c r="O104" i="25"/>
  <c r="P104" i="25"/>
  <c r="Q104" i="25"/>
  <c r="L105" i="25"/>
  <c r="M105" i="25"/>
  <c r="N105" i="25"/>
  <c r="O105" i="25"/>
  <c r="P105" i="25"/>
  <c r="Q105" i="25"/>
  <c r="L106" i="25"/>
  <c r="M106" i="25"/>
  <c r="N106" i="25"/>
  <c r="O106" i="25"/>
  <c r="P106" i="25"/>
  <c r="Q106" i="25"/>
  <c r="L107" i="25"/>
  <c r="M107" i="25"/>
  <c r="N107" i="25"/>
  <c r="O107" i="25"/>
  <c r="P107" i="25"/>
  <c r="Q107" i="25"/>
  <c r="L108" i="25"/>
  <c r="M108" i="25"/>
  <c r="N108" i="25"/>
  <c r="O108" i="25"/>
  <c r="P108" i="25"/>
  <c r="Q108" i="25"/>
  <c r="L109" i="25"/>
  <c r="M109" i="25"/>
  <c r="N109" i="25"/>
  <c r="O109" i="25"/>
  <c r="P109" i="25"/>
  <c r="Q109" i="25"/>
  <c r="R96" i="25"/>
  <c r="S96" i="25"/>
  <c r="T96" i="25"/>
  <c r="K95" i="25"/>
  <c r="L95" i="25"/>
  <c r="M95" i="25"/>
  <c r="N95" i="25"/>
  <c r="O95" i="25"/>
  <c r="P95" i="25"/>
  <c r="Q95" i="25"/>
  <c r="K96" i="25"/>
  <c r="L96" i="25"/>
  <c r="M96" i="25"/>
  <c r="N96" i="25"/>
  <c r="O96" i="25"/>
  <c r="P96" i="25"/>
  <c r="Q96" i="25"/>
  <c r="K97" i="25"/>
  <c r="L97" i="25"/>
  <c r="M97" i="25"/>
  <c r="N97" i="25"/>
  <c r="O97" i="25"/>
  <c r="P97" i="25"/>
  <c r="Q97" i="25"/>
  <c r="P93" i="25"/>
  <c r="Q93" i="25"/>
  <c r="P94" i="25"/>
  <c r="Q94" i="25"/>
  <c r="K87" i="25"/>
  <c r="L87" i="25"/>
  <c r="M87" i="25"/>
  <c r="N87" i="25"/>
  <c r="O87" i="25"/>
  <c r="K88" i="25"/>
  <c r="L88" i="25"/>
  <c r="M88" i="25"/>
  <c r="N88" i="25"/>
  <c r="O88" i="25"/>
  <c r="K89" i="25"/>
  <c r="L89" i="25"/>
  <c r="M89" i="25"/>
  <c r="N89" i="25"/>
  <c r="O89" i="25"/>
  <c r="K90" i="25"/>
  <c r="L90" i="25"/>
  <c r="M90" i="25"/>
  <c r="N90" i="25"/>
  <c r="O90" i="25"/>
  <c r="K91" i="25"/>
  <c r="L91" i="25"/>
  <c r="M91" i="25"/>
  <c r="N91" i="25"/>
  <c r="O91" i="25"/>
  <c r="K92" i="25"/>
  <c r="L92" i="25"/>
  <c r="M92" i="25"/>
  <c r="N92" i="25"/>
  <c r="O92" i="25"/>
  <c r="K93" i="25"/>
  <c r="L93" i="25"/>
  <c r="M93" i="25"/>
  <c r="N93" i="25"/>
  <c r="O93" i="25"/>
  <c r="K94" i="25"/>
  <c r="L94" i="25"/>
  <c r="M94" i="25"/>
  <c r="N94" i="25"/>
  <c r="O94" i="25"/>
  <c r="L86" i="25"/>
  <c r="M86" i="25"/>
  <c r="N86" i="25"/>
  <c r="O86" i="25"/>
  <c r="K86" i="25"/>
  <c r="B141" i="25"/>
  <c r="A141" i="25"/>
  <c r="B140" i="25"/>
  <c r="A140" i="25"/>
  <c r="B139" i="25"/>
  <c r="AO139" i="25" s="1"/>
  <c r="A139" i="25"/>
  <c r="AQ138" i="25"/>
  <c r="AP138" i="25"/>
  <c r="AO138" i="25"/>
  <c r="B138" i="25"/>
  <c r="AN138" i="25" s="1"/>
  <c r="A138" i="25"/>
  <c r="AQ137" i="25"/>
  <c r="AP137" i="25"/>
  <c r="AO137" i="25"/>
  <c r="W137" i="25"/>
  <c r="B137" i="25"/>
  <c r="AN137" i="25" s="1"/>
  <c r="A137" i="25"/>
  <c r="AQ136" i="25"/>
  <c r="AP136" i="25"/>
  <c r="AO136" i="25"/>
  <c r="W136" i="25"/>
  <c r="B136" i="25"/>
  <c r="AN136" i="25" s="1"/>
  <c r="A136" i="25"/>
  <c r="AQ135" i="25"/>
  <c r="AP135" i="25"/>
  <c r="AO135" i="25"/>
  <c r="B135" i="25"/>
  <c r="AN135" i="25" s="1"/>
  <c r="A135" i="25"/>
  <c r="AQ134" i="25"/>
  <c r="AP134" i="25"/>
  <c r="AO134" i="25"/>
  <c r="AE134" i="25"/>
  <c r="AH134" i="25" s="1"/>
  <c r="AD134" i="25"/>
  <c r="AD135" i="25" s="1"/>
  <c r="AC134" i="25"/>
  <c r="AC135" i="25" s="1"/>
  <c r="AC136" i="25" s="1"/>
  <c r="AC137" i="25" s="1"/>
  <c r="AC138" i="25" s="1"/>
  <c r="AC139" i="25" s="1"/>
  <c r="B134" i="25"/>
  <c r="AN134" i="25" s="1"/>
  <c r="A134" i="25"/>
  <c r="B133" i="25"/>
  <c r="A133" i="25"/>
  <c r="B132" i="25"/>
  <c r="AP132" i="25" s="1"/>
  <c r="A132" i="25"/>
  <c r="U131" i="25"/>
  <c r="B131" i="25"/>
  <c r="A131" i="25"/>
  <c r="B130" i="25"/>
  <c r="A130" i="25"/>
  <c r="B129" i="25"/>
  <c r="A129" i="25"/>
  <c r="AQ128" i="25"/>
  <c r="B128" i="25"/>
  <c r="A128" i="25"/>
  <c r="B127" i="25"/>
  <c r="A127" i="25"/>
  <c r="AM126" i="25"/>
  <c r="B126" i="25"/>
  <c r="AP126" i="25" s="1"/>
  <c r="A126" i="25"/>
  <c r="B125" i="25"/>
  <c r="AP125" i="25" s="1"/>
  <c r="A125" i="25"/>
  <c r="B124" i="25"/>
  <c r="A124" i="25"/>
  <c r="U123" i="25"/>
  <c r="B123" i="25"/>
  <c r="A123" i="25"/>
  <c r="AC122" i="25"/>
  <c r="AC123" i="25" s="1"/>
  <c r="AC124" i="25" s="1"/>
  <c r="AC125" i="25" s="1"/>
  <c r="AC126" i="25" s="1"/>
  <c r="AC127" i="25" s="1"/>
  <c r="AC128" i="25" s="1"/>
  <c r="AC129" i="25" s="1"/>
  <c r="AC130" i="25" s="1"/>
  <c r="AC131" i="25" s="1"/>
  <c r="AC132" i="25" s="1"/>
  <c r="AC133" i="25" s="1"/>
  <c r="B122" i="25"/>
  <c r="A122" i="25"/>
  <c r="B121" i="25"/>
  <c r="AM121" i="25" s="1"/>
  <c r="A121" i="25"/>
  <c r="AP120" i="25"/>
  <c r="AO120" i="25"/>
  <c r="B120" i="25"/>
  <c r="AN120" i="25" s="1"/>
  <c r="A120" i="25"/>
  <c r="B119" i="25"/>
  <c r="AQ104" i="25" s="1"/>
  <c r="A119" i="25"/>
  <c r="B118" i="25"/>
  <c r="A118" i="25"/>
  <c r="B117" i="25"/>
  <c r="AQ117" i="25" s="1"/>
  <c r="A117" i="25"/>
  <c r="B116" i="25"/>
  <c r="A116" i="25"/>
  <c r="AP115" i="25"/>
  <c r="B115" i="25"/>
  <c r="A115" i="25"/>
  <c r="B114" i="25"/>
  <c r="A114" i="25"/>
  <c r="B113" i="25"/>
  <c r="A113" i="25"/>
  <c r="B112" i="25"/>
  <c r="A112" i="25"/>
  <c r="B111" i="25"/>
  <c r="A111" i="25"/>
  <c r="B110" i="25"/>
  <c r="A110" i="25"/>
  <c r="B109" i="25"/>
  <c r="A109" i="25"/>
  <c r="B108" i="25"/>
  <c r="A108" i="25"/>
  <c r="B107" i="25"/>
  <c r="A107" i="25"/>
  <c r="AQ106" i="25"/>
  <c r="B106" i="25"/>
  <c r="A106" i="25"/>
  <c r="B105" i="25"/>
  <c r="A105" i="25"/>
  <c r="B104" i="25"/>
  <c r="A104" i="25"/>
  <c r="B103" i="25"/>
  <c r="A103" i="25"/>
  <c r="B102" i="25"/>
  <c r="A102" i="25"/>
  <c r="B101" i="25"/>
  <c r="A101" i="25"/>
  <c r="B100" i="25"/>
  <c r="A100" i="25"/>
  <c r="B99" i="25"/>
  <c r="A99" i="25"/>
  <c r="AB98" i="25"/>
  <c r="AB99" i="25" s="1"/>
  <c r="AB100" i="25" s="1"/>
  <c r="AB101" i="25" s="1"/>
  <c r="AB102" i="25" s="1"/>
  <c r="AB103" i="25" s="1"/>
  <c r="AB104" i="25" s="1"/>
  <c r="AB105" i="25" s="1"/>
  <c r="AB106" i="25" s="1"/>
  <c r="AB107" i="25" s="1"/>
  <c r="AB108" i="25" s="1"/>
  <c r="AB109" i="25" s="1"/>
  <c r="B98" i="25"/>
  <c r="A98" i="25"/>
  <c r="B97" i="25"/>
  <c r="A97" i="25"/>
  <c r="B96" i="25"/>
  <c r="A96" i="25"/>
  <c r="B95" i="25"/>
  <c r="A95" i="25"/>
  <c r="B94" i="25"/>
  <c r="A94" i="25"/>
  <c r="B93" i="25"/>
  <c r="A93" i="25"/>
  <c r="AP92" i="25"/>
  <c r="B92" i="25"/>
  <c r="A92" i="25"/>
  <c r="AP91" i="25"/>
  <c r="B91" i="25"/>
  <c r="AQ91" i="25" s="1"/>
  <c r="A91" i="25"/>
  <c r="AP90" i="25"/>
  <c r="AM90" i="25"/>
  <c r="B90" i="25"/>
  <c r="AQ90" i="25" s="1"/>
  <c r="A90" i="25"/>
  <c r="AQ89" i="25"/>
  <c r="B89" i="25"/>
  <c r="AP89" i="25" s="1"/>
  <c r="A89" i="25"/>
  <c r="AP88" i="25"/>
  <c r="AM88" i="25"/>
  <c r="B88" i="25"/>
  <c r="AN88" i="25" s="1"/>
  <c r="A88" i="25"/>
  <c r="AO87" i="25"/>
  <c r="B87" i="25"/>
  <c r="AN87" i="25" s="1"/>
  <c r="A87" i="25"/>
  <c r="U86" i="25"/>
  <c r="B86" i="25"/>
  <c r="A86" i="25"/>
  <c r="O134" i="24"/>
  <c r="P134" i="24"/>
  <c r="Q134" i="24"/>
  <c r="R134" i="24"/>
  <c r="S134" i="24"/>
  <c r="T134" i="24"/>
  <c r="O135" i="24"/>
  <c r="P135" i="24"/>
  <c r="Q135" i="24"/>
  <c r="R135" i="24"/>
  <c r="S135" i="24"/>
  <c r="T135" i="24"/>
  <c r="O136" i="24"/>
  <c r="P136" i="24"/>
  <c r="Q136" i="24"/>
  <c r="R136" i="24"/>
  <c r="S136" i="24"/>
  <c r="T136" i="24"/>
  <c r="O137" i="24"/>
  <c r="P137" i="24"/>
  <c r="Q137" i="24"/>
  <c r="R137" i="24"/>
  <c r="S137" i="24"/>
  <c r="T137" i="24"/>
  <c r="O138" i="24"/>
  <c r="P138" i="24"/>
  <c r="Q138" i="24"/>
  <c r="R138" i="24"/>
  <c r="S138" i="24"/>
  <c r="T138" i="24"/>
  <c r="O139" i="24"/>
  <c r="P139" i="24"/>
  <c r="Q139" i="24"/>
  <c r="R139" i="24"/>
  <c r="S139" i="24"/>
  <c r="T139" i="24"/>
  <c r="N126" i="24"/>
  <c r="O126" i="24"/>
  <c r="P126" i="24"/>
  <c r="Q126" i="24"/>
  <c r="R126" i="24"/>
  <c r="S126" i="24"/>
  <c r="T126" i="24"/>
  <c r="N127" i="24"/>
  <c r="O127" i="24"/>
  <c r="P127" i="24"/>
  <c r="Q127" i="24"/>
  <c r="R127" i="24"/>
  <c r="S127" i="24"/>
  <c r="T127" i="24"/>
  <c r="N128" i="24"/>
  <c r="O128" i="24"/>
  <c r="P128" i="24"/>
  <c r="Q128" i="24"/>
  <c r="R128" i="24"/>
  <c r="S128" i="24"/>
  <c r="T128" i="24"/>
  <c r="N129" i="24"/>
  <c r="O129" i="24"/>
  <c r="P129" i="24"/>
  <c r="Q129" i="24"/>
  <c r="R129" i="24"/>
  <c r="S129" i="24"/>
  <c r="T129" i="24"/>
  <c r="N130" i="24"/>
  <c r="O130" i="24"/>
  <c r="P130" i="24"/>
  <c r="Q130" i="24"/>
  <c r="R130" i="24"/>
  <c r="S130" i="24"/>
  <c r="T130" i="24"/>
  <c r="N131" i="24"/>
  <c r="O131" i="24"/>
  <c r="P131" i="24"/>
  <c r="Q131" i="24"/>
  <c r="R131" i="24"/>
  <c r="S131" i="24"/>
  <c r="T131" i="24"/>
  <c r="N132" i="24"/>
  <c r="O132" i="24"/>
  <c r="P132" i="24"/>
  <c r="Q132" i="24"/>
  <c r="R132" i="24"/>
  <c r="S132" i="24"/>
  <c r="T132" i="24"/>
  <c r="N133" i="24"/>
  <c r="O133" i="24"/>
  <c r="W133" i="24" s="1"/>
  <c r="P133" i="24"/>
  <c r="Q133" i="24"/>
  <c r="R133" i="24"/>
  <c r="S133" i="24"/>
  <c r="T133" i="24"/>
  <c r="S125" i="24"/>
  <c r="T125" i="24"/>
  <c r="N125" i="24"/>
  <c r="O125" i="24"/>
  <c r="P125" i="24"/>
  <c r="Q125" i="24"/>
  <c r="R125" i="24"/>
  <c r="R124" i="24"/>
  <c r="N122" i="24"/>
  <c r="O122" i="24"/>
  <c r="P122" i="24"/>
  <c r="Q122" i="24"/>
  <c r="N123" i="24"/>
  <c r="O123" i="24"/>
  <c r="P123" i="24"/>
  <c r="Q123" i="24"/>
  <c r="N124" i="24"/>
  <c r="O124" i="24"/>
  <c r="P124" i="24"/>
  <c r="Q124" i="24"/>
  <c r="M110" i="24"/>
  <c r="N110" i="24"/>
  <c r="O110" i="24"/>
  <c r="P110" i="24"/>
  <c r="Q110" i="24"/>
  <c r="M111" i="24"/>
  <c r="N111" i="24"/>
  <c r="O111" i="24"/>
  <c r="P111" i="24"/>
  <c r="Q111" i="24"/>
  <c r="M112" i="24"/>
  <c r="N112" i="24"/>
  <c r="O112" i="24"/>
  <c r="P112" i="24"/>
  <c r="Q112" i="24"/>
  <c r="M113" i="24"/>
  <c r="N113" i="24"/>
  <c r="O113" i="24"/>
  <c r="P113" i="24"/>
  <c r="Q113" i="24"/>
  <c r="M114" i="24"/>
  <c r="N114" i="24"/>
  <c r="O114" i="24"/>
  <c r="P114" i="24"/>
  <c r="Q114" i="24"/>
  <c r="M115" i="24"/>
  <c r="N115" i="24"/>
  <c r="O115" i="24"/>
  <c r="P115" i="24"/>
  <c r="Q115" i="24"/>
  <c r="M116" i="24"/>
  <c r="N116" i="24"/>
  <c r="O116" i="24"/>
  <c r="P116" i="24"/>
  <c r="Q116" i="24"/>
  <c r="M117" i="24"/>
  <c r="N117" i="24"/>
  <c r="O117" i="24"/>
  <c r="P117" i="24"/>
  <c r="Q117" i="24"/>
  <c r="M118" i="24"/>
  <c r="N118" i="24"/>
  <c r="O118" i="24"/>
  <c r="P118" i="24"/>
  <c r="Q118" i="24"/>
  <c r="M119" i="24"/>
  <c r="N119" i="24"/>
  <c r="O119" i="24"/>
  <c r="P119" i="24"/>
  <c r="Q119" i="24"/>
  <c r="M120" i="24"/>
  <c r="N120" i="24"/>
  <c r="O120" i="24"/>
  <c r="P120" i="24"/>
  <c r="Q120" i="24"/>
  <c r="M121" i="24"/>
  <c r="N121" i="24"/>
  <c r="O121" i="24"/>
  <c r="P121" i="24"/>
  <c r="Q121" i="24"/>
  <c r="L98" i="24"/>
  <c r="M98" i="24"/>
  <c r="N98" i="24"/>
  <c r="O98" i="24"/>
  <c r="P98" i="24"/>
  <c r="Q98" i="24"/>
  <c r="L99" i="24"/>
  <c r="M99" i="24"/>
  <c r="N99" i="24"/>
  <c r="O99" i="24"/>
  <c r="P99" i="24"/>
  <c r="Q99" i="24"/>
  <c r="L100" i="24"/>
  <c r="M100" i="24"/>
  <c r="N100" i="24"/>
  <c r="O100" i="24"/>
  <c r="P100" i="24"/>
  <c r="Q100" i="24"/>
  <c r="L101" i="24"/>
  <c r="M101" i="24"/>
  <c r="N101" i="24"/>
  <c r="O101" i="24"/>
  <c r="P101" i="24"/>
  <c r="Q101" i="24"/>
  <c r="L102" i="24"/>
  <c r="M102" i="24"/>
  <c r="N102" i="24"/>
  <c r="O102" i="24"/>
  <c r="P102" i="24"/>
  <c r="Q102" i="24"/>
  <c r="L103" i="24"/>
  <c r="M103" i="24"/>
  <c r="N103" i="24"/>
  <c r="O103" i="24"/>
  <c r="P103" i="24"/>
  <c r="Q103" i="24"/>
  <c r="L104" i="24"/>
  <c r="M104" i="24"/>
  <c r="N104" i="24"/>
  <c r="O104" i="24"/>
  <c r="P104" i="24"/>
  <c r="Q104" i="24"/>
  <c r="L105" i="24"/>
  <c r="M105" i="24"/>
  <c r="N105" i="24"/>
  <c r="O105" i="24"/>
  <c r="P105" i="24"/>
  <c r="Q105" i="24"/>
  <c r="L106" i="24"/>
  <c r="M106" i="24"/>
  <c r="N106" i="24"/>
  <c r="O106" i="24"/>
  <c r="P106" i="24"/>
  <c r="Q106" i="24"/>
  <c r="L107" i="24"/>
  <c r="M107" i="24"/>
  <c r="N107" i="24"/>
  <c r="O107" i="24"/>
  <c r="P107" i="24"/>
  <c r="Q107" i="24"/>
  <c r="L108" i="24"/>
  <c r="M108" i="24"/>
  <c r="N108" i="24"/>
  <c r="O108" i="24"/>
  <c r="P108" i="24"/>
  <c r="Q108" i="24"/>
  <c r="L109" i="24"/>
  <c r="M109" i="24"/>
  <c r="N109" i="24"/>
  <c r="O109" i="24"/>
  <c r="P109" i="24"/>
  <c r="Q109" i="24"/>
  <c r="R96" i="24"/>
  <c r="S96" i="24"/>
  <c r="T96" i="24"/>
  <c r="P93" i="24"/>
  <c r="Q93" i="24"/>
  <c r="P94" i="24"/>
  <c r="Q94" i="24"/>
  <c r="P95" i="24"/>
  <c r="Q95" i="24"/>
  <c r="P96" i="24"/>
  <c r="Q96" i="24"/>
  <c r="P97" i="24"/>
  <c r="Q97" i="24"/>
  <c r="K87" i="24"/>
  <c r="L87" i="24"/>
  <c r="M87" i="24"/>
  <c r="N87" i="24"/>
  <c r="O87" i="24"/>
  <c r="K88" i="24"/>
  <c r="L88" i="24"/>
  <c r="M88" i="24"/>
  <c r="N88" i="24"/>
  <c r="O88" i="24"/>
  <c r="K89" i="24"/>
  <c r="L89" i="24"/>
  <c r="M89" i="24"/>
  <c r="N89" i="24"/>
  <c r="O89" i="24"/>
  <c r="K90" i="24"/>
  <c r="L90" i="24"/>
  <c r="M90" i="24"/>
  <c r="N90" i="24"/>
  <c r="O90" i="24"/>
  <c r="K91" i="24"/>
  <c r="L91" i="24"/>
  <c r="M91" i="24"/>
  <c r="N91" i="24"/>
  <c r="O91" i="24"/>
  <c r="K92" i="24"/>
  <c r="L92" i="24"/>
  <c r="M92" i="24"/>
  <c r="N92" i="24"/>
  <c r="O92" i="24"/>
  <c r="K93" i="24"/>
  <c r="L93" i="24"/>
  <c r="M93" i="24"/>
  <c r="N93" i="24"/>
  <c r="O93" i="24"/>
  <c r="K94" i="24"/>
  <c r="L94" i="24"/>
  <c r="M94" i="24"/>
  <c r="N94" i="24"/>
  <c r="O94" i="24"/>
  <c r="K95" i="24"/>
  <c r="L95" i="24"/>
  <c r="W95" i="24" s="1"/>
  <c r="M95" i="24"/>
  <c r="N95" i="24"/>
  <c r="O95" i="24"/>
  <c r="K96" i="24"/>
  <c r="L96" i="24"/>
  <c r="M96" i="24"/>
  <c r="N96" i="24"/>
  <c r="O96" i="24"/>
  <c r="K97" i="24"/>
  <c r="L97" i="24"/>
  <c r="M97" i="24"/>
  <c r="N97" i="24"/>
  <c r="O97" i="24"/>
  <c r="L86" i="24"/>
  <c r="M86" i="24"/>
  <c r="N86" i="24"/>
  <c r="O86" i="24"/>
  <c r="K86" i="24"/>
  <c r="B141" i="24"/>
  <c r="A141" i="24"/>
  <c r="B140" i="24"/>
  <c r="A140" i="24"/>
  <c r="AQ139" i="24"/>
  <c r="AP139" i="24"/>
  <c r="B139" i="24"/>
  <c r="AO139" i="24" s="1"/>
  <c r="A139" i="24"/>
  <c r="AQ138" i="24"/>
  <c r="AP138" i="24"/>
  <c r="AO138" i="24"/>
  <c r="AD138" i="24"/>
  <c r="B138" i="24"/>
  <c r="AN138" i="24" s="1"/>
  <c r="A138" i="24"/>
  <c r="AQ137" i="24"/>
  <c r="AP137" i="24"/>
  <c r="AO137" i="24"/>
  <c r="B137" i="24"/>
  <c r="AN137" i="24" s="1"/>
  <c r="A137" i="24"/>
  <c r="AQ136" i="24"/>
  <c r="AP136" i="24"/>
  <c r="AO136" i="24"/>
  <c r="AD136" i="24"/>
  <c r="AD137" i="24" s="1"/>
  <c r="AE137" i="24" s="1"/>
  <c r="U136" i="24"/>
  <c r="W136" i="24"/>
  <c r="B136" i="24"/>
  <c r="AN136" i="24" s="1"/>
  <c r="A136" i="24"/>
  <c r="AQ135" i="24"/>
  <c r="AP135" i="24"/>
  <c r="AO135" i="24"/>
  <c r="AD135" i="24"/>
  <c r="AE135" i="24" s="1"/>
  <c r="U135" i="24"/>
  <c r="W135" i="24"/>
  <c r="B135" i="24"/>
  <c r="AN135" i="24" s="1"/>
  <c r="A135" i="24"/>
  <c r="AQ134" i="24"/>
  <c r="AP134" i="24"/>
  <c r="AO134" i="24"/>
  <c r="AN134" i="24"/>
  <c r="AE134" i="24"/>
  <c r="AD134" i="24"/>
  <c r="AC134" i="24"/>
  <c r="AC135" i="24" s="1"/>
  <c r="AC136" i="24" s="1"/>
  <c r="AC137" i="24" s="1"/>
  <c r="AC138" i="24" s="1"/>
  <c r="AC139" i="24" s="1"/>
  <c r="AB134" i="24"/>
  <c r="AB135" i="24" s="1"/>
  <c r="AB136" i="24" s="1"/>
  <c r="AB137" i="24" s="1"/>
  <c r="AB138" i="24" s="1"/>
  <c r="AB139" i="24" s="1"/>
  <c r="U134" i="24"/>
  <c r="W134" i="24"/>
  <c r="AJ134" i="24" s="1"/>
  <c r="B134" i="24"/>
  <c r="AM134" i="24" s="1"/>
  <c r="A134" i="24"/>
  <c r="AQ133" i="24"/>
  <c r="AP133" i="24"/>
  <c r="AO133" i="24"/>
  <c r="AN133" i="24"/>
  <c r="U133" i="24"/>
  <c r="B133" i="24"/>
  <c r="AM133" i="24" s="1"/>
  <c r="A133" i="24"/>
  <c r="B132" i="24"/>
  <c r="A132" i="24"/>
  <c r="B131" i="24"/>
  <c r="A131" i="24"/>
  <c r="B130" i="24"/>
  <c r="A130" i="24"/>
  <c r="B129" i="24"/>
  <c r="A129" i="24"/>
  <c r="B128" i="24"/>
  <c r="A128" i="24"/>
  <c r="B127" i="24"/>
  <c r="A127" i="24"/>
  <c r="B126" i="24"/>
  <c r="A126" i="24"/>
  <c r="B125" i="24"/>
  <c r="A125" i="24"/>
  <c r="B124" i="24"/>
  <c r="A124" i="24"/>
  <c r="AM123" i="24"/>
  <c r="B123" i="24"/>
  <c r="AP123" i="24" s="1"/>
  <c r="A123" i="24"/>
  <c r="B122" i="24"/>
  <c r="A122" i="24"/>
  <c r="AO121" i="24"/>
  <c r="B121" i="24"/>
  <c r="A121" i="24"/>
  <c r="AP120" i="24"/>
  <c r="B120" i="24"/>
  <c r="AO120" i="24" s="1"/>
  <c r="A120" i="24"/>
  <c r="AO119" i="24"/>
  <c r="B119" i="24"/>
  <c r="AN119" i="24" s="1"/>
  <c r="A119" i="24"/>
  <c r="U118" i="24"/>
  <c r="B118" i="24"/>
  <c r="A118" i="24"/>
  <c r="B117" i="24"/>
  <c r="A117" i="24"/>
  <c r="B116" i="24"/>
  <c r="A116" i="24"/>
  <c r="B115" i="24"/>
  <c r="AP115" i="24" s="1"/>
  <c r="A115" i="24"/>
  <c r="AP114" i="24"/>
  <c r="B114" i="24"/>
  <c r="AO114" i="24" s="1"/>
  <c r="A114" i="24"/>
  <c r="AQ113" i="24"/>
  <c r="AO113" i="24"/>
  <c r="B113" i="24"/>
  <c r="AN113" i="24" s="1"/>
  <c r="A113" i="24"/>
  <c r="AN112" i="24"/>
  <c r="U112" i="24"/>
  <c r="B112" i="24"/>
  <c r="AP112" i="24" s="1"/>
  <c r="A112" i="24"/>
  <c r="AN111" i="24"/>
  <c r="B111" i="24"/>
  <c r="A111" i="24"/>
  <c r="B110" i="24"/>
  <c r="A110" i="24"/>
  <c r="AN109" i="24"/>
  <c r="U109" i="24"/>
  <c r="B109" i="24"/>
  <c r="A109" i="24"/>
  <c r="AN108" i="24"/>
  <c r="U108" i="24"/>
  <c r="B108" i="24"/>
  <c r="AM108" i="24" s="1"/>
  <c r="A108" i="24"/>
  <c r="AN107" i="24"/>
  <c r="U107" i="24"/>
  <c r="B107" i="24"/>
  <c r="AM107" i="24" s="1"/>
  <c r="A107" i="24"/>
  <c r="AN106" i="24"/>
  <c r="U106" i="24"/>
  <c r="B106" i="24"/>
  <c r="AM106" i="24" s="1"/>
  <c r="A106" i="24"/>
  <c r="AN105" i="24"/>
  <c r="U105" i="24"/>
  <c r="B105" i="24"/>
  <c r="AM105" i="24" s="1"/>
  <c r="A105" i="24"/>
  <c r="AN104" i="24"/>
  <c r="U104" i="24"/>
  <c r="B104" i="24"/>
  <c r="AM104" i="24" s="1"/>
  <c r="A104" i="24"/>
  <c r="AN103" i="24"/>
  <c r="U103" i="24"/>
  <c r="B103" i="24"/>
  <c r="AM103" i="24" s="1"/>
  <c r="A103" i="24"/>
  <c r="AO102" i="24"/>
  <c r="AN102" i="24"/>
  <c r="U102" i="24"/>
  <c r="B102" i="24"/>
  <c r="AM102" i="24" s="1"/>
  <c r="A102" i="24"/>
  <c r="AQ101" i="24"/>
  <c r="AO101" i="24"/>
  <c r="AN101" i="24"/>
  <c r="U101" i="24"/>
  <c r="B101" i="24"/>
  <c r="AM101" i="24" s="1"/>
  <c r="A101" i="24"/>
  <c r="AQ100" i="24"/>
  <c r="AO100" i="24"/>
  <c r="AN100" i="24"/>
  <c r="U100" i="24"/>
  <c r="B100" i="24"/>
  <c r="AM100" i="24" s="1"/>
  <c r="A100" i="24"/>
  <c r="AQ99" i="24"/>
  <c r="AO99" i="24"/>
  <c r="AN99" i="24"/>
  <c r="AC99" i="24"/>
  <c r="AC100" i="24" s="1"/>
  <c r="AC101" i="24" s="1"/>
  <c r="AC102" i="24" s="1"/>
  <c r="AC103" i="24" s="1"/>
  <c r="AC104" i="24" s="1"/>
  <c r="AC105" i="24" s="1"/>
  <c r="AC106" i="24" s="1"/>
  <c r="AC107" i="24" s="1"/>
  <c r="AC108" i="24" s="1"/>
  <c r="AC109" i="24" s="1"/>
  <c r="U99" i="24"/>
  <c r="B99" i="24"/>
  <c r="AM99" i="24" s="1"/>
  <c r="A99" i="24"/>
  <c r="AQ98" i="24"/>
  <c r="AO98" i="24"/>
  <c r="AN98" i="24"/>
  <c r="AD98" i="24"/>
  <c r="AD99" i="24" s="1"/>
  <c r="AD100" i="24" s="1"/>
  <c r="AD101" i="24" s="1"/>
  <c r="AD102" i="24" s="1"/>
  <c r="AC98" i="24"/>
  <c r="AB98" i="24"/>
  <c r="AB99" i="24" s="1"/>
  <c r="AB100" i="24" s="1"/>
  <c r="AB101" i="24" s="1"/>
  <c r="AB102" i="24" s="1"/>
  <c r="AB103" i="24" s="1"/>
  <c r="AB104" i="24" s="1"/>
  <c r="AB105" i="24" s="1"/>
  <c r="AB106" i="24" s="1"/>
  <c r="AB107" i="24" s="1"/>
  <c r="AB108" i="24" s="1"/>
  <c r="AB109" i="24" s="1"/>
  <c r="U98" i="24"/>
  <c r="B98" i="24"/>
  <c r="AM98" i="24" s="1"/>
  <c r="A98" i="24"/>
  <c r="AQ97" i="24"/>
  <c r="AP97" i="24"/>
  <c r="AO97" i="24"/>
  <c r="AN97" i="24"/>
  <c r="U97" i="24"/>
  <c r="B97" i="24"/>
  <c r="A97" i="24"/>
  <c r="AP96" i="24"/>
  <c r="B96" i="24"/>
  <c r="AQ96" i="24" s="1"/>
  <c r="A96" i="24"/>
  <c r="AP95" i="24"/>
  <c r="AO95" i="24"/>
  <c r="B95" i="24"/>
  <c r="A95" i="24"/>
  <c r="AQ94" i="24"/>
  <c r="AP94" i="24"/>
  <c r="AO94" i="24"/>
  <c r="AN94" i="24"/>
  <c r="U94" i="24"/>
  <c r="B94" i="24"/>
  <c r="A94" i="24"/>
  <c r="AQ93" i="24"/>
  <c r="AP93" i="24"/>
  <c r="AO93" i="24"/>
  <c r="AN93" i="24"/>
  <c r="U93" i="24"/>
  <c r="B93" i="24"/>
  <c r="AM93" i="24" s="1"/>
  <c r="A93" i="24"/>
  <c r="AQ92" i="24"/>
  <c r="AP92" i="24"/>
  <c r="AO92" i="24"/>
  <c r="W92" i="24"/>
  <c r="B92" i="24"/>
  <c r="AN92" i="24" s="1"/>
  <c r="A92" i="24"/>
  <c r="B91" i="24"/>
  <c r="AM91" i="24" s="1"/>
  <c r="A91" i="24"/>
  <c r="AM90" i="24"/>
  <c r="B90" i="24"/>
  <c r="A90" i="24"/>
  <c r="B89" i="24"/>
  <c r="AQ89" i="24" s="1"/>
  <c r="A89" i="24"/>
  <c r="AQ88" i="24"/>
  <c r="B88" i="24"/>
  <c r="AP88" i="24" s="1"/>
  <c r="A88" i="24"/>
  <c r="AP87" i="24"/>
  <c r="B87" i="24"/>
  <c r="AO87" i="24" s="1"/>
  <c r="A87" i="24"/>
  <c r="AC86" i="24"/>
  <c r="AC87" i="24" s="1"/>
  <c r="AC88" i="24" s="1"/>
  <c r="AC89" i="24" s="1"/>
  <c r="AC90" i="24" s="1"/>
  <c r="AC91" i="24" s="1"/>
  <c r="AC92" i="24" s="1"/>
  <c r="AC93" i="24" s="1"/>
  <c r="AC94" i="24" s="1"/>
  <c r="AC95" i="24" s="1"/>
  <c r="AC96" i="24" s="1"/>
  <c r="AC97" i="24" s="1"/>
  <c r="B86" i="24"/>
  <c r="A86" i="24"/>
  <c r="O134" i="23"/>
  <c r="P134" i="23"/>
  <c r="Q134" i="23"/>
  <c r="R134" i="23"/>
  <c r="S134" i="23"/>
  <c r="T134" i="23"/>
  <c r="O135" i="23"/>
  <c r="P135" i="23"/>
  <c r="Q135" i="23"/>
  <c r="R135" i="23"/>
  <c r="S135" i="23"/>
  <c r="T135" i="23"/>
  <c r="O136" i="23"/>
  <c r="P136" i="23"/>
  <c r="Q136" i="23"/>
  <c r="R136" i="23"/>
  <c r="S136" i="23"/>
  <c r="T136" i="23"/>
  <c r="O137" i="23"/>
  <c r="P137" i="23"/>
  <c r="Q137" i="23"/>
  <c r="R137" i="23"/>
  <c r="S137" i="23"/>
  <c r="T137" i="23"/>
  <c r="O138" i="23"/>
  <c r="P138" i="23"/>
  <c r="Q138" i="23"/>
  <c r="R138" i="23"/>
  <c r="S138" i="23"/>
  <c r="T138" i="23"/>
  <c r="O139" i="23"/>
  <c r="P139" i="23"/>
  <c r="Q139" i="23"/>
  <c r="R139" i="23"/>
  <c r="S139" i="23"/>
  <c r="T139" i="23"/>
  <c r="N126" i="23"/>
  <c r="O126" i="23"/>
  <c r="P126" i="23"/>
  <c r="Q126" i="23"/>
  <c r="R126" i="23"/>
  <c r="S126" i="23"/>
  <c r="T126" i="23"/>
  <c r="N127" i="23"/>
  <c r="O127" i="23"/>
  <c r="P127" i="23"/>
  <c r="Q127" i="23"/>
  <c r="R127" i="23"/>
  <c r="S127" i="23"/>
  <c r="T127" i="23"/>
  <c r="N128" i="23"/>
  <c r="O128" i="23"/>
  <c r="P128" i="23"/>
  <c r="Q128" i="23"/>
  <c r="R128" i="23"/>
  <c r="S128" i="23"/>
  <c r="T128" i="23"/>
  <c r="N129" i="23"/>
  <c r="O129" i="23"/>
  <c r="P129" i="23"/>
  <c r="Q129" i="23"/>
  <c r="R129" i="23"/>
  <c r="S129" i="23"/>
  <c r="T129" i="23"/>
  <c r="N130" i="23"/>
  <c r="O130" i="23"/>
  <c r="P130" i="23"/>
  <c r="Q130" i="23"/>
  <c r="R130" i="23"/>
  <c r="S130" i="23"/>
  <c r="T130" i="23"/>
  <c r="N131" i="23"/>
  <c r="O131" i="23"/>
  <c r="P131" i="23"/>
  <c r="Q131" i="23"/>
  <c r="R131" i="23"/>
  <c r="S131" i="23"/>
  <c r="T131" i="23"/>
  <c r="N132" i="23"/>
  <c r="O132" i="23"/>
  <c r="P132" i="23"/>
  <c r="Q132" i="23"/>
  <c r="R132" i="23"/>
  <c r="S132" i="23"/>
  <c r="T132" i="23"/>
  <c r="N133" i="23"/>
  <c r="O133" i="23"/>
  <c r="P133" i="23"/>
  <c r="Q133" i="23"/>
  <c r="R133" i="23"/>
  <c r="S133" i="23"/>
  <c r="T133" i="23"/>
  <c r="S125" i="23"/>
  <c r="T125" i="23"/>
  <c r="N125" i="23"/>
  <c r="O125" i="23"/>
  <c r="P125" i="23"/>
  <c r="Q125" i="23"/>
  <c r="R125" i="23"/>
  <c r="R124" i="23"/>
  <c r="N122" i="23"/>
  <c r="O122" i="23"/>
  <c r="P122" i="23"/>
  <c r="Q122" i="23"/>
  <c r="N123" i="23"/>
  <c r="O123" i="23"/>
  <c r="P123" i="23"/>
  <c r="Q123" i="23"/>
  <c r="N124" i="23"/>
  <c r="O124" i="23"/>
  <c r="P124" i="23"/>
  <c r="Q124" i="23"/>
  <c r="M110" i="23"/>
  <c r="N110" i="23"/>
  <c r="O110" i="23"/>
  <c r="P110" i="23"/>
  <c r="Q110" i="23"/>
  <c r="M111" i="23"/>
  <c r="N111" i="23"/>
  <c r="O111" i="23"/>
  <c r="P111" i="23"/>
  <c r="Q111" i="23"/>
  <c r="M112" i="23"/>
  <c r="N112" i="23"/>
  <c r="O112" i="23"/>
  <c r="P112" i="23"/>
  <c r="Q112" i="23"/>
  <c r="M113" i="23"/>
  <c r="N113" i="23"/>
  <c r="O113" i="23"/>
  <c r="P113" i="23"/>
  <c r="Q113" i="23"/>
  <c r="M114" i="23"/>
  <c r="N114" i="23"/>
  <c r="O114" i="23"/>
  <c r="P114" i="23"/>
  <c r="Q114" i="23"/>
  <c r="M115" i="23"/>
  <c r="N115" i="23"/>
  <c r="O115" i="23"/>
  <c r="P115" i="23"/>
  <c r="Q115" i="23"/>
  <c r="M116" i="23"/>
  <c r="N116" i="23"/>
  <c r="O116" i="23"/>
  <c r="P116" i="23"/>
  <c r="Q116" i="23"/>
  <c r="M117" i="23"/>
  <c r="N117" i="23"/>
  <c r="O117" i="23"/>
  <c r="P117" i="23"/>
  <c r="Q117" i="23"/>
  <c r="M118" i="23"/>
  <c r="N118" i="23"/>
  <c r="O118" i="23"/>
  <c r="P118" i="23"/>
  <c r="Q118" i="23"/>
  <c r="M119" i="23"/>
  <c r="N119" i="23"/>
  <c r="O119" i="23"/>
  <c r="P119" i="23"/>
  <c r="Q119" i="23"/>
  <c r="M120" i="23"/>
  <c r="N120" i="23"/>
  <c r="O120" i="23"/>
  <c r="P120" i="23"/>
  <c r="Q120" i="23"/>
  <c r="M121" i="23"/>
  <c r="N121" i="23"/>
  <c r="O121" i="23"/>
  <c r="P121" i="23"/>
  <c r="Q121" i="23"/>
  <c r="L98" i="23"/>
  <c r="M98" i="23"/>
  <c r="N98" i="23"/>
  <c r="O98" i="23"/>
  <c r="P98" i="23"/>
  <c r="Q98" i="23"/>
  <c r="L99" i="23"/>
  <c r="M99" i="23"/>
  <c r="N99" i="23"/>
  <c r="O99" i="23"/>
  <c r="P99" i="23"/>
  <c r="Q99" i="23"/>
  <c r="L100" i="23"/>
  <c r="M100" i="23"/>
  <c r="N100" i="23"/>
  <c r="O100" i="23"/>
  <c r="P100" i="23"/>
  <c r="Q100" i="23"/>
  <c r="L101" i="23"/>
  <c r="M101" i="23"/>
  <c r="N101" i="23"/>
  <c r="O101" i="23"/>
  <c r="P101" i="23"/>
  <c r="Q101" i="23"/>
  <c r="L102" i="23"/>
  <c r="M102" i="23"/>
  <c r="N102" i="23"/>
  <c r="O102" i="23"/>
  <c r="P102" i="23"/>
  <c r="Q102" i="23"/>
  <c r="L103" i="23"/>
  <c r="M103" i="23"/>
  <c r="N103" i="23"/>
  <c r="O103" i="23"/>
  <c r="P103" i="23"/>
  <c r="Q103" i="23"/>
  <c r="L104" i="23"/>
  <c r="M104" i="23"/>
  <c r="N104" i="23"/>
  <c r="O104" i="23"/>
  <c r="P104" i="23"/>
  <c r="Q104" i="23"/>
  <c r="L105" i="23"/>
  <c r="M105" i="23"/>
  <c r="N105" i="23"/>
  <c r="O105" i="23"/>
  <c r="P105" i="23"/>
  <c r="Q105" i="23"/>
  <c r="L106" i="23"/>
  <c r="M106" i="23"/>
  <c r="N106" i="23"/>
  <c r="O106" i="23"/>
  <c r="P106" i="23"/>
  <c r="Q106" i="23"/>
  <c r="L107" i="23"/>
  <c r="M107" i="23"/>
  <c r="N107" i="23"/>
  <c r="O107" i="23"/>
  <c r="P107" i="23"/>
  <c r="Q107" i="23"/>
  <c r="L108" i="23"/>
  <c r="M108" i="23"/>
  <c r="N108" i="23"/>
  <c r="O108" i="23"/>
  <c r="P108" i="23"/>
  <c r="Q108" i="23"/>
  <c r="L109" i="23"/>
  <c r="M109" i="23"/>
  <c r="N109" i="23"/>
  <c r="O109" i="23"/>
  <c r="P109" i="23"/>
  <c r="Q109" i="23"/>
  <c r="R96" i="23"/>
  <c r="S96" i="23"/>
  <c r="T96" i="23"/>
  <c r="P93" i="23"/>
  <c r="Q93" i="23"/>
  <c r="P94" i="23"/>
  <c r="Q94" i="23"/>
  <c r="P95" i="23"/>
  <c r="Q95" i="23"/>
  <c r="P96" i="23"/>
  <c r="Q96" i="23"/>
  <c r="P97" i="23"/>
  <c r="Q97" i="23"/>
  <c r="K87" i="23"/>
  <c r="L87" i="23"/>
  <c r="M87" i="23"/>
  <c r="N87" i="23"/>
  <c r="O87" i="23"/>
  <c r="K88" i="23"/>
  <c r="L88" i="23"/>
  <c r="M88" i="23"/>
  <c r="N88" i="23"/>
  <c r="O88" i="23"/>
  <c r="K89" i="23"/>
  <c r="L89" i="23"/>
  <c r="M89" i="23"/>
  <c r="N89" i="23"/>
  <c r="O89" i="23"/>
  <c r="K90" i="23"/>
  <c r="L90" i="23"/>
  <c r="M90" i="23"/>
  <c r="N90" i="23"/>
  <c r="O90" i="23"/>
  <c r="K91" i="23"/>
  <c r="L91" i="23"/>
  <c r="M91" i="23"/>
  <c r="N91" i="23"/>
  <c r="O91" i="23"/>
  <c r="K92" i="23"/>
  <c r="L92" i="23"/>
  <c r="M92" i="23"/>
  <c r="N92" i="23"/>
  <c r="O92" i="23"/>
  <c r="K93" i="23"/>
  <c r="L93" i="23"/>
  <c r="M93" i="23"/>
  <c r="N93" i="23"/>
  <c r="O93" i="23"/>
  <c r="K94" i="23"/>
  <c r="L94" i="23"/>
  <c r="M94" i="23"/>
  <c r="N94" i="23"/>
  <c r="O94" i="23"/>
  <c r="K95" i="23"/>
  <c r="L95" i="23"/>
  <c r="M95" i="23"/>
  <c r="N95" i="23"/>
  <c r="O95" i="23"/>
  <c r="K96" i="23"/>
  <c r="L96" i="23"/>
  <c r="M96" i="23"/>
  <c r="N96" i="23"/>
  <c r="O96" i="23"/>
  <c r="K97" i="23"/>
  <c r="L97" i="23"/>
  <c r="M97" i="23"/>
  <c r="N97" i="23"/>
  <c r="O97" i="23"/>
  <c r="L86" i="23"/>
  <c r="M86" i="23"/>
  <c r="N86" i="23"/>
  <c r="O86" i="23"/>
  <c r="K86" i="23"/>
  <c r="B141" i="23"/>
  <c r="A141" i="23"/>
  <c r="B140" i="23"/>
  <c r="A140" i="23"/>
  <c r="AP139" i="23"/>
  <c r="B139" i="23"/>
  <c r="A139" i="23"/>
  <c r="B138" i="23"/>
  <c r="A138" i="23"/>
  <c r="AP137" i="23"/>
  <c r="B137" i="23"/>
  <c r="A137" i="23"/>
  <c r="AP136" i="23"/>
  <c r="AM136" i="23"/>
  <c r="B136" i="23"/>
  <c r="A136" i="23"/>
  <c r="AM135" i="23"/>
  <c r="B135" i="23"/>
  <c r="A135" i="23"/>
  <c r="B134" i="23"/>
  <c r="A134" i="23"/>
  <c r="B133" i="23"/>
  <c r="A133" i="23"/>
  <c r="B132" i="23"/>
  <c r="A132" i="23"/>
  <c r="B131" i="23"/>
  <c r="A131" i="23"/>
  <c r="B130" i="23"/>
  <c r="A130" i="23"/>
  <c r="B129" i="23"/>
  <c r="A129" i="23"/>
  <c r="B128" i="23"/>
  <c r="A128" i="23"/>
  <c r="B127" i="23"/>
  <c r="A127" i="23"/>
  <c r="AQ126" i="23"/>
  <c r="B126" i="23"/>
  <c r="A126" i="23"/>
  <c r="B125" i="23"/>
  <c r="A125" i="23"/>
  <c r="AM124" i="23"/>
  <c r="B124" i="23"/>
  <c r="A124" i="23"/>
  <c r="B123" i="23"/>
  <c r="A123" i="23"/>
  <c r="B122" i="23"/>
  <c r="A122" i="23"/>
  <c r="B121" i="23"/>
  <c r="A121" i="23"/>
  <c r="B120" i="23"/>
  <c r="A120" i="23"/>
  <c r="B119" i="23"/>
  <c r="U109" i="23" s="1"/>
  <c r="A119" i="23"/>
  <c r="B118" i="23"/>
  <c r="A118" i="23"/>
  <c r="B117" i="23"/>
  <c r="A117" i="23"/>
  <c r="B116" i="23"/>
  <c r="A116" i="23"/>
  <c r="B115" i="23"/>
  <c r="A115" i="23"/>
  <c r="B114" i="23"/>
  <c r="A114" i="23"/>
  <c r="B113" i="23"/>
  <c r="A113" i="23"/>
  <c r="B112" i="23"/>
  <c r="A112" i="23"/>
  <c r="B111" i="23"/>
  <c r="A111" i="23"/>
  <c r="B110" i="23"/>
  <c r="A110" i="23"/>
  <c r="B109" i="23"/>
  <c r="A109" i="23"/>
  <c r="B108" i="23"/>
  <c r="A108" i="23"/>
  <c r="B107" i="23"/>
  <c r="A107" i="23"/>
  <c r="B106" i="23"/>
  <c r="A106" i="23"/>
  <c r="B105" i="23"/>
  <c r="A105" i="23"/>
  <c r="B104" i="23"/>
  <c r="A104" i="23"/>
  <c r="B103" i="23"/>
  <c r="A103" i="23"/>
  <c r="B102" i="23"/>
  <c r="A102" i="23"/>
  <c r="B101" i="23"/>
  <c r="AM101" i="23" s="1"/>
  <c r="A101" i="23"/>
  <c r="B100" i="23"/>
  <c r="AM100" i="23" s="1"/>
  <c r="A100" i="23"/>
  <c r="B99" i="23"/>
  <c r="A99" i="23"/>
  <c r="B98" i="23"/>
  <c r="A98" i="23"/>
  <c r="B97" i="23"/>
  <c r="A97" i="23"/>
  <c r="B96" i="23"/>
  <c r="A96" i="23"/>
  <c r="B95" i="23"/>
  <c r="A95" i="23"/>
  <c r="B94" i="23"/>
  <c r="A94" i="23"/>
  <c r="B93" i="23"/>
  <c r="A93" i="23"/>
  <c r="B92" i="23"/>
  <c r="A92" i="23"/>
  <c r="B91" i="23"/>
  <c r="A91" i="23"/>
  <c r="AQ90" i="23"/>
  <c r="B90" i="23"/>
  <c r="A90" i="23"/>
  <c r="AO89" i="23"/>
  <c r="B89" i="23"/>
  <c r="A89" i="23"/>
  <c r="B88" i="23"/>
  <c r="U88" i="23" s="1"/>
  <c r="A88" i="23"/>
  <c r="B87" i="23"/>
  <c r="A87" i="23"/>
  <c r="AA86" i="23"/>
  <c r="AA87" i="23" s="1"/>
  <c r="AA88" i="23" s="1"/>
  <c r="AA89" i="23" s="1"/>
  <c r="AA90" i="23" s="1"/>
  <c r="AA91" i="23" s="1"/>
  <c r="AA92" i="23" s="1"/>
  <c r="AA93" i="23" s="1"/>
  <c r="AA94" i="23" s="1"/>
  <c r="AA95" i="23" s="1"/>
  <c r="AA96" i="23" s="1"/>
  <c r="AA97" i="23" s="1"/>
  <c r="B86" i="23"/>
  <c r="A86" i="23"/>
  <c r="O134" i="22"/>
  <c r="P134" i="22"/>
  <c r="Q134" i="22"/>
  <c r="R134" i="22"/>
  <c r="S134" i="22"/>
  <c r="T134" i="22"/>
  <c r="O135" i="22"/>
  <c r="P135" i="22"/>
  <c r="Q135" i="22"/>
  <c r="R135" i="22"/>
  <c r="S135" i="22"/>
  <c r="T135" i="22"/>
  <c r="O136" i="22"/>
  <c r="P136" i="22"/>
  <c r="Q136" i="22"/>
  <c r="R136" i="22"/>
  <c r="S136" i="22"/>
  <c r="T136" i="22"/>
  <c r="O137" i="22"/>
  <c r="P137" i="22"/>
  <c r="Q137" i="22"/>
  <c r="R137" i="22"/>
  <c r="S137" i="22"/>
  <c r="T137" i="22"/>
  <c r="O138" i="22"/>
  <c r="P138" i="22"/>
  <c r="Q138" i="22"/>
  <c r="R138" i="22"/>
  <c r="S138" i="22"/>
  <c r="T138" i="22"/>
  <c r="O139" i="22"/>
  <c r="P139" i="22"/>
  <c r="Q139" i="22"/>
  <c r="R139" i="22"/>
  <c r="S139" i="22"/>
  <c r="T139" i="22"/>
  <c r="N126" i="22"/>
  <c r="O126" i="22"/>
  <c r="P126" i="22"/>
  <c r="Q126" i="22"/>
  <c r="R126" i="22"/>
  <c r="S126" i="22"/>
  <c r="T126" i="22"/>
  <c r="N127" i="22"/>
  <c r="O127" i="22"/>
  <c r="P127" i="22"/>
  <c r="Q127" i="22"/>
  <c r="R127" i="22"/>
  <c r="S127" i="22"/>
  <c r="T127" i="22"/>
  <c r="N128" i="22"/>
  <c r="O128" i="22"/>
  <c r="P128" i="22"/>
  <c r="Q128" i="22"/>
  <c r="R128" i="22"/>
  <c r="S128" i="22"/>
  <c r="T128" i="22"/>
  <c r="N129" i="22"/>
  <c r="O129" i="22"/>
  <c r="P129" i="22"/>
  <c r="Q129" i="22"/>
  <c r="R129" i="22"/>
  <c r="S129" i="22"/>
  <c r="T129" i="22"/>
  <c r="N130" i="22"/>
  <c r="O130" i="22"/>
  <c r="P130" i="22"/>
  <c r="Q130" i="22"/>
  <c r="R130" i="22"/>
  <c r="S130" i="22"/>
  <c r="T130" i="22"/>
  <c r="N131" i="22"/>
  <c r="O131" i="22"/>
  <c r="P131" i="22"/>
  <c r="Q131" i="22"/>
  <c r="R131" i="22"/>
  <c r="S131" i="22"/>
  <c r="T131" i="22"/>
  <c r="N132" i="22"/>
  <c r="O132" i="22"/>
  <c r="P132" i="22"/>
  <c r="Q132" i="22"/>
  <c r="R132" i="22"/>
  <c r="S132" i="22"/>
  <c r="T132" i="22"/>
  <c r="N133" i="22"/>
  <c r="O133" i="22"/>
  <c r="P133" i="22"/>
  <c r="Q133" i="22"/>
  <c r="W133" i="22" s="1"/>
  <c r="R133" i="22"/>
  <c r="S133" i="22"/>
  <c r="T133" i="22"/>
  <c r="S125" i="22"/>
  <c r="T125" i="22"/>
  <c r="N125" i="22"/>
  <c r="O125" i="22"/>
  <c r="P125" i="22"/>
  <c r="Q125" i="22"/>
  <c r="R125" i="22"/>
  <c r="R124" i="22"/>
  <c r="N122" i="22"/>
  <c r="O122" i="22"/>
  <c r="P122" i="22"/>
  <c r="Q122" i="22"/>
  <c r="N123" i="22"/>
  <c r="O123" i="22"/>
  <c r="P123" i="22"/>
  <c r="Q123" i="22"/>
  <c r="N124" i="22"/>
  <c r="O124" i="22"/>
  <c r="P124" i="22"/>
  <c r="Q124" i="22"/>
  <c r="M110" i="22"/>
  <c r="N110" i="22"/>
  <c r="O110" i="22"/>
  <c r="P110" i="22"/>
  <c r="Q110" i="22"/>
  <c r="M111" i="22"/>
  <c r="N111" i="22"/>
  <c r="O111" i="22"/>
  <c r="P111" i="22"/>
  <c r="Q111" i="22"/>
  <c r="M112" i="22"/>
  <c r="N112" i="22"/>
  <c r="O112" i="22"/>
  <c r="P112" i="22"/>
  <c r="Q112" i="22"/>
  <c r="M113" i="22"/>
  <c r="N113" i="22"/>
  <c r="O113" i="22"/>
  <c r="P113" i="22"/>
  <c r="Q113" i="22"/>
  <c r="M114" i="22"/>
  <c r="N114" i="22"/>
  <c r="O114" i="22"/>
  <c r="P114" i="22"/>
  <c r="Q114" i="22"/>
  <c r="M115" i="22"/>
  <c r="N115" i="22"/>
  <c r="O115" i="22"/>
  <c r="P115" i="22"/>
  <c r="Q115" i="22"/>
  <c r="M116" i="22"/>
  <c r="N116" i="22"/>
  <c r="O116" i="22"/>
  <c r="P116" i="22"/>
  <c r="Q116" i="22"/>
  <c r="M117" i="22"/>
  <c r="N117" i="22"/>
  <c r="O117" i="22"/>
  <c r="P117" i="22"/>
  <c r="Q117" i="22"/>
  <c r="M118" i="22"/>
  <c r="N118" i="22"/>
  <c r="O118" i="22"/>
  <c r="P118" i="22"/>
  <c r="Q118" i="22"/>
  <c r="M119" i="22"/>
  <c r="N119" i="22"/>
  <c r="O119" i="22"/>
  <c r="P119" i="22"/>
  <c r="Q119" i="22"/>
  <c r="M120" i="22"/>
  <c r="N120" i="22"/>
  <c r="O120" i="22"/>
  <c r="P120" i="22"/>
  <c r="Q120" i="22"/>
  <c r="M121" i="22"/>
  <c r="N121" i="22"/>
  <c r="O121" i="22"/>
  <c r="P121" i="22"/>
  <c r="Q121" i="22"/>
  <c r="L98" i="22"/>
  <c r="M98" i="22"/>
  <c r="N98" i="22"/>
  <c r="O98" i="22"/>
  <c r="P98" i="22"/>
  <c r="Q98" i="22"/>
  <c r="L99" i="22"/>
  <c r="M99" i="22"/>
  <c r="N99" i="22"/>
  <c r="O99" i="22"/>
  <c r="P99" i="22"/>
  <c r="Q99" i="22"/>
  <c r="L100" i="22"/>
  <c r="M100" i="22"/>
  <c r="N100" i="22"/>
  <c r="O100" i="22"/>
  <c r="P100" i="22"/>
  <c r="Q100" i="22"/>
  <c r="L101" i="22"/>
  <c r="M101" i="22"/>
  <c r="N101" i="22"/>
  <c r="O101" i="22"/>
  <c r="P101" i="22"/>
  <c r="Q101" i="22"/>
  <c r="L102" i="22"/>
  <c r="M102" i="22"/>
  <c r="N102" i="22"/>
  <c r="O102" i="22"/>
  <c r="P102" i="22"/>
  <c r="Q102" i="22"/>
  <c r="L103" i="22"/>
  <c r="M103" i="22"/>
  <c r="N103" i="22"/>
  <c r="O103" i="22"/>
  <c r="P103" i="22"/>
  <c r="Q103" i="22"/>
  <c r="L104" i="22"/>
  <c r="M104" i="22"/>
  <c r="N104" i="22"/>
  <c r="O104" i="22"/>
  <c r="P104" i="22"/>
  <c r="Q104" i="22"/>
  <c r="L105" i="22"/>
  <c r="M105" i="22"/>
  <c r="N105" i="22"/>
  <c r="O105" i="22"/>
  <c r="P105" i="22"/>
  <c r="Q105" i="22"/>
  <c r="L106" i="22"/>
  <c r="M106" i="22"/>
  <c r="N106" i="22"/>
  <c r="O106" i="22"/>
  <c r="P106" i="22"/>
  <c r="Q106" i="22"/>
  <c r="L107" i="22"/>
  <c r="M107" i="22"/>
  <c r="N107" i="22"/>
  <c r="O107" i="22"/>
  <c r="P107" i="22"/>
  <c r="Q107" i="22"/>
  <c r="L108" i="22"/>
  <c r="M108" i="22"/>
  <c r="N108" i="22"/>
  <c r="O108" i="22"/>
  <c r="P108" i="22"/>
  <c r="Q108" i="22"/>
  <c r="L109" i="22"/>
  <c r="M109" i="22"/>
  <c r="N109" i="22"/>
  <c r="O109" i="22"/>
  <c r="P109" i="22"/>
  <c r="Q109" i="22"/>
  <c r="K97" i="22"/>
  <c r="L97" i="22"/>
  <c r="M97" i="22"/>
  <c r="N97" i="22"/>
  <c r="O97" i="22"/>
  <c r="P97" i="22"/>
  <c r="Q97" i="22"/>
  <c r="R96" i="22"/>
  <c r="S96" i="22"/>
  <c r="T96" i="22"/>
  <c r="K94" i="22"/>
  <c r="L94" i="22"/>
  <c r="M94" i="22"/>
  <c r="N94" i="22"/>
  <c r="O94" i="22"/>
  <c r="P94" i="22"/>
  <c r="Q94" i="22"/>
  <c r="K95" i="22"/>
  <c r="L95" i="22"/>
  <c r="M95" i="22"/>
  <c r="N95" i="22"/>
  <c r="O95" i="22"/>
  <c r="P95" i="22"/>
  <c r="Q95" i="22"/>
  <c r="K96" i="22"/>
  <c r="L96" i="22"/>
  <c r="M96" i="22"/>
  <c r="N96" i="22"/>
  <c r="O96" i="22"/>
  <c r="P96" i="22"/>
  <c r="Q96" i="22"/>
  <c r="P93" i="22"/>
  <c r="Q93" i="22"/>
  <c r="K87" i="22"/>
  <c r="L87" i="22"/>
  <c r="M87" i="22"/>
  <c r="N87" i="22"/>
  <c r="O87" i="22"/>
  <c r="K88" i="22"/>
  <c r="W88" i="22" s="1"/>
  <c r="L88" i="22"/>
  <c r="M88" i="22"/>
  <c r="N88" i="22"/>
  <c r="O88" i="22"/>
  <c r="K89" i="22"/>
  <c r="L89" i="22"/>
  <c r="M89" i="22"/>
  <c r="N89" i="22"/>
  <c r="O89" i="22"/>
  <c r="K90" i="22"/>
  <c r="L90" i="22"/>
  <c r="M90" i="22"/>
  <c r="N90" i="22"/>
  <c r="O90" i="22"/>
  <c r="K91" i="22"/>
  <c r="L91" i="22"/>
  <c r="M91" i="22"/>
  <c r="N91" i="22"/>
  <c r="O91" i="22"/>
  <c r="K92" i="22"/>
  <c r="L92" i="22"/>
  <c r="M92" i="22"/>
  <c r="N92" i="22"/>
  <c r="O92" i="22"/>
  <c r="K93" i="22"/>
  <c r="L93" i="22"/>
  <c r="M93" i="22"/>
  <c r="N93" i="22"/>
  <c r="O93" i="22"/>
  <c r="L86" i="22"/>
  <c r="M86" i="22"/>
  <c r="N86" i="22"/>
  <c r="O86" i="22"/>
  <c r="K86" i="22"/>
  <c r="B141" i="22"/>
  <c r="A141" i="22"/>
  <c r="B140" i="22"/>
  <c r="A140" i="22"/>
  <c r="AQ139" i="22"/>
  <c r="AP139" i="22"/>
  <c r="U139" i="22"/>
  <c r="B139" i="22"/>
  <c r="AO139" i="22" s="1"/>
  <c r="A139" i="22"/>
  <c r="AQ138" i="22"/>
  <c r="AP138" i="22"/>
  <c r="AO138" i="22"/>
  <c r="U138" i="22"/>
  <c r="W138" i="22"/>
  <c r="B138" i="22"/>
  <c r="AN138" i="22" s="1"/>
  <c r="A138" i="22"/>
  <c r="AQ137" i="22"/>
  <c r="AP137" i="22"/>
  <c r="AO137" i="22"/>
  <c r="U137" i="22"/>
  <c r="W137" i="22"/>
  <c r="B137" i="22"/>
  <c r="AN137" i="22" s="1"/>
  <c r="A137" i="22"/>
  <c r="AQ136" i="22"/>
  <c r="AP136" i="22"/>
  <c r="AO136" i="22"/>
  <c r="U136" i="22"/>
  <c r="B136" i="22"/>
  <c r="AN136" i="22" s="1"/>
  <c r="A136" i="22"/>
  <c r="AQ135" i="22"/>
  <c r="AP135" i="22"/>
  <c r="AO135" i="22"/>
  <c r="AD135" i="22"/>
  <c r="U135" i="22"/>
  <c r="B135" i="22"/>
  <c r="AN135" i="22" s="1"/>
  <c r="A135" i="22"/>
  <c r="AQ134" i="22"/>
  <c r="AP134" i="22"/>
  <c r="AO134" i="22"/>
  <c r="AD134" i="22"/>
  <c r="AE134" i="22" s="1"/>
  <c r="AC134" i="22"/>
  <c r="AC135" i="22" s="1"/>
  <c r="AC136" i="22" s="1"/>
  <c r="AC137" i="22" s="1"/>
  <c r="AC138" i="22" s="1"/>
  <c r="AC139" i="22" s="1"/>
  <c r="AB134" i="22"/>
  <c r="AB135" i="22" s="1"/>
  <c r="AB136" i="22" s="1"/>
  <c r="AB137" i="22" s="1"/>
  <c r="AB138" i="22" s="1"/>
  <c r="AB139" i="22" s="1"/>
  <c r="U134" i="22"/>
  <c r="W134" i="22"/>
  <c r="AJ134" i="22" s="1"/>
  <c r="B134" i="22"/>
  <c r="AN134" i="22" s="1"/>
  <c r="A134" i="22"/>
  <c r="AQ133" i="22"/>
  <c r="AP133" i="22"/>
  <c r="AO133" i="22"/>
  <c r="AN133" i="22"/>
  <c r="AM133" i="22"/>
  <c r="U133" i="22"/>
  <c r="B133" i="22"/>
  <c r="A133" i="22"/>
  <c r="AQ132" i="22"/>
  <c r="B132" i="22"/>
  <c r="AP132" i="22" s="1"/>
  <c r="A132" i="22"/>
  <c r="B131" i="22"/>
  <c r="A131" i="22"/>
  <c r="AM130" i="22"/>
  <c r="B130" i="22"/>
  <c r="A130" i="22"/>
  <c r="U129" i="22"/>
  <c r="B129" i="22"/>
  <c r="A129" i="22"/>
  <c r="AP128" i="22"/>
  <c r="AO128" i="22"/>
  <c r="B128" i="22"/>
  <c r="AM128" i="22" s="1"/>
  <c r="A128" i="22"/>
  <c r="AQ127" i="22"/>
  <c r="AP127" i="22"/>
  <c r="B127" i="22"/>
  <c r="AN127" i="22" s="1"/>
  <c r="A127" i="22"/>
  <c r="B126" i="22"/>
  <c r="A126" i="22"/>
  <c r="B125" i="22"/>
  <c r="A125" i="22"/>
  <c r="B124" i="22"/>
  <c r="A124" i="22"/>
  <c r="B123" i="22"/>
  <c r="A123" i="22"/>
  <c r="B122" i="22"/>
  <c r="A122" i="22"/>
  <c r="B121" i="22"/>
  <c r="A121" i="22"/>
  <c r="AO120" i="22"/>
  <c r="B120" i="22"/>
  <c r="AP120" i="22" s="1"/>
  <c r="A120" i="22"/>
  <c r="AN119" i="22"/>
  <c r="U119" i="22"/>
  <c r="B119" i="22"/>
  <c r="A119" i="22"/>
  <c r="AM118" i="22"/>
  <c r="B118" i="22"/>
  <c r="A118" i="22"/>
  <c r="B117" i="22"/>
  <c r="AQ117" i="22" s="1"/>
  <c r="A117" i="22"/>
  <c r="AQ116" i="22"/>
  <c r="B116" i="22"/>
  <c r="AP116" i="22" s="1"/>
  <c r="A116" i="22"/>
  <c r="AP115" i="22"/>
  <c r="B115" i="22"/>
  <c r="AO115" i="22" s="1"/>
  <c r="A115" i="22"/>
  <c r="AO114" i="22"/>
  <c r="B114" i="22"/>
  <c r="AN114" i="22" s="1"/>
  <c r="A114" i="22"/>
  <c r="AN113" i="22"/>
  <c r="U113" i="22"/>
  <c r="B113" i="22"/>
  <c r="A113" i="22"/>
  <c r="AM112" i="22"/>
  <c r="B112" i="22"/>
  <c r="A112" i="22"/>
  <c r="B111" i="22"/>
  <c r="AQ111" i="22" s="1"/>
  <c r="A111" i="22"/>
  <c r="AQ110" i="22"/>
  <c r="B110" i="22"/>
  <c r="AP110" i="22" s="1"/>
  <c r="A110" i="22"/>
  <c r="AP109" i="22"/>
  <c r="B109" i="22"/>
  <c r="AO109" i="22" s="1"/>
  <c r="A109" i="22"/>
  <c r="B108" i="22"/>
  <c r="A108" i="22"/>
  <c r="B107" i="22"/>
  <c r="A107" i="22"/>
  <c r="AM106" i="22"/>
  <c r="B106" i="22"/>
  <c r="AO106" i="22" s="1"/>
  <c r="A106" i="22"/>
  <c r="AO105" i="22"/>
  <c r="B105" i="22"/>
  <c r="AN105" i="22" s="1"/>
  <c r="A105" i="22"/>
  <c r="B104" i="22"/>
  <c r="AN104" i="22" s="1"/>
  <c r="A104" i="22"/>
  <c r="AO103" i="22"/>
  <c r="B103" i="22"/>
  <c r="A103" i="22"/>
  <c r="AO102" i="22"/>
  <c r="B102" i="22"/>
  <c r="AN102" i="22" s="1"/>
  <c r="A102" i="22"/>
  <c r="AO101" i="22"/>
  <c r="B101" i="22"/>
  <c r="AN101" i="22" s="1"/>
  <c r="A101" i="22"/>
  <c r="AO100" i="22"/>
  <c r="B100" i="22"/>
  <c r="AN100" i="22" s="1"/>
  <c r="A100" i="22"/>
  <c r="AO99" i="22"/>
  <c r="B99" i="22"/>
  <c r="AN99" i="22" s="1"/>
  <c r="A99" i="22"/>
  <c r="AO98" i="22"/>
  <c r="AC98" i="22"/>
  <c r="AC99" i="22" s="1"/>
  <c r="AC100" i="22" s="1"/>
  <c r="AC101" i="22" s="1"/>
  <c r="AC102" i="22" s="1"/>
  <c r="AC103" i="22" s="1"/>
  <c r="AC104" i="22" s="1"/>
  <c r="AC105" i="22" s="1"/>
  <c r="AC106" i="22" s="1"/>
  <c r="AC107" i="22" s="1"/>
  <c r="AC108" i="22" s="1"/>
  <c r="AC109" i="22" s="1"/>
  <c r="B98" i="22"/>
  <c r="AN98" i="22" s="1"/>
  <c r="A98" i="22"/>
  <c r="AO97" i="22"/>
  <c r="B97" i="22"/>
  <c r="AN97" i="22" s="1"/>
  <c r="A97" i="22"/>
  <c r="AP96" i="22"/>
  <c r="B96" i="22"/>
  <c r="AO96" i="22" s="1"/>
  <c r="A96" i="22"/>
  <c r="AN95" i="22"/>
  <c r="U95" i="22"/>
  <c r="B95" i="22"/>
  <c r="AM95" i="22" s="1"/>
  <c r="A95" i="22"/>
  <c r="AO94" i="22"/>
  <c r="B94" i="22"/>
  <c r="AN94" i="22" s="1"/>
  <c r="A94" i="22"/>
  <c r="AP93" i="22"/>
  <c r="B93" i="22"/>
  <c r="AO93" i="22" s="1"/>
  <c r="A93" i="22"/>
  <c r="AQ92" i="22"/>
  <c r="B92" i="22"/>
  <c r="AP92" i="22" s="1"/>
  <c r="A92" i="22"/>
  <c r="AQ91" i="22"/>
  <c r="AP91" i="22"/>
  <c r="B91" i="22"/>
  <c r="AO91" i="22" s="1"/>
  <c r="A91" i="22"/>
  <c r="AN90" i="22"/>
  <c r="U90" i="22"/>
  <c r="B90" i="22"/>
  <c r="A90" i="22"/>
  <c r="AN89" i="22"/>
  <c r="B89" i="22"/>
  <c r="AM89" i="22" s="1"/>
  <c r="A89" i="22"/>
  <c r="AQ88" i="22"/>
  <c r="AP88" i="22"/>
  <c r="AO88" i="22"/>
  <c r="B88" i="22"/>
  <c r="AN88" i="22" s="1"/>
  <c r="A88" i="22"/>
  <c r="U87" i="22"/>
  <c r="B87" i="22"/>
  <c r="AM87" i="22" s="1"/>
  <c r="A87" i="22"/>
  <c r="AA86" i="22"/>
  <c r="AA87" i="22" s="1"/>
  <c r="AA88" i="22" s="1"/>
  <c r="AA89" i="22" s="1"/>
  <c r="AA90" i="22" s="1"/>
  <c r="AA91" i="22" s="1"/>
  <c r="AA92" i="22" s="1"/>
  <c r="AA93" i="22" s="1"/>
  <c r="AA94" i="22" s="1"/>
  <c r="AA95" i="22" s="1"/>
  <c r="AA96" i="22" s="1"/>
  <c r="AA97" i="22" s="1"/>
  <c r="B86" i="22"/>
  <c r="A86" i="22"/>
  <c r="O134" i="21"/>
  <c r="P134" i="21"/>
  <c r="Q134" i="21"/>
  <c r="R134" i="21"/>
  <c r="S134" i="21"/>
  <c r="T134" i="21"/>
  <c r="O135" i="21"/>
  <c r="P135" i="21"/>
  <c r="Q135" i="21"/>
  <c r="R135" i="21"/>
  <c r="S135" i="21"/>
  <c r="T135" i="21"/>
  <c r="O136" i="21"/>
  <c r="P136" i="21"/>
  <c r="Q136" i="21"/>
  <c r="R136" i="21"/>
  <c r="S136" i="21"/>
  <c r="T136" i="21"/>
  <c r="O137" i="21"/>
  <c r="P137" i="21"/>
  <c r="Q137" i="21"/>
  <c r="R137" i="21"/>
  <c r="S137" i="21"/>
  <c r="T137" i="21"/>
  <c r="O138" i="21"/>
  <c r="P138" i="21"/>
  <c r="Q138" i="21"/>
  <c r="R138" i="21"/>
  <c r="S138" i="21"/>
  <c r="T138" i="21"/>
  <c r="O139" i="21"/>
  <c r="P139" i="21"/>
  <c r="Q139" i="21"/>
  <c r="R139" i="21"/>
  <c r="S139" i="21"/>
  <c r="T139" i="21"/>
  <c r="N126" i="21"/>
  <c r="O126" i="21"/>
  <c r="P126" i="21"/>
  <c r="Q126" i="21"/>
  <c r="R126" i="21"/>
  <c r="S126" i="21"/>
  <c r="T126" i="21"/>
  <c r="N127" i="21"/>
  <c r="O127" i="21"/>
  <c r="P127" i="21"/>
  <c r="Q127" i="21"/>
  <c r="R127" i="21"/>
  <c r="S127" i="21"/>
  <c r="T127" i="21"/>
  <c r="N128" i="21"/>
  <c r="O128" i="21"/>
  <c r="P128" i="21"/>
  <c r="Q128" i="21"/>
  <c r="R128" i="21"/>
  <c r="S128" i="21"/>
  <c r="T128" i="21"/>
  <c r="N129" i="21"/>
  <c r="O129" i="21"/>
  <c r="P129" i="21"/>
  <c r="Q129" i="21"/>
  <c r="R129" i="21"/>
  <c r="S129" i="21"/>
  <c r="T129" i="21"/>
  <c r="N130" i="21"/>
  <c r="O130" i="21"/>
  <c r="P130" i="21"/>
  <c r="Q130" i="21"/>
  <c r="R130" i="21"/>
  <c r="S130" i="21"/>
  <c r="T130" i="21"/>
  <c r="N131" i="21"/>
  <c r="O131" i="21"/>
  <c r="P131" i="21"/>
  <c r="Q131" i="21"/>
  <c r="R131" i="21"/>
  <c r="S131" i="21"/>
  <c r="T131" i="21"/>
  <c r="N132" i="21"/>
  <c r="O132" i="21"/>
  <c r="P132" i="21"/>
  <c r="Q132" i="21"/>
  <c r="R132" i="21"/>
  <c r="S132" i="21"/>
  <c r="T132" i="21"/>
  <c r="N133" i="21"/>
  <c r="O133" i="21"/>
  <c r="W133" i="21" s="1"/>
  <c r="P133" i="21"/>
  <c r="Q133" i="21"/>
  <c r="R133" i="21"/>
  <c r="S133" i="21"/>
  <c r="T133" i="21"/>
  <c r="S125" i="21"/>
  <c r="T125" i="21"/>
  <c r="N125" i="21"/>
  <c r="O125" i="21"/>
  <c r="P125" i="21"/>
  <c r="Q125" i="21"/>
  <c r="R125" i="21"/>
  <c r="R124" i="21"/>
  <c r="N122" i="21"/>
  <c r="O122" i="21"/>
  <c r="P122" i="21"/>
  <c r="Q122" i="21"/>
  <c r="N123" i="21"/>
  <c r="O123" i="21"/>
  <c r="P123" i="21"/>
  <c r="Q123" i="21"/>
  <c r="N124" i="21"/>
  <c r="O124" i="21"/>
  <c r="P124" i="21"/>
  <c r="Q124" i="21"/>
  <c r="M110" i="21"/>
  <c r="N110" i="21"/>
  <c r="O110" i="21"/>
  <c r="P110" i="21"/>
  <c r="Q110" i="21"/>
  <c r="M111" i="21"/>
  <c r="N111" i="21"/>
  <c r="O111" i="21"/>
  <c r="P111" i="21"/>
  <c r="Q111" i="21"/>
  <c r="M112" i="21"/>
  <c r="N112" i="21"/>
  <c r="O112" i="21"/>
  <c r="P112" i="21"/>
  <c r="Q112" i="21"/>
  <c r="M113" i="21"/>
  <c r="N113" i="21"/>
  <c r="O113" i="21"/>
  <c r="P113" i="21"/>
  <c r="Q113" i="21"/>
  <c r="M114" i="21"/>
  <c r="N114" i="21"/>
  <c r="O114" i="21"/>
  <c r="P114" i="21"/>
  <c r="Q114" i="21"/>
  <c r="M115" i="21"/>
  <c r="N115" i="21"/>
  <c r="O115" i="21"/>
  <c r="P115" i="21"/>
  <c r="Q115" i="21"/>
  <c r="M116" i="21"/>
  <c r="N116" i="21"/>
  <c r="O116" i="21"/>
  <c r="P116" i="21"/>
  <c r="Q116" i="21"/>
  <c r="M117" i="21"/>
  <c r="N117" i="21"/>
  <c r="O117" i="21"/>
  <c r="P117" i="21"/>
  <c r="Q117" i="21"/>
  <c r="M118" i="21"/>
  <c r="N118" i="21"/>
  <c r="O118" i="21"/>
  <c r="P118" i="21"/>
  <c r="Q118" i="21"/>
  <c r="M119" i="21"/>
  <c r="N119" i="21"/>
  <c r="O119" i="21"/>
  <c r="P119" i="21"/>
  <c r="Q119" i="21"/>
  <c r="M120" i="21"/>
  <c r="N120" i="21"/>
  <c r="O120" i="21"/>
  <c r="P120" i="21"/>
  <c r="Q120" i="21"/>
  <c r="M121" i="21"/>
  <c r="N121" i="21"/>
  <c r="O121" i="21"/>
  <c r="P121" i="21"/>
  <c r="Q121" i="21"/>
  <c r="L98" i="21"/>
  <c r="M98" i="21"/>
  <c r="N98" i="21"/>
  <c r="O98" i="21"/>
  <c r="P98" i="21"/>
  <c r="Q98" i="21"/>
  <c r="L99" i="21"/>
  <c r="M99" i="21"/>
  <c r="N99" i="21"/>
  <c r="O99" i="21"/>
  <c r="P99" i="21"/>
  <c r="Q99" i="21"/>
  <c r="L100" i="21"/>
  <c r="M100" i="21"/>
  <c r="N100" i="21"/>
  <c r="O100" i="21"/>
  <c r="P100" i="21"/>
  <c r="Q100" i="21"/>
  <c r="L101" i="21"/>
  <c r="M101" i="21"/>
  <c r="N101" i="21"/>
  <c r="O101" i="21"/>
  <c r="P101" i="21"/>
  <c r="Q101" i="21"/>
  <c r="L102" i="21"/>
  <c r="M102" i="21"/>
  <c r="N102" i="21"/>
  <c r="O102" i="21"/>
  <c r="P102" i="21"/>
  <c r="Q102" i="21"/>
  <c r="L103" i="21"/>
  <c r="M103" i="21"/>
  <c r="N103" i="21"/>
  <c r="O103" i="21"/>
  <c r="P103" i="21"/>
  <c r="Q103" i="21"/>
  <c r="L104" i="21"/>
  <c r="M104" i="21"/>
  <c r="N104" i="21"/>
  <c r="O104" i="21"/>
  <c r="P104" i="21"/>
  <c r="Q104" i="21"/>
  <c r="L105" i="21"/>
  <c r="M105" i="21"/>
  <c r="N105" i="21"/>
  <c r="O105" i="21"/>
  <c r="P105" i="21"/>
  <c r="Q105" i="21"/>
  <c r="L106" i="21"/>
  <c r="M106" i="21"/>
  <c r="N106" i="21"/>
  <c r="O106" i="21"/>
  <c r="P106" i="21"/>
  <c r="Q106" i="21"/>
  <c r="L107" i="21"/>
  <c r="M107" i="21"/>
  <c r="N107" i="21"/>
  <c r="O107" i="21"/>
  <c r="P107" i="21"/>
  <c r="Q107" i="21"/>
  <c r="L108" i="21"/>
  <c r="M108" i="21"/>
  <c r="N108" i="21"/>
  <c r="O108" i="21"/>
  <c r="P108" i="21"/>
  <c r="Q108" i="21"/>
  <c r="L109" i="21"/>
  <c r="M109" i="21"/>
  <c r="N109" i="21"/>
  <c r="O109" i="21"/>
  <c r="P109" i="21"/>
  <c r="Q109" i="21"/>
  <c r="R96" i="21"/>
  <c r="S96" i="21"/>
  <c r="T96" i="21"/>
  <c r="K94" i="21"/>
  <c r="L94" i="21"/>
  <c r="M94" i="21"/>
  <c r="N94" i="21"/>
  <c r="O94" i="21"/>
  <c r="P94" i="21"/>
  <c r="Q94" i="21"/>
  <c r="K95" i="21"/>
  <c r="L95" i="21"/>
  <c r="M95" i="21"/>
  <c r="N95" i="21"/>
  <c r="O95" i="21"/>
  <c r="P95" i="21"/>
  <c r="Q95" i="21"/>
  <c r="K96" i="21"/>
  <c r="L96" i="21"/>
  <c r="M96" i="21"/>
  <c r="N96" i="21"/>
  <c r="O96" i="21"/>
  <c r="P96" i="21"/>
  <c r="Q96" i="21"/>
  <c r="K97" i="21"/>
  <c r="L97" i="21"/>
  <c r="M97" i="21"/>
  <c r="N97" i="21"/>
  <c r="O97" i="21"/>
  <c r="P97" i="21"/>
  <c r="Q97" i="21"/>
  <c r="P93" i="21"/>
  <c r="Q93" i="21"/>
  <c r="K87" i="21"/>
  <c r="L87" i="21"/>
  <c r="M87" i="21"/>
  <c r="N87" i="21"/>
  <c r="O87" i="21"/>
  <c r="K88" i="21"/>
  <c r="L88" i="21"/>
  <c r="M88" i="21"/>
  <c r="N88" i="21"/>
  <c r="O88" i="21"/>
  <c r="K89" i="21"/>
  <c r="L89" i="21"/>
  <c r="M89" i="21"/>
  <c r="N89" i="21"/>
  <c r="O89" i="21"/>
  <c r="K90" i="21"/>
  <c r="L90" i="21"/>
  <c r="M90" i="21"/>
  <c r="N90" i="21"/>
  <c r="O90" i="21"/>
  <c r="K91" i="21"/>
  <c r="L91" i="21"/>
  <c r="M91" i="21"/>
  <c r="N91" i="21"/>
  <c r="O91" i="21"/>
  <c r="K92" i="21"/>
  <c r="L92" i="21"/>
  <c r="M92" i="21"/>
  <c r="N92" i="21"/>
  <c r="O92" i="21"/>
  <c r="K93" i="21"/>
  <c r="L93" i="21"/>
  <c r="M93" i="21"/>
  <c r="N93" i="21"/>
  <c r="O93" i="21"/>
  <c r="L86" i="21"/>
  <c r="M86" i="21"/>
  <c r="N86" i="21"/>
  <c r="O86" i="21"/>
  <c r="K86" i="21"/>
  <c r="B141" i="21"/>
  <c r="A141" i="21"/>
  <c r="B140" i="21"/>
  <c r="A140" i="21"/>
  <c r="AP139" i="21"/>
  <c r="AN139" i="21"/>
  <c r="U139" i="21"/>
  <c r="B139" i="21"/>
  <c r="AO139" i="21" s="1"/>
  <c r="A139" i="21"/>
  <c r="AQ138" i="21"/>
  <c r="AP138" i="21"/>
  <c r="AO138" i="21"/>
  <c r="AN138" i="21"/>
  <c r="U138" i="21"/>
  <c r="W138" i="21"/>
  <c r="B138" i="21"/>
  <c r="AM138" i="21" s="1"/>
  <c r="A138" i="21"/>
  <c r="AQ137" i="21"/>
  <c r="AP137" i="21"/>
  <c r="AO137" i="21"/>
  <c r="AN137" i="21"/>
  <c r="U137" i="21"/>
  <c r="W137" i="21"/>
  <c r="B137" i="21"/>
  <c r="AM137" i="21" s="1"/>
  <c r="A137" i="21"/>
  <c r="AQ136" i="21"/>
  <c r="AP136" i="21"/>
  <c r="AO136" i="21"/>
  <c r="AN136" i="21"/>
  <c r="U136" i="21"/>
  <c r="B136" i="21"/>
  <c r="AM136" i="21" s="1"/>
  <c r="A136" i="21"/>
  <c r="AQ135" i="21"/>
  <c r="AP135" i="21"/>
  <c r="AO135" i="21"/>
  <c r="AN135" i="21"/>
  <c r="U135" i="21"/>
  <c r="W135" i="21"/>
  <c r="B135" i="21"/>
  <c r="AM135" i="21" s="1"/>
  <c r="A135" i="21"/>
  <c r="AQ134" i="21"/>
  <c r="AP134" i="21"/>
  <c r="AO134" i="21"/>
  <c r="AN134" i="21"/>
  <c r="AD134" i="21"/>
  <c r="AC134" i="21"/>
  <c r="AC135" i="21" s="1"/>
  <c r="AC136" i="21" s="1"/>
  <c r="AC137" i="21" s="1"/>
  <c r="AC138" i="21" s="1"/>
  <c r="AC139" i="21" s="1"/>
  <c r="AB134" i="21"/>
  <c r="AB135" i="21" s="1"/>
  <c r="AB136" i="21" s="1"/>
  <c r="AB137" i="21" s="1"/>
  <c r="AB138" i="21" s="1"/>
  <c r="AB139" i="21" s="1"/>
  <c r="U134" i="21"/>
  <c r="B134" i="21"/>
  <c r="AM134" i="21" s="1"/>
  <c r="A134" i="21"/>
  <c r="AQ133" i="21"/>
  <c r="AP133" i="21"/>
  <c r="AO133" i="21"/>
  <c r="AN133" i="21"/>
  <c r="U133" i="21"/>
  <c r="B133" i="21"/>
  <c r="AM133" i="21" s="1"/>
  <c r="A133" i="21"/>
  <c r="AQ132" i="21"/>
  <c r="AO132" i="21"/>
  <c r="B132" i="21"/>
  <c r="AP132" i="21" s="1"/>
  <c r="A132" i="21"/>
  <c r="AP131" i="21"/>
  <c r="B131" i="21"/>
  <c r="A131" i="21"/>
  <c r="AM130" i="21"/>
  <c r="B130" i="21"/>
  <c r="A130" i="21"/>
  <c r="B129" i="21"/>
  <c r="A129" i="21"/>
  <c r="AO128" i="21"/>
  <c r="B128" i="21"/>
  <c r="A128" i="21"/>
  <c r="AP127" i="21"/>
  <c r="B127" i="21"/>
  <c r="AM127" i="21" s="1"/>
  <c r="A127" i="21"/>
  <c r="AQ126" i="21"/>
  <c r="B126" i="21"/>
  <c r="AP126" i="21" s="1"/>
  <c r="A126" i="21"/>
  <c r="AP125" i="21"/>
  <c r="B125" i="21"/>
  <c r="A125" i="21"/>
  <c r="AQ124" i="21"/>
  <c r="AM124" i="21"/>
  <c r="B124" i="21"/>
  <c r="A124" i="21"/>
  <c r="AM123" i="21"/>
  <c r="B123" i="21"/>
  <c r="A123" i="21"/>
  <c r="AN122" i="21"/>
  <c r="AD122" i="21"/>
  <c r="AB122" i="21"/>
  <c r="AB123" i="21" s="1"/>
  <c r="AB124" i="21" s="1"/>
  <c r="AB125" i="21" s="1"/>
  <c r="AB126" i="21" s="1"/>
  <c r="AB127" i="21" s="1"/>
  <c r="AB128" i="21" s="1"/>
  <c r="AB129" i="21" s="1"/>
  <c r="AB130" i="21" s="1"/>
  <c r="AB131" i="21" s="1"/>
  <c r="AB132" i="21" s="1"/>
  <c r="AB133" i="21" s="1"/>
  <c r="U122" i="21"/>
  <c r="B122" i="21"/>
  <c r="A122" i="21"/>
  <c r="B121" i="21"/>
  <c r="A121" i="21"/>
  <c r="AM120" i="21"/>
  <c r="B120" i="21"/>
  <c r="A120" i="21"/>
  <c r="AO119" i="21"/>
  <c r="B119" i="21"/>
  <c r="AN119" i="21" s="1"/>
  <c r="A119" i="21"/>
  <c r="B118" i="21"/>
  <c r="AQ118" i="21" s="1"/>
  <c r="A118" i="21"/>
  <c r="AM117" i="21"/>
  <c r="B117" i="21"/>
  <c r="A117" i="21"/>
  <c r="B116" i="21"/>
  <c r="AN116" i="21" s="1"/>
  <c r="A116" i="21"/>
  <c r="B115" i="21"/>
  <c r="A115" i="21"/>
  <c r="B114" i="21"/>
  <c r="A114" i="21"/>
  <c r="AQ113" i="21"/>
  <c r="B113" i="21"/>
  <c r="A113" i="21"/>
  <c r="AO112" i="21"/>
  <c r="B112" i="21"/>
  <c r="AQ112" i="21" s="1"/>
  <c r="A112" i="21"/>
  <c r="AQ111" i="21"/>
  <c r="B111" i="21"/>
  <c r="A111" i="21"/>
  <c r="AO110" i="21"/>
  <c r="B110" i="21"/>
  <c r="A110" i="21"/>
  <c r="U109" i="21"/>
  <c r="B109" i="21"/>
  <c r="A109" i="21"/>
  <c r="AQ108" i="21"/>
  <c r="B108" i="21"/>
  <c r="AP108" i="21" s="1"/>
  <c r="A108" i="21"/>
  <c r="AN107" i="21"/>
  <c r="U107" i="21"/>
  <c r="B107" i="21"/>
  <c r="AM107" i="21" s="1"/>
  <c r="A107" i="21"/>
  <c r="AQ106" i="21"/>
  <c r="B106" i="21"/>
  <c r="AP106" i="21" s="1"/>
  <c r="A106" i="21"/>
  <c r="AN105" i="21"/>
  <c r="U105" i="21"/>
  <c r="B105" i="21"/>
  <c r="AM105" i="21" s="1"/>
  <c r="A105" i="21"/>
  <c r="AQ104" i="21"/>
  <c r="B104" i="21"/>
  <c r="AP104" i="21" s="1"/>
  <c r="A104" i="21"/>
  <c r="AN103" i="21"/>
  <c r="U103" i="21"/>
  <c r="B103" i="21"/>
  <c r="AM103" i="21" s="1"/>
  <c r="A103" i="21"/>
  <c r="AQ102" i="21"/>
  <c r="B102" i="21"/>
  <c r="AP102" i="21" s="1"/>
  <c r="A102" i="21"/>
  <c r="AN101" i="21"/>
  <c r="U101" i="21"/>
  <c r="B101" i="21"/>
  <c r="AM101" i="21" s="1"/>
  <c r="A101" i="21"/>
  <c r="AQ100" i="21"/>
  <c r="B100" i="21"/>
  <c r="AP100" i="21" s="1"/>
  <c r="A100" i="21"/>
  <c r="AN99" i="21"/>
  <c r="U99" i="21"/>
  <c r="B99" i="21"/>
  <c r="A99" i="21"/>
  <c r="AQ98" i="21"/>
  <c r="AM98" i="21"/>
  <c r="AA98" i="21"/>
  <c r="AA99" i="21" s="1"/>
  <c r="AA100" i="21" s="1"/>
  <c r="AA101" i="21" s="1"/>
  <c r="AA102" i="21" s="1"/>
  <c r="AA103" i="21" s="1"/>
  <c r="AA104" i="21" s="1"/>
  <c r="AA105" i="21" s="1"/>
  <c r="AA106" i="21" s="1"/>
  <c r="AA107" i="21" s="1"/>
  <c r="AA108" i="21" s="1"/>
  <c r="AA109" i="21" s="1"/>
  <c r="B98" i="21"/>
  <c r="AP98" i="21" s="1"/>
  <c r="A98" i="21"/>
  <c r="AQ97" i="21"/>
  <c r="B97" i="21"/>
  <c r="A97" i="21"/>
  <c r="AM96" i="21"/>
  <c r="U96" i="21"/>
  <c r="B96" i="21"/>
  <c r="A96" i="21"/>
  <c r="AQ95" i="21"/>
  <c r="AP95" i="21"/>
  <c r="U95" i="21"/>
  <c r="B95" i="21"/>
  <c r="A95" i="21"/>
  <c r="AQ94" i="21"/>
  <c r="AP94" i="21"/>
  <c r="U94" i="21"/>
  <c r="B94" i="21"/>
  <c r="AO94" i="21" s="1"/>
  <c r="A94" i="21"/>
  <c r="AP93" i="21"/>
  <c r="AN93" i="21"/>
  <c r="U93" i="21"/>
  <c r="B93" i="21"/>
  <c r="AM93" i="21" s="1"/>
  <c r="A93" i="21"/>
  <c r="AN92" i="21"/>
  <c r="AM92" i="21"/>
  <c r="U92" i="21"/>
  <c r="B92" i="21"/>
  <c r="AQ92" i="21" s="1"/>
  <c r="A92" i="21"/>
  <c r="AQ91" i="21"/>
  <c r="AP91" i="21"/>
  <c r="B91" i="21"/>
  <c r="AO91" i="21" s="1"/>
  <c r="A91" i="21"/>
  <c r="AP90" i="21"/>
  <c r="AN90" i="21"/>
  <c r="U90" i="21"/>
  <c r="B90" i="21"/>
  <c r="AM90" i="21" s="1"/>
  <c r="A90" i="21"/>
  <c r="AN89" i="21"/>
  <c r="AM89" i="21"/>
  <c r="U89" i="21"/>
  <c r="B89" i="21"/>
  <c r="AQ89" i="21" s="1"/>
  <c r="A89" i="21"/>
  <c r="AQ88" i="21"/>
  <c r="AP88" i="21"/>
  <c r="B88" i="21"/>
  <c r="AO88" i="21" s="1"/>
  <c r="A88" i="21"/>
  <c r="AP87" i="21"/>
  <c r="AN87" i="21"/>
  <c r="AB87" i="21"/>
  <c r="AB88" i="21" s="1"/>
  <c r="AB89" i="21" s="1"/>
  <c r="AB90" i="21" s="1"/>
  <c r="AB91" i="21" s="1"/>
  <c r="AB92" i="21" s="1"/>
  <c r="AB93" i="21" s="1"/>
  <c r="AB94" i="21" s="1"/>
  <c r="AB95" i="21" s="1"/>
  <c r="AB96" i="21" s="1"/>
  <c r="AB97" i="21" s="1"/>
  <c r="U87" i="21"/>
  <c r="B87" i="21"/>
  <c r="AM87" i="21" s="1"/>
  <c r="A87" i="21"/>
  <c r="AB86" i="21"/>
  <c r="AA86" i="21"/>
  <c r="AA87" i="21" s="1"/>
  <c r="AA88" i="21" s="1"/>
  <c r="AA89" i="21" s="1"/>
  <c r="AA90" i="21" s="1"/>
  <c r="AA91" i="21" s="1"/>
  <c r="AA92" i="21" s="1"/>
  <c r="AA93" i="21" s="1"/>
  <c r="AA94" i="21" s="1"/>
  <c r="AA95" i="21" s="1"/>
  <c r="AA96" i="21" s="1"/>
  <c r="AA97" i="21" s="1"/>
  <c r="U86" i="21"/>
  <c r="B86" i="21"/>
  <c r="A86" i="21"/>
  <c r="O134" i="20"/>
  <c r="P134" i="20"/>
  <c r="Q134" i="20"/>
  <c r="R134" i="20"/>
  <c r="S134" i="20"/>
  <c r="T134" i="20"/>
  <c r="O135" i="20"/>
  <c r="P135" i="20"/>
  <c r="Q135" i="20"/>
  <c r="R135" i="20"/>
  <c r="S135" i="20"/>
  <c r="T135" i="20"/>
  <c r="O136" i="20"/>
  <c r="P136" i="20"/>
  <c r="Q136" i="20"/>
  <c r="R136" i="20"/>
  <c r="S136" i="20"/>
  <c r="T136" i="20"/>
  <c r="O137" i="20"/>
  <c r="P137" i="20"/>
  <c r="Q137" i="20"/>
  <c r="R137" i="20"/>
  <c r="S137" i="20"/>
  <c r="T137" i="20"/>
  <c r="O138" i="20"/>
  <c r="P138" i="20"/>
  <c r="Q138" i="20"/>
  <c r="R138" i="20"/>
  <c r="S138" i="20"/>
  <c r="T138" i="20"/>
  <c r="O139" i="20"/>
  <c r="P139" i="20"/>
  <c r="Q139" i="20"/>
  <c r="R139" i="20"/>
  <c r="S139" i="20"/>
  <c r="T139" i="20"/>
  <c r="N126" i="20"/>
  <c r="O126" i="20"/>
  <c r="P126" i="20"/>
  <c r="Q126" i="20"/>
  <c r="R126" i="20"/>
  <c r="S126" i="20"/>
  <c r="T126" i="20"/>
  <c r="N127" i="20"/>
  <c r="O127" i="20"/>
  <c r="P127" i="20"/>
  <c r="Q127" i="20"/>
  <c r="R127" i="20"/>
  <c r="S127" i="20"/>
  <c r="T127" i="20"/>
  <c r="N128" i="20"/>
  <c r="O128" i="20"/>
  <c r="P128" i="20"/>
  <c r="Q128" i="20"/>
  <c r="R128" i="20"/>
  <c r="S128" i="20"/>
  <c r="T128" i="20"/>
  <c r="N129" i="20"/>
  <c r="O129" i="20"/>
  <c r="P129" i="20"/>
  <c r="Q129" i="20"/>
  <c r="R129" i="20"/>
  <c r="S129" i="20"/>
  <c r="T129" i="20"/>
  <c r="N130" i="20"/>
  <c r="O130" i="20"/>
  <c r="P130" i="20"/>
  <c r="Q130" i="20"/>
  <c r="R130" i="20"/>
  <c r="S130" i="20"/>
  <c r="T130" i="20"/>
  <c r="N131" i="20"/>
  <c r="O131" i="20"/>
  <c r="P131" i="20"/>
  <c r="Q131" i="20"/>
  <c r="R131" i="20"/>
  <c r="S131" i="20"/>
  <c r="T131" i="20"/>
  <c r="N132" i="20"/>
  <c r="O132" i="20"/>
  <c r="P132" i="20"/>
  <c r="Q132" i="20"/>
  <c r="R132" i="20"/>
  <c r="S132" i="20"/>
  <c r="T132" i="20"/>
  <c r="N133" i="20"/>
  <c r="O133" i="20"/>
  <c r="P133" i="20"/>
  <c r="Q133" i="20"/>
  <c r="R133" i="20"/>
  <c r="Y133" i="20" s="1"/>
  <c r="S133" i="20"/>
  <c r="T133" i="20"/>
  <c r="S125" i="20"/>
  <c r="T125" i="20"/>
  <c r="N125" i="20"/>
  <c r="O125" i="20"/>
  <c r="P125" i="20"/>
  <c r="Q125" i="20"/>
  <c r="R125" i="20"/>
  <c r="R124" i="20"/>
  <c r="N122" i="20"/>
  <c r="O122" i="20"/>
  <c r="P122" i="20"/>
  <c r="Q122" i="20"/>
  <c r="N123" i="20"/>
  <c r="O123" i="20"/>
  <c r="P123" i="20"/>
  <c r="Q123" i="20"/>
  <c r="N124" i="20"/>
  <c r="O124" i="20"/>
  <c r="P124" i="20"/>
  <c r="Q124" i="20"/>
  <c r="M110" i="20"/>
  <c r="N110" i="20"/>
  <c r="O110" i="20"/>
  <c r="P110" i="20"/>
  <c r="Q110" i="20"/>
  <c r="M111" i="20"/>
  <c r="N111" i="20"/>
  <c r="O111" i="20"/>
  <c r="P111" i="20"/>
  <c r="Q111" i="20"/>
  <c r="M112" i="20"/>
  <c r="N112" i="20"/>
  <c r="O112" i="20"/>
  <c r="P112" i="20"/>
  <c r="Q112" i="20"/>
  <c r="M113" i="20"/>
  <c r="N113" i="20"/>
  <c r="O113" i="20"/>
  <c r="P113" i="20"/>
  <c r="Q113" i="20"/>
  <c r="M114" i="20"/>
  <c r="N114" i="20"/>
  <c r="O114" i="20"/>
  <c r="P114" i="20"/>
  <c r="Q114" i="20"/>
  <c r="M115" i="20"/>
  <c r="N115" i="20"/>
  <c r="O115" i="20"/>
  <c r="P115" i="20"/>
  <c r="Q115" i="20"/>
  <c r="M116" i="20"/>
  <c r="N116" i="20"/>
  <c r="O116" i="20"/>
  <c r="P116" i="20"/>
  <c r="Q116" i="20"/>
  <c r="M117" i="20"/>
  <c r="N117" i="20"/>
  <c r="O117" i="20"/>
  <c r="P117" i="20"/>
  <c r="Q117" i="20"/>
  <c r="M118" i="20"/>
  <c r="N118" i="20"/>
  <c r="O118" i="20"/>
  <c r="P118" i="20"/>
  <c r="Q118" i="20"/>
  <c r="M119" i="20"/>
  <c r="N119" i="20"/>
  <c r="O119" i="20"/>
  <c r="P119" i="20"/>
  <c r="Q119" i="20"/>
  <c r="M120" i="20"/>
  <c r="N120" i="20"/>
  <c r="O120" i="20"/>
  <c r="P120" i="20"/>
  <c r="Q120" i="20"/>
  <c r="M121" i="20"/>
  <c r="N121" i="20"/>
  <c r="O121" i="20"/>
  <c r="P121" i="20"/>
  <c r="Q121" i="20"/>
  <c r="L98" i="20"/>
  <c r="M98" i="20"/>
  <c r="N98" i="20"/>
  <c r="O98" i="20"/>
  <c r="P98" i="20"/>
  <c r="Q98" i="20"/>
  <c r="L99" i="20"/>
  <c r="M99" i="20"/>
  <c r="N99" i="20"/>
  <c r="O99" i="20"/>
  <c r="P99" i="20"/>
  <c r="Q99" i="20"/>
  <c r="L100" i="20"/>
  <c r="M100" i="20"/>
  <c r="N100" i="20"/>
  <c r="O100" i="20"/>
  <c r="P100" i="20"/>
  <c r="Q100" i="20"/>
  <c r="L101" i="20"/>
  <c r="M101" i="20"/>
  <c r="N101" i="20"/>
  <c r="O101" i="20"/>
  <c r="P101" i="20"/>
  <c r="Q101" i="20"/>
  <c r="L102" i="20"/>
  <c r="M102" i="20"/>
  <c r="N102" i="20"/>
  <c r="O102" i="20"/>
  <c r="P102" i="20"/>
  <c r="Q102" i="20"/>
  <c r="L103" i="20"/>
  <c r="M103" i="20"/>
  <c r="N103" i="20"/>
  <c r="O103" i="20"/>
  <c r="P103" i="20"/>
  <c r="Q103" i="20"/>
  <c r="L104" i="20"/>
  <c r="M104" i="20"/>
  <c r="N104" i="20"/>
  <c r="O104" i="20"/>
  <c r="P104" i="20"/>
  <c r="Q104" i="20"/>
  <c r="L105" i="20"/>
  <c r="M105" i="20"/>
  <c r="N105" i="20"/>
  <c r="O105" i="20"/>
  <c r="P105" i="20"/>
  <c r="Q105" i="20"/>
  <c r="L106" i="20"/>
  <c r="M106" i="20"/>
  <c r="N106" i="20"/>
  <c r="O106" i="20"/>
  <c r="P106" i="20"/>
  <c r="Q106" i="20"/>
  <c r="L107" i="20"/>
  <c r="M107" i="20"/>
  <c r="N107" i="20"/>
  <c r="O107" i="20"/>
  <c r="P107" i="20"/>
  <c r="Q107" i="20"/>
  <c r="L108" i="20"/>
  <c r="M108" i="20"/>
  <c r="N108" i="20"/>
  <c r="O108" i="20"/>
  <c r="P108" i="20"/>
  <c r="Q108" i="20"/>
  <c r="L109" i="20"/>
  <c r="M109" i="20"/>
  <c r="N109" i="20"/>
  <c r="O109" i="20"/>
  <c r="P109" i="20"/>
  <c r="Q109" i="20"/>
  <c r="R96" i="20"/>
  <c r="S96" i="20"/>
  <c r="T96" i="20"/>
  <c r="K94" i="20"/>
  <c r="L94" i="20"/>
  <c r="M94" i="20"/>
  <c r="N94" i="20"/>
  <c r="O94" i="20"/>
  <c r="P94" i="20"/>
  <c r="Q94" i="20"/>
  <c r="K95" i="20"/>
  <c r="L95" i="20"/>
  <c r="M95" i="20"/>
  <c r="N95" i="20"/>
  <c r="O95" i="20"/>
  <c r="P95" i="20"/>
  <c r="Q95" i="20"/>
  <c r="K96" i="20"/>
  <c r="L96" i="20"/>
  <c r="M96" i="20"/>
  <c r="N96" i="20"/>
  <c r="O96" i="20"/>
  <c r="P96" i="20"/>
  <c r="Q96" i="20"/>
  <c r="K97" i="20"/>
  <c r="L97" i="20"/>
  <c r="M97" i="20"/>
  <c r="N97" i="20"/>
  <c r="O97" i="20"/>
  <c r="P97" i="20"/>
  <c r="Q97" i="20"/>
  <c r="P93" i="20"/>
  <c r="Q93" i="20"/>
  <c r="K87" i="20"/>
  <c r="L87" i="20"/>
  <c r="M87" i="20"/>
  <c r="N87" i="20"/>
  <c r="O87" i="20"/>
  <c r="K88" i="20"/>
  <c r="L88" i="20"/>
  <c r="M88" i="20"/>
  <c r="N88" i="20"/>
  <c r="O88" i="20"/>
  <c r="K89" i="20"/>
  <c r="L89" i="20"/>
  <c r="M89" i="20"/>
  <c r="N89" i="20"/>
  <c r="O89" i="20"/>
  <c r="K90" i="20"/>
  <c r="L90" i="20"/>
  <c r="M90" i="20"/>
  <c r="N90" i="20"/>
  <c r="O90" i="20"/>
  <c r="K91" i="20"/>
  <c r="L91" i="20"/>
  <c r="M91" i="20"/>
  <c r="N91" i="20"/>
  <c r="O91" i="20"/>
  <c r="K92" i="20"/>
  <c r="L92" i="20"/>
  <c r="M92" i="20"/>
  <c r="N92" i="20"/>
  <c r="O92" i="20"/>
  <c r="K93" i="20"/>
  <c r="L93" i="20"/>
  <c r="M93" i="20"/>
  <c r="N93" i="20"/>
  <c r="O93" i="20"/>
  <c r="L86" i="20"/>
  <c r="M86" i="20"/>
  <c r="N86" i="20"/>
  <c r="O86" i="20"/>
  <c r="K86" i="20"/>
  <c r="B141" i="20"/>
  <c r="A141" i="20"/>
  <c r="B140" i="20"/>
  <c r="A140" i="20"/>
  <c r="AP139" i="20"/>
  <c r="W139" i="20"/>
  <c r="B139" i="20"/>
  <c r="AO139" i="20" s="1"/>
  <c r="A139" i="20"/>
  <c r="AQ138" i="20"/>
  <c r="AP138" i="20"/>
  <c r="AO138" i="20"/>
  <c r="W138" i="20"/>
  <c r="B138" i="20"/>
  <c r="AN138" i="20" s="1"/>
  <c r="A138" i="20"/>
  <c r="AQ137" i="20"/>
  <c r="AP137" i="20"/>
  <c r="AO137" i="20"/>
  <c r="U137" i="20"/>
  <c r="W137" i="20"/>
  <c r="B137" i="20"/>
  <c r="AN137" i="20" s="1"/>
  <c r="A137" i="20"/>
  <c r="AQ136" i="20"/>
  <c r="AP136" i="20"/>
  <c r="AO136" i="20"/>
  <c r="U136" i="20"/>
  <c r="B136" i="20"/>
  <c r="AN136" i="20" s="1"/>
  <c r="A136" i="20"/>
  <c r="AQ135" i="20"/>
  <c r="AP135" i="20"/>
  <c r="AO135" i="20"/>
  <c r="AN135" i="20"/>
  <c r="U135" i="20"/>
  <c r="W135" i="20"/>
  <c r="B135" i="20"/>
  <c r="AM135" i="20" s="1"/>
  <c r="A135" i="20"/>
  <c r="AQ134" i="20"/>
  <c r="AP134" i="20"/>
  <c r="AO134" i="20"/>
  <c r="AN134" i="20"/>
  <c r="AD134" i="20"/>
  <c r="AC134" i="20"/>
  <c r="AC135" i="20" s="1"/>
  <c r="AC136" i="20" s="1"/>
  <c r="AC137" i="20" s="1"/>
  <c r="AC138" i="20" s="1"/>
  <c r="AC139" i="20" s="1"/>
  <c r="AB134" i="20"/>
  <c r="AB135" i="20" s="1"/>
  <c r="AB136" i="20" s="1"/>
  <c r="AB137" i="20" s="1"/>
  <c r="AB138" i="20" s="1"/>
  <c r="AB139" i="20" s="1"/>
  <c r="U134" i="20"/>
  <c r="B134" i="20"/>
  <c r="AM134" i="20" s="1"/>
  <c r="A134" i="20"/>
  <c r="AQ133" i="20"/>
  <c r="AP133" i="20"/>
  <c r="AO133" i="20"/>
  <c r="AN133" i="20"/>
  <c r="AM133" i="20"/>
  <c r="U133" i="20"/>
  <c r="W133" i="20"/>
  <c r="B133" i="20"/>
  <c r="A133" i="20"/>
  <c r="AQ132" i="20"/>
  <c r="B132" i="20"/>
  <c r="AP132" i="20" s="1"/>
  <c r="A132" i="20"/>
  <c r="B131" i="20"/>
  <c r="A131" i="20"/>
  <c r="AM130" i="20"/>
  <c r="B130" i="20"/>
  <c r="A130" i="20"/>
  <c r="AN129" i="20"/>
  <c r="U129" i="20"/>
  <c r="B129" i="20"/>
  <c r="A129" i="20"/>
  <c r="AO128" i="20"/>
  <c r="B128" i="20"/>
  <c r="A128" i="20"/>
  <c r="AQ127" i="20"/>
  <c r="AP127" i="20"/>
  <c r="B127" i="20"/>
  <c r="AM127" i="20" s="1"/>
  <c r="A127" i="20"/>
  <c r="AQ126" i="20"/>
  <c r="B126" i="20"/>
  <c r="A126" i="20"/>
  <c r="AQ125" i="20"/>
  <c r="AM125" i="20"/>
  <c r="B125" i="20"/>
  <c r="A125" i="20"/>
  <c r="AM124" i="20"/>
  <c r="U124" i="20"/>
  <c r="B124" i="20"/>
  <c r="A124" i="20"/>
  <c r="AQ123" i="20"/>
  <c r="AM123" i="20"/>
  <c r="B123" i="20"/>
  <c r="AP123" i="20" s="1"/>
  <c r="A123" i="20"/>
  <c r="B122" i="20"/>
  <c r="A122" i="20"/>
  <c r="AO121" i="20"/>
  <c r="U121" i="20"/>
  <c r="B121" i="20"/>
  <c r="A121" i="20"/>
  <c r="AM120" i="20"/>
  <c r="B120" i="20"/>
  <c r="AQ120" i="20" s="1"/>
  <c r="A120" i="20"/>
  <c r="AM119" i="20"/>
  <c r="B119" i="20"/>
  <c r="AQ119" i="20" s="1"/>
  <c r="A119" i="20"/>
  <c r="AQ118" i="20"/>
  <c r="B118" i="20"/>
  <c r="AP118" i="20" s="1"/>
  <c r="A118" i="20"/>
  <c r="AQ117" i="20"/>
  <c r="AP117" i="20"/>
  <c r="B117" i="20"/>
  <c r="AO117" i="20" s="1"/>
  <c r="A117" i="20"/>
  <c r="AQ116" i="20"/>
  <c r="AP116" i="20"/>
  <c r="AO116" i="20"/>
  <c r="B116" i="20"/>
  <c r="AN116" i="20" s="1"/>
  <c r="A116" i="20"/>
  <c r="AN115" i="20"/>
  <c r="B115" i="20"/>
  <c r="A115" i="20"/>
  <c r="B114" i="20"/>
  <c r="AM114" i="20" s="1"/>
  <c r="A114" i="20"/>
  <c r="B113" i="20"/>
  <c r="A113" i="20"/>
  <c r="B112" i="20"/>
  <c r="A112" i="20"/>
  <c r="B111" i="20"/>
  <c r="A111" i="20"/>
  <c r="B110" i="20"/>
  <c r="A110" i="20"/>
  <c r="AO109" i="20"/>
  <c r="B109" i="20"/>
  <c r="A109" i="20"/>
  <c r="B108" i="20"/>
  <c r="A108" i="20"/>
  <c r="B107" i="20"/>
  <c r="A107" i="20"/>
  <c r="U106" i="20"/>
  <c r="B106" i="20"/>
  <c r="A106" i="20"/>
  <c r="B105" i="20"/>
  <c r="A105" i="20"/>
  <c r="B104" i="20"/>
  <c r="A104" i="20"/>
  <c r="AN103" i="20"/>
  <c r="B103" i="20"/>
  <c r="A103" i="20"/>
  <c r="B102" i="20"/>
  <c r="AM102" i="20" s="1"/>
  <c r="A102" i="20"/>
  <c r="B101" i="20"/>
  <c r="A101" i="20"/>
  <c r="U100" i="20"/>
  <c r="B100" i="20"/>
  <c r="A100" i="20"/>
  <c r="AN99" i="20"/>
  <c r="B99" i="20"/>
  <c r="A99" i="20"/>
  <c r="AC98" i="20"/>
  <c r="AC99" i="20" s="1"/>
  <c r="AC100" i="20" s="1"/>
  <c r="AC101" i="20" s="1"/>
  <c r="AC102" i="20" s="1"/>
  <c r="AC103" i="20" s="1"/>
  <c r="AC104" i="20" s="1"/>
  <c r="AC105" i="20" s="1"/>
  <c r="AC106" i="20" s="1"/>
  <c r="AC107" i="20" s="1"/>
  <c r="AC108" i="20" s="1"/>
  <c r="AC109" i="20" s="1"/>
  <c r="B98" i="20"/>
  <c r="A98" i="20"/>
  <c r="AQ97" i="20"/>
  <c r="B97" i="20"/>
  <c r="A97" i="20"/>
  <c r="AO96" i="20"/>
  <c r="B96" i="20"/>
  <c r="A96" i="20"/>
  <c r="AN95" i="20"/>
  <c r="U95" i="20"/>
  <c r="B95" i="20"/>
  <c r="A95" i="20"/>
  <c r="B94" i="20"/>
  <c r="A94" i="20"/>
  <c r="AQ93" i="20"/>
  <c r="B93" i="20"/>
  <c r="A93" i="20"/>
  <c r="B92" i="20"/>
  <c r="A92" i="20"/>
  <c r="B91" i="20"/>
  <c r="AQ91" i="20" s="1"/>
  <c r="A91" i="20"/>
  <c r="AQ90" i="20"/>
  <c r="B90" i="20"/>
  <c r="AP90" i="20" s="1"/>
  <c r="A90" i="20"/>
  <c r="AP89" i="20"/>
  <c r="B89" i="20"/>
  <c r="AO89" i="20" s="1"/>
  <c r="A89" i="20"/>
  <c r="AO88" i="20"/>
  <c r="B88" i="20"/>
  <c r="AN88" i="20" s="1"/>
  <c r="A88" i="20"/>
  <c r="B87" i="20"/>
  <c r="AM87" i="20" s="1"/>
  <c r="A87" i="20"/>
  <c r="AA86" i="20"/>
  <c r="AA87" i="20" s="1"/>
  <c r="AA88" i="20" s="1"/>
  <c r="AA89" i="20" s="1"/>
  <c r="AA90" i="20" s="1"/>
  <c r="AA91" i="20" s="1"/>
  <c r="AA92" i="20" s="1"/>
  <c r="AA93" i="20" s="1"/>
  <c r="AA94" i="20" s="1"/>
  <c r="AA95" i="20" s="1"/>
  <c r="AA96" i="20" s="1"/>
  <c r="AA97" i="20" s="1"/>
  <c r="B86" i="20"/>
  <c r="A86" i="20"/>
  <c r="O134" i="19"/>
  <c r="P134" i="19"/>
  <c r="Q134" i="19"/>
  <c r="R134" i="19"/>
  <c r="S134" i="19"/>
  <c r="T134" i="19"/>
  <c r="O135" i="19"/>
  <c r="P135" i="19"/>
  <c r="Q135" i="19"/>
  <c r="R135" i="19"/>
  <c r="S135" i="19"/>
  <c r="T135" i="19"/>
  <c r="O136" i="19"/>
  <c r="P136" i="19"/>
  <c r="Q136" i="19"/>
  <c r="R136" i="19"/>
  <c r="S136" i="19"/>
  <c r="T136" i="19"/>
  <c r="O137" i="19"/>
  <c r="P137" i="19"/>
  <c r="Q137" i="19"/>
  <c r="R137" i="19"/>
  <c r="S137" i="19"/>
  <c r="T137" i="19"/>
  <c r="O138" i="19"/>
  <c r="P138" i="19"/>
  <c r="Q138" i="19"/>
  <c r="R138" i="19"/>
  <c r="S138" i="19"/>
  <c r="T138" i="19"/>
  <c r="O139" i="19"/>
  <c r="P139" i="19"/>
  <c r="Q139" i="19"/>
  <c r="R139" i="19"/>
  <c r="S139" i="19"/>
  <c r="T139" i="19"/>
  <c r="N126" i="19"/>
  <c r="O126" i="19"/>
  <c r="P126" i="19"/>
  <c r="Q126" i="19"/>
  <c r="R126" i="19"/>
  <c r="S126" i="19"/>
  <c r="T126" i="19"/>
  <c r="N127" i="19"/>
  <c r="O127" i="19"/>
  <c r="P127" i="19"/>
  <c r="Q127" i="19"/>
  <c r="R127" i="19"/>
  <c r="S127" i="19"/>
  <c r="T127" i="19"/>
  <c r="N128" i="19"/>
  <c r="O128" i="19"/>
  <c r="P128" i="19"/>
  <c r="Q128" i="19"/>
  <c r="R128" i="19"/>
  <c r="S128" i="19"/>
  <c r="T128" i="19"/>
  <c r="N129" i="19"/>
  <c r="O129" i="19"/>
  <c r="P129" i="19"/>
  <c r="Q129" i="19"/>
  <c r="R129" i="19"/>
  <c r="S129" i="19"/>
  <c r="T129" i="19"/>
  <c r="N130" i="19"/>
  <c r="O130" i="19"/>
  <c r="P130" i="19"/>
  <c r="Q130" i="19"/>
  <c r="R130" i="19"/>
  <c r="S130" i="19"/>
  <c r="T130" i="19"/>
  <c r="N131" i="19"/>
  <c r="O131" i="19"/>
  <c r="P131" i="19"/>
  <c r="Q131" i="19"/>
  <c r="R131" i="19"/>
  <c r="S131" i="19"/>
  <c r="T131" i="19"/>
  <c r="N132" i="19"/>
  <c r="O132" i="19"/>
  <c r="P132" i="19"/>
  <c r="Q132" i="19"/>
  <c r="R132" i="19"/>
  <c r="S132" i="19"/>
  <c r="T132" i="19"/>
  <c r="N133" i="19"/>
  <c r="O133" i="19"/>
  <c r="P133" i="19"/>
  <c r="Q133" i="19"/>
  <c r="R133" i="19"/>
  <c r="S133" i="19"/>
  <c r="T133" i="19"/>
  <c r="S125" i="19"/>
  <c r="T125" i="19"/>
  <c r="N125" i="19"/>
  <c r="O125" i="19"/>
  <c r="P125" i="19"/>
  <c r="Q125" i="19"/>
  <c r="R125" i="19"/>
  <c r="R124" i="19"/>
  <c r="N122" i="19"/>
  <c r="O122" i="19"/>
  <c r="P122" i="19"/>
  <c r="Q122" i="19"/>
  <c r="N123" i="19"/>
  <c r="O123" i="19"/>
  <c r="P123" i="19"/>
  <c r="Q123" i="19"/>
  <c r="N124" i="19"/>
  <c r="O124" i="19"/>
  <c r="P124" i="19"/>
  <c r="Q124" i="19"/>
  <c r="M110" i="19"/>
  <c r="N110" i="19"/>
  <c r="O110" i="19"/>
  <c r="P110" i="19"/>
  <c r="Q110" i="19"/>
  <c r="M111" i="19"/>
  <c r="N111" i="19"/>
  <c r="O111" i="19"/>
  <c r="P111" i="19"/>
  <c r="Q111" i="19"/>
  <c r="M112" i="19"/>
  <c r="N112" i="19"/>
  <c r="O112" i="19"/>
  <c r="P112" i="19"/>
  <c r="Q112" i="19"/>
  <c r="M113" i="19"/>
  <c r="N113" i="19"/>
  <c r="O113" i="19"/>
  <c r="P113" i="19"/>
  <c r="Q113" i="19"/>
  <c r="M114" i="19"/>
  <c r="N114" i="19"/>
  <c r="O114" i="19"/>
  <c r="P114" i="19"/>
  <c r="Q114" i="19"/>
  <c r="M115" i="19"/>
  <c r="N115" i="19"/>
  <c r="O115" i="19"/>
  <c r="P115" i="19"/>
  <c r="Q115" i="19"/>
  <c r="M116" i="19"/>
  <c r="N116" i="19"/>
  <c r="O116" i="19"/>
  <c r="P116" i="19"/>
  <c r="Q116" i="19"/>
  <c r="M117" i="19"/>
  <c r="N117" i="19"/>
  <c r="O117" i="19"/>
  <c r="P117" i="19"/>
  <c r="Q117" i="19"/>
  <c r="M118" i="19"/>
  <c r="N118" i="19"/>
  <c r="O118" i="19"/>
  <c r="P118" i="19"/>
  <c r="Q118" i="19"/>
  <c r="M119" i="19"/>
  <c r="N119" i="19"/>
  <c r="O119" i="19"/>
  <c r="P119" i="19"/>
  <c r="Q119" i="19"/>
  <c r="M120" i="19"/>
  <c r="N120" i="19"/>
  <c r="O120" i="19"/>
  <c r="P120" i="19"/>
  <c r="Q120" i="19"/>
  <c r="M121" i="19"/>
  <c r="N121" i="19"/>
  <c r="O121" i="19"/>
  <c r="P121" i="19"/>
  <c r="Q121" i="19"/>
  <c r="L98" i="19"/>
  <c r="M98" i="19"/>
  <c r="N98" i="19"/>
  <c r="O98" i="19"/>
  <c r="P98" i="19"/>
  <c r="Q98" i="19"/>
  <c r="L99" i="19"/>
  <c r="M99" i="19"/>
  <c r="N99" i="19"/>
  <c r="O99" i="19"/>
  <c r="P99" i="19"/>
  <c r="Q99" i="19"/>
  <c r="L100" i="19"/>
  <c r="M100" i="19"/>
  <c r="N100" i="19"/>
  <c r="O100" i="19"/>
  <c r="P100" i="19"/>
  <c r="Q100" i="19"/>
  <c r="L101" i="19"/>
  <c r="M101" i="19"/>
  <c r="N101" i="19"/>
  <c r="O101" i="19"/>
  <c r="P101" i="19"/>
  <c r="Q101" i="19"/>
  <c r="L102" i="19"/>
  <c r="M102" i="19"/>
  <c r="N102" i="19"/>
  <c r="O102" i="19"/>
  <c r="P102" i="19"/>
  <c r="Q102" i="19"/>
  <c r="L103" i="19"/>
  <c r="M103" i="19"/>
  <c r="N103" i="19"/>
  <c r="O103" i="19"/>
  <c r="P103" i="19"/>
  <c r="Q103" i="19"/>
  <c r="L104" i="19"/>
  <c r="M104" i="19"/>
  <c r="N104" i="19"/>
  <c r="O104" i="19"/>
  <c r="P104" i="19"/>
  <c r="Q104" i="19"/>
  <c r="L105" i="19"/>
  <c r="M105" i="19"/>
  <c r="N105" i="19"/>
  <c r="O105" i="19"/>
  <c r="P105" i="19"/>
  <c r="Q105" i="19"/>
  <c r="L106" i="19"/>
  <c r="M106" i="19"/>
  <c r="N106" i="19"/>
  <c r="O106" i="19"/>
  <c r="P106" i="19"/>
  <c r="Q106" i="19"/>
  <c r="L107" i="19"/>
  <c r="M107" i="19"/>
  <c r="N107" i="19"/>
  <c r="O107" i="19"/>
  <c r="P107" i="19"/>
  <c r="Q107" i="19"/>
  <c r="L108" i="19"/>
  <c r="M108" i="19"/>
  <c r="N108" i="19"/>
  <c r="O108" i="19"/>
  <c r="P108" i="19"/>
  <c r="Q108" i="19"/>
  <c r="L109" i="19"/>
  <c r="M109" i="19"/>
  <c r="N109" i="19"/>
  <c r="O109" i="19"/>
  <c r="P109" i="19"/>
  <c r="Q109" i="19"/>
  <c r="K97" i="19"/>
  <c r="L97" i="19"/>
  <c r="M97" i="19"/>
  <c r="N97" i="19"/>
  <c r="O97" i="19"/>
  <c r="P97" i="19"/>
  <c r="Q97" i="19"/>
  <c r="R96" i="19"/>
  <c r="S96" i="19"/>
  <c r="T96" i="19"/>
  <c r="K94" i="19"/>
  <c r="L94" i="19"/>
  <c r="M94" i="19"/>
  <c r="N94" i="19"/>
  <c r="O94" i="19"/>
  <c r="P94" i="19"/>
  <c r="Q94" i="19"/>
  <c r="K95" i="19"/>
  <c r="L95" i="19"/>
  <c r="M95" i="19"/>
  <c r="N95" i="19"/>
  <c r="O95" i="19"/>
  <c r="P95" i="19"/>
  <c r="Q95" i="19"/>
  <c r="K96" i="19"/>
  <c r="L96" i="19"/>
  <c r="M96" i="19"/>
  <c r="N96" i="19"/>
  <c r="O96" i="19"/>
  <c r="P96" i="19"/>
  <c r="Q96" i="19"/>
  <c r="P93" i="19"/>
  <c r="Q93" i="19"/>
  <c r="K87" i="19"/>
  <c r="L87" i="19"/>
  <c r="M87" i="19"/>
  <c r="N87" i="19"/>
  <c r="O87" i="19"/>
  <c r="K88" i="19"/>
  <c r="L88" i="19"/>
  <c r="M88" i="19"/>
  <c r="N88" i="19"/>
  <c r="O88" i="19"/>
  <c r="K89" i="19"/>
  <c r="L89" i="19"/>
  <c r="M89" i="19"/>
  <c r="N89" i="19"/>
  <c r="O89" i="19"/>
  <c r="K90" i="19"/>
  <c r="L90" i="19"/>
  <c r="M90" i="19"/>
  <c r="N90" i="19"/>
  <c r="O90" i="19"/>
  <c r="K91" i="19"/>
  <c r="L91" i="19"/>
  <c r="M91" i="19"/>
  <c r="N91" i="19"/>
  <c r="W91" i="19" s="1"/>
  <c r="O91" i="19"/>
  <c r="K92" i="19"/>
  <c r="L92" i="19"/>
  <c r="M92" i="19"/>
  <c r="N92" i="19"/>
  <c r="O92" i="19"/>
  <c r="K93" i="19"/>
  <c r="L93" i="19"/>
  <c r="M93" i="19"/>
  <c r="N93" i="19"/>
  <c r="O93" i="19"/>
  <c r="L86" i="19"/>
  <c r="M86" i="19"/>
  <c r="N86" i="19"/>
  <c r="O86" i="19"/>
  <c r="K86" i="19"/>
  <c r="B141" i="19"/>
  <c r="A141" i="19"/>
  <c r="B140" i="19"/>
  <c r="A140" i="19"/>
  <c r="AP139" i="19"/>
  <c r="B139" i="19"/>
  <c r="AO139" i="19" s="1"/>
  <c r="A139" i="19"/>
  <c r="AP138" i="19"/>
  <c r="B138" i="19"/>
  <c r="AO138" i="19" s="1"/>
  <c r="A138" i="19"/>
  <c r="AP137" i="19"/>
  <c r="B137" i="19"/>
  <c r="AO137" i="19" s="1"/>
  <c r="A137" i="19"/>
  <c r="AP136" i="19"/>
  <c r="B136" i="19"/>
  <c r="AO136" i="19" s="1"/>
  <c r="A136" i="19"/>
  <c r="AP135" i="19"/>
  <c r="AD135" i="19"/>
  <c r="B135" i="19"/>
  <c r="AO135" i="19" s="1"/>
  <c r="A135" i="19"/>
  <c r="AP134" i="19"/>
  <c r="AD134" i="19"/>
  <c r="AE134" i="19" s="1"/>
  <c r="B134" i="19"/>
  <c r="AO134" i="19" s="1"/>
  <c r="A134" i="19"/>
  <c r="AP133" i="19"/>
  <c r="AM133" i="19"/>
  <c r="B133" i="19"/>
  <c r="A133" i="19"/>
  <c r="AQ132" i="19"/>
  <c r="U132" i="19"/>
  <c r="B132" i="19"/>
  <c r="AP132" i="19" s="1"/>
  <c r="A132" i="19"/>
  <c r="B131" i="19"/>
  <c r="A131" i="19"/>
  <c r="B130" i="19"/>
  <c r="A130" i="19"/>
  <c r="B129" i="19"/>
  <c r="A129" i="19"/>
  <c r="B128" i="19"/>
  <c r="A128" i="19"/>
  <c r="B127" i="19"/>
  <c r="A127" i="19"/>
  <c r="U126" i="19"/>
  <c r="B126" i="19"/>
  <c r="A126" i="19"/>
  <c r="B125" i="19"/>
  <c r="A125" i="19"/>
  <c r="AM124" i="19"/>
  <c r="AB124" i="19"/>
  <c r="AB125" i="19" s="1"/>
  <c r="AB126" i="19" s="1"/>
  <c r="AB127" i="19" s="1"/>
  <c r="AB128" i="19" s="1"/>
  <c r="AB129" i="19" s="1"/>
  <c r="AB130" i="19" s="1"/>
  <c r="AB131" i="19" s="1"/>
  <c r="AB132" i="19" s="1"/>
  <c r="AB133" i="19" s="1"/>
  <c r="B124" i="19"/>
  <c r="A124" i="19"/>
  <c r="AO123" i="19"/>
  <c r="AM123" i="19"/>
  <c r="B123" i="19"/>
  <c r="A123" i="19"/>
  <c r="AQ122" i="19"/>
  <c r="AP122" i="19"/>
  <c r="AB122" i="19"/>
  <c r="AB123" i="19" s="1"/>
  <c r="AA122" i="19"/>
  <c r="AA123" i="19" s="1"/>
  <c r="AA124" i="19" s="1"/>
  <c r="AA125" i="19" s="1"/>
  <c r="AA126" i="19" s="1"/>
  <c r="AA127" i="19" s="1"/>
  <c r="AA128" i="19" s="1"/>
  <c r="AA129" i="19" s="1"/>
  <c r="AA130" i="19" s="1"/>
  <c r="AA131" i="19" s="1"/>
  <c r="AA132" i="19" s="1"/>
  <c r="AA133" i="19" s="1"/>
  <c r="B122" i="19"/>
  <c r="A122" i="19"/>
  <c r="AO121" i="19"/>
  <c r="AN121" i="19"/>
  <c r="U121" i="19"/>
  <c r="B121" i="19"/>
  <c r="A121" i="19"/>
  <c r="B120" i="19"/>
  <c r="A120" i="19"/>
  <c r="B119" i="19"/>
  <c r="A119" i="19"/>
  <c r="AQ118" i="19"/>
  <c r="B118" i="19"/>
  <c r="A118" i="19"/>
  <c r="AP117" i="19"/>
  <c r="B117" i="19"/>
  <c r="A117" i="19"/>
  <c r="AO116" i="19"/>
  <c r="B116" i="19"/>
  <c r="A116" i="19"/>
  <c r="AN115" i="19"/>
  <c r="U115" i="19"/>
  <c r="B115" i="19"/>
  <c r="A115" i="19"/>
  <c r="B114" i="19"/>
  <c r="A114" i="19"/>
  <c r="B113" i="19"/>
  <c r="A113" i="19"/>
  <c r="AQ112" i="19"/>
  <c r="B112" i="19"/>
  <c r="A112" i="19"/>
  <c r="AP111" i="19"/>
  <c r="B111" i="19"/>
  <c r="A111" i="19"/>
  <c r="AO110" i="19"/>
  <c r="B110" i="19"/>
  <c r="A110" i="19"/>
  <c r="AP109" i="19"/>
  <c r="AO109" i="19"/>
  <c r="B109" i="19"/>
  <c r="A109" i="19"/>
  <c r="AO108" i="19"/>
  <c r="U108" i="19"/>
  <c r="B108" i="19"/>
  <c r="A108" i="19"/>
  <c r="AO107" i="19"/>
  <c r="AN107" i="19"/>
  <c r="U107" i="19"/>
  <c r="B107" i="19"/>
  <c r="A107" i="19"/>
  <c r="AO106" i="19"/>
  <c r="AN106" i="19"/>
  <c r="U106" i="19"/>
  <c r="B106" i="19"/>
  <c r="A106" i="19"/>
  <c r="AO105" i="19"/>
  <c r="AN105" i="19"/>
  <c r="U105" i="19"/>
  <c r="B105" i="19"/>
  <c r="A105" i="19"/>
  <c r="AO104" i="19"/>
  <c r="AN104" i="19"/>
  <c r="U104" i="19"/>
  <c r="B104" i="19"/>
  <c r="A104" i="19"/>
  <c r="AO103" i="19"/>
  <c r="AN103" i="19"/>
  <c r="U103" i="19"/>
  <c r="B103" i="19"/>
  <c r="A103" i="19"/>
  <c r="AO102" i="19"/>
  <c r="AN102" i="19"/>
  <c r="U102" i="19"/>
  <c r="B102" i="19"/>
  <c r="A102" i="19"/>
  <c r="AO101" i="19"/>
  <c r="AN101" i="19"/>
  <c r="U101" i="19"/>
  <c r="B101" i="19"/>
  <c r="A101" i="19"/>
  <c r="AO100" i="19"/>
  <c r="AN100" i="19"/>
  <c r="U100" i="19"/>
  <c r="B100" i="19"/>
  <c r="A100" i="19"/>
  <c r="AO99" i="19"/>
  <c r="AN99" i="19"/>
  <c r="U99" i="19"/>
  <c r="B99" i="19"/>
  <c r="A99" i="19"/>
  <c r="AO98" i="19"/>
  <c r="AN98" i="19"/>
  <c r="AC98" i="19"/>
  <c r="AC99" i="19" s="1"/>
  <c r="AC100" i="19" s="1"/>
  <c r="AC101" i="19" s="1"/>
  <c r="AC102" i="19" s="1"/>
  <c r="AC103" i="19" s="1"/>
  <c r="AC104" i="19" s="1"/>
  <c r="AC105" i="19" s="1"/>
  <c r="AC106" i="19" s="1"/>
  <c r="AC107" i="19" s="1"/>
  <c r="AC108" i="19" s="1"/>
  <c r="AC109" i="19" s="1"/>
  <c r="U98" i="19"/>
  <c r="B98" i="19"/>
  <c r="AM98" i="19" s="1"/>
  <c r="A98" i="19"/>
  <c r="AO97" i="19"/>
  <c r="AN97" i="19"/>
  <c r="U97" i="19"/>
  <c r="B97" i="19"/>
  <c r="A97" i="19"/>
  <c r="AO96" i="19"/>
  <c r="B96" i="19"/>
  <c r="AP96" i="19" s="1"/>
  <c r="A96" i="19"/>
  <c r="AP95" i="19"/>
  <c r="AO95" i="19"/>
  <c r="AN95" i="19"/>
  <c r="U95" i="19"/>
  <c r="B95" i="19"/>
  <c r="A95" i="19"/>
  <c r="AQ94" i="19"/>
  <c r="AO94" i="19"/>
  <c r="AN94" i="19"/>
  <c r="U94" i="19"/>
  <c r="B94" i="19"/>
  <c r="AM94" i="19" s="1"/>
  <c r="A94" i="19"/>
  <c r="AQ93" i="19"/>
  <c r="AO93" i="19"/>
  <c r="B93" i="19"/>
  <c r="A93" i="19"/>
  <c r="AP92" i="19"/>
  <c r="AM92" i="19"/>
  <c r="B92" i="19"/>
  <c r="AO92" i="19" s="1"/>
  <c r="A92" i="19"/>
  <c r="AQ91" i="19"/>
  <c r="AP91" i="19"/>
  <c r="U91" i="19"/>
  <c r="B91" i="19"/>
  <c r="A91" i="19"/>
  <c r="AP90" i="19"/>
  <c r="AO90" i="19"/>
  <c r="AN90" i="19"/>
  <c r="B90" i="19"/>
  <c r="AM90" i="19" s="1"/>
  <c r="A90" i="19"/>
  <c r="AQ89" i="19"/>
  <c r="AP89" i="19"/>
  <c r="B89" i="19"/>
  <c r="AO89" i="19" s="1"/>
  <c r="A89" i="19"/>
  <c r="AQ88" i="19"/>
  <c r="AP88" i="19"/>
  <c r="AO88" i="19"/>
  <c r="AM88" i="19"/>
  <c r="B88" i="19"/>
  <c r="AN88" i="19" s="1"/>
  <c r="A88" i="19"/>
  <c r="B87" i="19"/>
  <c r="AM87" i="19" s="1"/>
  <c r="A87" i="19"/>
  <c r="AA86" i="19"/>
  <c r="AA87" i="19" s="1"/>
  <c r="AA88" i="19" s="1"/>
  <c r="AA89" i="19" s="1"/>
  <c r="AA90" i="19" s="1"/>
  <c r="AA91" i="19" s="1"/>
  <c r="AA92" i="19" s="1"/>
  <c r="AA93" i="19" s="1"/>
  <c r="AA94" i="19" s="1"/>
  <c r="AA95" i="19" s="1"/>
  <c r="AA96" i="19" s="1"/>
  <c r="AA97" i="19" s="1"/>
  <c r="B86" i="19"/>
  <c r="A86" i="19"/>
  <c r="O134" i="18"/>
  <c r="O137" i="18"/>
  <c r="B141" i="18"/>
  <c r="A141" i="18"/>
  <c r="B140" i="18"/>
  <c r="A140" i="18"/>
  <c r="B139" i="18"/>
  <c r="O139" i="18" s="1"/>
  <c r="A139" i="18"/>
  <c r="B138" i="18"/>
  <c r="A138" i="18"/>
  <c r="B137" i="18"/>
  <c r="A137" i="18"/>
  <c r="B136" i="18"/>
  <c r="A136" i="18"/>
  <c r="B135" i="18"/>
  <c r="A135" i="18"/>
  <c r="B134" i="18"/>
  <c r="S133" i="18" s="1"/>
  <c r="A134" i="18"/>
  <c r="B133" i="18"/>
  <c r="A133" i="18"/>
  <c r="B132" i="18"/>
  <c r="A132" i="18"/>
  <c r="B131" i="18"/>
  <c r="A131" i="18"/>
  <c r="B130" i="18"/>
  <c r="M111" i="18" s="1"/>
  <c r="A130" i="18"/>
  <c r="B129" i="18"/>
  <c r="A129" i="18"/>
  <c r="B128" i="18"/>
  <c r="A128" i="18"/>
  <c r="B127" i="18"/>
  <c r="A127" i="18"/>
  <c r="B126" i="18"/>
  <c r="A126" i="18"/>
  <c r="B125" i="18"/>
  <c r="A125" i="18"/>
  <c r="B124" i="18"/>
  <c r="P124" i="18" s="1"/>
  <c r="A124" i="18"/>
  <c r="B123" i="18"/>
  <c r="A123" i="18"/>
  <c r="B122" i="18"/>
  <c r="A122" i="18"/>
  <c r="B121" i="18"/>
  <c r="A121" i="18"/>
  <c r="B120" i="18"/>
  <c r="N120" i="18" s="1"/>
  <c r="A120" i="18"/>
  <c r="B119" i="18"/>
  <c r="A119" i="18"/>
  <c r="B118" i="18"/>
  <c r="A118" i="18"/>
  <c r="B117" i="18"/>
  <c r="A117" i="18"/>
  <c r="B116" i="18"/>
  <c r="A116" i="18"/>
  <c r="B115" i="18"/>
  <c r="A115" i="18"/>
  <c r="B114" i="18"/>
  <c r="A114" i="18"/>
  <c r="B113" i="18"/>
  <c r="A113" i="18"/>
  <c r="B112" i="18"/>
  <c r="A112" i="18"/>
  <c r="B111" i="18"/>
  <c r="A111" i="18"/>
  <c r="B110" i="18"/>
  <c r="A110" i="18"/>
  <c r="B109" i="18"/>
  <c r="A109" i="18"/>
  <c r="B108" i="18"/>
  <c r="A108" i="18"/>
  <c r="B107" i="18"/>
  <c r="O105" i="18" s="1"/>
  <c r="A107" i="18"/>
  <c r="B106" i="18"/>
  <c r="A106" i="18"/>
  <c r="B105" i="18"/>
  <c r="A105" i="18"/>
  <c r="B104" i="18"/>
  <c r="A104" i="18"/>
  <c r="B103" i="18"/>
  <c r="A103" i="18"/>
  <c r="B102" i="18"/>
  <c r="A102" i="18"/>
  <c r="B101" i="18"/>
  <c r="A101" i="18"/>
  <c r="B100" i="18"/>
  <c r="A100" i="18"/>
  <c r="B99" i="18"/>
  <c r="L97" i="18" s="1"/>
  <c r="A99" i="18"/>
  <c r="B98" i="18"/>
  <c r="A98" i="18"/>
  <c r="B97" i="18"/>
  <c r="M97" i="18" s="1"/>
  <c r="A97" i="18"/>
  <c r="B96" i="18"/>
  <c r="A96" i="18"/>
  <c r="B95" i="18"/>
  <c r="O95" i="18" s="1"/>
  <c r="A95" i="18"/>
  <c r="B94" i="18"/>
  <c r="L88" i="18" s="1"/>
  <c r="A94" i="18"/>
  <c r="B93" i="18"/>
  <c r="A93" i="18"/>
  <c r="B92" i="18"/>
  <c r="A92" i="18"/>
  <c r="B91" i="18"/>
  <c r="A91" i="18"/>
  <c r="B90" i="18"/>
  <c r="A90" i="18"/>
  <c r="B89" i="18"/>
  <c r="A89" i="18"/>
  <c r="B88" i="18"/>
  <c r="A88" i="18"/>
  <c r="B87" i="18"/>
  <c r="L87" i="18" s="1"/>
  <c r="A87" i="18"/>
  <c r="B86" i="18"/>
  <c r="O86" i="18" s="1"/>
  <c r="A86" i="18"/>
  <c r="B141" i="15"/>
  <c r="A141" i="15"/>
  <c r="B140" i="15"/>
  <c r="A140" i="15"/>
  <c r="B139" i="15"/>
  <c r="R139" i="15" s="1"/>
  <c r="A139" i="15"/>
  <c r="B138" i="15"/>
  <c r="U136" i="15" s="1"/>
  <c r="A138" i="15"/>
  <c r="B137" i="15"/>
  <c r="O137" i="15" s="1"/>
  <c r="A137" i="15"/>
  <c r="B136" i="15"/>
  <c r="A136" i="15"/>
  <c r="B135" i="15"/>
  <c r="R135" i="15" s="1"/>
  <c r="A135" i="15"/>
  <c r="B134" i="15"/>
  <c r="A134" i="15"/>
  <c r="B133" i="15"/>
  <c r="S133" i="15" s="1"/>
  <c r="A133" i="15"/>
  <c r="B132" i="15"/>
  <c r="A132" i="15"/>
  <c r="B131" i="15"/>
  <c r="O131" i="15" s="1"/>
  <c r="A131" i="15"/>
  <c r="B130" i="15"/>
  <c r="A130" i="15"/>
  <c r="B129" i="15"/>
  <c r="A129" i="15"/>
  <c r="B128" i="15"/>
  <c r="A128" i="15"/>
  <c r="B127" i="15"/>
  <c r="A127" i="15"/>
  <c r="B126" i="15"/>
  <c r="A126" i="15"/>
  <c r="B125" i="15"/>
  <c r="A125" i="15"/>
  <c r="B124" i="15"/>
  <c r="A124" i="15"/>
  <c r="B123" i="15"/>
  <c r="P123" i="15" s="1"/>
  <c r="A123" i="15"/>
  <c r="B122" i="15"/>
  <c r="A122" i="15"/>
  <c r="B121" i="15"/>
  <c r="A121" i="15"/>
  <c r="B120" i="15"/>
  <c r="M120" i="15" s="1"/>
  <c r="A120" i="15"/>
  <c r="B119" i="15"/>
  <c r="A119" i="15"/>
  <c r="B118" i="15"/>
  <c r="M117" i="15" s="1"/>
  <c r="A118" i="15"/>
  <c r="B117" i="15"/>
  <c r="A117" i="15"/>
  <c r="B116" i="15"/>
  <c r="O116" i="15" s="1"/>
  <c r="A116" i="15"/>
  <c r="B115" i="15"/>
  <c r="A115" i="15"/>
  <c r="U114" i="15"/>
  <c r="B114" i="15"/>
  <c r="P114" i="15" s="1"/>
  <c r="A114" i="15"/>
  <c r="B113" i="15"/>
  <c r="O113" i="15" s="1"/>
  <c r="A113" i="15"/>
  <c r="B112" i="15"/>
  <c r="A112" i="15"/>
  <c r="B111" i="15"/>
  <c r="M111" i="15" s="1"/>
  <c r="A111" i="15"/>
  <c r="B110" i="15"/>
  <c r="A110" i="15"/>
  <c r="B109" i="15"/>
  <c r="A109" i="15"/>
  <c r="B108" i="15"/>
  <c r="A108" i="15"/>
  <c r="B107" i="15"/>
  <c r="A107" i="15"/>
  <c r="B106" i="15"/>
  <c r="Q106" i="15" s="1"/>
  <c r="A106" i="15"/>
  <c r="B105" i="15"/>
  <c r="A105" i="15"/>
  <c r="B104" i="15"/>
  <c r="A104" i="15"/>
  <c r="B103" i="15"/>
  <c r="Q103" i="15" s="1"/>
  <c r="A103" i="15"/>
  <c r="B102" i="15"/>
  <c r="A102" i="15"/>
  <c r="B101" i="15"/>
  <c r="A101" i="15"/>
  <c r="B100" i="15"/>
  <c r="Q100" i="15" s="1"/>
  <c r="A100" i="15"/>
  <c r="B99" i="15"/>
  <c r="A99" i="15"/>
  <c r="B98" i="15"/>
  <c r="A98" i="15"/>
  <c r="B97" i="15"/>
  <c r="P97" i="15" s="1"/>
  <c r="A97" i="15"/>
  <c r="B96" i="15"/>
  <c r="O96" i="15" s="1"/>
  <c r="A96" i="15"/>
  <c r="B95" i="15"/>
  <c r="P95" i="15" s="1"/>
  <c r="A95" i="15"/>
  <c r="B94" i="15"/>
  <c r="A94" i="15"/>
  <c r="B93" i="15"/>
  <c r="A93" i="15"/>
  <c r="B92" i="15"/>
  <c r="K92" i="15" s="1"/>
  <c r="A92" i="15"/>
  <c r="B91" i="15"/>
  <c r="M91" i="15" s="1"/>
  <c r="A91" i="15"/>
  <c r="B90" i="15"/>
  <c r="O90" i="15" s="1"/>
  <c r="A90" i="15"/>
  <c r="B89" i="15"/>
  <c r="A89" i="15"/>
  <c r="B88" i="15"/>
  <c r="K88" i="15" s="1"/>
  <c r="A88" i="15"/>
  <c r="B87" i="15"/>
  <c r="L87" i="15" s="1"/>
  <c r="A87" i="15"/>
  <c r="B86" i="15"/>
  <c r="M86" i="15" s="1"/>
  <c r="A86" i="15"/>
  <c r="N86" i="1"/>
  <c r="N86" i="15" s="1"/>
  <c r="W86" i="1"/>
  <c r="AH86" i="1" s="1"/>
  <c r="Y86" i="1"/>
  <c r="AE86" i="1"/>
  <c r="AF86" i="1"/>
  <c r="AG86" i="1"/>
  <c r="AI86" i="1"/>
  <c r="AM86" i="22" s="1"/>
  <c r="AJ86" i="1"/>
  <c r="AN86" i="23" s="1"/>
  <c r="AK86" i="1"/>
  <c r="AO86" i="18" s="1"/>
  <c r="AL86" i="1"/>
  <c r="AM86" i="1"/>
  <c r="AQ86" i="15" s="1"/>
  <c r="Q87" i="1"/>
  <c r="R87" i="1" s="1"/>
  <c r="S87" i="1" s="1"/>
  <c r="T87" i="1" s="1"/>
  <c r="W87" i="1"/>
  <c r="AH87" i="1" s="1"/>
  <c r="Y87" i="1"/>
  <c r="AE87" i="1"/>
  <c r="AF87" i="1"/>
  <c r="AG87" i="1"/>
  <c r="AI87" i="1"/>
  <c r="AJ87" i="1"/>
  <c r="AK87" i="1"/>
  <c r="AL87" i="1"/>
  <c r="AM87" i="1"/>
  <c r="Q88" i="1"/>
  <c r="R88" i="1"/>
  <c r="S88" i="1" s="1"/>
  <c r="T88" i="1" s="1"/>
  <c r="W88" i="1"/>
  <c r="AH88" i="1" s="1"/>
  <c r="Y88" i="1"/>
  <c r="AE88" i="1"/>
  <c r="AF88" i="1"/>
  <c r="AG88" i="1"/>
  <c r="AI88" i="1"/>
  <c r="AJ88" i="1"/>
  <c r="AK88" i="1"/>
  <c r="AL88" i="1"/>
  <c r="AM88" i="1"/>
  <c r="AQ88" i="18" s="1"/>
  <c r="Q89" i="1"/>
  <c r="R89" i="1" s="1"/>
  <c r="S89" i="1" s="1"/>
  <c r="T89" i="1" s="1"/>
  <c r="W89" i="1"/>
  <c r="AH89" i="1" s="1"/>
  <c r="Y89" i="1"/>
  <c r="AE89" i="1"/>
  <c r="AF89" i="1"/>
  <c r="AG89" i="1"/>
  <c r="AI89" i="1"/>
  <c r="AJ89" i="1"/>
  <c r="AK89" i="1"/>
  <c r="AO89" i="18" s="1"/>
  <c r="AL89" i="1"/>
  <c r="AM89" i="1"/>
  <c r="Q90" i="1"/>
  <c r="R90" i="1"/>
  <c r="S90" i="1" s="1"/>
  <c r="T90" i="1" s="1"/>
  <c r="W90" i="1"/>
  <c r="AH90" i="1" s="1"/>
  <c r="Y90" i="1"/>
  <c r="AE90" i="1"/>
  <c r="AF90" i="1"/>
  <c r="AG90" i="1"/>
  <c r="AI90" i="1"/>
  <c r="AM90" i="18" s="1"/>
  <c r="AJ90" i="1"/>
  <c r="AK90" i="1"/>
  <c r="AL90" i="1"/>
  <c r="AM90" i="1"/>
  <c r="Q91" i="1"/>
  <c r="R91" i="1" s="1"/>
  <c r="S91" i="1" s="1"/>
  <c r="T91" i="1" s="1"/>
  <c r="W91" i="1"/>
  <c r="AH91" i="1" s="1"/>
  <c r="Y91" i="1"/>
  <c r="AE91" i="1"/>
  <c r="AF91" i="1"/>
  <c r="AG91" i="1"/>
  <c r="AI91" i="1"/>
  <c r="AJ91" i="1"/>
  <c r="AK91" i="1"/>
  <c r="AL91" i="1"/>
  <c r="AM91" i="1"/>
  <c r="Q92" i="1"/>
  <c r="R92" i="1"/>
  <c r="S92" i="1" s="1"/>
  <c r="T92" i="1" s="1"/>
  <c r="W92" i="1"/>
  <c r="Y92" i="1"/>
  <c r="AE92" i="1"/>
  <c r="AF92" i="1"/>
  <c r="AG92" i="1"/>
  <c r="AH92" i="1"/>
  <c r="AI92" i="1"/>
  <c r="AJ92" i="1"/>
  <c r="AK92" i="1"/>
  <c r="AL92" i="1"/>
  <c r="AM92" i="1"/>
  <c r="Q93" i="1"/>
  <c r="Q93" i="12" s="1"/>
  <c r="W93" i="1"/>
  <c r="AH93" i="1" s="1"/>
  <c r="Y93" i="1"/>
  <c r="AE93" i="1"/>
  <c r="AF93" i="1"/>
  <c r="AG93" i="1"/>
  <c r="AI93" i="1"/>
  <c r="AJ93" i="1"/>
  <c r="AK93" i="1"/>
  <c r="AL93" i="1"/>
  <c r="AM93" i="1"/>
  <c r="Q94" i="1"/>
  <c r="R94" i="1"/>
  <c r="S94" i="1" s="1"/>
  <c r="T94" i="1" s="1"/>
  <c r="W94" i="1"/>
  <c r="Y94" i="1"/>
  <c r="AE94" i="1"/>
  <c r="AF94" i="1"/>
  <c r="AG94" i="1"/>
  <c r="AH94" i="1"/>
  <c r="AI94" i="1"/>
  <c r="AJ94" i="1"/>
  <c r="AK94" i="1"/>
  <c r="AL94" i="1"/>
  <c r="AM94" i="1"/>
  <c r="Q95" i="1"/>
  <c r="W95" i="1"/>
  <c r="AH95" i="1" s="1"/>
  <c r="Y95" i="1"/>
  <c r="AE95" i="1"/>
  <c r="AF95" i="1"/>
  <c r="AG95" i="1"/>
  <c r="AI95" i="1"/>
  <c r="AJ95" i="1"/>
  <c r="AK95" i="1"/>
  <c r="AL95" i="1"/>
  <c r="AM95" i="1"/>
  <c r="Q96" i="1"/>
  <c r="R96" i="1"/>
  <c r="R96" i="12" s="1"/>
  <c r="W96" i="1"/>
  <c r="AH96" i="1" s="1"/>
  <c r="Y96" i="1"/>
  <c r="AE96" i="1"/>
  <c r="AF96" i="1"/>
  <c r="AG96" i="1"/>
  <c r="AI96" i="1"/>
  <c r="AJ96" i="1"/>
  <c r="AK96" i="1"/>
  <c r="AL96" i="1"/>
  <c r="AM96" i="1"/>
  <c r="Q97" i="1"/>
  <c r="W97" i="1"/>
  <c r="AH97" i="1" s="1"/>
  <c r="Y97" i="1"/>
  <c r="AE97" i="1"/>
  <c r="AF97" i="1"/>
  <c r="AG97" i="1"/>
  <c r="AI97" i="1"/>
  <c r="AJ97" i="1"/>
  <c r="AK97" i="1"/>
  <c r="AL97" i="1"/>
  <c r="AM97" i="1"/>
  <c r="Q98" i="1"/>
  <c r="Q98" i="12" s="1"/>
  <c r="R98" i="1"/>
  <c r="S98" i="1" s="1"/>
  <c r="T98" i="1" s="1"/>
  <c r="W98" i="1"/>
  <c r="AH98" i="1" s="1"/>
  <c r="Y98" i="1"/>
  <c r="AE98" i="1"/>
  <c r="AF98" i="1"/>
  <c r="AG98" i="1"/>
  <c r="AI98" i="1"/>
  <c r="AJ98" i="1"/>
  <c r="AK98" i="1"/>
  <c r="AL98" i="1"/>
  <c r="AM98" i="1"/>
  <c r="R99" i="1"/>
  <c r="S99" i="1" s="1"/>
  <c r="T99" i="1" s="1"/>
  <c r="W99" i="1"/>
  <c r="AH99" i="1" s="1"/>
  <c r="Y99" i="1"/>
  <c r="AE99" i="1"/>
  <c r="AF99" i="1"/>
  <c r="AG99" i="1"/>
  <c r="AI99" i="1"/>
  <c r="AJ99" i="1"/>
  <c r="AK99" i="1"/>
  <c r="AL99" i="1"/>
  <c r="AM99" i="1"/>
  <c r="R100" i="1"/>
  <c r="S100" i="1" s="1"/>
  <c r="T100" i="1"/>
  <c r="W100" i="1"/>
  <c r="AH100" i="1" s="1"/>
  <c r="Y100" i="1"/>
  <c r="AE100" i="1"/>
  <c r="AF100" i="1"/>
  <c r="AG100" i="1"/>
  <c r="AI100" i="1"/>
  <c r="AJ100" i="1"/>
  <c r="AK100" i="1"/>
  <c r="AL100" i="1"/>
  <c r="AM100" i="1"/>
  <c r="R101" i="1"/>
  <c r="W101" i="1"/>
  <c r="AH101" i="1" s="1"/>
  <c r="Y101" i="1"/>
  <c r="AE101" i="1"/>
  <c r="AF101" i="1"/>
  <c r="AG101" i="1"/>
  <c r="AI101" i="1"/>
  <c r="AJ101" i="1"/>
  <c r="AK101" i="1"/>
  <c r="AL101" i="1"/>
  <c r="AM101" i="1"/>
  <c r="R102" i="1"/>
  <c r="W102" i="1"/>
  <c r="AH102" i="1" s="1"/>
  <c r="Y102" i="1"/>
  <c r="AE102" i="1"/>
  <c r="AF102" i="1"/>
  <c r="AG102" i="1"/>
  <c r="AI102" i="1"/>
  <c r="AJ102" i="1"/>
  <c r="AK102" i="1"/>
  <c r="AL102" i="1"/>
  <c r="AM102" i="1"/>
  <c r="R103" i="1"/>
  <c r="S103" i="1" s="1"/>
  <c r="T103" i="1"/>
  <c r="W103" i="1"/>
  <c r="AH103" i="1" s="1"/>
  <c r="Y103" i="1"/>
  <c r="AE103" i="1"/>
  <c r="AF103" i="1"/>
  <c r="AG103" i="1"/>
  <c r="AI103" i="1"/>
  <c r="AJ103" i="1"/>
  <c r="AK103" i="1"/>
  <c r="AL103" i="1"/>
  <c r="AM103" i="1"/>
  <c r="R104" i="1"/>
  <c r="S104" i="1" s="1"/>
  <c r="T104" i="1"/>
  <c r="W104" i="1"/>
  <c r="AH104" i="1" s="1"/>
  <c r="Y104" i="1"/>
  <c r="AE104" i="1"/>
  <c r="AF104" i="1"/>
  <c r="AG104" i="1"/>
  <c r="AI104" i="1"/>
  <c r="AJ104" i="1"/>
  <c r="AK104" i="1"/>
  <c r="AL104" i="1"/>
  <c r="AM104" i="1"/>
  <c r="AQ104" i="15" s="1"/>
  <c r="R105" i="1"/>
  <c r="S105" i="1" s="1"/>
  <c r="T105" i="1" s="1"/>
  <c r="W105" i="1"/>
  <c r="AH105" i="1" s="1"/>
  <c r="Y105" i="1"/>
  <c r="AE105" i="1"/>
  <c r="AF105" i="1"/>
  <c r="AG105" i="1"/>
  <c r="AI105" i="1"/>
  <c r="AJ105" i="1"/>
  <c r="AK105" i="1"/>
  <c r="AL105" i="1"/>
  <c r="AM105" i="1"/>
  <c r="R106" i="1"/>
  <c r="S106" i="1" s="1"/>
  <c r="T106" i="1" s="1"/>
  <c r="W106" i="1"/>
  <c r="AH106" i="1" s="1"/>
  <c r="Y106" i="1"/>
  <c r="AE106" i="1"/>
  <c r="AF106" i="1"/>
  <c r="AG106" i="1"/>
  <c r="AI106" i="1"/>
  <c r="AJ106" i="1"/>
  <c r="AK106" i="1"/>
  <c r="AL106" i="1"/>
  <c r="AM106" i="1"/>
  <c r="R107" i="1"/>
  <c r="S107" i="1" s="1"/>
  <c r="T107" i="1" s="1"/>
  <c r="W107" i="1"/>
  <c r="Y107" i="1"/>
  <c r="AE107" i="1"/>
  <c r="AF107" i="1"/>
  <c r="AG107" i="1"/>
  <c r="AH107" i="1"/>
  <c r="AI107" i="1"/>
  <c r="AJ107" i="1"/>
  <c r="AN107" i="15" s="1"/>
  <c r="AK107" i="1"/>
  <c r="AO107" i="18" s="1"/>
  <c r="AL107" i="1"/>
  <c r="AM107" i="1"/>
  <c r="R108" i="1"/>
  <c r="S108" i="1" s="1"/>
  <c r="T108" i="1" s="1"/>
  <c r="W108" i="1"/>
  <c r="AH108" i="1" s="1"/>
  <c r="Y108" i="1"/>
  <c r="AE108" i="1"/>
  <c r="AF108" i="1"/>
  <c r="AG108" i="1"/>
  <c r="AI108" i="1"/>
  <c r="AJ108" i="1"/>
  <c r="AK108" i="1"/>
  <c r="AL108" i="1"/>
  <c r="AM108" i="1"/>
  <c r="R109" i="1"/>
  <c r="S109" i="1" s="1"/>
  <c r="T109" i="1"/>
  <c r="W109" i="1"/>
  <c r="AH109" i="1" s="1"/>
  <c r="Y109" i="1"/>
  <c r="AE109" i="1"/>
  <c r="AF109" i="1"/>
  <c r="AG109" i="1"/>
  <c r="AI109" i="1"/>
  <c r="AJ109" i="1"/>
  <c r="AK109" i="1"/>
  <c r="AL109" i="1"/>
  <c r="AM109" i="1"/>
  <c r="R110" i="1"/>
  <c r="W110" i="1"/>
  <c r="AH110" i="1" s="1"/>
  <c r="Y110" i="1"/>
  <c r="AE110" i="1"/>
  <c r="AF110" i="1"/>
  <c r="AG110" i="1"/>
  <c r="AI110" i="1"/>
  <c r="AJ110" i="1"/>
  <c r="AK110" i="1"/>
  <c r="AL110" i="1"/>
  <c r="AM110" i="1"/>
  <c r="S111" i="1"/>
  <c r="W111" i="1"/>
  <c r="AH111" i="1" s="1"/>
  <c r="Y111" i="1"/>
  <c r="AE111" i="1"/>
  <c r="AF111" i="1"/>
  <c r="AG111" i="1"/>
  <c r="AI111" i="1"/>
  <c r="AJ111" i="1"/>
  <c r="AK111" i="1"/>
  <c r="AL111" i="1"/>
  <c r="AM111" i="1"/>
  <c r="S112" i="1"/>
  <c r="W112" i="1"/>
  <c r="AH112" i="1" s="1"/>
  <c r="Y112" i="1"/>
  <c r="AE112" i="1"/>
  <c r="AF112" i="1"/>
  <c r="AG112" i="1"/>
  <c r="AI112" i="1"/>
  <c r="AJ112" i="1"/>
  <c r="AK112" i="1"/>
  <c r="AL112" i="1"/>
  <c r="AM112" i="1"/>
  <c r="Q113" i="1"/>
  <c r="Q113" i="12" s="1"/>
  <c r="W113" i="1"/>
  <c r="AH113" i="1" s="1"/>
  <c r="AE113" i="1"/>
  <c r="AF113" i="1"/>
  <c r="AG113" i="1"/>
  <c r="AI113" i="1"/>
  <c r="AJ113" i="1"/>
  <c r="AK113" i="1"/>
  <c r="AL113" i="1"/>
  <c r="Q114" i="1"/>
  <c r="R114" i="1"/>
  <c r="W114" i="1"/>
  <c r="AH114" i="1" s="1"/>
  <c r="AE114" i="1"/>
  <c r="AF114" i="1"/>
  <c r="AG114" i="1"/>
  <c r="AI114" i="1"/>
  <c r="AJ114" i="1"/>
  <c r="AK114" i="1"/>
  <c r="AL114" i="1"/>
  <c r="AM114" i="1"/>
  <c r="Q115" i="1"/>
  <c r="W115" i="1"/>
  <c r="AH115" i="1" s="1"/>
  <c r="AE115" i="1"/>
  <c r="AF115" i="1"/>
  <c r="AG115" i="1"/>
  <c r="AI115" i="1"/>
  <c r="AJ115" i="1"/>
  <c r="AK115" i="1"/>
  <c r="AL115" i="1"/>
  <c r="Q116" i="1"/>
  <c r="R116" i="1" s="1"/>
  <c r="W116" i="1"/>
  <c r="AH116" i="1" s="1"/>
  <c r="AE116" i="1"/>
  <c r="AF116" i="1"/>
  <c r="AG116" i="1"/>
  <c r="AI116" i="1"/>
  <c r="AJ116" i="1"/>
  <c r="AK116" i="1"/>
  <c r="AL116" i="1"/>
  <c r="AM116" i="1"/>
  <c r="Q117" i="1"/>
  <c r="R117" i="1"/>
  <c r="S117" i="1"/>
  <c r="T117" i="1"/>
  <c r="W117" i="1"/>
  <c r="AH117" i="1" s="1"/>
  <c r="AE117" i="1"/>
  <c r="AF117" i="1"/>
  <c r="AG117" i="1"/>
  <c r="AI117" i="1"/>
  <c r="AJ117" i="1"/>
  <c r="AK117" i="1"/>
  <c r="AL117" i="1"/>
  <c r="AM117" i="1"/>
  <c r="Q118" i="1"/>
  <c r="Q118" i="15" s="1"/>
  <c r="R118" i="1"/>
  <c r="S118" i="1" s="1"/>
  <c r="T118" i="1" s="1"/>
  <c r="W118" i="1"/>
  <c r="AH118" i="1" s="1"/>
  <c r="AE118" i="1"/>
  <c r="AF118" i="1"/>
  <c r="AG118" i="1"/>
  <c r="AI118" i="1"/>
  <c r="AJ118" i="1"/>
  <c r="AK118" i="1"/>
  <c r="AL118" i="1"/>
  <c r="AM118" i="1"/>
  <c r="AQ118" i="15" s="1"/>
  <c r="Q119" i="1"/>
  <c r="W119" i="1"/>
  <c r="AH119" i="1" s="1"/>
  <c r="AE119" i="1"/>
  <c r="AF119" i="1"/>
  <c r="AG119" i="1"/>
  <c r="AI119" i="1"/>
  <c r="AJ119" i="1"/>
  <c r="AK119" i="1"/>
  <c r="AL119" i="1"/>
  <c r="Q120" i="1"/>
  <c r="R120" i="1"/>
  <c r="S120" i="1" s="1"/>
  <c r="T120" i="1" s="1"/>
  <c r="W120" i="1"/>
  <c r="AE120" i="1"/>
  <c r="AF120" i="1"/>
  <c r="AG120" i="1"/>
  <c r="AH120" i="1"/>
  <c r="AI120" i="1"/>
  <c r="AM120" i="18" s="1"/>
  <c r="AJ120" i="1"/>
  <c r="AK120" i="1"/>
  <c r="AO120" i="15" s="1"/>
  <c r="AL120" i="1"/>
  <c r="Q121" i="1"/>
  <c r="Q121" i="15" s="1"/>
  <c r="W121" i="1"/>
  <c r="AH121" i="1" s="1"/>
  <c r="AE121" i="1"/>
  <c r="AF121" i="1"/>
  <c r="AG121" i="1"/>
  <c r="AI121" i="1"/>
  <c r="AJ121" i="1"/>
  <c r="AK121" i="1"/>
  <c r="AL121" i="1"/>
  <c r="Q122" i="1"/>
  <c r="Q122" i="12" s="1"/>
  <c r="R122" i="1"/>
  <c r="AM122" i="1" s="1"/>
  <c r="W122" i="1"/>
  <c r="AH122" i="1" s="1"/>
  <c r="AE122" i="1"/>
  <c r="AF122" i="1"/>
  <c r="AG122" i="1"/>
  <c r="AI122" i="1"/>
  <c r="AJ122" i="1"/>
  <c r="AN122" i="15" s="1"/>
  <c r="AK122" i="1"/>
  <c r="AL122" i="1"/>
  <c r="R123" i="1"/>
  <c r="AM123" i="1" s="1"/>
  <c r="W123" i="1"/>
  <c r="AE123" i="1"/>
  <c r="AF123" i="1"/>
  <c r="AG123" i="1"/>
  <c r="AH123" i="1"/>
  <c r="AI123" i="1"/>
  <c r="AJ123" i="1"/>
  <c r="AK123" i="1"/>
  <c r="AL123" i="1"/>
  <c r="R124" i="1"/>
  <c r="W124" i="1"/>
  <c r="AH124" i="1" s="1"/>
  <c r="AE124" i="1"/>
  <c r="AF124" i="1"/>
  <c r="AG124" i="1"/>
  <c r="AI124" i="1"/>
  <c r="AM124" i="15" s="1"/>
  <c r="AJ124" i="1"/>
  <c r="AK124" i="1"/>
  <c r="AL124" i="1"/>
  <c r="R125" i="1"/>
  <c r="R125" i="12" s="1"/>
  <c r="W125" i="1"/>
  <c r="AH125" i="1" s="1"/>
  <c r="AE125" i="1"/>
  <c r="AF125" i="1"/>
  <c r="AG125" i="1"/>
  <c r="AI125" i="1"/>
  <c r="AJ125" i="1"/>
  <c r="AN125" i="15" s="1"/>
  <c r="AK125" i="1"/>
  <c r="AL125" i="1"/>
  <c r="R126" i="1"/>
  <c r="W126" i="1"/>
  <c r="AH126" i="1" s="1"/>
  <c r="AE126" i="1"/>
  <c r="AF126" i="1"/>
  <c r="AG126" i="1"/>
  <c r="AI126" i="1"/>
  <c r="AJ126" i="1"/>
  <c r="AK126" i="1"/>
  <c r="AO126" i="15" s="1"/>
  <c r="AL126" i="1"/>
  <c r="R127" i="1"/>
  <c r="R127" i="12" s="1"/>
  <c r="W127" i="1"/>
  <c r="AH127" i="1" s="1"/>
  <c r="AE127" i="1"/>
  <c r="AF127" i="1"/>
  <c r="AG127" i="1"/>
  <c r="AI127" i="1"/>
  <c r="AJ127" i="1"/>
  <c r="AK127" i="1"/>
  <c r="AL127" i="1"/>
  <c r="AP127" i="15" s="1"/>
  <c r="R128" i="1"/>
  <c r="R128" i="15" s="1"/>
  <c r="W128" i="1"/>
  <c r="AH128" i="1" s="1"/>
  <c r="AE128" i="1"/>
  <c r="AF128" i="1"/>
  <c r="AG128" i="1"/>
  <c r="AI128" i="1"/>
  <c r="AJ128" i="1"/>
  <c r="AK128" i="1"/>
  <c r="AL128" i="1"/>
  <c r="AP128" i="18" s="1"/>
  <c r="R129" i="1"/>
  <c r="R129" i="12" s="1"/>
  <c r="W129" i="1"/>
  <c r="AH129" i="1" s="1"/>
  <c r="AE129" i="1"/>
  <c r="AF129" i="1"/>
  <c r="AG129" i="1"/>
  <c r="AI129" i="1"/>
  <c r="AJ129" i="1"/>
  <c r="AK129" i="1"/>
  <c r="AL129" i="1"/>
  <c r="R130" i="1"/>
  <c r="AM130" i="1" s="1"/>
  <c r="W130" i="1"/>
  <c r="AH130" i="1" s="1"/>
  <c r="AE130" i="1"/>
  <c r="AF130" i="1"/>
  <c r="AG130" i="1"/>
  <c r="AI130" i="1"/>
  <c r="AJ130" i="1"/>
  <c r="AN130" i="18" s="1"/>
  <c r="AK130" i="1"/>
  <c r="AL130" i="1"/>
  <c r="R131" i="1"/>
  <c r="AM131" i="1" s="1"/>
  <c r="W131" i="1"/>
  <c r="AH131" i="1" s="1"/>
  <c r="AE131" i="1"/>
  <c r="AF131" i="1"/>
  <c r="AG131" i="1"/>
  <c r="AI131" i="1"/>
  <c r="AJ131" i="1"/>
  <c r="AK131" i="1"/>
  <c r="AL131" i="1"/>
  <c r="R132" i="1"/>
  <c r="AM132" i="1" s="1"/>
  <c r="W132" i="1"/>
  <c r="AH132" i="1" s="1"/>
  <c r="AE132" i="1"/>
  <c r="AF132" i="1"/>
  <c r="AG132" i="1"/>
  <c r="AI132" i="1"/>
  <c r="AM132" i="15" s="1"/>
  <c r="AJ132" i="1"/>
  <c r="AK132" i="1"/>
  <c r="AL132" i="1"/>
  <c r="T133" i="1"/>
  <c r="T133" i="12" s="1"/>
  <c r="W133" i="1"/>
  <c r="AH133" i="1" s="1"/>
  <c r="Y133" i="1"/>
  <c r="AE133" i="1"/>
  <c r="AF133" i="1"/>
  <c r="AG133" i="1"/>
  <c r="AI133" i="1"/>
  <c r="AJ133" i="1"/>
  <c r="AN133" i="15" s="1"/>
  <c r="AK133" i="1"/>
  <c r="AL133" i="1"/>
  <c r="AM133" i="1"/>
  <c r="W134" i="1"/>
  <c r="AH134" i="1" s="1"/>
  <c r="Y134" i="1"/>
  <c r="AE134" i="1"/>
  <c r="AF134" i="1"/>
  <c r="AG134" i="1"/>
  <c r="AI134" i="1"/>
  <c r="AJ134" i="1"/>
  <c r="AK134" i="1"/>
  <c r="AL134" i="1"/>
  <c r="AP134" i="15" s="1"/>
  <c r="AM134" i="1"/>
  <c r="W135" i="1"/>
  <c r="AH135" i="1" s="1"/>
  <c r="Y135" i="1"/>
  <c r="AE135" i="1"/>
  <c r="AF135" i="1"/>
  <c r="AG135" i="1"/>
  <c r="AI135" i="1"/>
  <c r="AJ135" i="1"/>
  <c r="AK135" i="1"/>
  <c r="AL135" i="1"/>
  <c r="AM135" i="1"/>
  <c r="W136" i="1"/>
  <c r="AH136" i="1" s="1"/>
  <c r="Y136" i="1"/>
  <c r="AE136" i="1"/>
  <c r="AF136" i="1"/>
  <c r="AG136" i="1"/>
  <c r="AI136" i="1"/>
  <c r="AJ136" i="1"/>
  <c r="AK136" i="1"/>
  <c r="AL136" i="1"/>
  <c r="AM136" i="1"/>
  <c r="W137" i="1"/>
  <c r="AH137" i="1" s="1"/>
  <c r="Y137" i="1"/>
  <c r="AE137" i="1"/>
  <c r="AF137" i="1"/>
  <c r="AG137" i="1"/>
  <c r="AI137" i="1"/>
  <c r="AJ137" i="1"/>
  <c r="AK137" i="1"/>
  <c r="AL137" i="1"/>
  <c r="AM137" i="1"/>
  <c r="AQ137" i="15" s="1"/>
  <c r="W138" i="1"/>
  <c r="AH138" i="1" s="1"/>
  <c r="Y138" i="1"/>
  <c r="AE138" i="1"/>
  <c r="AF138" i="1"/>
  <c r="AG138" i="1"/>
  <c r="AI138" i="1"/>
  <c r="AJ138" i="1"/>
  <c r="AK138" i="1"/>
  <c r="AL138" i="1"/>
  <c r="AM138" i="1"/>
  <c r="W139" i="1"/>
  <c r="AH139" i="1" s="1"/>
  <c r="Y139" i="1"/>
  <c r="AE139" i="1"/>
  <c r="AF139" i="1"/>
  <c r="AG139" i="1"/>
  <c r="AI139" i="1"/>
  <c r="AJ139" i="1"/>
  <c r="AK139" i="1"/>
  <c r="AL139" i="1"/>
  <c r="AM139" i="1"/>
  <c r="B141" i="12"/>
  <c r="A141" i="12"/>
  <c r="B140" i="12"/>
  <c r="A140" i="12"/>
  <c r="B139" i="12"/>
  <c r="R139" i="12" s="1"/>
  <c r="A139" i="12"/>
  <c r="B138" i="12"/>
  <c r="R138" i="12" s="1"/>
  <c r="A138" i="12"/>
  <c r="B137" i="12"/>
  <c r="R137" i="12" s="1"/>
  <c r="A137" i="12"/>
  <c r="B136" i="12"/>
  <c r="R136" i="12" s="1"/>
  <c r="A136" i="12"/>
  <c r="B135" i="12"/>
  <c r="R135" i="12" s="1"/>
  <c r="A135" i="12"/>
  <c r="B134" i="12"/>
  <c r="R134" i="12" s="1"/>
  <c r="A134" i="12"/>
  <c r="B133" i="12"/>
  <c r="P133" i="12" s="1"/>
  <c r="A133" i="12"/>
  <c r="B132" i="12"/>
  <c r="Q132" i="12" s="1"/>
  <c r="A132" i="12"/>
  <c r="B131" i="12"/>
  <c r="N131" i="12" s="1"/>
  <c r="A131" i="12"/>
  <c r="B130" i="12"/>
  <c r="N130" i="12" s="1"/>
  <c r="A130" i="12"/>
  <c r="B129" i="12"/>
  <c r="N129" i="12" s="1"/>
  <c r="A129" i="12"/>
  <c r="B128" i="12"/>
  <c r="O128" i="12" s="1"/>
  <c r="A128" i="12"/>
  <c r="B127" i="12"/>
  <c r="P127" i="12" s="1"/>
  <c r="A127" i="12"/>
  <c r="B126" i="12"/>
  <c r="Q126" i="12" s="1"/>
  <c r="A126" i="12"/>
  <c r="B125" i="12"/>
  <c r="N125" i="12" s="1"/>
  <c r="A125" i="12"/>
  <c r="B124" i="12"/>
  <c r="N124" i="12" s="1"/>
  <c r="A124" i="12"/>
  <c r="B123" i="12"/>
  <c r="Q123" i="12" s="1"/>
  <c r="A123" i="12"/>
  <c r="B122" i="12"/>
  <c r="O122" i="12" s="1"/>
  <c r="A122" i="12"/>
  <c r="B121" i="12"/>
  <c r="P121" i="12" s="1"/>
  <c r="A121" i="12"/>
  <c r="B120" i="12"/>
  <c r="O120" i="12" s="1"/>
  <c r="A120" i="12"/>
  <c r="B119" i="12"/>
  <c r="N119" i="12" s="1"/>
  <c r="A119" i="12"/>
  <c r="B118" i="12"/>
  <c r="M118" i="12" s="1"/>
  <c r="A118" i="12"/>
  <c r="B117" i="12"/>
  <c r="M117" i="12" s="1"/>
  <c r="A117" i="12"/>
  <c r="B116" i="12"/>
  <c r="M116" i="12" s="1"/>
  <c r="A116" i="12"/>
  <c r="B115" i="12"/>
  <c r="P115" i="12" s="1"/>
  <c r="A115" i="12"/>
  <c r="B114" i="12"/>
  <c r="O114" i="12" s="1"/>
  <c r="A114" i="12"/>
  <c r="B113" i="12"/>
  <c r="N113" i="12" s="1"/>
  <c r="A113" i="12"/>
  <c r="B112" i="12"/>
  <c r="M112" i="12" s="1"/>
  <c r="A112" i="12"/>
  <c r="B111" i="12"/>
  <c r="M111" i="12" s="1"/>
  <c r="A111" i="12"/>
  <c r="B110" i="12"/>
  <c r="Q110" i="12" s="1"/>
  <c r="A110" i="12"/>
  <c r="B109" i="12"/>
  <c r="P109" i="12" s="1"/>
  <c r="A109" i="12"/>
  <c r="B108" i="12"/>
  <c r="P108" i="12" s="1"/>
  <c r="A108" i="12"/>
  <c r="B107" i="12"/>
  <c r="P107" i="12" s="1"/>
  <c r="A107" i="12"/>
  <c r="B106" i="12"/>
  <c r="P106" i="12" s="1"/>
  <c r="A106" i="12"/>
  <c r="B105" i="12"/>
  <c r="P105" i="12" s="1"/>
  <c r="A105" i="12"/>
  <c r="B104" i="12"/>
  <c r="P104" i="12" s="1"/>
  <c r="A104" i="12"/>
  <c r="B103" i="12"/>
  <c r="P103" i="12" s="1"/>
  <c r="A103" i="12"/>
  <c r="B102" i="12"/>
  <c r="P102" i="12" s="1"/>
  <c r="A102" i="12"/>
  <c r="B101" i="12"/>
  <c r="P101" i="12" s="1"/>
  <c r="A101" i="12"/>
  <c r="B100" i="12"/>
  <c r="P100" i="12" s="1"/>
  <c r="A100" i="12"/>
  <c r="B99" i="12"/>
  <c r="P99" i="12" s="1"/>
  <c r="A99" i="12"/>
  <c r="B98" i="12"/>
  <c r="P98" i="12" s="1"/>
  <c r="A98" i="12"/>
  <c r="B97" i="12"/>
  <c r="P97" i="12" s="1"/>
  <c r="A97" i="12"/>
  <c r="B96" i="12"/>
  <c r="L96" i="12" s="1"/>
  <c r="A96" i="12"/>
  <c r="B95" i="12"/>
  <c r="P95" i="12" s="1"/>
  <c r="A95" i="12"/>
  <c r="B94" i="12"/>
  <c r="K94" i="12" s="1"/>
  <c r="A94" i="12"/>
  <c r="B93" i="12"/>
  <c r="K93" i="12" s="1"/>
  <c r="A93" i="12"/>
  <c r="B92" i="12"/>
  <c r="K92" i="12" s="1"/>
  <c r="A92" i="12"/>
  <c r="B91" i="12"/>
  <c r="O91" i="12" s="1"/>
  <c r="A91" i="12"/>
  <c r="B90" i="12"/>
  <c r="N90" i="12" s="1"/>
  <c r="A90" i="12"/>
  <c r="B89" i="12"/>
  <c r="M89" i="12" s="1"/>
  <c r="A89" i="12"/>
  <c r="B88" i="12"/>
  <c r="M88" i="12" s="1"/>
  <c r="A88" i="12"/>
  <c r="B87" i="12"/>
  <c r="L87" i="12" s="1"/>
  <c r="A87" i="12"/>
  <c r="B86" i="12"/>
  <c r="O86" i="12" s="1"/>
  <c r="A86" i="12"/>
  <c r="B141" i="11"/>
  <c r="A141" i="11"/>
  <c r="B140" i="11"/>
  <c r="A140" i="11"/>
  <c r="B139" i="11"/>
  <c r="A139" i="11"/>
  <c r="B138" i="11"/>
  <c r="A138" i="11"/>
  <c r="B137" i="11"/>
  <c r="A137" i="11"/>
  <c r="B136" i="11"/>
  <c r="A136" i="11"/>
  <c r="B135" i="11"/>
  <c r="A135" i="11"/>
  <c r="B134" i="11"/>
  <c r="A134" i="11"/>
  <c r="B133" i="11"/>
  <c r="A133" i="11"/>
  <c r="B132" i="11"/>
  <c r="A132" i="11"/>
  <c r="B131" i="11"/>
  <c r="A131" i="11"/>
  <c r="B130" i="11"/>
  <c r="A130" i="11"/>
  <c r="B129" i="11"/>
  <c r="A129" i="11"/>
  <c r="B128" i="11"/>
  <c r="A128" i="11"/>
  <c r="B127" i="11"/>
  <c r="A127" i="11"/>
  <c r="B126" i="11"/>
  <c r="A126" i="11"/>
  <c r="B125" i="11"/>
  <c r="A125" i="11"/>
  <c r="B124" i="11"/>
  <c r="A124" i="11"/>
  <c r="B123" i="11"/>
  <c r="A123" i="11"/>
  <c r="B122" i="11"/>
  <c r="A122" i="11"/>
  <c r="B121" i="11"/>
  <c r="A121" i="11"/>
  <c r="B120" i="11"/>
  <c r="A120" i="11"/>
  <c r="B119" i="11"/>
  <c r="A119" i="11"/>
  <c r="B118" i="11"/>
  <c r="A118" i="11"/>
  <c r="B117" i="11"/>
  <c r="A117" i="11"/>
  <c r="B116" i="11"/>
  <c r="A116" i="11"/>
  <c r="B115" i="11"/>
  <c r="A115" i="11"/>
  <c r="B114" i="11"/>
  <c r="A114" i="11"/>
  <c r="B113" i="11"/>
  <c r="A113" i="11"/>
  <c r="B112" i="11"/>
  <c r="A112" i="11"/>
  <c r="B111" i="11"/>
  <c r="A111" i="11"/>
  <c r="B110" i="11"/>
  <c r="A110" i="11"/>
  <c r="B109" i="11"/>
  <c r="A109" i="11"/>
  <c r="B108" i="11"/>
  <c r="A108" i="11"/>
  <c r="B107" i="11"/>
  <c r="A107" i="11"/>
  <c r="B106" i="11"/>
  <c r="A106" i="11"/>
  <c r="B105" i="11"/>
  <c r="A105" i="11"/>
  <c r="B104" i="11"/>
  <c r="A104" i="11"/>
  <c r="B103" i="11"/>
  <c r="A103" i="11"/>
  <c r="B102" i="11"/>
  <c r="A102" i="11"/>
  <c r="B101" i="11"/>
  <c r="A101" i="11"/>
  <c r="B100" i="11"/>
  <c r="A100" i="11"/>
  <c r="B99" i="11"/>
  <c r="A99" i="11"/>
  <c r="B98" i="11"/>
  <c r="A98" i="11"/>
  <c r="B97" i="11"/>
  <c r="A97" i="11"/>
  <c r="B96" i="11"/>
  <c r="A96" i="11"/>
  <c r="B95" i="11"/>
  <c r="A95" i="11"/>
  <c r="B94" i="11"/>
  <c r="A94" i="11"/>
  <c r="B93" i="11"/>
  <c r="A93" i="11"/>
  <c r="B92" i="11"/>
  <c r="A92" i="11"/>
  <c r="B91" i="11"/>
  <c r="A91" i="11"/>
  <c r="B90" i="11"/>
  <c r="A90" i="11"/>
  <c r="B89" i="11"/>
  <c r="A89" i="11"/>
  <c r="B88" i="11"/>
  <c r="A88" i="11"/>
  <c r="B87" i="11"/>
  <c r="A87" i="11"/>
  <c r="B86" i="11"/>
  <c r="A86" i="11"/>
  <c r="AM86" i="21" l="1"/>
  <c r="AN86" i="21"/>
  <c r="AM86" i="19"/>
  <c r="AN86" i="26"/>
  <c r="AN86" i="24"/>
  <c r="AM86" i="20"/>
  <c r="AQ86" i="21"/>
  <c r="AO86" i="24"/>
  <c r="AO86" i="26"/>
  <c r="AM86" i="25"/>
  <c r="Y94" i="26"/>
  <c r="U91" i="26"/>
  <c r="AN91" i="26"/>
  <c r="AM98" i="26"/>
  <c r="AP98" i="26"/>
  <c r="AB98" i="26"/>
  <c r="AB99" i="26" s="1"/>
  <c r="AB100" i="26" s="1"/>
  <c r="AB101" i="26" s="1"/>
  <c r="AB102" i="26" s="1"/>
  <c r="AB103" i="26" s="1"/>
  <c r="AB104" i="26" s="1"/>
  <c r="AB105" i="26" s="1"/>
  <c r="AB106" i="26" s="1"/>
  <c r="AB107" i="26" s="1"/>
  <c r="AB108" i="26" s="1"/>
  <c r="AB109" i="26" s="1"/>
  <c r="W86" i="26"/>
  <c r="AD86" i="26"/>
  <c r="AP86" i="26"/>
  <c r="AQ87" i="26"/>
  <c r="AM89" i="26"/>
  <c r="U90" i="26"/>
  <c r="AN90" i="26"/>
  <c r="AO91" i="26"/>
  <c r="Y92" i="26"/>
  <c r="AP92" i="26"/>
  <c r="AO93" i="26"/>
  <c r="U94" i="26"/>
  <c r="AN94" i="26"/>
  <c r="AM95" i="26"/>
  <c r="AO96" i="26"/>
  <c r="Y97" i="26"/>
  <c r="U97" i="26"/>
  <c r="AN97" i="26"/>
  <c r="U98" i="26"/>
  <c r="AC98" i="26"/>
  <c r="AC99" i="26" s="1"/>
  <c r="AC100" i="26" s="1"/>
  <c r="AC101" i="26" s="1"/>
  <c r="AC102" i="26" s="1"/>
  <c r="AC103" i="26" s="1"/>
  <c r="AC104" i="26" s="1"/>
  <c r="AC105" i="26" s="1"/>
  <c r="AC106" i="26" s="1"/>
  <c r="AC107" i="26" s="1"/>
  <c r="AC108" i="26" s="1"/>
  <c r="AC109" i="26" s="1"/>
  <c r="AQ86" i="26"/>
  <c r="AM88" i="26"/>
  <c r="U89" i="26"/>
  <c r="AN89" i="26"/>
  <c r="AO90" i="26"/>
  <c r="AP91" i="26"/>
  <c r="AQ92" i="26"/>
  <c r="AP93" i="26"/>
  <c r="W94" i="26"/>
  <c r="AO94" i="26"/>
  <c r="U95" i="26"/>
  <c r="AN95" i="26"/>
  <c r="AP96" i="26"/>
  <c r="W97" i="26"/>
  <c r="AO97" i="26"/>
  <c r="AD98" i="26"/>
  <c r="AN98" i="26"/>
  <c r="AM87" i="26"/>
  <c r="U88" i="26"/>
  <c r="AN88" i="26"/>
  <c r="AO89" i="26"/>
  <c r="AP90" i="26"/>
  <c r="AQ91" i="26"/>
  <c r="AQ93" i="26"/>
  <c r="AP94" i="26"/>
  <c r="AO95" i="26"/>
  <c r="AQ96" i="26"/>
  <c r="AP97" i="26"/>
  <c r="AO98" i="26"/>
  <c r="AA86" i="26"/>
  <c r="AA87" i="26" s="1"/>
  <c r="AA88" i="26" s="1"/>
  <c r="AA89" i="26" s="1"/>
  <c r="AA90" i="26" s="1"/>
  <c r="AA91" i="26" s="1"/>
  <c r="AA92" i="26" s="1"/>
  <c r="AA93" i="26" s="1"/>
  <c r="AA94" i="26" s="1"/>
  <c r="AA95" i="26" s="1"/>
  <c r="AA96" i="26" s="1"/>
  <c r="AA97" i="26" s="1"/>
  <c r="AM86" i="26"/>
  <c r="U87" i="26"/>
  <c r="AN87" i="26"/>
  <c r="AO88" i="26"/>
  <c r="AP89" i="26"/>
  <c r="AQ90" i="26"/>
  <c r="AM92" i="26"/>
  <c r="AQ94" i="26"/>
  <c r="AP95" i="26"/>
  <c r="AQ97" i="26"/>
  <c r="AQ98" i="26"/>
  <c r="W104" i="26"/>
  <c r="Y110" i="26"/>
  <c r="AP112" i="26"/>
  <c r="AO112" i="26"/>
  <c r="AQ112" i="26"/>
  <c r="AN112" i="26"/>
  <c r="U112" i="26"/>
  <c r="AM110" i="26"/>
  <c r="AA110" i="26"/>
  <c r="AA111" i="26" s="1"/>
  <c r="AA112" i="26" s="1"/>
  <c r="AA113" i="26" s="1"/>
  <c r="AA114" i="26" s="1"/>
  <c r="AA115" i="26" s="1"/>
  <c r="AA116" i="26" s="1"/>
  <c r="AA117" i="26" s="1"/>
  <c r="AA118" i="26" s="1"/>
  <c r="AA119" i="26" s="1"/>
  <c r="AA120" i="26" s="1"/>
  <c r="AA121" i="26" s="1"/>
  <c r="W107" i="26"/>
  <c r="W101" i="26"/>
  <c r="W109" i="26"/>
  <c r="AO108" i="26"/>
  <c r="AO107" i="26"/>
  <c r="AO106" i="26"/>
  <c r="AO105" i="26"/>
  <c r="AO104" i="26"/>
  <c r="AO103" i="26"/>
  <c r="W103" i="26"/>
  <c r="AO102" i="26"/>
  <c r="U86" i="26"/>
  <c r="AB86" i="26"/>
  <c r="AB87" i="26" s="1"/>
  <c r="AB88" i="26" s="1"/>
  <c r="AB89" i="26" s="1"/>
  <c r="AB90" i="26" s="1"/>
  <c r="AB91" i="26" s="1"/>
  <c r="AB92" i="26" s="1"/>
  <c r="AB93" i="26" s="1"/>
  <c r="AB94" i="26" s="1"/>
  <c r="AB95" i="26" s="1"/>
  <c r="AB96" i="26" s="1"/>
  <c r="AB97" i="26" s="1"/>
  <c r="U92" i="26"/>
  <c r="AA98" i="26"/>
  <c r="AA99" i="26" s="1"/>
  <c r="AA100" i="26" s="1"/>
  <c r="AA101" i="26" s="1"/>
  <c r="AA102" i="26" s="1"/>
  <c r="AA103" i="26" s="1"/>
  <c r="AA104" i="26" s="1"/>
  <c r="AA105" i="26" s="1"/>
  <c r="AA106" i="26" s="1"/>
  <c r="AA107" i="26" s="1"/>
  <c r="AA108" i="26" s="1"/>
  <c r="AA109" i="26" s="1"/>
  <c r="AQ118" i="26"/>
  <c r="AP118" i="26"/>
  <c r="AO118" i="26"/>
  <c r="AM116" i="26"/>
  <c r="AN118" i="26"/>
  <c r="U118" i="26"/>
  <c r="U114" i="26"/>
  <c r="AM118" i="26"/>
  <c r="AQ115" i="26"/>
  <c r="AP114" i="26"/>
  <c r="Y114" i="26"/>
  <c r="AM117" i="26"/>
  <c r="AO109" i="26"/>
  <c r="AD110" i="26"/>
  <c r="AP110" i="26"/>
  <c r="AQ113" i="26"/>
  <c r="AP113" i="26"/>
  <c r="AM119" i="26"/>
  <c r="AQ119" i="26"/>
  <c r="AP119" i="26"/>
  <c r="AO119" i="26"/>
  <c r="AN119" i="26"/>
  <c r="AQ125" i="26"/>
  <c r="AP125" i="26"/>
  <c r="AO125" i="26"/>
  <c r="U125" i="26"/>
  <c r="AM121" i="26"/>
  <c r="AN125" i="26"/>
  <c r="AM124" i="26"/>
  <c r="AO122" i="26"/>
  <c r="AB122" i="26"/>
  <c r="AB123" i="26" s="1"/>
  <c r="AB124" i="26" s="1"/>
  <c r="AB125" i="26" s="1"/>
  <c r="AB126" i="26" s="1"/>
  <c r="AB127" i="26" s="1"/>
  <c r="AB128" i="26" s="1"/>
  <c r="AB129" i="26" s="1"/>
  <c r="AB130" i="26" s="1"/>
  <c r="AB131" i="26" s="1"/>
  <c r="AB132" i="26" s="1"/>
  <c r="AB133" i="26" s="1"/>
  <c r="U122" i="26"/>
  <c r="AQ120" i="26"/>
  <c r="AM125" i="26"/>
  <c r="AN123" i="26"/>
  <c r="AM122" i="26"/>
  <c r="AA122" i="26"/>
  <c r="AA123" i="26" s="1"/>
  <c r="AA124" i="26" s="1"/>
  <c r="AA125" i="26" s="1"/>
  <c r="AA126" i="26" s="1"/>
  <c r="AA127" i="26" s="1"/>
  <c r="AA128" i="26" s="1"/>
  <c r="AA129" i="26" s="1"/>
  <c r="AA130" i="26" s="1"/>
  <c r="AA131" i="26" s="1"/>
  <c r="AA132" i="26" s="1"/>
  <c r="AA133" i="26" s="1"/>
  <c r="AQ121" i="26"/>
  <c r="AP120" i="26"/>
  <c r="Y99" i="26"/>
  <c r="AP99" i="26"/>
  <c r="W100" i="26"/>
  <c r="AP100" i="26"/>
  <c r="AP101" i="26"/>
  <c r="AP102" i="26"/>
  <c r="AP103" i="26"/>
  <c r="AP104" i="26"/>
  <c r="AP105" i="26"/>
  <c r="AP106" i="26"/>
  <c r="AP107" i="26"/>
  <c r="AP108" i="26"/>
  <c r="AP109" i="26"/>
  <c r="AQ110" i="26"/>
  <c r="AM114" i="26"/>
  <c r="AQ114" i="26"/>
  <c r="AN114" i="26"/>
  <c r="AO120" i="26"/>
  <c r="AO111" i="26"/>
  <c r="AN111" i="26"/>
  <c r="U111" i="26"/>
  <c r="AQ111" i="26"/>
  <c r="AM113" i="26"/>
  <c r="AO121" i="26"/>
  <c r="U124" i="26"/>
  <c r="U110" i="26"/>
  <c r="AB110" i="26"/>
  <c r="AB111" i="26" s="1"/>
  <c r="AB112" i="26" s="1"/>
  <c r="AB113" i="26" s="1"/>
  <c r="AB114" i="26" s="1"/>
  <c r="AB115" i="26" s="1"/>
  <c r="AB116" i="26" s="1"/>
  <c r="AB117" i="26" s="1"/>
  <c r="AB118" i="26" s="1"/>
  <c r="AB119" i="26" s="1"/>
  <c r="AB120" i="26" s="1"/>
  <c r="AB121" i="26" s="1"/>
  <c r="U113" i="26"/>
  <c r="AN113" i="26"/>
  <c r="AQ117" i="26"/>
  <c r="AQ123" i="26"/>
  <c r="AP132" i="26"/>
  <c r="AO132" i="26"/>
  <c r="AN132" i="26"/>
  <c r="U132" i="26"/>
  <c r="U117" i="26"/>
  <c r="AN117" i="26"/>
  <c r="AO127" i="26"/>
  <c r="AN127" i="26"/>
  <c r="U127" i="26"/>
  <c r="AM127" i="26"/>
  <c r="AP128" i="26"/>
  <c r="AP129" i="26"/>
  <c r="AM132" i="26"/>
  <c r="AF137" i="26"/>
  <c r="AE138" i="26"/>
  <c r="AM115" i="26"/>
  <c r="U116" i="26"/>
  <c r="AN116" i="26"/>
  <c r="AO117" i="26"/>
  <c r="AN122" i="26"/>
  <c r="AC122" i="26"/>
  <c r="AC123" i="26" s="1"/>
  <c r="AC124" i="26" s="1"/>
  <c r="AC125" i="26" s="1"/>
  <c r="AC126" i="26" s="1"/>
  <c r="AC127" i="26" s="1"/>
  <c r="AC128" i="26" s="1"/>
  <c r="AC129" i="26" s="1"/>
  <c r="AC130" i="26" s="1"/>
  <c r="AC131" i="26" s="1"/>
  <c r="AC132" i="26" s="1"/>
  <c r="AC133" i="26" s="1"/>
  <c r="AP122" i="26"/>
  <c r="AQ124" i="26"/>
  <c r="AP124" i="26"/>
  <c r="AN124" i="26"/>
  <c r="AP127" i="26"/>
  <c r="AQ128" i="26"/>
  <c r="U129" i="26"/>
  <c r="U130" i="26"/>
  <c r="AQ131" i="26"/>
  <c r="U128" i="26"/>
  <c r="AP131" i="26"/>
  <c r="AO131" i="26"/>
  <c r="AP130" i="26"/>
  <c r="AQ129" i="26"/>
  <c r="AQ132" i="26"/>
  <c r="U115" i="26"/>
  <c r="AN115" i="26"/>
  <c r="AO116" i="26"/>
  <c r="AP117" i="26"/>
  <c r="AM120" i="26"/>
  <c r="U121" i="26"/>
  <c r="AN121" i="26"/>
  <c r="AD122" i="26"/>
  <c r="AQ122" i="26"/>
  <c r="U123" i="26"/>
  <c r="AO124" i="26"/>
  <c r="AP126" i="26"/>
  <c r="AO126" i="26"/>
  <c r="AN126" i="26"/>
  <c r="U126" i="26"/>
  <c r="AQ127" i="26"/>
  <c r="AM131" i="26"/>
  <c r="U120" i="26"/>
  <c r="AM126" i="26"/>
  <c r="AM129" i="26"/>
  <c r="AM130" i="26"/>
  <c r="AN131" i="26"/>
  <c r="AO133" i="26"/>
  <c r="AN133" i="26"/>
  <c r="U133" i="26"/>
  <c r="AM133" i="26"/>
  <c r="AE135" i="26"/>
  <c r="AP139" i="26"/>
  <c r="AO123" i="26"/>
  <c r="AA134" i="26"/>
  <c r="AA135" i="26" s="1"/>
  <c r="AA136" i="26" s="1"/>
  <c r="AA137" i="26" s="1"/>
  <c r="AA138" i="26" s="1"/>
  <c r="AA139" i="26" s="1"/>
  <c r="AF139" i="26" s="1"/>
  <c r="AM134" i="26"/>
  <c r="AM135" i="26"/>
  <c r="AM136" i="26"/>
  <c r="AM137" i="26"/>
  <c r="AM138" i="26"/>
  <c r="AM139" i="26"/>
  <c r="AP123" i="26"/>
  <c r="AM128" i="26"/>
  <c r="AQ130" i="26"/>
  <c r="U134" i="26"/>
  <c r="AB134" i="26"/>
  <c r="AB135" i="26" s="1"/>
  <c r="AB136" i="26" s="1"/>
  <c r="AB137" i="26" s="1"/>
  <c r="AB138" i="26" s="1"/>
  <c r="AB139" i="26" s="1"/>
  <c r="AG139" i="26" s="1"/>
  <c r="AN134" i="26"/>
  <c r="U135" i="26"/>
  <c r="AN135" i="26"/>
  <c r="U136" i="26"/>
  <c r="AN136" i="26"/>
  <c r="U137" i="26"/>
  <c r="AN137" i="26"/>
  <c r="U138" i="26"/>
  <c r="AN138" i="26"/>
  <c r="U139" i="26"/>
  <c r="AN139" i="26"/>
  <c r="AC134" i="26"/>
  <c r="AC135" i="26" s="1"/>
  <c r="AC136" i="26" s="1"/>
  <c r="AC137" i="26" s="1"/>
  <c r="AC138" i="26" s="1"/>
  <c r="AC139" i="26" s="1"/>
  <c r="AH139" i="26" s="1"/>
  <c r="AB86" i="25"/>
  <c r="AB87" i="25" s="1"/>
  <c r="AB88" i="25" s="1"/>
  <c r="AB89" i="25" s="1"/>
  <c r="AB90" i="25" s="1"/>
  <c r="AB91" i="25" s="1"/>
  <c r="AB92" i="25" s="1"/>
  <c r="AB93" i="25" s="1"/>
  <c r="AB94" i="25" s="1"/>
  <c r="AB95" i="25" s="1"/>
  <c r="AB96" i="25" s="1"/>
  <c r="AB97" i="25" s="1"/>
  <c r="AN86" i="25"/>
  <c r="AC86" i="25"/>
  <c r="AC87" i="25" s="1"/>
  <c r="AC88" i="25" s="1"/>
  <c r="AC89" i="25" s="1"/>
  <c r="AC90" i="25" s="1"/>
  <c r="AC91" i="25" s="1"/>
  <c r="AC92" i="25" s="1"/>
  <c r="AC93" i="25" s="1"/>
  <c r="AC94" i="25" s="1"/>
  <c r="AC95" i="25" s="1"/>
  <c r="AC96" i="25" s="1"/>
  <c r="AC97" i="25" s="1"/>
  <c r="AO86" i="25"/>
  <c r="AP87" i="25"/>
  <c r="AQ88" i="25"/>
  <c r="AN90" i="25"/>
  <c r="AQ92" i="25"/>
  <c r="AM94" i="25"/>
  <c r="AN94" i="25"/>
  <c r="AM95" i="25"/>
  <c r="U97" i="25"/>
  <c r="AN97" i="25"/>
  <c r="U98" i="25"/>
  <c r="AN98" i="25"/>
  <c r="U99" i="25"/>
  <c r="AN99" i="25"/>
  <c r="U100" i="25"/>
  <c r="AN100" i="25"/>
  <c r="U101" i="25"/>
  <c r="AN101" i="25"/>
  <c r="U102" i="25"/>
  <c r="AN102" i="25"/>
  <c r="U103" i="25"/>
  <c r="AN103" i="25"/>
  <c r="U104" i="25"/>
  <c r="AN104" i="25"/>
  <c r="U105" i="25"/>
  <c r="AO105" i="25"/>
  <c r="AQ111" i="25"/>
  <c r="AM113" i="25"/>
  <c r="AO107" i="25"/>
  <c r="AQ113" i="25"/>
  <c r="AP113" i="25"/>
  <c r="AO113" i="25"/>
  <c r="AM111" i="25"/>
  <c r="AN113" i="25"/>
  <c r="AM112" i="25"/>
  <c r="AQ110" i="25"/>
  <c r="AO100" i="25"/>
  <c r="AO99" i="25"/>
  <c r="AO98" i="25"/>
  <c r="AC98" i="25"/>
  <c r="AC99" i="25" s="1"/>
  <c r="AC100" i="25" s="1"/>
  <c r="AC101" i="25" s="1"/>
  <c r="AC102" i="25" s="1"/>
  <c r="AC103" i="25" s="1"/>
  <c r="AC104" i="25" s="1"/>
  <c r="AC105" i="25" s="1"/>
  <c r="AC106" i="25" s="1"/>
  <c r="AC107" i="25" s="1"/>
  <c r="AC108" i="25" s="1"/>
  <c r="AC109" i="25" s="1"/>
  <c r="AO97" i="25"/>
  <c r="AQ109" i="25"/>
  <c r="AQ108" i="25"/>
  <c r="AQ107" i="25"/>
  <c r="AM97" i="25"/>
  <c r="U113" i="25"/>
  <c r="AP109" i="25"/>
  <c r="AP108" i="25"/>
  <c r="AP107" i="25"/>
  <c r="AD86" i="25"/>
  <c r="AP86" i="25"/>
  <c r="AQ87" i="25"/>
  <c r="AM89" i="25"/>
  <c r="U90" i="25"/>
  <c r="AO90" i="25"/>
  <c r="AO91" i="25"/>
  <c r="AQ94" i="25"/>
  <c r="AP95" i="25"/>
  <c r="AO96" i="25"/>
  <c r="AQ97" i="25"/>
  <c r="AQ98" i="25"/>
  <c r="AQ99" i="25"/>
  <c r="AQ100" i="25"/>
  <c r="AQ101" i="25"/>
  <c r="AQ102" i="25"/>
  <c r="AQ103" i="25"/>
  <c r="AQ86" i="25"/>
  <c r="U89" i="25"/>
  <c r="AN89" i="25"/>
  <c r="AQ93" i="25"/>
  <c r="AN93" i="25"/>
  <c r="U93" i="25"/>
  <c r="AM93" i="25"/>
  <c r="AM119" i="25"/>
  <c r="AQ119" i="25"/>
  <c r="AP119" i="25"/>
  <c r="AO119" i="25"/>
  <c r="AM117" i="25"/>
  <c r="AQ115" i="25"/>
  <c r="AP114" i="25"/>
  <c r="AO114" i="25"/>
  <c r="U119" i="25"/>
  <c r="AN119" i="25"/>
  <c r="AM118" i="25"/>
  <c r="AQ116" i="25"/>
  <c r="AM87" i="25"/>
  <c r="U88" i="25"/>
  <c r="AO89" i="25"/>
  <c r="W90" i="25"/>
  <c r="AO93" i="25"/>
  <c r="AO95" i="25"/>
  <c r="AQ96" i="25"/>
  <c r="AP94" i="25"/>
  <c r="AP96" i="25"/>
  <c r="AN95" i="25"/>
  <c r="U95" i="25"/>
  <c r="AO94" i="25"/>
  <c r="AN96" i="25"/>
  <c r="U96" i="25"/>
  <c r="AM96" i="25"/>
  <c r="AP97" i="25"/>
  <c r="AP98" i="25"/>
  <c r="AP99" i="25"/>
  <c r="AP100" i="25"/>
  <c r="AP101" i="25"/>
  <c r="AP102" i="25"/>
  <c r="AP103" i="25"/>
  <c r="AP104" i="25"/>
  <c r="AQ105" i="25"/>
  <c r="AN114" i="25"/>
  <c r="AA86" i="25"/>
  <c r="AA87" i="25" s="1"/>
  <c r="AA88" i="25" s="1"/>
  <c r="AA89" i="25" s="1"/>
  <c r="AA90" i="25" s="1"/>
  <c r="AA91" i="25" s="1"/>
  <c r="AA92" i="25" s="1"/>
  <c r="AA93" i="25" s="1"/>
  <c r="AA94" i="25" s="1"/>
  <c r="AA95" i="25" s="1"/>
  <c r="AA96" i="25" s="1"/>
  <c r="AA97" i="25" s="1"/>
  <c r="U87" i="25"/>
  <c r="AO88" i="25"/>
  <c r="AO92" i="25"/>
  <c r="AM92" i="25"/>
  <c r="AP93" i="25"/>
  <c r="U94" i="25"/>
  <c r="U106" i="25"/>
  <c r="AM91" i="25"/>
  <c r="U92" i="25"/>
  <c r="AN92" i="25"/>
  <c r="AQ95" i="25"/>
  <c r="AM105" i="25"/>
  <c r="AN106" i="25"/>
  <c r="AM106" i="25"/>
  <c r="AO115" i="25"/>
  <c r="U91" i="25"/>
  <c r="AN91" i="25"/>
  <c r="AA98" i="25"/>
  <c r="AA99" i="25" s="1"/>
  <c r="AA100" i="25" s="1"/>
  <c r="AA101" i="25" s="1"/>
  <c r="AA102" i="25" s="1"/>
  <c r="AA103" i="25" s="1"/>
  <c r="AA104" i="25" s="1"/>
  <c r="AA105" i="25" s="1"/>
  <c r="AA106" i="25" s="1"/>
  <c r="AA107" i="25" s="1"/>
  <c r="AA108" i="25" s="1"/>
  <c r="AA109" i="25" s="1"/>
  <c r="AM98" i="25"/>
  <c r="AM99" i="25"/>
  <c r="AM100" i="25"/>
  <c r="AM101" i="25"/>
  <c r="AM102" i="25"/>
  <c r="AM103" i="25"/>
  <c r="AM104" i="25"/>
  <c r="AN105" i="25"/>
  <c r="AN107" i="25"/>
  <c r="AP116" i="25"/>
  <c r="AO101" i="25"/>
  <c r="AO102" i="25"/>
  <c r="AO103" i="25"/>
  <c r="AO104" i="25"/>
  <c r="AP105" i="25"/>
  <c r="AO106" i="25"/>
  <c r="AO108" i="25"/>
  <c r="AO109" i="25"/>
  <c r="AP110" i="25"/>
  <c r="AD98" i="25"/>
  <c r="AP106" i="25"/>
  <c r="U112" i="25"/>
  <c r="AN112" i="25"/>
  <c r="U118" i="25"/>
  <c r="AN118" i="25"/>
  <c r="AO122" i="25"/>
  <c r="AN122" i="25"/>
  <c r="AB122" i="25"/>
  <c r="AB123" i="25" s="1"/>
  <c r="AB124" i="25" s="1"/>
  <c r="AB125" i="25" s="1"/>
  <c r="AB126" i="25" s="1"/>
  <c r="AB127" i="25" s="1"/>
  <c r="AB128" i="25" s="1"/>
  <c r="AB129" i="25" s="1"/>
  <c r="AB130" i="25" s="1"/>
  <c r="AB131" i="25" s="1"/>
  <c r="AB132" i="25" s="1"/>
  <c r="AB133" i="25" s="1"/>
  <c r="AM122" i="25"/>
  <c r="AA122" i="25"/>
  <c r="AA123" i="25" s="1"/>
  <c r="AA124" i="25" s="1"/>
  <c r="AA125" i="25" s="1"/>
  <c r="AA126" i="25" s="1"/>
  <c r="AA127" i="25" s="1"/>
  <c r="AA128" i="25" s="1"/>
  <c r="AA129" i="25" s="1"/>
  <c r="AA130" i="25" s="1"/>
  <c r="AA131" i="25" s="1"/>
  <c r="AA132" i="25" s="1"/>
  <c r="AA133" i="25" s="1"/>
  <c r="AQ122" i="25"/>
  <c r="AP122" i="25"/>
  <c r="AD122" i="25"/>
  <c r="AO133" i="25"/>
  <c r="AQ131" i="25"/>
  <c r="AM129" i="25"/>
  <c r="AN128" i="25"/>
  <c r="U128" i="25"/>
  <c r="AN133" i="25"/>
  <c r="U133" i="25"/>
  <c r="AM133" i="25"/>
  <c r="AQ133" i="25"/>
  <c r="AM131" i="25"/>
  <c r="AP128" i="25"/>
  <c r="AP133" i="25"/>
  <c r="AA110" i="25"/>
  <c r="AA111" i="25" s="1"/>
  <c r="AA112" i="25" s="1"/>
  <c r="AA113" i="25" s="1"/>
  <c r="AA114" i="25" s="1"/>
  <c r="AA115" i="25" s="1"/>
  <c r="AA116" i="25" s="1"/>
  <c r="AA117" i="25" s="1"/>
  <c r="AA118" i="25" s="1"/>
  <c r="AA119" i="25" s="1"/>
  <c r="AA120" i="25" s="1"/>
  <c r="AA121" i="25" s="1"/>
  <c r="AM110" i="25"/>
  <c r="U111" i="25"/>
  <c r="AN111" i="25"/>
  <c r="AO112" i="25"/>
  <c r="AQ114" i="25"/>
  <c r="AM116" i="25"/>
  <c r="U117" i="25"/>
  <c r="AN117" i="25"/>
  <c r="AO118" i="25"/>
  <c r="Y120" i="25"/>
  <c r="AQ120" i="25"/>
  <c r="U125" i="25"/>
  <c r="AO127" i="25"/>
  <c r="AQ125" i="25"/>
  <c r="AN127" i="25"/>
  <c r="U127" i="25"/>
  <c r="AM127" i="25"/>
  <c r="AQ127" i="25"/>
  <c r="AP127" i="25"/>
  <c r="AM128" i="25"/>
  <c r="AP129" i="25"/>
  <c r="AE135" i="25"/>
  <c r="AD136" i="25"/>
  <c r="AM107" i="25"/>
  <c r="AM108" i="25"/>
  <c r="AM109" i="25"/>
  <c r="U110" i="25"/>
  <c r="AB110" i="25"/>
  <c r="AB111" i="25" s="1"/>
  <c r="AB112" i="25" s="1"/>
  <c r="AB113" i="25" s="1"/>
  <c r="AB114" i="25" s="1"/>
  <c r="AB115" i="25" s="1"/>
  <c r="AB116" i="25" s="1"/>
  <c r="AB117" i="25" s="1"/>
  <c r="AB118" i="25" s="1"/>
  <c r="AB119" i="25" s="1"/>
  <c r="AB120" i="25" s="1"/>
  <c r="AB121" i="25" s="1"/>
  <c r="AN110" i="25"/>
  <c r="AO111" i="25"/>
  <c r="AP112" i="25"/>
  <c r="AM115" i="25"/>
  <c r="U116" i="25"/>
  <c r="AN116" i="25"/>
  <c r="AO117" i="25"/>
  <c r="AP118" i="25"/>
  <c r="U122" i="25"/>
  <c r="AN123" i="25"/>
  <c r="AO130" i="25"/>
  <c r="U107" i="25"/>
  <c r="U108" i="25"/>
  <c r="AN108" i="25"/>
  <c r="U109" i="25"/>
  <c r="AN109" i="25"/>
  <c r="AC110" i="25"/>
  <c r="AC111" i="25" s="1"/>
  <c r="AC112" i="25" s="1"/>
  <c r="AC113" i="25" s="1"/>
  <c r="AC114" i="25" s="1"/>
  <c r="AC115" i="25" s="1"/>
  <c r="AC116" i="25" s="1"/>
  <c r="AC117" i="25" s="1"/>
  <c r="AC118" i="25" s="1"/>
  <c r="AC119" i="25" s="1"/>
  <c r="AC120" i="25" s="1"/>
  <c r="AC121" i="25" s="1"/>
  <c r="AO110" i="25"/>
  <c r="AP111" i="25"/>
  <c r="AQ112" i="25"/>
  <c r="AM114" i="25"/>
  <c r="U115" i="25"/>
  <c r="AN115" i="25"/>
  <c r="AO116" i="25"/>
  <c r="AP117" i="25"/>
  <c r="AQ118" i="25"/>
  <c r="AM120" i="25"/>
  <c r="AQ121" i="25"/>
  <c r="AN121" i="25"/>
  <c r="U121" i="25"/>
  <c r="AO121" i="25"/>
  <c r="AO124" i="25"/>
  <c r="AN131" i="25"/>
  <c r="AD110" i="25"/>
  <c r="U114" i="25"/>
  <c r="U120" i="25"/>
  <c r="AP121" i="25"/>
  <c r="AQ123" i="25"/>
  <c r="AQ124" i="25"/>
  <c r="AN125" i="25"/>
  <c r="AP131" i="25"/>
  <c r="AM132" i="25"/>
  <c r="AM124" i="25"/>
  <c r="AQ126" i="25"/>
  <c r="AO128" i="25"/>
  <c r="U129" i="25"/>
  <c r="AN129" i="25"/>
  <c r="AM130" i="25"/>
  <c r="AQ132" i="25"/>
  <c r="AP139" i="25"/>
  <c r="AM123" i="25"/>
  <c r="U124" i="25"/>
  <c r="AN124" i="25"/>
  <c r="AM125" i="25"/>
  <c r="AO129" i="25"/>
  <c r="U130" i="25"/>
  <c r="AN130" i="25"/>
  <c r="Y136" i="25"/>
  <c r="Y137" i="25"/>
  <c r="AQ139" i="25"/>
  <c r="AO123" i="25"/>
  <c r="Y124" i="25"/>
  <c r="AP124" i="25"/>
  <c r="AO125" i="25"/>
  <c r="U126" i="25"/>
  <c r="AN126" i="25"/>
  <c r="AQ129" i="25"/>
  <c r="AP130" i="25"/>
  <c r="AO131" i="25"/>
  <c r="W132" i="25"/>
  <c r="U132" i="25"/>
  <c r="AN132" i="25"/>
  <c r="AA134" i="25"/>
  <c r="AM134" i="25"/>
  <c r="AM135" i="25"/>
  <c r="AM136" i="25"/>
  <c r="AM137" i="25"/>
  <c r="AM138" i="25"/>
  <c r="AM139" i="25"/>
  <c r="AP123" i="25"/>
  <c r="AO126" i="25"/>
  <c r="AQ130" i="25"/>
  <c r="AO132" i="25"/>
  <c r="U134" i="25"/>
  <c r="AB134" i="25"/>
  <c r="AB135" i="25" s="1"/>
  <c r="AB136" i="25" s="1"/>
  <c r="AB137" i="25" s="1"/>
  <c r="AB138" i="25" s="1"/>
  <c r="AB139" i="25" s="1"/>
  <c r="U135" i="25"/>
  <c r="U136" i="25"/>
  <c r="U137" i="25"/>
  <c r="U138" i="25"/>
  <c r="U139" i="25"/>
  <c r="AN139" i="25"/>
  <c r="W99" i="24"/>
  <c r="AE100" i="24"/>
  <c r="Y86" i="24"/>
  <c r="AD86" i="24"/>
  <c r="AP86" i="24"/>
  <c r="AQ87" i="24"/>
  <c r="AM89" i="24"/>
  <c r="U90" i="24"/>
  <c r="AN90" i="24"/>
  <c r="AO91" i="24"/>
  <c r="W94" i="24"/>
  <c r="W98" i="24"/>
  <c r="AE98" i="24"/>
  <c r="AE99" i="24"/>
  <c r="AQ86" i="24"/>
  <c r="AM88" i="24"/>
  <c r="U89" i="24"/>
  <c r="AN89" i="24"/>
  <c r="AO90" i="24"/>
  <c r="AP91" i="24"/>
  <c r="AN91" i="24"/>
  <c r="AE102" i="24"/>
  <c r="AD103" i="24"/>
  <c r="AM87" i="24"/>
  <c r="U88" i="24"/>
  <c r="AN88" i="24"/>
  <c r="AO89" i="24"/>
  <c r="AP90" i="24"/>
  <c r="AQ91" i="24"/>
  <c r="AN96" i="24"/>
  <c r="U96" i="24"/>
  <c r="AM96" i="24"/>
  <c r="Y104" i="24"/>
  <c r="AL134" i="24"/>
  <c r="AK134" i="24"/>
  <c r="AI135" i="24"/>
  <c r="AH135" i="24"/>
  <c r="AG135" i="24"/>
  <c r="AJ135" i="24"/>
  <c r="Y95" i="24"/>
  <c r="AA86" i="24"/>
  <c r="AA87" i="24" s="1"/>
  <c r="AA88" i="24" s="1"/>
  <c r="AA89" i="24" s="1"/>
  <c r="AA90" i="24" s="1"/>
  <c r="AA91" i="24" s="1"/>
  <c r="AA92" i="24" s="1"/>
  <c r="AA93" i="24" s="1"/>
  <c r="AA94" i="24" s="1"/>
  <c r="AA95" i="24" s="1"/>
  <c r="AA96" i="24" s="1"/>
  <c r="AA97" i="24" s="1"/>
  <c r="AM86" i="24"/>
  <c r="U87" i="24"/>
  <c r="AN87" i="24"/>
  <c r="AO88" i="24"/>
  <c r="AP89" i="24"/>
  <c r="AQ90" i="24"/>
  <c r="Y92" i="24"/>
  <c r="AM92" i="24"/>
  <c r="AM95" i="24"/>
  <c r="U91" i="24"/>
  <c r="U86" i="24"/>
  <c r="AB86" i="24"/>
  <c r="AB87" i="24" s="1"/>
  <c r="AB88" i="24" s="1"/>
  <c r="AB89" i="24" s="1"/>
  <c r="AB90" i="24" s="1"/>
  <c r="AB91" i="24" s="1"/>
  <c r="AB92" i="24" s="1"/>
  <c r="AB93" i="24" s="1"/>
  <c r="AB94" i="24" s="1"/>
  <c r="AB95" i="24" s="1"/>
  <c r="AB96" i="24" s="1"/>
  <c r="AB97" i="24" s="1"/>
  <c r="U92" i="24"/>
  <c r="AM94" i="24"/>
  <c r="Y94" i="24"/>
  <c r="U95" i="24"/>
  <c r="AN95" i="24"/>
  <c r="AO96" i="24"/>
  <c r="AE101" i="24"/>
  <c r="AQ111" i="24"/>
  <c r="AP111" i="24"/>
  <c r="AM111" i="24"/>
  <c r="AM97" i="24"/>
  <c r="U111" i="24"/>
  <c r="AQ108" i="24"/>
  <c r="AQ107" i="24"/>
  <c r="AQ106" i="24"/>
  <c r="Y106" i="24"/>
  <c r="AQ105" i="24"/>
  <c r="AQ104" i="24"/>
  <c r="AQ103" i="24"/>
  <c r="AQ102" i="24"/>
  <c r="W102" i="24"/>
  <c r="AP107" i="24"/>
  <c r="AP106" i="24"/>
  <c r="AP105" i="24"/>
  <c r="AP104" i="24"/>
  <c r="AP103" i="24"/>
  <c r="AP102" i="24"/>
  <c r="Y102" i="24"/>
  <c r="AP101" i="24"/>
  <c r="AP100" i="24"/>
  <c r="AP99" i="24"/>
  <c r="Y99" i="24"/>
  <c r="AP98" i="24"/>
  <c r="AO111" i="24"/>
  <c r="AO108" i="24"/>
  <c r="W108" i="24"/>
  <c r="AO107" i="24"/>
  <c r="Y107" i="24"/>
  <c r="AO106" i="24"/>
  <c r="W106" i="24"/>
  <c r="AO105" i="24"/>
  <c r="W105" i="24"/>
  <c r="AO104" i="24"/>
  <c r="W104" i="24"/>
  <c r="AO103" i="24"/>
  <c r="Y103" i="24"/>
  <c r="W109" i="24"/>
  <c r="AQ109" i="24"/>
  <c r="U110" i="24"/>
  <c r="AQ116" i="24"/>
  <c r="AP116" i="24"/>
  <c r="AO116" i="24"/>
  <c r="AM114" i="24"/>
  <c r="AN116" i="24"/>
  <c r="U116" i="24"/>
  <c r="AM116" i="24"/>
  <c r="AQ114" i="24"/>
  <c r="AP113" i="24"/>
  <c r="AM118" i="24"/>
  <c r="AQ118" i="24"/>
  <c r="AP118" i="24"/>
  <c r="AO117" i="24"/>
  <c r="AO118" i="24"/>
  <c r="AH137" i="24"/>
  <c r="AG137" i="24"/>
  <c r="AP108" i="24"/>
  <c r="AP132" i="24"/>
  <c r="AO132" i="24"/>
  <c r="AN132" i="24"/>
  <c r="U132" i="24"/>
  <c r="AM132" i="24"/>
  <c r="AQ132" i="24"/>
  <c r="AM124" i="24"/>
  <c r="U121" i="24"/>
  <c r="AQ119" i="24"/>
  <c r="AQ125" i="24"/>
  <c r="AQ123" i="24"/>
  <c r="AD139" i="24"/>
  <c r="AE139" i="24" s="1"/>
  <c r="AE138" i="24"/>
  <c r="AQ110" i="24"/>
  <c r="AP110" i="24"/>
  <c r="AD110" i="24"/>
  <c r="AO110" i="24"/>
  <c r="AC110" i="24"/>
  <c r="AC111" i="24" s="1"/>
  <c r="AC112" i="24" s="1"/>
  <c r="AC113" i="24" s="1"/>
  <c r="AC114" i="24" s="1"/>
  <c r="AC115" i="24" s="1"/>
  <c r="AC116" i="24" s="1"/>
  <c r="AC117" i="24" s="1"/>
  <c r="AC118" i="24" s="1"/>
  <c r="AC119" i="24" s="1"/>
  <c r="AC120" i="24" s="1"/>
  <c r="AC121" i="24" s="1"/>
  <c r="AA110" i="24"/>
  <c r="AA111" i="24" s="1"/>
  <c r="AA112" i="24" s="1"/>
  <c r="AA113" i="24" s="1"/>
  <c r="AA114" i="24" s="1"/>
  <c r="AA115" i="24" s="1"/>
  <c r="AA116" i="24" s="1"/>
  <c r="AA117" i="24" s="1"/>
  <c r="AA118" i="24" s="1"/>
  <c r="AA119" i="24" s="1"/>
  <c r="AA120" i="24" s="1"/>
  <c r="AA121" i="24" s="1"/>
  <c r="AM110" i="24"/>
  <c r="AM112" i="24"/>
  <c r="AQ112" i="24"/>
  <c r="AO112" i="24"/>
  <c r="AQ95" i="24"/>
  <c r="Y98" i="24"/>
  <c r="AB110" i="24"/>
  <c r="AB111" i="24" s="1"/>
  <c r="AB112" i="24" s="1"/>
  <c r="AB113" i="24" s="1"/>
  <c r="AB114" i="24" s="1"/>
  <c r="AB115" i="24" s="1"/>
  <c r="AB116" i="24" s="1"/>
  <c r="AB117" i="24" s="1"/>
  <c r="AB118" i="24" s="1"/>
  <c r="AB119" i="24" s="1"/>
  <c r="AB120" i="24" s="1"/>
  <c r="AB121" i="24" s="1"/>
  <c r="AN110" i="24"/>
  <c r="AM115" i="24"/>
  <c r="AA98" i="24"/>
  <c r="AA99" i="24" s="1"/>
  <c r="AA100" i="24" s="1"/>
  <c r="AA101" i="24" s="1"/>
  <c r="AA102" i="24" s="1"/>
  <c r="AA103" i="24" s="1"/>
  <c r="AA104" i="24" s="1"/>
  <c r="AA105" i="24" s="1"/>
  <c r="AA106" i="24" s="1"/>
  <c r="AA107" i="24" s="1"/>
  <c r="AA108" i="24" s="1"/>
  <c r="AA109" i="24" s="1"/>
  <c r="AP109" i="24"/>
  <c r="AO109" i="24"/>
  <c r="AM109" i="24"/>
  <c r="AQ115" i="24"/>
  <c r="AM117" i="24"/>
  <c r="AN118" i="24"/>
  <c r="U124" i="24"/>
  <c r="AM125" i="24"/>
  <c r="U117" i="24"/>
  <c r="AN117" i="24"/>
  <c r="W119" i="24"/>
  <c r="AP119" i="24"/>
  <c r="AQ120" i="24"/>
  <c r="AM127" i="24"/>
  <c r="AM128" i="24"/>
  <c r="AQ131" i="24"/>
  <c r="AM129" i="24"/>
  <c r="AN128" i="24"/>
  <c r="U128" i="24"/>
  <c r="AO127" i="24"/>
  <c r="AP131" i="24"/>
  <c r="AO131" i="24"/>
  <c r="AN131" i="24"/>
  <c r="U131" i="24"/>
  <c r="AN122" i="24"/>
  <c r="AB122" i="24"/>
  <c r="AB123" i="24" s="1"/>
  <c r="AB124" i="24" s="1"/>
  <c r="AB125" i="24" s="1"/>
  <c r="AB126" i="24" s="1"/>
  <c r="AB127" i="24" s="1"/>
  <c r="AB128" i="24" s="1"/>
  <c r="AB129" i="24" s="1"/>
  <c r="AB130" i="24" s="1"/>
  <c r="AB131" i="24" s="1"/>
  <c r="AB132" i="24" s="1"/>
  <c r="AB133" i="24" s="1"/>
  <c r="U122" i="24"/>
  <c r="AM122" i="24"/>
  <c r="AA122" i="24"/>
  <c r="AA123" i="24" s="1"/>
  <c r="AA124" i="24" s="1"/>
  <c r="AA125" i="24" s="1"/>
  <c r="AA126" i="24" s="1"/>
  <c r="AA127" i="24" s="1"/>
  <c r="AA128" i="24" s="1"/>
  <c r="AA129" i="24" s="1"/>
  <c r="AA130" i="24" s="1"/>
  <c r="AA131" i="24" s="1"/>
  <c r="AA132" i="24" s="1"/>
  <c r="AA133" i="24" s="1"/>
  <c r="AC122" i="24"/>
  <c r="AC123" i="24" s="1"/>
  <c r="AC124" i="24" s="1"/>
  <c r="AC125" i="24" s="1"/>
  <c r="AC126" i="24" s="1"/>
  <c r="AC127" i="24" s="1"/>
  <c r="AC128" i="24" s="1"/>
  <c r="AC129" i="24" s="1"/>
  <c r="AC130" i="24" s="1"/>
  <c r="AC131" i="24" s="1"/>
  <c r="AC132" i="24" s="1"/>
  <c r="AC133" i="24" s="1"/>
  <c r="AO122" i="24"/>
  <c r="AE136" i="24"/>
  <c r="U115" i="24"/>
  <c r="AN115" i="24"/>
  <c r="AP117" i="24"/>
  <c r="AM120" i="24"/>
  <c r="AQ121" i="24"/>
  <c r="AP121" i="24"/>
  <c r="AD122" i="24"/>
  <c r="AP122" i="24"/>
  <c r="AQ124" i="24"/>
  <c r="AP124" i="24"/>
  <c r="AO124" i="24"/>
  <c r="AN124" i="24"/>
  <c r="AO126" i="24"/>
  <c r="AN126" i="24"/>
  <c r="U126" i="24"/>
  <c r="AM126" i="24"/>
  <c r="AM113" i="24"/>
  <c r="U114" i="24"/>
  <c r="AN114" i="24"/>
  <c r="AO115" i="24"/>
  <c r="AQ117" i="24"/>
  <c r="AM119" i="24"/>
  <c r="U120" i="24"/>
  <c r="AN120" i="24"/>
  <c r="AM121" i="24"/>
  <c r="AQ122" i="24"/>
  <c r="AP126" i="24"/>
  <c r="AP127" i="24"/>
  <c r="AO128" i="24"/>
  <c r="U129" i="24"/>
  <c r="AN129" i="24"/>
  <c r="AM130" i="24"/>
  <c r="AM131" i="24"/>
  <c r="U113" i="24"/>
  <c r="U119" i="24"/>
  <c r="AN121" i="24"/>
  <c r="AP125" i="24"/>
  <c r="AO125" i="24"/>
  <c r="AN125" i="24"/>
  <c r="U125" i="24"/>
  <c r="W125" i="24"/>
  <c r="AQ126" i="24"/>
  <c r="AQ127" i="24"/>
  <c r="AP128" i="24"/>
  <c r="AO129" i="24"/>
  <c r="U130" i="24"/>
  <c r="AN130" i="24"/>
  <c r="AI134" i="24"/>
  <c r="AH134" i="24"/>
  <c r="AG134" i="24"/>
  <c r="W137" i="24"/>
  <c r="AI137" i="24" s="1"/>
  <c r="U123" i="24"/>
  <c r="AN123" i="24"/>
  <c r="AQ128" i="24"/>
  <c r="AP129" i="24"/>
  <c r="AO130" i="24"/>
  <c r="Y133" i="24"/>
  <c r="Y135" i="24"/>
  <c r="Y136" i="24"/>
  <c r="Y137" i="24"/>
  <c r="AO123" i="24"/>
  <c r="AQ129" i="24"/>
  <c r="AP130" i="24"/>
  <c r="AA134" i="24"/>
  <c r="AA135" i="24" s="1"/>
  <c r="AA136" i="24" s="1"/>
  <c r="AA137" i="24" s="1"/>
  <c r="AA138" i="24" s="1"/>
  <c r="AA139" i="24" s="1"/>
  <c r="AM135" i="24"/>
  <c r="AM136" i="24"/>
  <c r="AM137" i="24"/>
  <c r="AM138" i="24"/>
  <c r="AM139" i="24"/>
  <c r="U127" i="24"/>
  <c r="AN127" i="24"/>
  <c r="AQ130" i="24"/>
  <c r="U137" i="24"/>
  <c r="U138" i="24"/>
  <c r="U139" i="24"/>
  <c r="AN139" i="24"/>
  <c r="U87" i="23"/>
  <c r="AN88" i="23"/>
  <c r="AP93" i="23"/>
  <c r="AO93" i="23"/>
  <c r="AN93" i="23"/>
  <c r="U93" i="23"/>
  <c r="U97" i="23"/>
  <c r="AO98" i="23"/>
  <c r="AC86" i="23"/>
  <c r="AC87" i="23" s="1"/>
  <c r="AC88" i="23" s="1"/>
  <c r="AC89" i="23" s="1"/>
  <c r="AC90" i="23" s="1"/>
  <c r="AC91" i="23" s="1"/>
  <c r="AC92" i="23" s="1"/>
  <c r="AC93" i="23" s="1"/>
  <c r="AC94" i="23" s="1"/>
  <c r="AC95" i="23" s="1"/>
  <c r="AC96" i="23" s="1"/>
  <c r="AC97" i="23" s="1"/>
  <c r="AO88" i="23"/>
  <c r="AQ89" i="23"/>
  <c r="AP91" i="23"/>
  <c r="AM91" i="23"/>
  <c r="U92" i="23"/>
  <c r="AM93" i="23"/>
  <c r="AP94" i="23"/>
  <c r="AO95" i="23"/>
  <c r="AP98" i="23"/>
  <c r="U116" i="23"/>
  <c r="AB86" i="23"/>
  <c r="AB87" i="23" s="1"/>
  <c r="AB88" i="23" s="1"/>
  <c r="AB89" i="23" s="1"/>
  <c r="AB90" i="23" s="1"/>
  <c r="AB91" i="23" s="1"/>
  <c r="AB92" i="23" s="1"/>
  <c r="AB93" i="23" s="1"/>
  <c r="AB94" i="23" s="1"/>
  <c r="AB95" i="23" s="1"/>
  <c r="AB96" i="23" s="1"/>
  <c r="AB97" i="23" s="1"/>
  <c r="AP89" i="23"/>
  <c r="AM98" i="23"/>
  <c r="AD86" i="23"/>
  <c r="AQ87" i="23"/>
  <c r="AP87" i="23"/>
  <c r="AM87" i="23"/>
  <c r="AP88" i="23"/>
  <c r="W89" i="23"/>
  <c r="AQ91" i="23"/>
  <c r="AQ93" i="23"/>
  <c r="AQ94" i="23"/>
  <c r="AP95" i="23"/>
  <c r="U102" i="23"/>
  <c r="U103" i="23"/>
  <c r="U104" i="23"/>
  <c r="U105" i="23"/>
  <c r="U106" i="23"/>
  <c r="U107" i="23"/>
  <c r="U108" i="23"/>
  <c r="AM118" i="23"/>
  <c r="AM119" i="23"/>
  <c r="AP119" i="23"/>
  <c r="U119" i="23"/>
  <c r="AP114" i="23"/>
  <c r="AQ119" i="23"/>
  <c r="AO119" i="23"/>
  <c r="U100" i="23"/>
  <c r="AQ99" i="23"/>
  <c r="AN98" i="23"/>
  <c r="AD98" i="23"/>
  <c r="U98" i="23"/>
  <c r="AN119" i="23"/>
  <c r="AO117" i="23"/>
  <c r="U113" i="23"/>
  <c r="U101" i="23"/>
  <c r="AQ100" i="23"/>
  <c r="AO99" i="23"/>
  <c r="AC98" i="23"/>
  <c r="AC99" i="23" s="1"/>
  <c r="AC100" i="23" s="1"/>
  <c r="AC101" i="23" s="1"/>
  <c r="AC102" i="23" s="1"/>
  <c r="AC103" i="23" s="1"/>
  <c r="AC104" i="23" s="1"/>
  <c r="AC105" i="23" s="1"/>
  <c r="AC106" i="23" s="1"/>
  <c r="AC107" i="23" s="1"/>
  <c r="AC108" i="23" s="1"/>
  <c r="AC109" i="23" s="1"/>
  <c r="AQ97" i="23"/>
  <c r="AM95" i="23"/>
  <c r="AM117" i="23"/>
  <c r="AQ115" i="23"/>
  <c r="AO100" i="23"/>
  <c r="AN99" i="23"/>
  <c r="U99" i="23"/>
  <c r="AB98" i="23"/>
  <c r="AB99" i="23" s="1"/>
  <c r="AB100" i="23" s="1"/>
  <c r="AB101" i="23" s="1"/>
  <c r="AB102" i="23" s="1"/>
  <c r="AB103" i="23" s="1"/>
  <c r="AB104" i="23" s="1"/>
  <c r="AB105" i="23" s="1"/>
  <c r="AB106" i="23" s="1"/>
  <c r="AB107" i="23" s="1"/>
  <c r="AB108" i="23" s="1"/>
  <c r="AB109" i="23" s="1"/>
  <c r="AP97" i="23"/>
  <c r="AP115" i="23"/>
  <c r="AO109" i="23"/>
  <c r="AO108" i="23"/>
  <c r="AO107" i="23"/>
  <c r="AO106" i="23"/>
  <c r="AO105" i="23"/>
  <c r="AO104" i="23"/>
  <c r="AO103" i="23"/>
  <c r="AO102" i="23"/>
  <c r="AO101" i="23"/>
  <c r="AN100" i="23"/>
  <c r="AQ98" i="23"/>
  <c r="AO97" i="23"/>
  <c r="AN96" i="23"/>
  <c r="AQ95" i="23"/>
  <c r="U86" i="23"/>
  <c r="Y89" i="23"/>
  <c r="AN87" i="23"/>
  <c r="AO90" i="23"/>
  <c r="AM92" i="23"/>
  <c r="AQ110" i="23"/>
  <c r="AN112" i="23"/>
  <c r="U118" i="23"/>
  <c r="AQ131" i="23"/>
  <c r="AM129" i="23"/>
  <c r="AP131" i="23"/>
  <c r="AN131" i="23"/>
  <c r="U131" i="23"/>
  <c r="AM131" i="23"/>
  <c r="AP130" i="23"/>
  <c r="AQ129" i="23"/>
  <c r="U126" i="23"/>
  <c r="AO131" i="23"/>
  <c r="AM130" i="23"/>
  <c r="AN129" i="23"/>
  <c r="U129" i="23"/>
  <c r="AM121" i="23"/>
  <c r="AP127" i="23"/>
  <c r="AC122" i="23"/>
  <c r="AC123" i="23" s="1"/>
  <c r="AC124" i="23" s="1"/>
  <c r="AC125" i="23" s="1"/>
  <c r="AC126" i="23" s="1"/>
  <c r="AC127" i="23" s="1"/>
  <c r="AC128" i="23" s="1"/>
  <c r="AC129" i="23" s="1"/>
  <c r="AC130" i="23" s="1"/>
  <c r="AC131" i="23" s="1"/>
  <c r="AC132" i="23" s="1"/>
  <c r="AC133" i="23" s="1"/>
  <c r="AQ121" i="23"/>
  <c r="AP120" i="23"/>
  <c r="AP124" i="23"/>
  <c r="AQ123" i="23"/>
  <c r="AB122" i="23"/>
  <c r="AB123" i="23" s="1"/>
  <c r="AB124" i="23" s="1"/>
  <c r="AB125" i="23" s="1"/>
  <c r="AB126" i="23" s="1"/>
  <c r="AB127" i="23" s="1"/>
  <c r="AB128" i="23" s="1"/>
  <c r="AB129" i="23" s="1"/>
  <c r="AB130" i="23" s="1"/>
  <c r="AB131" i="23" s="1"/>
  <c r="AB132" i="23" s="1"/>
  <c r="AB133" i="23" s="1"/>
  <c r="AP121" i="23"/>
  <c r="AO120" i="23"/>
  <c r="AO125" i="23"/>
  <c r="AQ122" i="23"/>
  <c r="U122" i="23"/>
  <c r="AO123" i="23"/>
  <c r="AQ86" i="23"/>
  <c r="AO86" i="23"/>
  <c r="AP86" i="23"/>
  <c r="AM88" i="23"/>
  <c r="AQ88" i="23"/>
  <c r="AM86" i="23"/>
  <c r="AO87" i="23"/>
  <c r="AN89" i="23"/>
  <c r="AP90" i="23"/>
  <c r="AQ92" i="23"/>
  <c r="AP92" i="23"/>
  <c r="AO91" i="23"/>
  <c r="AM89" i="23"/>
  <c r="AO92" i="23"/>
  <c r="AN92" i="23"/>
  <c r="AO94" i="23"/>
  <c r="AN95" i="23"/>
  <c r="AO96" i="23"/>
  <c r="AM97" i="23"/>
  <c r="AN97" i="23"/>
  <c r="AN101" i="23"/>
  <c r="AN102" i="23"/>
  <c r="AN103" i="23"/>
  <c r="AN104" i="23"/>
  <c r="AN105" i="23"/>
  <c r="AN106" i="23"/>
  <c r="AN107" i="23"/>
  <c r="AN108" i="23"/>
  <c r="AN109" i="23"/>
  <c r="AP112" i="23"/>
  <c r="AQ112" i="23"/>
  <c r="AO112" i="23"/>
  <c r="AM112" i="23"/>
  <c r="U112" i="23"/>
  <c r="AA110" i="23"/>
  <c r="AA111" i="23" s="1"/>
  <c r="AA112" i="23" s="1"/>
  <c r="AA113" i="23" s="1"/>
  <c r="AA114" i="23" s="1"/>
  <c r="AA115" i="23" s="1"/>
  <c r="AA116" i="23" s="1"/>
  <c r="AA117" i="23" s="1"/>
  <c r="AA118" i="23" s="1"/>
  <c r="AA119" i="23" s="1"/>
  <c r="AA120" i="23" s="1"/>
  <c r="AA121" i="23" s="1"/>
  <c r="AQ109" i="23"/>
  <c r="AQ108" i="23"/>
  <c r="AQ107" i="23"/>
  <c r="AQ106" i="23"/>
  <c r="AQ105" i="23"/>
  <c r="AQ104" i="23"/>
  <c r="AQ103" i="23"/>
  <c r="AQ102" i="23"/>
  <c r="AQ101" i="23"/>
  <c r="AP108" i="23"/>
  <c r="AP107" i="23"/>
  <c r="AP106" i="23"/>
  <c r="AP105" i="23"/>
  <c r="AP104" i="23"/>
  <c r="AP103" i="23"/>
  <c r="AP102" i="23"/>
  <c r="AP101" i="23"/>
  <c r="AP100" i="23"/>
  <c r="AP99" i="23"/>
  <c r="AM90" i="23"/>
  <c r="U91" i="23"/>
  <c r="AN91" i="23"/>
  <c r="AM94" i="23"/>
  <c r="U96" i="23"/>
  <c r="AN114" i="23"/>
  <c r="U90" i="23"/>
  <c r="AN90" i="23"/>
  <c r="U94" i="23"/>
  <c r="AN94" i="23"/>
  <c r="AM96" i="23"/>
  <c r="AP96" i="23"/>
  <c r="AM99" i="23"/>
  <c r="AM102" i="23"/>
  <c r="AM103" i="23"/>
  <c r="AM104" i="23"/>
  <c r="AM105" i="23"/>
  <c r="AM106" i="23"/>
  <c r="AM107" i="23"/>
  <c r="AM108" i="23"/>
  <c r="AM109" i="23"/>
  <c r="U89" i="23"/>
  <c r="U95" i="23"/>
  <c r="AQ96" i="23"/>
  <c r="AN110" i="23"/>
  <c r="AQ117" i="23"/>
  <c r="AP109" i="23"/>
  <c r="AO114" i="23"/>
  <c r="AQ111" i="23"/>
  <c r="AP111" i="23"/>
  <c r="AN111" i="23"/>
  <c r="U111" i="23"/>
  <c r="AM111" i="23"/>
  <c r="AM113" i="23"/>
  <c r="AP113" i="23"/>
  <c r="AN113" i="23"/>
  <c r="AP116" i="23"/>
  <c r="AO116" i="23"/>
  <c r="AM116" i="23"/>
  <c r="AN116" i="23"/>
  <c r="AQ118" i="23"/>
  <c r="AO118" i="23"/>
  <c r="AN118" i="23"/>
  <c r="AO134" i="23"/>
  <c r="AC134" i="23"/>
  <c r="AC135" i="23" s="1"/>
  <c r="AC136" i="23" s="1"/>
  <c r="AC137" i="23" s="1"/>
  <c r="AC138" i="23" s="1"/>
  <c r="AC139" i="23" s="1"/>
  <c r="AO133" i="23"/>
  <c r="AN134" i="23"/>
  <c r="AB134" i="23"/>
  <c r="AB135" i="23" s="1"/>
  <c r="AB136" i="23" s="1"/>
  <c r="AB137" i="23" s="1"/>
  <c r="AB138" i="23" s="1"/>
  <c r="AB139" i="23" s="1"/>
  <c r="U134" i="23"/>
  <c r="AN133" i="23"/>
  <c r="U133" i="23"/>
  <c r="AQ134" i="23"/>
  <c r="AQ133" i="23"/>
  <c r="AD134" i="23"/>
  <c r="AA134" i="23"/>
  <c r="AA135" i="23" s="1"/>
  <c r="AA136" i="23" s="1"/>
  <c r="AA137" i="23" s="1"/>
  <c r="AA138" i="23" s="1"/>
  <c r="AA139" i="23" s="1"/>
  <c r="AP133" i="23"/>
  <c r="AQ132" i="23"/>
  <c r="AP134" i="23"/>
  <c r="AM133" i="23"/>
  <c r="AN132" i="23"/>
  <c r="U132" i="23"/>
  <c r="AM134" i="23"/>
  <c r="AB110" i="23"/>
  <c r="AB111" i="23" s="1"/>
  <c r="AB112" i="23" s="1"/>
  <c r="AB113" i="23" s="1"/>
  <c r="AB114" i="23" s="1"/>
  <c r="AB115" i="23" s="1"/>
  <c r="AB116" i="23" s="1"/>
  <c r="AB117" i="23" s="1"/>
  <c r="AB118" i="23" s="1"/>
  <c r="AB119" i="23" s="1"/>
  <c r="AB120" i="23" s="1"/>
  <c r="AB121" i="23" s="1"/>
  <c r="AO111" i="23"/>
  <c r="AO113" i="23"/>
  <c r="AQ116" i="23"/>
  <c r="AP118" i="23"/>
  <c r="AN120" i="23"/>
  <c r="AA98" i="23"/>
  <c r="AA99" i="23" s="1"/>
  <c r="AA100" i="23" s="1"/>
  <c r="AA101" i="23" s="1"/>
  <c r="AA102" i="23" s="1"/>
  <c r="AA103" i="23" s="1"/>
  <c r="AA104" i="23" s="1"/>
  <c r="AA105" i="23" s="1"/>
  <c r="AA106" i="23" s="1"/>
  <c r="AA107" i="23" s="1"/>
  <c r="AA108" i="23" s="1"/>
  <c r="AA109" i="23" s="1"/>
  <c r="AP110" i="23"/>
  <c r="AD110" i="23"/>
  <c r="AO110" i="23"/>
  <c r="AC110" i="23"/>
  <c r="AC111" i="23" s="1"/>
  <c r="AC112" i="23" s="1"/>
  <c r="AC113" i="23" s="1"/>
  <c r="AC114" i="23" s="1"/>
  <c r="AC115" i="23" s="1"/>
  <c r="AC116" i="23" s="1"/>
  <c r="AC117" i="23" s="1"/>
  <c r="AC118" i="23" s="1"/>
  <c r="AC119" i="23" s="1"/>
  <c r="AC120" i="23" s="1"/>
  <c r="AC121" i="23" s="1"/>
  <c r="U110" i="23"/>
  <c r="AM110" i="23"/>
  <c r="AQ113" i="23"/>
  <c r="AO115" i="23"/>
  <c r="AM115" i="23"/>
  <c r="AO121" i="23"/>
  <c r="AD122" i="23"/>
  <c r="AP132" i="23"/>
  <c r="AO139" i="23"/>
  <c r="AN139" i="23"/>
  <c r="U139" i="23"/>
  <c r="AM139" i="23"/>
  <c r="AQ139" i="23"/>
  <c r="AP135" i="23"/>
  <c r="AQ114" i="23"/>
  <c r="U117" i="23"/>
  <c r="AN117" i="23"/>
  <c r="AQ120" i="23"/>
  <c r="AP123" i="23"/>
  <c r="AN123" i="23"/>
  <c r="U123" i="23"/>
  <c r="AP126" i="23"/>
  <c r="AN127" i="23"/>
  <c r="AN128" i="23"/>
  <c r="U128" i="23"/>
  <c r="AO127" i="23"/>
  <c r="AM128" i="23"/>
  <c r="U127" i="23"/>
  <c r="AQ128" i="23"/>
  <c r="AP128" i="23"/>
  <c r="AQ127" i="23"/>
  <c r="AO138" i="23"/>
  <c r="AN138" i="23"/>
  <c r="U138" i="23"/>
  <c r="AQ138" i="23"/>
  <c r="AN122" i="23"/>
  <c r="AM122" i="23"/>
  <c r="AQ124" i="23"/>
  <c r="AO124" i="23"/>
  <c r="AN124" i="23"/>
  <c r="U124" i="23"/>
  <c r="AQ125" i="23"/>
  <c r="AP125" i="23"/>
  <c r="AN125" i="23"/>
  <c r="U125" i="23"/>
  <c r="AM125" i="23"/>
  <c r="AO137" i="23"/>
  <c r="AN137" i="23"/>
  <c r="U137" i="23"/>
  <c r="AQ137" i="23"/>
  <c r="AM114" i="23"/>
  <c r="U115" i="23"/>
  <c r="AN115" i="23"/>
  <c r="Y117" i="23"/>
  <c r="AP117" i="23"/>
  <c r="AM120" i="23"/>
  <c r="U121" i="23"/>
  <c r="AN121" i="23"/>
  <c r="AO122" i="23"/>
  <c r="AO136" i="23"/>
  <c r="AN136" i="23"/>
  <c r="U136" i="23"/>
  <c r="AQ136" i="23"/>
  <c r="AM138" i="23"/>
  <c r="U114" i="23"/>
  <c r="W117" i="23"/>
  <c r="U120" i="23"/>
  <c r="AA122" i="23"/>
  <c r="AA123" i="23" s="1"/>
  <c r="AA124" i="23" s="1"/>
  <c r="AA125" i="23" s="1"/>
  <c r="AA126" i="23" s="1"/>
  <c r="AA127" i="23" s="1"/>
  <c r="AA128" i="23" s="1"/>
  <c r="AA129" i="23" s="1"/>
  <c r="AA130" i="23" s="1"/>
  <c r="AA131" i="23" s="1"/>
  <c r="AA132" i="23" s="1"/>
  <c r="AA133" i="23" s="1"/>
  <c r="AP122" i="23"/>
  <c r="AM123" i="23"/>
  <c r="AN126" i="23"/>
  <c r="AM127" i="23"/>
  <c r="AO128" i="23"/>
  <c r="AO135" i="23"/>
  <c r="AN135" i="23"/>
  <c r="U135" i="23"/>
  <c r="AQ135" i="23"/>
  <c r="AM137" i="23"/>
  <c r="AP138" i="23"/>
  <c r="AO129" i="23"/>
  <c r="U130" i="23"/>
  <c r="AN130" i="23"/>
  <c r="AM126" i="23"/>
  <c r="AP129" i="23"/>
  <c r="AO130" i="23"/>
  <c r="AM132" i="23"/>
  <c r="AO126" i="23"/>
  <c r="AQ130" i="23"/>
  <c r="AO132" i="23"/>
  <c r="Y88" i="22"/>
  <c r="U86" i="22"/>
  <c r="AB86" i="22"/>
  <c r="AB87" i="22" s="1"/>
  <c r="AB88" i="22" s="1"/>
  <c r="AB89" i="22" s="1"/>
  <c r="AB90" i="22" s="1"/>
  <c r="AB91" i="22" s="1"/>
  <c r="AB92" i="22" s="1"/>
  <c r="AB93" i="22" s="1"/>
  <c r="AB94" i="22" s="1"/>
  <c r="AB95" i="22" s="1"/>
  <c r="AB96" i="22" s="1"/>
  <c r="AB97" i="22" s="1"/>
  <c r="AN86" i="22"/>
  <c r="AO87" i="22"/>
  <c r="AM90" i="22"/>
  <c r="AO90" i="22"/>
  <c r="AE135" i="22"/>
  <c r="AD136" i="22"/>
  <c r="AC86" i="22"/>
  <c r="AC87" i="22" s="1"/>
  <c r="AC88" i="22" s="1"/>
  <c r="AC89" i="22" s="1"/>
  <c r="AC90" i="22" s="1"/>
  <c r="AC91" i="22" s="1"/>
  <c r="AC92" i="22" s="1"/>
  <c r="AC93" i="22" s="1"/>
  <c r="AC94" i="22" s="1"/>
  <c r="AC95" i="22" s="1"/>
  <c r="AC96" i="22" s="1"/>
  <c r="AC97" i="22" s="1"/>
  <c r="AO86" i="22"/>
  <c r="AP87" i="22"/>
  <c r="AP90" i="22"/>
  <c r="AN107" i="22"/>
  <c r="AQ107" i="22"/>
  <c r="U94" i="22"/>
  <c r="AP106" i="22"/>
  <c r="AP107" i="22"/>
  <c r="AQ104" i="22"/>
  <c r="AQ103" i="22"/>
  <c r="AQ102" i="22"/>
  <c r="AQ101" i="22"/>
  <c r="AQ100" i="22"/>
  <c r="AQ99" i="22"/>
  <c r="AQ98" i="22"/>
  <c r="AQ97" i="22"/>
  <c r="AP95" i="22"/>
  <c r="AQ94" i="22"/>
  <c r="AM92" i="22"/>
  <c r="AO107" i="22"/>
  <c r="AN106" i="22"/>
  <c r="AP105" i="22"/>
  <c r="AP104" i="22"/>
  <c r="AP103" i="22"/>
  <c r="AP102" i="22"/>
  <c r="AP101" i="22"/>
  <c r="AP100" i="22"/>
  <c r="AP99" i="22"/>
  <c r="AP98" i="22"/>
  <c r="AD98" i="22"/>
  <c r="AP97" i="22"/>
  <c r="AQ96" i="22"/>
  <c r="AO95" i="22"/>
  <c r="AP94" i="22"/>
  <c r="AQ93" i="22"/>
  <c r="AN87" i="22"/>
  <c r="AD86" i="22"/>
  <c r="AP86" i="22"/>
  <c r="AQ87" i="22"/>
  <c r="AQ90" i="22"/>
  <c r="U107" i="22"/>
  <c r="AQ86" i="22"/>
  <c r="AM88" i="22"/>
  <c r="AQ89" i="22"/>
  <c r="U89" i="22"/>
  <c r="AO89" i="22"/>
  <c r="U88" i="22"/>
  <c r="AP89" i="22"/>
  <c r="AN103" i="22"/>
  <c r="AO104" i="22"/>
  <c r="AM107" i="22"/>
  <c r="AP126" i="22"/>
  <c r="AO126" i="22"/>
  <c r="AN126" i="22"/>
  <c r="U126" i="22"/>
  <c r="AM126" i="22"/>
  <c r="AM125" i="22"/>
  <c r="AM124" i="22"/>
  <c r="AQ126" i="22"/>
  <c r="AQ122" i="22"/>
  <c r="AD122" i="22"/>
  <c r="AL134" i="22"/>
  <c r="AK134" i="22"/>
  <c r="AQ105" i="22"/>
  <c r="AM113" i="22"/>
  <c r="AQ113" i="22"/>
  <c r="AP112" i="22"/>
  <c r="AO111" i="22"/>
  <c r="AP113" i="22"/>
  <c r="AO113" i="22"/>
  <c r="AM91" i="22"/>
  <c r="U92" i="22"/>
  <c r="AN92" i="22"/>
  <c r="AM93" i="22"/>
  <c r="AQ95" i="22"/>
  <c r="W96" i="22"/>
  <c r="AM96" i="22"/>
  <c r="U91" i="22"/>
  <c r="AN91" i="22"/>
  <c r="AO92" i="22"/>
  <c r="U93" i="22"/>
  <c r="AN93" i="22"/>
  <c r="AM94" i="22"/>
  <c r="U96" i="22"/>
  <c r="AN96" i="22"/>
  <c r="AM97" i="22"/>
  <c r="AA98" i="22"/>
  <c r="AA99" i="22" s="1"/>
  <c r="AA100" i="22" s="1"/>
  <c r="AA101" i="22" s="1"/>
  <c r="AA102" i="22" s="1"/>
  <c r="AA103" i="22" s="1"/>
  <c r="AA104" i="22" s="1"/>
  <c r="AA105" i="22" s="1"/>
  <c r="AA106" i="22" s="1"/>
  <c r="AA107" i="22" s="1"/>
  <c r="AA108" i="22" s="1"/>
  <c r="AA109" i="22" s="1"/>
  <c r="AM98" i="22"/>
  <c r="AM99" i="22"/>
  <c r="AM100" i="22"/>
  <c r="AM101" i="22"/>
  <c r="AM102" i="22"/>
  <c r="AM103" i="22"/>
  <c r="AM104" i="22"/>
  <c r="AM105" i="22"/>
  <c r="U106" i="22"/>
  <c r="AQ106" i="22"/>
  <c r="AO108" i="22"/>
  <c r="AN108" i="22"/>
  <c r="U108" i="22"/>
  <c r="AM108" i="22"/>
  <c r="AQ108" i="22"/>
  <c r="AP108" i="22"/>
  <c r="Y96" i="22"/>
  <c r="U97" i="22"/>
  <c r="U98" i="22"/>
  <c r="AB98" i="22"/>
  <c r="AB99" i="22" s="1"/>
  <c r="AB100" i="22" s="1"/>
  <c r="AB101" i="22" s="1"/>
  <c r="AB102" i="22" s="1"/>
  <c r="AB103" i="22" s="1"/>
  <c r="AB104" i="22" s="1"/>
  <c r="AB105" i="22" s="1"/>
  <c r="AB106" i="22" s="1"/>
  <c r="AB107" i="22" s="1"/>
  <c r="AB108" i="22" s="1"/>
  <c r="AB109" i="22" s="1"/>
  <c r="U99" i="22"/>
  <c r="U100" i="22"/>
  <c r="U101" i="22"/>
  <c r="U102" i="22"/>
  <c r="U103" i="22"/>
  <c r="U104" i="22"/>
  <c r="U105" i="22"/>
  <c r="AM119" i="22"/>
  <c r="AQ119" i="22"/>
  <c r="AP118" i="22"/>
  <c r="AO117" i="22"/>
  <c r="AM115" i="22"/>
  <c r="AP119" i="22"/>
  <c r="Y114" i="22"/>
  <c r="AO119" i="22"/>
  <c r="AQ123" i="22"/>
  <c r="AQ109" i="22"/>
  <c r="AM111" i="22"/>
  <c r="U112" i="22"/>
  <c r="AN112" i="22"/>
  <c r="AP114" i="22"/>
  <c r="AQ115" i="22"/>
  <c r="AM117" i="22"/>
  <c r="U118" i="22"/>
  <c r="AN118" i="22"/>
  <c r="Y120" i="22"/>
  <c r="U121" i="22"/>
  <c r="AN122" i="22"/>
  <c r="AB122" i="22"/>
  <c r="AB123" i="22" s="1"/>
  <c r="AB124" i="22" s="1"/>
  <c r="AB125" i="22" s="1"/>
  <c r="AB126" i="22" s="1"/>
  <c r="AB127" i="22" s="1"/>
  <c r="AB128" i="22" s="1"/>
  <c r="AB129" i="22" s="1"/>
  <c r="AB130" i="22" s="1"/>
  <c r="AB131" i="22" s="1"/>
  <c r="AB132" i="22" s="1"/>
  <c r="AB133" i="22" s="1"/>
  <c r="U122" i="22"/>
  <c r="AM122" i="22"/>
  <c r="AA122" i="22"/>
  <c r="AA123" i="22" s="1"/>
  <c r="AA124" i="22" s="1"/>
  <c r="AA125" i="22" s="1"/>
  <c r="AA126" i="22" s="1"/>
  <c r="AA127" i="22" s="1"/>
  <c r="AA128" i="22" s="1"/>
  <c r="AA129" i="22" s="1"/>
  <c r="AA130" i="22" s="1"/>
  <c r="AA131" i="22" s="1"/>
  <c r="AA132" i="22" s="1"/>
  <c r="AA133" i="22" s="1"/>
  <c r="AC122" i="22"/>
  <c r="AC123" i="22" s="1"/>
  <c r="AC124" i="22" s="1"/>
  <c r="AC125" i="22" s="1"/>
  <c r="AC126" i="22" s="1"/>
  <c r="AC127" i="22" s="1"/>
  <c r="AC128" i="22" s="1"/>
  <c r="AC129" i="22" s="1"/>
  <c r="AC130" i="22" s="1"/>
  <c r="AC131" i="22" s="1"/>
  <c r="AC132" i="22" s="1"/>
  <c r="AC133" i="22" s="1"/>
  <c r="AO122" i="22"/>
  <c r="AQ125" i="22"/>
  <c r="AP125" i="22"/>
  <c r="AO125" i="22"/>
  <c r="AN125" i="22"/>
  <c r="U125" i="22"/>
  <c r="Y133" i="22"/>
  <c r="W135" i="22"/>
  <c r="AA110" i="22"/>
  <c r="AA111" i="22" s="1"/>
  <c r="AA112" i="22" s="1"/>
  <c r="AA113" i="22" s="1"/>
  <c r="AA114" i="22" s="1"/>
  <c r="AA115" i="22" s="1"/>
  <c r="AA116" i="22" s="1"/>
  <c r="AA117" i="22" s="1"/>
  <c r="AA118" i="22" s="1"/>
  <c r="AA119" i="22" s="1"/>
  <c r="AA120" i="22" s="1"/>
  <c r="AA121" i="22" s="1"/>
  <c r="AM110" i="22"/>
  <c r="U111" i="22"/>
  <c r="AN111" i="22"/>
  <c r="AO112" i="22"/>
  <c r="AQ114" i="22"/>
  <c r="AM116" i="22"/>
  <c r="U117" i="22"/>
  <c r="AN117" i="22"/>
  <c r="AO118" i="22"/>
  <c r="AP122" i="22"/>
  <c r="AQ124" i="22"/>
  <c r="AP124" i="22"/>
  <c r="AO124" i="22"/>
  <c r="W130" i="22"/>
  <c r="AQ131" i="22"/>
  <c r="AM129" i="22"/>
  <c r="AN128" i="22"/>
  <c r="U128" i="22"/>
  <c r="AO127" i="22"/>
  <c r="AP131" i="22"/>
  <c r="AO131" i="22"/>
  <c r="AN131" i="22"/>
  <c r="U131" i="22"/>
  <c r="AM131" i="22"/>
  <c r="AN130" i="22"/>
  <c r="U130" i="22"/>
  <c r="Y130" i="22"/>
  <c r="AO129" i="22"/>
  <c r="W136" i="22"/>
  <c r="AM109" i="22"/>
  <c r="U110" i="22"/>
  <c r="AB110" i="22"/>
  <c r="AB111" i="22" s="1"/>
  <c r="AB112" i="22" s="1"/>
  <c r="AB113" i="22" s="1"/>
  <c r="AB114" i="22" s="1"/>
  <c r="AB115" i="22" s="1"/>
  <c r="AB116" i="22" s="1"/>
  <c r="AB117" i="22" s="1"/>
  <c r="AB118" i="22" s="1"/>
  <c r="AB119" i="22" s="1"/>
  <c r="AB120" i="22" s="1"/>
  <c r="AB121" i="22" s="1"/>
  <c r="AN110" i="22"/>
  <c r="U116" i="22"/>
  <c r="AN116" i="22"/>
  <c r="AQ121" i="22"/>
  <c r="AP121" i="22"/>
  <c r="AM121" i="22"/>
  <c r="U109" i="22"/>
  <c r="AN109" i="22"/>
  <c r="AC110" i="22"/>
  <c r="AC111" i="22" s="1"/>
  <c r="AC112" i="22" s="1"/>
  <c r="AC113" i="22" s="1"/>
  <c r="AC114" i="22" s="1"/>
  <c r="AC115" i="22" s="1"/>
  <c r="AC116" i="22" s="1"/>
  <c r="AC117" i="22" s="1"/>
  <c r="AC118" i="22" s="1"/>
  <c r="AC119" i="22" s="1"/>
  <c r="AC120" i="22" s="1"/>
  <c r="AC121" i="22" s="1"/>
  <c r="AO110" i="22"/>
  <c r="AP111" i="22"/>
  <c r="AQ112" i="22"/>
  <c r="AM114" i="22"/>
  <c r="U115" i="22"/>
  <c r="AN115" i="22"/>
  <c r="AO116" i="22"/>
  <c r="AP117" i="22"/>
  <c r="AQ118" i="22"/>
  <c r="AM120" i="22"/>
  <c r="AN121" i="22"/>
  <c r="Y137" i="22"/>
  <c r="AD110" i="22"/>
  <c r="U114" i="22"/>
  <c r="AQ120" i="22"/>
  <c r="U120" i="22"/>
  <c r="AN120" i="22"/>
  <c r="AO121" i="22"/>
  <c r="AP123" i="22"/>
  <c r="AM123" i="22"/>
  <c r="U124" i="22"/>
  <c r="AN124" i="22"/>
  <c r="AN129" i="22"/>
  <c r="AI134" i="22"/>
  <c r="AH134" i="22"/>
  <c r="AG134" i="22"/>
  <c r="AF134" i="22"/>
  <c r="W139" i="22"/>
  <c r="U123" i="22"/>
  <c r="AN123" i="22"/>
  <c r="AQ128" i="22"/>
  <c r="AP129" i="22"/>
  <c r="AO130" i="22"/>
  <c r="AM132" i="22"/>
  <c r="Y134" i="22"/>
  <c r="Y135" i="22"/>
  <c r="Y136" i="22"/>
  <c r="Y138" i="22"/>
  <c r="Y139" i="22"/>
  <c r="AO123" i="22"/>
  <c r="AM127" i="22"/>
  <c r="AQ129" i="22"/>
  <c r="AP130" i="22"/>
  <c r="U132" i="22"/>
  <c r="AN132" i="22"/>
  <c r="AA134" i="22"/>
  <c r="AA135" i="22" s="1"/>
  <c r="AA136" i="22" s="1"/>
  <c r="AA137" i="22" s="1"/>
  <c r="AA138" i="22" s="1"/>
  <c r="AA139" i="22" s="1"/>
  <c r="AM134" i="22"/>
  <c r="AM135" i="22"/>
  <c r="AM136" i="22"/>
  <c r="AM137" i="22"/>
  <c r="AM138" i="22"/>
  <c r="AM139" i="22"/>
  <c r="U127" i="22"/>
  <c r="AQ130" i="22"/>
  <c r="AO132" i="22"/>
  <c r="AN139" i="22"/>
  <c r="AO87" i="21"/>
  <c r="Y88" i="21"/>
  <c r="AO90" i="21"/>
  <c r="AO93" i="21"/>
  <c r="AM97" i="21"/>
  <c r="AC86" i="21"/>
  <c r="AC87" i="21" s="1"/>
  <c r="AC88" i="21" s="1"/>
  <c r="AC89" i="21" s="1"/>
  <c r="AC90" i="21" s="1"/>
  <c r="AC91" i="21" s="1"/>
  <c r="AC92" i="21" s="1"/>
  <c r="AC93" i="21" s="1"/>
  <c r="AC94" i="21" s="1"/>
  <c r="AC95" i="21" s="1"/>
  <c r="AC96" i="21" s="1"/>
  <c r="AC97" i="21" s="1"/>
  <c r="AO86" i="21"/>
  <c r="W87" i="21"/>
  <c r="AQ87" i="21"/>
  <c r="W88" i="21"/>
  <c r="AM88" i="21"/>
  <c r="AO89" i="21"/>
  <c r="Y90" i="21"/>
  <c r="AQ90" i="21"/>
  <c r="W91" i="21"/>
  <c r="AM91" i="21"/>
  <c r="AO92" i="21"/>
  <c r="W93" i="21"/>
  <c r="AQ93" i="21"/>
  <c r="W94" i="21"/>
  <c r="AM94" i="21"/>
  <c r="AO95" i="21"/>
  <c r="AQ96" i="21"/>
  <c r="AN96" i="21"/>
  <c r="W97" i="21"/>
  <c r="U97" i="21"/>
  <c r="AN97" i="21"/>
  <c r="W98" i="21"/>
  <c r="AM99" i="21"/>
  <c r="AO98" i="21"/>
  <c r="AC98" i="21"/>
  <c r="AC99" i="21" s="1"/>
  <c r="AC100" i="21" s="1"/>
  <c r="AC101" i="21" s="1"/>
  <c r="AC102" i="21" s="1"/>
  <c r="AC103" i="21" s="1"/>
  <c r="AC104" i="21" s="1"/>
  <c r="AC105" i="21" s="1"/>
  <c r="AC106" i="21" s="1"/>
  <c r="AC107" i="21" s="1"/>
  <c r="AC108" i="21" s="1"/>
  <c r="AC109" i="21" s="1"/>
  <c r="Y98" i="21"/>
  <c r="AQ99" i="21"/>
  <c r="AN98" i="21"/>
  <c r="AB98" i="21"/>
  <c r="AB99" i="21" s="1"/>
  <c r="AB100" i="21" s="1"/>
  <c r="AB101" i="21" s="1"/>
  <c r="AB102" i="21" s="1"/>
  <c r="AB103" i="21" s="1"/>
  <c r="AB104" i="21" s="1"/>
  <c r="AB105" i="21" s="1"/>
  <c r="AB106" i="21" s="1"/>
  <c r="AB107" i="21" s="1"/>
  <c r="AB108" i="21" s="1"/>
  <c r="AB109" i="21" s="1"/>
  <c r="U98" i="21"/>
  <c r="AP99" i="21"/>
  <c r="AO99" i="21"/>
  <c r="AN110" i="21"/>
  <c r="AB110" i="21"/>
  <c r="AB111" i="21" s="1"/>
  <c r="AB112" i="21" s="1"/>
  <c r="AB113" i="21" s="1"/>
  <c r="AB114" i="21" s="1"/>
  <c r="AB115" i="21" s="1"/>
  <c r="AB116" i="21" s="1"/>
  <c r="AB117" i="21" s="1"/>
  <c r="AB118" i="21" s="1"/>
  <c r="AB119" i="21" s="1"/>
  <c r="AB120" i="21" s="1"/>
  <c r="AB121" i="21" s="1"/>
  <c r="U110" i="21"/>
  <c r="AM110" i="21"/>
  <c r="AD110" i="21"/>
  <c r="AC110" i="21"/>
  <c r="AC111" i="21" s="1"/>
  <c r="AC112" i="21" s="1"/>
  <c r="AC113" i="21" s="1"/>
  <c r="AC114" i="21" s="1"/>
  <c r="AC115" i="21" s="1"/>
  <c r="AC116" i="21" s="1"/>
  <c r="AC117" i="21" s="1"/>
  <c r="AC118" i="21" s="1"/>
  <c r="AC119" i="21" s="1"/>
  <c r="AC120" i="21" s="1"/>
  <c r="AC121" i="21" s="1"/>
  <c r="AA110" i="21"/>
  <c r="AA111" i="21" s="1"/>
  <c r="AA112" i="21" s="1"/>
  <c r="AA113" i="21" s="1"/>
  <c r="AA114" i="21" s="1"/>
  <c r="AA115" i="21" s="1"/>
  <c r="AA116" i="21" s="1"/>
  <c r="AA117" i="21" s="1"/>
  <c r="AA118" i="21" s="1"/>
  <c r="AA119" i="21" s="1"/>
  <c r="AA120" i="21" s="1"/>
  <c r="AA121" i="21" s="1"/>
  <c r="AQ110" i="21"/>
  <c r="AM108" i="21"/>
  <c r="AM106" i="21"/>
  <c r="AM104" i="21"/>
  <c r="AM102" i="21"/>
  <c r="AM100" i="21"/>
  <c r="AP110" i="21"/>
  <c r="W100" i="21"/>
  <c r="AD86" i="21"/>
  <c r="AP86" i="21"/>
  <c r="U88" i="21"/>
  <c r="AN88" i="21"/>
  <c r="AP89" i="21"/>
  <c r="Y91" i="21"/>
  <c r="U91" i="21"/>
  <c r="AN91" i="21"/>
  <c r="AP92" i="21"/>
  <c r="AN94" i="21"/>
  <c r="AM95" i="21"/>
  <c r="AO96" i="21"/>
  <c r="AO97" i="21"/>
  <c r="AN95" i="21"/>
  <c r="AP96" i="21"/>
  <c r="AP97" i="21"/>
  <c r="W106" i="21"/>
  <c r="AO101" i="21"/>
  <c r="AO103" i="21"/>
  <c r="W104" i="21"/>
  <c r="AO105" i="21"/>
  <c r="AO107" i="21"/>
  <c r="W108" i="21"/>
  <c r="AP115" i="21"/>
  <c r="AO115" i="21"/>
  <c r="AN115" i="21"/>
  <c r="U115" i="21"/>
  <c r="AM115" i="21"/>
  <c r="AP101" i="21"/>
  <c r="AP103" i="21"/>
  <c r="AP105" i="21"/>
  <c r="AP107" i="21"/>
  <c r="AP109" i="21"/>
  <c r="AN109" i="21"/>
  <c r="AM109" i="21"/>
  <c r="AP112" i="21"/>
  <c r="AN112" i="21"/>
  <c r="U112" i="21"/>
  <c r="AP114" i="21"/>
  <c r="AN114" i="21"/>
  <c r="U114" i="21"/>
  <c r="AP118" i="21"/>
  <c r="AO118" i="21"/>
  <c r="AN118" i="21"/>
  <c r="U118" i="21"/>
  <c r="AM118" i="21"/>
  <c r="U100" i="21"/>
  <c r="AN100" i="21"/>
  <c r="AQ101" i="21"/>
  <c r="W102" i="21"/>
  <c r="U102" i="21"/>
  <c r="AN102" i="21"/>
  <c r="AQ103" i="21"/>
  <c r="U104" i="21"/>
  <c r="AN104" i="21"/>
  <c r="AQ105" i="21"/>
  <c r="U106" i="21"/>
  <c r="AN106" i="21"/>
  <c r="AQ107" i="21"/>
  <c r="Y108" i="21"/>
  <c r="U108" i="21"/>
  <c r="AN108" i="21"/>
  <c r="AO109" i="21"/>
  <c r="AM111" i="21"/>
  <c r="AN113" i="21"/>
  <c r="U113" i="21"/>
  <c r="AP113" i="21"/>
  <c r="AM114" i="21"/>
  <c r="AD123" i="21"/>
  <c r="AE122" i="21"/>
  <c r="AE134" i="21"/>
  <c r="AD135" i="21"/>
  <c r="AO100" i="21"/>
  <c r="AO102" i="21"/>
  <c r="Y104" i="21"/>
  <c r="AO104" i="21"/>
  <c r="AO106" i="21"/>
  <c r="AO108" i="21"/>
  <c r="AQ109" i="21"/>
  <c r="AP111" i="21"/>
  <c r="U111" i="21"/>
  <c r="AN111" i="21"/>
  <c r="AM113" i="21"/>
  <c r="AO114" i="21"/>
  <c r="AQ115" i="21"/>
  <c r="AD98" i="21"/>
  <c r="AO111" i="21"/>
  <c r="AM112" i="21"/>
  <c r="AO113" i="21"/>
  <c r="AQ114" i="21"/>
  <c r="AO116" i="21"/>
  <c r="AM121" i="21"/>
  <c r="AQ121" i="21"/>
  <c r="AP121" i="21"/>
  <c r="AO121" i="21"/>
  <c r="AN121" i="21"/>
  <c r="U121" i="21"/>
  <c r="AP116" i="21"/>
  <c r="U117" i="21"/>
  <c r="AN117" i="21"/>
  <c r="AP119" i="21"/>
  <c r="U120" i="21"/>
  <c r="AN120" i="21"/>
  <c r="AO122" i="21"/>
  <c r="AN123" i="21"/>
  <c r="AQ131" i="21"/>
  <c r="AO131" i="21"/>
  <c r="AN131" i="21"/>
  <c r="U131" i="21"/>
  <c r="AM131" i="21"/>
  <c r="AQ116" i="21"/>
  <c r="AO117" i="21"/>
  <c r="AQ119" i="21"/>
  <c r="AO120" i="21"/>
  <c r="AP122" i="21"/>
  <c r="AM129" i="21"/>
  <c r="AN128" i="21"/>
  <c r="U128" i="21"/>
  <c r="AO127" i="21"/>
  <c r="AQ129" i="21"/>
  <c r="AP129" i="21"/>
  <c r="AO129" i="21"/>
  <c r="AP128" i="21"/>
  <c r="AQ127" i="21"/>
  <c r="AP117" i="21"/>
  <c r="AP120" i="21"/>
  <c r="AA122" i="21"/>
  <c r="AA123" i="21" s="1"/>
  <c r="AA124" i="21" s="1"/>
  <c r="AA125" i="21" s="1"/>
  <c r="AA126" i="21" s="1"/>
  <c r="AA127" i="21" s="1"/>
  <c r="AA128" i="21" s="1"/>
  <c r="AA129" i="21" s="1"/>
  <c r="AA130" i="21" s="1"/>
  <c r="AA131" i="21" s="1"/>
  <c r="AA132" i="21" s="1"/>
  <c r="AA133" i="21" s="1"/>
  <c r="AP124" i="21"/>
  <c r="AO124" i="21"/>
  <c r="AN124" i="21"/>
  <c r="U124" i="21"/>
  <c r="W124" i="21"/>
  <c r="AQ125" i="21"/>
  <c r="AO125" i="21"/>
  <c r="AN125" i="21"/>
  <c r="U125" i="21"/>
  <c r="AM125" i="21"/>
  <c r="AM116" i="21"/>
  <c r="AQ117" i="21"/>
  <c r="AM119" i="21"/>
  <c r="AQ120" i="21"/>
  <c r="AQ123" i="21"/>
  <c r="AP123" i="21"/>
  <c r="AO123" i="21"/>
  <c r="U123" i="21"/>
  <c r="W134" i="21"/>
  <c r="W136" i="21"/>
  <c r="W139" i="21"/>
  <c r="U116" i="21"/>
  <c r="U119" i="21"/>
  <c r="AC122" i="21"/>
  <c r="AC123" i="21" s="1"/>
  <c r="AC124" i="21" s="1"/>
  <c r="AC125" i="21" s="1"/>
  <c r="AC126" i="21" s="1"/>
  <c r="AC127" i="21" s="1"/>
  <c r="AC128" i="21" s="1"/>
  <c r="AC129" i="21" s="1"/>
  <c r="AC130" i="21" s="1"/>
  <c r="AC131" i="21" s="1"/>
  <c r="AC132" i="21" s="1"/>
  <c r="AC133" i="21" s="1"/>
  <c r="AM122" i="21"/>
  <c r="AO126" i="21"/>
  <c r="U127" i="21"/>
  <c r="AN127" i="21"/>
  <c r="AM128" i="21"/>
  <c r="U129" i="21"/>
  <c r="AN129" i="21"/>
  <c r="AQ130" i="21"/>
  <c r="Y130" i="21"/>
  <c r="U130" i="21"/>
  <c r="AN130" i="21"/>
  <c r="Y135" i="21"/>
  <c r="Y136" i="21"/>
  <c r="AQ139" i="21"/>
  <c r="AQ122" i="21"/>
  <c r="AM126" i="21"/>
  <c r="AQ128" i="21"/>
  <c r="AO130" i="21"/>
  <c r="AM132" i="21"/>
  <c r="Y133" i="21"/>
  <c r="Y134" i="21"/>
  <c r="Y137" i="21"/>
  <c r="Y138" i="21"/>
  <c r="Y139" i="21"/>
  <c r="U126" i="21"/>
  <c r="AN126" i="21"/>
  <c r="AP130" i="21"/>
  <c r="U132" i="21"/>
  <c r="AN132" i="21"/>
  <c r="AA134" i="21"/>
  <c r="AA135" i="21" s="1"/>
  <c r="AA136" i="21" s="1"/>
  <c r="AA137" i="21" s="1"/>
  <c r="AA138" i="21" s="1"/>
  <c r="AA139" i="21" s="1"/>
  <c r="AM139" i="21"/>
  <c r="U86" i="20"/>
  <c r="AB86" i="20"/>
  <c r="AB87" i="20" s="1"/>
  <c r="AB88" i="20" s="1"/>
  <c r="AB89" i="20" s="1"/>
  <c r="AB90" i="20" s="1"/>
  <c r="AB91" i="20" s="1"/>
  <c r="AB92" i="20" s="1"/>
  <c r="AB93" i="20" s="1"/>
  <c r="AB94" i="20" s="1"/>
  <c r="AB95" i="20" s="1"/>
  <c r="AB96" i="20" s="1"/>
  <c r="AB97" i="20" s="1"/>
  <c r="AN86" i="20"/>
  <c r="AO87" i="20"/>
  <c r="AP88" i="20"/>
  <c r="AQ89" i="20"/>
  <c r="AM91" i="20"/>
  <c r="AO92" i="20"/>
  <c r="AN92" i="20"/>
  <c r="U92" i="20"/>
  <c r="AM92" i="20"/>
  <c r="U94" i="20"/>
  <c r="AN94" i="20"/>
  <c r="AO95" i="20"/>
  <c r="AP96" i="20"/>
  <c r="U98" i="20"/>
  <c r="AD98" i="20"/>
  <c r="AN98" i="20"/>
  <c r="Y99" i="20"/>
  <c r="AO99" i="20"/>
  <c r="U101" i="20"/>
  <c r="AM103" i="20"/>
  <c r="AN104" i="20"/>
  <c r="AN108" i="20"/>
  <c r="AQ112" i="20"/>
  <c r="AQ114" i="20"/>
  <c r="AP114" i="20"/>
  <c r="AO114" i="20"/>
  <c r="AM112" i="20"/>
  <c r="AN114" i="20"/>
  <c r="AP110" i="20"/>
  <c r="AD110" i="20"/>
  <c r="AN109" i="20"/>
  <c r="AM113" i="20"/>
  <c r="AO110" i="20"/>
  <c r="AC110" i="20"/>
  <c r="AC111" i="20" s="1"/>
  <c r="AC112" i="20" s="1"/>
  <c r="AC113" i="20" s="1"/>
  <c r="AC114" i="20" s="1"/>
  <c r="AC115" i="20" s="1"/>
  <c r="AC116" i="20" s="1"/>
  <c r="AC117" i="20" s="1"/>
  <c r="AC118" i="20" s="1"/>
  <c r="AC119" i="20" s="1"/>
  <c r="AC120" i="20" s="1"/>
  <c r="AC121" i="20" s="1"/>
  <c r="U108" i="20"/>
  <c r="AM106" i="20"/>
  <c r="AQ105" i="20"/>
  <c r="AQ104" i="20"/>
  <c r="AQ103" i="20"/>
  <c r="AQ102" i="20"/>
  <c r="AQ101" i="20"/>
  <c r="AQ100" i="20"/>
  <c r="AQ99" i="20"/>
  <c r="U114" i="20"/>
  <c r="U109" i="20"/>
  <c r="AP108" i="20"/>
  <c r="AO107" i="20"/>
  <c r="AP105" i="20"/>
  <c r="AP104" i="20"/>
  <c r="AP103" i="20"/>
  <c r="AP102" i="20"/>
  <c r="AP101" i="20"/>
  <c r="Y101" i="20"/>
  <c r="AP100" i="20"/>
  <c r="AP99" i="20"/>
  <c r="AP98" i="20"/>
  <c r="AQ111" i="20"/>
  <c r="AP109" i="20"/>
  <c r="AO108" i="20"/>
  <c r="AO105" i="20"/>
  <c r="AO104" i="20"/>
  <c r="AO103" i="20"/>
  <c r="AO102" i="20"/>
  <c r="AO101" i="20"/>
  <c r="AO100" i="20"/>
  <c r="AC86" i="20"/>
  <c r="AC87" i="20" s="1"/>
  <c r="AC88" i="20" s="1"/>
  <c r="AC89" i="20" s="1"/>
  <c r="AC90" i="20" s="1"/>
  <c r="AC91" i="20" s="1"/>
  <c r="AC92" i="20" s="1"/>
  <c r="AC93" i="20" s="1"/>
  <c r="AC94" i="20" s="1"/>
  <c r="AC95" i="20" s="1"/>
  <c r="AC96" i="20" s="1"/>
  <c r="AC97" i="20" s="1"/>
  <c r="AO86" i="20"/>
  <c r="AP87" i="20"/>
  <c r="AQ88" i="20"/>
  <c r="AM90" i="20"/>
  <c r="U91" i="20"/>
  <c r="AN91" i="20"/>
  <c r="AP92" i="20"/>
  <c r="AM94" i="20"/>
  <c r="AO94" i="20"/>
  <c r="AP95" i="20"/>
  <c r="AQ96" i="20"/>
  <c r="AM98" i="20"/>
  <c r="AO98" i="20"/>
  <c r="U102" i="20"/>
  <c r="AM104" i="20"/>
  <c r="AN105" i="20"/>
  <c r="AD86" i="20"/>
  <c r="AP86" i="20"/>
  <c r="AQ87" i="20"/>
  <c r="AM89" i="20"/>
  <c r="U90" i="20"/>
  <c r="AN90" i="20"/>
  <c r="AO91" i="20"/>
  <c r="AQ92" i="20"/>
  <c r="AP94" i="20"/>
  <c r="U97" i="20"/>
  <c r="AN97" i="20"/>
  <c r="AQ98" i="20"/>
  <c r="U99" i="20"/>
  <c r="AM100" i="20"/>
  <c r="AN100" i="20"/>
  <c r="U103" i="20"/>
  <c r="AM105" i="20"/>
  <c r="AP106" i="20"/>
  <c r="AP111" i="20"/>
  <c r="U87" i="20"/>
  <c r="AN87" i="20"/>
  <c r="AQ86" i="20"/>
  <c r="AM88" i="20"/>
  <c r="U89" i="20"/>
  <c r="AN89" i="20"/>
  <c r="AO90" i="20"/>
  <c r="AP91" i="20"/>
  <c r="AO93" i="20"/>
  <c r="AQ94" i="20"/>
  <c r="AN96" i="20"/>
  <c r="U96" i="20"/>
  <c r="AM96" i="20"/>
  <c r="AM97" i="20"/>
  <c r="AO97" i="20"/>
  <c r="AN101" i="20"/>
  <c r="U104" i="20"/>
  <c r="AO106" i="20"/>
  <c r="U88" i="20"/>
  <c r="AN93" i="20"/>
  <c r="U93" i="20"/>
  <c r="AM93" i="20"/>
  <c r="AP93" i="20"/>
  <c r="AM95" i="20"/>
  <c r="AP97" i="20"/>
  <c r="AB98" i="20"/>
  <c r="AB99" i="20" s="1"/>
  <c r="AB100" i="20" s="1"/>
  <c r="AB101" i="20" s="1"/>
  <c r="AB102" i="20" s="1"/>
  <c r="AB103" i="20" s="1"/>
  <c r="AB104" i="20" s="1"/>
  <c r="AB105" i="20" s="1"/>
  <c r="AB106" i="20" s="1"/>
  <c r="AB107" i="20" s="1"/>
  <c r="AB108" i="20" s="1"/>
  <c r="AB109" i="20" s="1"/>
  <c r="AM99" i="20"/>
  <c r="AM101" i="20"/>
  <c r="AN102" i="20"/>
  <c r="U105" i="20"/>
  <c r="AN107" i="20"/>
  <c r="AQ110" i="20"/>
  <c r="AQ106" i="20"/>
  <c r="AE134" i="20"/>
  <c r="AD135" i="20"/>
  <c r="AO111" i="20"/>
  <c r="AQ113" i="20"/>
  <c r="AM115" i="20"/>
  <c r="AQ115" i="20"/>
  <c r="AP115" i="20"/>
  <c r="AO115" i="20"/>
  <c r="AM107" i="20"/>
  <c r="AQ107" i="20"/>
  <c r="U107" i="20"/>
  <c r="AP107" i="20"/>
  <c r="AN110" i="20"/>
  <c r="AP112" i="20"/>
  <c r="U115" i="20"/>
  <c r="AQ95" i="20"/>
  <c r="AN106" i="20"/>
  <c r="AM109" i="20"/>
  <c r="AA98" i="20"/>
  <c r="AA99" i="20" s="1"/>
  <c r="AA100" i="20" s="1"/>
  <c r="AA101" i="20" s="1"/>
  <c r="AA102" i="20" s="1"/>
  <c r="AA103" i="20" s="1"/>
  <c r="AA104" i="20" s="1"/>
  <c r="AA105" i="20" s="1"/>
  <c r="AA106" i="20" s="1"/>
  <c r="AA107" i="20" s="1"/>
  <c r="AA108" i="20" s="1"/>
  <c r="AA109" i="20" s="1"/>
  <c r="AM108" i="20"/>
  <c r="Y125" i="20"/>
  <c r="U120" i="20"/>
  <c r="AN120" i="20"/>
  <c r="Y137" i="20"/>
  <c r="U113" i="20"/>
  <c r="AN113" i="20"/>
  <c r="AM118" i="20"/>
  <c r="U119" i="20"/>
  <c r="AN119" i="20"/>
  <c r="AO120" i="20"/>
  <c r="AN122" i="20"/>
  <c r="AB122" i="20"/>
  <c r="AB123" i="20" s="1"/>
  <c r="AB124" i="20" s="1"/>
  <c r="AB125" i="20" s="1"/>
  <c r="AB126" i="20" s="1"/>
  <c r="AB127" i="20" s="1"/>
  <c r="AB128" i="20" s="1"/>
  <c r="AB129" i="20" s="1"/>
  <c r="AB130" i="20" s="1"/>
  <c r="AB131" i="20" s="1"/>
  <c r="AB132" i="20" s="1"/>
  <c r="AB133" i="20" s="1"/>
  <c r="U122" i="20"/>
  <c r="AM122" i="20"/>
  <c r="AA122" i="20"/>
  <c r="AA123" i="20" s="1"/>
  <c r="AA124" i="20" s="1"/>
  <c r="AA125" i="20" s="1"/>
  <c r="AA126" i="20" s="1"/>
  <c r="AA127" i="20" s="1"/>
  <c r="AA128" i="20" s="1"/>
  <c r="AA129" i="20" s="1"/>
  <c r="AA130" i="20" s="1"/>
  <c r="AA131" i="20" s="1"/>
  <c r="AA132" i="20" s="1"/>
  <c r="AA133" i="20" s="1"/>
  <c r="AC122" i="20"/>
  <c r="AC123" i="20" s="1"/>
  <c r="AC124" i="20" s="1"/>
  <c r="AC125" i="20" s="1"/>
  <c r="AC126" i="20" s="1"/>
  <c r="AC127" i="20" s="1"/>
  <c r="AC128" i="20" s="1"/>
  <c r="AC129" i="20" s="1"/>
  <c r="AC130" i="20" s="1"/>
  <c r="AC131" i="20" s="1"/>
  <c r="AC132" i="20" s="1"/>
  <c r="AC133" i="20" s="1"/>
  <c r="AO122" i="20"/>
  <c r="Y138" i="20"/>
  <c r="AQ108" i="20"/>
  <c r="AQ109" i="20"/>
  <c r="AM111" i="20"/>
  <c r="U112" i="20"/>
  <c r="AN112" i="20"/>
  <c r="AO113" i="20"/>
  <c r="W116" i="20"/>
  <c r="AM117" i="20"/>
  <c r="U118" i="20"/>
  <c r="AN118" i="20"/>
  <c r="AO119" i="20"/>
  <c r="AP120" i="20"/>
  <c r="AD122" i="20"/>
  <c r="AP122" i="20"/>
  <c r="AQ124" i="20"/>
  <c r="AP124" i="20"/>
  <c r="AO124" i="20"/>
  <c r="AN124" i="20"/>
  <c r="AP126" i="20"/>
  <c r="AO126" i="20"/>
  <c r="AN126" i="20"/>
  <c r="U126" i="20"/>
  <c r="AM126" i="20"/>
  <c r="W130" i="20"/>
  <c r="AQ131" i="20"/>
  <c r="AM129" i="20"/>
  <c r="AN128" i="20"/>
  <c r="U128" i="20"/>
  <c r="AO127" i="20"/>
  <c r="AP131" i="20"/>
  <c r="AO131" i="20"/>
  <c r="AN131" i="20"/>
  <c r="U131" i="20"/>
  <c r="AM131" i="20"/>
  <c r="AN130" i="20"/>
  <c r="U130" i="20"/>
  <c r="Y130" i="20"/>
  <c r="AO129" i="20"/>
  <c r="AP128" i="20"/>
  <c r="AA110" i="20"/>
  <c r="AA111" i="20" s="1"/>
  <c r="AA112" i="20" s="1"/>
  <c r="AA113" i="20" s="1"/>
  <c r="AA114" i="20" s="1"/>
  <c r="AA115" i="20" s="1"/>
  <c r="AA116" i="20" s="1"/>
  <c r="AA117" i="20" s="1"/>
  <c r="AA118" i="20" s="1"/>
  <c r="AA119" i="20" s="1"/>
  <c r="AA120" i="20" s="1"/>
  <c r="AA121" i="20" s="1"/>
  <c r="AM110" i="20"/>
  <c r="U111" i="20"/>
  <c r="AN111" i="20"/>
  <c r="AO112" i="20"/>
  <c r="AP113" i="20"/>
  <c r="AM116" i="20"/>
  <c r="U117" i="20"/>
  <c r="AN117" i="20"/>
  <c r="AO118" i="20"/>
  <c r="AP119" i="20"/>
  <c r="AM121" i="20"/>
  <c r="AQ122" i="20"/>
  <c r="U110" i="20"/>
  <c r="AB110" i="20"/>
  <c r="AB111" i="20" s="1"/>
  <c r="AB112" i="20" s="1"/>
  <c r="AB113" i="20" s="1"/>
  <c r="AB114" i="20" s="1"/>
  <c r="AB115" i="20" s="1"/>
  <c r="AB116" i="20" s="1"/>
  <c r="AB117" i="20" s="1"/>
  <c r="AB118" i="20" s="1"/>
  <c r="AB119" i="20" s="1"/>
  <c r="AB120" i="20" s="1"/>
  <c r="AB121" i="20" s="1"/>
  <c r="U116" i="20"/>
  <c r="AQ121" i="20"/>
  <c r="AP121" i="20"/>
  <c r="Y121" i="20"/>
  <c r="AN121" i="20"/>
  <c r="AP125" i="20"/>
  <c r="AO125" i="20"/>
  <c r="AN125" i="20"/>
  <c r="U125" i="20"/>
  <c r="W125" i="20"/>
  <c r="W134" i="20"/>
  <c r="W136" i="20"/>
  <c r="AQ139" i="20"/>
  <c r="U123" i="20"/>
  <c r="AN123" i="20"/>
  <c r="AQ128" i="20"/>
  <c r="AP129" i="20"/>
  <c r="AO130" i="20"/>
  <c r="AM132" i="20"/>
  <c r="Y134" i="20"/>
  <c r="Y135" i="20"/>
  <c r="Y136" i="20"/>
  <c r="Y139" i="20"/>
  <c r="AO123" i="20"/>
  <c r="AQ129" i="20"/>
  <c r="AP130" i="20"/>
  <c r="U132" i="20"/>
  <c r="AN132" i="20"/>
  <c r="AA134" i="20"/>
  <c r="AA135" i="20" s="1"/>
  <c r="AA136" i="20" s="1"/>
  <c r="AA137" i="20" s="1"/>
  <c r="AA138" i="20" s="1"/>
  <c r="AA139" i="20" s="1"/>
  <c r="AM136" i="20"/>
  <c r="AM137" i="20"/>
  <c r="AM138" i="20"/>
  <c r="AM139" i="20"/>
  <c r="U127" i="20"/>
  <c r="AN127" i="20"/>
  <c r="AM128" i="20"/>
  <c r="AQ130" i="20"/>
  <c r="AO132" i="20"/>
  <c r="U138" i="20"/>
  <c r="U139" i="20"/>
  <c r="AN139" i="20"/>
  <c r="AE135" i="19"/>
  <c r="AD136" i="19"/>
  <c r="AC86" i="19"/>
  <c r="AC87" i="19" s="1"/>
  <c r="AC88" i="19" s="1"/>
  <c r="AC89" i="19" s="1"/>
  <c r="AC90" i="19" s="1"/>
  <c r="AC91" i="19" s="1"/>
  <c r="AC92" i="19" s="1"/>
  <c r="AC93" i="19" s="1"/>
  <c r="AC94" i="19" s="1"/>
  <c r="AC95" i="19" s="1"/>
  <c r="AC96" i="19" s="1"/>
  <c r="AC97" i="19" s="1"/>
  <c r="AO86" i="19"/>
  <c r="AP87" i="19"/>
  <c r="AQ114" i="19"/>
  <c r="AP114" i="19"/>
  <c r="AO114" i="19"/>
  <c r="AM112" i="19"/>
  <c r="AQ110" i="19"/>
  <c r="AM113" i="19"/>
  <c r="AN109" i="19"/>
  <c r="AM97" i="19"/>
  <c r="AD110" i="19"/>
  <c r="AN114" i="19"/>
  <c r="U114" i="19"/>
  <c r="AC110" i="19"/>
  <c r="AC111" i="19" s="1"/>
  <c r="AC112" i="19" s="1"/>
  <c r="AC113" i="19" s="1"/>
  <c r="AC114" i="19" s="1"/>
  <c r="AC115" i="19" s="1"/>
  <c r="AC116" i="19" s="1"/>
  <c r="AC117" i="19" s="1"/>
  <c r="AC118" i="19" s="1"/>
  <c r="AC119" i="19" s="1"/>
  <c r="AC120" i="19" s="1"/>
  <c r="AC121" i="19" s="1"/>
  <c r="AQ106" i="19"/>
  <c r="AQ105" i="19"/>
  <c r="AQ104" i="19"/>
  <c r="AQ103" i="19"/>
  <c r="AQ102" i="19"/>
  <c r="AQ101" i="19"/>
  <c r="AQ100" i="19"/>
  <c r="AQ99" i="19"/>
  <c r="AQ98" i="19"/>
  <c r="AQ97" i="19"/>
  <c r="AM114" i="19"/>
  <c r="AQ111" i="19"/>
  <c r="AP110" i="19"/>
  <c r="U109" i="19"/>
  <c r="AP108" i="19"/>
  <c r="AP107" i="19"/>
  <c r="AP106" i="19"/>
  <c r="AP105" i="19"/>
  <c r="AP104" i="19"/>
  <c r="AP103" i="19"/>
  <c r="AP102" i="19"/>
  <c r="AP101" i="19"/>
  <c r="AP100" i="19"/>
  <c r="AP99" i="19"/>
  <c r="AP98" i="19"/>
  <c r="AD98" i="19"/>
  <c r="AP97" i="19"/>
  <c r="AB86" i="19"/>
  <c r="AB87" i="19" s="1"/>
  <c r="AB88" i="19" s="1"/>
  <c r="AB89" i="19" s="1"/>
  <c r="AB90" i="19" s="1"/>
  <c r="AB91" i="19" s="1"/>
  <c r="AB92" i="19" s="1"/>
  <c r="AB93" i="19" s="1"/>
  <c r="AB94" i="19" s="1"/>
  <c r="AB95" i="19" s="1"/>
  <c r="AB96" i="19" s="1"/>
  <c r="AB97" i="19" s="1"/>
  <c r="AD86" i="19"/>
  <c r="AP86" i="19"/>
  <c r="AQ87" i="19"/>
  <c r="W88" i="19"/>
  <c r="AM89" i="19"/>
  <c r="U90" i="19"/>
  <c r="AQ90" i="19"/>
  <c r="AQ92" i="19"/>
  <c r="AP94" i="19"/>
  <c r="W95" i="19"/>
  <c r="AB98" i="19"/>
  <c r="AB99" i="19" s="1"/>
  <c r="AB100" i="19" s="1"/>
  <c r="AB101" i="19" s="1"/>
  <c r="AB102" i="19" s="1"/>
  <c r="AB103" i="19" s="1"/>
  <c r="AB104" i="19" s="1"/>
  <c r="AB105" i="19" s="1"/>
  <c r="AB106" i="19" s="1"/>
  <c r="AB107" i="19" s="1"/>
  <c r="AB108" i="19" s="1"/>
  <c r="AB109" i="19" s="1"/>
  <c r="U87" i="19"/>
  <c r="AN87" i="19"/>
  <c r="AO87" i="19"/>
  <c r="Y91" i="19"/>
  <c r="AQ86" i="19"/>
  <c r="U89" i="19"/>
  <c r="AN89" i="19"/>
  <c r="AN96" i="19"/>
  <c r="U96" i="19"/>
  <c r="AM96" i="19"/>
  <c r="AQ96" i="19"/>
  <c r="AM99" i="19"/>
  <c r="AM100" i="19"/>
  <c r="AM101" i="19"/>
  <c r="AM102" i="19"/>
  <c r="AM103" i="19"/>
  <c r="AM104" i="19"/>
  <c r="AM105" i="19"/>
  <c r="AM106" i="19"/>
  <c r="AM107" i="19"/>
  <c r="AQ120" i="19"/>
  <c r="AP120" i="19"/>
  <c r="AO120" i="19"/>
  <c r="AM118" i="19"/>
  <c r="AQ116" i="19"/>
  <c r="AM119" i="19"/>
  <c r="AN120" i="19"/>
  <c r="U120" i="19"/>
  <c r="AM120" i="19"/>
  <c r="AQ117" i="19"/>
  <c r="AP116" i="19"/>
  <c r="AO115" i="19"/>
  <c r="U86" i="19"/>
  <c r="AN86" i="19"/>
  <c r="U88" i="19"/>
  <c r="Y90" i="19"/>
  <c r="AN91" i="19"/>
  <c r="AM91" i="19"/>
  <c r="AO91" i="19"/>
  <c r="AN93" i="19"/>
  <c r="U93" i="19"/>
  <c r="AM93" i="19"/>
  <c r="AP93" i="19"/>
  <c r="AM95" i="19"/>
  <c r="AN108" i="19"/>
  <c r="Y130" i="19"/>
  <c r="AQ107" i="19"/>
  <c r="AN110" i="19"/>
  <c r="AQ113" i="19"/>
  <c r="AQ119" i="19"/>
  <c r="AQ131" i="19"/>
  <c r="AM129" i="19"/>
  <c r="AP131" i="19"/>
  <c r="AO131" i="19"/>
  <c r="AP130" i="19"/>
  <c r="AQ129" i="19"/>
  <c r="AM127" i="19"/>
  <c r="AN126" i="19"/>
  <c r="AN131" i="19"/>
  <c r="U131" i="19"/>
  <c r="AM131" i="19"/>
  <c r="U130" i="19"/>
  <c r="W130" i="19"/>
  <c r="AO129" i="19"/>
  <c r="AM130" i="19"/>
  <c r="AO122" i="19"/>
  <c r="AN129" i="19"/>
  <c r="AO128" i="19"/>
  <c r="AD122" i="19"/>
  <c r="AP127" i="19"/>
  <c r="AO125" i="19"/>
  <c r="AP124" i="19"/>
  <c r="U124" i="19"/>
  <c r="AQ123" i="19"/>
  <c r="AC122" i="19"/>
  <c r="AC123" i="19" s="1"/>
  <c r="AC124" i="19" s="1"/>
  <c r="AC125" i="19" s="1"/>
  <c r="AC126" i="19" s="1"/>
  <c r="AC127" i="19" s="1"/>
  <c r="AC128" i="19" s="1"/>
  <c r="AC129" i="19" s="1"/>
  <c r="AC130" i="19" s="1"/>
  <c r="AC131" i="19" s="1"/>
  <c r="AC132" i="19" s="1"/>
  <c r="AC133" i="19" s="1"/>
  <c r="U122" i="19"/>
  <c r="U92" i="19"/>
  <c r="AN92" i="19"/>
  <c r="AQ95" i="19"/>
  <c r="AM109" i="19"/>
  <c r="AO111" i="19"/>
  <c r="AP112" i="19"/>
  <c r="AN116" i="19"/>
  <c r="AO117" i="19"/>
  <c r="AP118" i="19"/>
  <c r="AN124" i="19"/>
  <c r="AQ126" i="19"/>
  <c r="U129" i="19"/>
  <c r="AA98" i="19"/>
  <c r="AA99" i="19" s="1"/>
  <c r="AA100" i="19" s="1"/>
  <c r="AA101" i="19" s="1"/>
  <c r="AA102" i="19" s="1"/>
  <c r="AA103" i="19" s="1"/>
  <c r="AA104" i="19" s="1"/>
  <c r="AA105" i="19" s="1"/>
  <c r="AA106" i="19" s="1"/>
  <c r="AA107" i="19" s="1"/>
  <c r="AA108" i="19" s="1"/>
  <c r="AA109" i="19" s="1"/>
  <c r="AM108" i="19"/>
  <c r="AQ108" i="19"/>
  <c r="AM115" i="19"/>
  <c r="AQ115" i="19"/>
  <c r="W115" i="19"/>
  <c r="AP115" i="19"/>
  <c r="AP121" i="19"/>
  <c r="AM121" i="19"/>
  <c r="AQ121" i="19"/>
  <c r="Y121" i="19"/>
  <c r="AH134" i="19"/>
  <c r="AG134" i="19"/>
  <c r="U113" i="19"/>
  <c r="AN113" i="19"/>
  <c r="U119" i="19"/>
  <c r="AN119" i="19"/>
  <c r="AQ109" i="19"/>
  <c r="AM111" i="19"/>
  <c r="U112" i="19"/>
  <c r="AN112" i="19"/>
  <c r="AO113" i="19"/>
  <c r="AM117" i="19"/>
  <c r="U118" i="19"/>
  <c r="AN118" i="19"/>
  <c r="AO119" i="19"/>
  <c r="AP123" i="19"/>
  <c r="AN123" i="19"/>
  <c r="U123" i="19"/>
  <c r="AN127" i="19"/>
  <c r="AA110" i="19"/>
  <c r="AA111" i="19" s="1"/>
  <c r="AA112" i="19" s="1"/>
  <c r="AA113" i="19" s="1"/>
  <c r="AA114" i="19" s="1"/>
  <c r="AA115" i="19" s="1"/>
  <c r="AA116" i="19" s="1"/>
  <c r="AA117" i="19" s="1"/>
  <c r="AA118" i="19" s="1"/>
  <c r="AA119" i="19" s="1"/>
  <c r="AA120" i="19" s="1"/>
  <c r="AA121" i="19" s="1"/>
  <c r="AM110" i="19"/>
  <c r="U111" i="19"/>
  <c r="AN111" i="19"/>
  <c r="AO112" i="19"/>
  <c r="AP113" i="19"/>
  <c r="AM116" i="19"/>
  <c r="U117" i="19"/>
  <c r="AN117" i="19"/>
  <c r="AO118" i="19"/>
  <c r="AP119" i="19"/>
  <c r="AN122" i="19"/>
  <c r="AM122" i="19"/>
  <c r="AQ124" i="19"/>
  <c r="AO124" i="19"/>
  <c r="AQ125" i="19"/>
  <c r="AP125" i="19"/>
  <c r="AN125" i="19"/>
  <c r="U125" i="19"/>
  <c r="AM125" i="19"/>
  <c r="AP126" i="19"/>
  <c r="AN128" i="19"/>
  <c r="U110" i="19"/>
  <c r="AB110" i="19"/>
  <c r="AB111" i="19" s="1"/>
  <c r="AB112" i="19" s="1"/>
  <c r="AB113" i="19" s="1"/>
  <c r="AB114" i="19" s="1"/>
  <c r="AB115" i="19" s="1"/>
  <c r="AB116" i="19" s="1"/>
  <c r="AB117" i="19" s="1"/>
  <c r="AB118" i="19" s="1"/>
  <c r="AB119" i="19" s="1"/>
  <c r="AB120" i="19" s="1"/>
  <c r="AB121" i="19" s="1"/>
  <c r="U116" i="19"/>
  <c r="AQ127" i="19"/>
  <c r="AP128" i="19"/>
  <c r="AN130" i="19"/>
  <c r="AQ133" i="19"/>
  <c r="AQ134" i="19"/>
  <c r="AQ135" i="19"/>
  <c r="AQ136" i="19"/>
  <c r="AQ137" i="19"/>
  <c r="AQ138" i="19"/>
  <c r="AQ139" i="19"/>
  <c r="AM126" i="19"/>
  <c r="AQ128" i="19"/>
  <c r="AP129" i="19"/>
  <c r="AO130" i="19"/>
  <c r="AM132" i="19"/>
  <c r="AN132" i="19"/>
  <c r="AA134" i="19"/>
  <c r="AA135" i="19" s="1"/>
  <c r="AA136" i="19" s="1"/>
  <c r="AA137" i="19" s="1"/>
  <c r="AA138" i="19" s="1"/>
  <c r="AA139" i="19" s="1"/>
  <c r="AM134" i="19"/>
  <c r="AM135" i="19"/>
  <c r="AM136" i="19"/>
  <c r="AM137" i="19"/>
  <c r="AM138" i="19"/>
  <c r="AM139" i="19"/>
  <c r="AO126" i="19"/>
  <c r="U127" i="19"/>
  <c r="AM128" i="19"/>
  <c r="AQ130" i="19"/>
  <c r="AO132" i="19"/>
  <c r="Y133" i="19"/>
  <c r="U133" i="19"/>
  <c r="AN133" i="19"/>
  <c r="U134" i="19"/>
  <c r="AB134" i="19"/>
  <c r="AB135" i="19" s="1"/>
  <c r="AB136" i="19" s="1"/>
  <c r="AB137" i="19" s="1"/>
  <c r="AB138" i="19" s="1"/>
  <c r="AB139" i="19" s="1"/>
  <c r="AN134" i="19"/>
  <c r="U135" i="19"/>
  <c r="AN135" i="19"/>
  <c r="U136" i="19"/>
  <c r="AN136" i="19"/>
  <c r="U137" i="19"/>
  <c r="AN137" i="19"/>
  <c r="U138" i="19"/>
  <c r="AN138" i="19"/>
  <c r="U139" i="19"/>
  <c r="AN139" i="19"/>
  <c r="AO127" i="19"/>
  <c r="U128" i="19"/>
  <c r="AO133" i="19"/>
  <c r="AC134" i="19"/>
  <c r="AC135" i="19" s="1"/>
  <c r="AC136" i="19" s="1"/>
  <c r="AC137" i="19" s="1"/>
  <c r="AC138" i="19" s="1"/>
  <c r="AC139" i="19" s="1"/>
  <c r="Y116" i="1"/>
  <c r="S116" i="1"/>
  <c r="T116" i="1" s="1"/>
  <c r="R115" i="1"/>
  <c r="Q115" i="18"/>
  <c r="Q117" i="15"/>
  <c r="AO92" i="18"/>
  <c r="N86" i="12"/>
  <c r="L88" i="12"/>
  <c r="K87" i="12"/>
  <c r="O92" i="12"/>
  <c r="N91" i="12"/>
  <c r="M90" i="12"/>
  <c r="L89" i="12"/>
  <c r="O95" i="12"/>
  <c r="P94" i="12"/>
  <c r="Q96" i="12"/>
  <c r="K96" i="12"/>
  <c r="O97" i="12"/>
  <c r="P110" i="12"/>
  <c r="O109" i="12"/>
  <c r="O108" i="12"/>
  <c r="O107" i="12"/>
  <c r="O106" i="12"/>
  <c r="O105" i="12"/>
  <c r="O104" i="12"/>
  <c r="O103" i="12"/>
  <c r="O102" i="12"/>
  <c r="O101" i="12"/>
  <c r="O100" i="12"/>
  <c r="O99" i="12"/>
  <c r="O98" i="12"/>
  <c r="O121" i="12"/>
  <c r="N120" i="12"/>
  <c r="M119" i="12"/>
  <c r="Q117" i="12"/>
  <c r="P116" i="12"/>
  <c r="O115" i="12"/>
  <c r="N114" i="12"/>
  <c r="M113" i="12"/>
  <c r="Q111" i="12"/>
  <c r="P123" i="12"/>
  <c r="N122" i="12"/>
  <c r="O133" i="12"/>
  <c r="P132" i="12"/>
  <c r="Q131" i="12"/>
  <c r="R130" i="12"/>
  <c r="N128" i="12"/>
  <c r="O127" i="12"/>
  <c r="P126" i="12"/>
  <c r="Q139" i="12"/>
  <c r="Q138" i="12"/>
  <c r="Q137" i="12"/>
  <c r="Q136" i="12"/>
  <c r="Q135" i="12"/>
  <c r="Q134" i="12"/>
  <c r="AN89" i="15"/>
  <c r="O98" i="15"/>
  <c r="P98" i="15"/>
  <c r="L98" i="15"/>
  <c r="M98" i="15"/>
  <c r="AP100" i="15"/>
  <c r="O101" i="15"/>
  <c r="P101" i="15"/>
  <c r="L101" i="15"/>
  <c r="M101" i="15"/>
  <c r="O104" i="15"/>
  <c r="P104" i="15"/>
  <c r="L104" i="15"/>
  <c r="M104" i="15"/>
  <c r="O109" i="15"/>
  <c r="P109" i="15"/>
  <c r="L109" i="15"/>
  <c r="M109" i="15"/>
  <c r="AN119" i="15"/>
  <c r="M119" i="15"/>
  <c r="N119" i="15"/>
  <c r="P119" i="15"/>
  <c r="U121" i="15"/>
  <c r="O121" i="15"/>
  <c r="P121" i="15"/>
  <c r="M121" i="15"/>
  <c r="AN130" i="15"/>
  <c r="Q130" i="15"/>
  <c r="N130" i="15"/>
  <c r="O130" i="15"/>
  <c r="AN132" i="15"/>
  <c r="AB134" i="15"/>
  <c r="AB135" i="15" s="1"/>
  <c r="AB136" i="15" s="1"/>
  <c r="AB137" i="15" s="1"/>
  <c r="AB138" i="15" s="1"/>
  <c r="AB139" i="15" s="1"/>
  <c r="P134" i="15"/>
  <c r="Q134" i="15"/>
  <c r="S134" i="15"/>
  <c r="T134" i="15"/>
  <c r="AO137" i="15"/>
  <c r="AP138" i="15"/>
  <c r="O86" i="15"/>
  <c r="K93" i="15"/>
  <c r="O91" i="15"/>
  <c r="N90" i="15"/>
  <c r="M89" i="15"/>
  <c r="L88" i="15"/>
  <c r="K87" i="15"/>
  <c r="N96" i="15"/>
  <c r="O95" i="15"/>
  <c r="L94" i="15"/>
  <c r="Q107" i="15"/>
  <c r="Q104" i="15"/>
  <c r="Q101" i="15"/>
  <c r="Q98" i="15"/>
  <c r="P120" i="15"/>
  <c r="N122" i="15"/>
  <c r="R131" i="15"/>
  <c r="N129" i="15"/>
  <c r="Q126" i="15"/>
  <c r="R137" i="15"/>
  <c r="R134" i="15"/>
  <c r="AQ100" i="18"/>
  <c r="M100" i="18"/>
  <c r="N100" i="18"/>
  <c r="P100" i="18"/>
  <c r="Q100" i="18"/>
  <c r="M92" i="18"/>
  <c r="O88" i="18"/>
  <c r="Q95" i="18"/>
  <c r="O97" i="18"/>
  <c r="O100" i="18"/>
  <c r="O106" i="18"/>
  <c r="R128" i="18"/>
  <c r="M86" i="12"/>
  <c r="K88" i="12"/>
  <c r="O93" i="12"/>
  <c r="N92" i="12"/>
  <c r="M91" i="12"/>
  <c r="L90" i="12"/>
  <c r="K89" i="12"/>
  <c r="N95" i="12"/>
  <c r="O94" i="12"/>
  <c r="P96" i="12"/>
  <c r="N97" i="12"/>
  <c r="O110" i="12"/>
  <c r="N109" i="12"/>
  <c r="N108" i="12"/>
  <c r="N107" i="12"/>
  <c r="N106" i="12"/>
  <c r="N105" i="12"/>
  <c r="N104" i="12"/>
  <c r="N103" i="12"/>
  <c r="N102" i="12"/>
  <c r="N101" i="12"/>
  <c r="N100" i="12"/>
  <c r="N99" i="12"/>
  <c r="N98" i="12"/>
  <c r="N121" i="12"/>
  <c r="M120" i="12"/>
  <c r="Q118" i="12"/>
  <c r="P117" i="12"/>
  <c r="O116" i="12"/>
  <c r="N115" i="12"/>
  <c r="M114" i="12"/>
  <c r="Q112" i="12"/>
  <c r="P111" i="12"/>
  <c r="O123" i="12"/>
  <c r="Q124" i="12"/>
  <c r="Q125" i="12"/>
  <c r="N133" i="12"/>
  <c r="O132" i="12"/>
  <c r="P131" i="12"/>
  <c r="Q130" i="12"/>
  <c r="N127" i="12"/>
  <c r="O126" i="12"/>
  <c r="P139" i="12"/>
  <c r="P138" i="12"/>
  <c r="P137" i="12"/>
  <c r="P136" i="12"/>
  <c r="P135" i="12"/>
  <c r="P134" i="12"/>
  <c r="O107" i="15"/>
  <c r="P107" i="15"/>
  <c r="L107" i="15"/>
  <c r="M107" i="15"/>
  <c r="M112" i="15"/>
  <c r="O112" i="15"/>
  <c r="P112" i="15"/>
  <c r="AO114" i="15"/>
  <c r="AQ117" i="15"/>
  <c r="N117" i="15"/>
  <c r="O117" i="15"/>
  <c r="U119" i="15"/>
  <c r="AP124" i="15"/>
  <c r="N124" i="15"/>
  <c r="Q124" i="15"/>
  <c r="P124" i="15"/>
  <c r="O126" i="15"/>
  <c r="P126" i="15"/>
  <c r="U128" i="15"/>
  <c r="N128" i="15"/>
  <c r="P128" i="15"/>
  <c r="Q128" i="15"/>
  <c r="AA134" i="15"/>
  <c r="AA135" i="15" s="1"/>
  <c r="AA136" i="15" s="1"/>
  <c r="AA137" i="15" s="1"/>
  <c r="AA138" i="15" s="1"/>
  <c r="AA139" i="15" s="1"/>
  <c r="AO136" i="15"/>
  <c r="P136" i="15"/>
  <c r="Q136" i="15"/>
  <c r="S136" i="15"/>
  <c r="T136" i="15"/>
  <c r="AQ138" i="15"/>
  <c r="O92" i="15"/>
  <c r="N91" i="15"/>
  <c r="M90" i="15"/>
  <c r="L89" i="15"/>
  <c r="Q93" i="15"/>
  <c r="M96" i="15"/>
  <c r="N95" i="15"/>
  <c r="N107" i="15"/>
  <c r="N104" i="15"/>
  <c r="N101" i="15"/>
  <c r="N98" i="15"/>
  <c r="Q112" i="15"/>
  <c r="Q122" i="15"/>
  <c r="N126" i="15"/>
  <c r="O134" i="15"/>
  <c r="O90" i="18"/>
  <c r="U95" i="18"/>
  <c r="M106" i="18"/>
  <c r="O109" i="18"/>
  <c r="O112" i="18"/>
  <c r="P112" i="18"/>
  <c r="Q112" i="18"/>
  <c r="M112" i="18"/>
  <c r="N112" i="18"/>
  <c r="AC110" i="18"/>
  <c r="AC111" i="18" s="1"/>
  <c r="AC112" i="18" s="1"/>
  <c r="AC113" i="18" s="1"/>
  <c r="AC114" i="18" s="1"/>
  <c r="AC115" i="18" s="1"/>
  <c r="AC116" i="18" s="1"/>
  <c r="AC117" i="18" s="1"/>
  <c r="AC118" i="18" s="1"/>
  <c r="AC119" i="18" s="1"/>
  <c r="AC120" i="18" s="1"/>
  <c r="AC121" i="18" s="1"/>
  <c r="N123" i="18"/>
  <c r="O123" i="18"/>
  <c r="P123" i="18"/>
  <c r="Q123" i="18"/>
  <c r="O126" i="18"/>
  <c r="P126" i="18"/>
  <c r="Q126" i="18"/>
  <c r="O91" i="18"/>
  <c r="N95" i="18"/>
  <c r="L100" i="18"/>
  <c r="L106" i="18"/>
  <c r="O121" i="18"/>
  <c r="N126" i="18"/>
  <c r="T133" i="18"/>
  <c r="T133" i="15"/>
  <c r="AM128" i="1"/>
  <c r="AQ128" i="15" s="1"/>
  <c r="AM126" i="1"/>
  <c r="AQ126" i="18" s="1"/>
  <c r="R126" i="18"/>
  <c r="R126" i="15"/>
  <c r="AM120" i="1"/>
  <c r="Q120" i="18"/>
  <c r="Q120" i="15"/>
  <c r="AM115" i="1"/>
  <c r="Q114" i="18"/>
  <c r="Q114" i="15"/>
  <c r="AO99" i="18"/>
  <c r="Q94" i="18"/>
  <c r="Q94" i="15"/>
  <c r="R93" i="1"/>
  <c r="S93" i="1" s="1"/>
  <c r="T93" i="1" s="1"/>
  <c r="L86" i="12"/>
  <c r="O87" i="12"/>
  <c r="N93" i="12"/>
  <c r="M92" i="12"/>
  <c r="L91" i="12"/>
  <c r="K90" i="12"/>
  <c r="M95" i="12"/>
  <c r="N94" i="12"/>
  <c r="O96" i="12"/>
  <c r="M97" i="12"/>
  <c r="N110" i="12"/>
  <c r="M109" i="12"/>
  <c r="M108" i="12"/>
  <c r="M107" i="12"/>
  <c r="M106" i="12"/>
  <c r="M105" i="12"/>
  <c r="M104" i="12"/>
  <c r="M103" i="12"/>
  <c r="M102" i="12"/>
  <c r="M101" i="12"/>
  <c r="M100" i="12"/>
  <c r="M99" i="12"/>
  <c r="M98" i="12"/>
  <c r="M121" i="12"/>
  <c r="Q119" i="12"/>
  <c r="P118" i="12"/>
  <c r="O117" i="12"/>
  <c r="N116" i="12"/>
  <c r="M115" i="12"/>
  <c r="P112" i="12"/>
  <c r="O111" i="12"/>
  <c r="N123" i="12"/>
  <c r="P124" i="12"/>
  <c r="P125" i="12"/>
  <c r="S133" i="12"/>
  <c r="N132" i="12"/>
  <c r="O131" i="12"/>
  <c r="P130" i="12"/>
  <c r="Q129" i="12"/>
  <c r="R128" i="12"/>
  <c r="N126" i="12"/>
  <c r="O139" i="12"/>
  <c r="O138" i="12"/>
  <c r="O137" i="12"/>
  <c r="O136" i="12"/>
  <c r="O135" i="12"/>
  <c r="O134" i="12"/>
  <c r="AQ92" i="15"/>
  <c r="O99" i="15"/>
  <c r="P99" i="15"/>
  <c r="L99" i="15"/>
  <c r="M99" i="15"/>
  <c r="O102" i="15"/>
  <c r="P102" i="15"/>
  <c r="L102" i="15"/>
  <c r="M102" i="15"/>
  <c r="P110" i="15"/>
  <c r="Q110" i="15"/>
  <c r="M110" i="15"/>
  <c r="N110" i="15"/>
  <c r="AQ122" i="15"/>
  <c r="P122" i="15"/>
  <c r="O122" i="15"/>
  <c r="AO131" i="15"/>
  <c r="P131" i="15"/>
  <c r="Q131" i="15"/>
  <c r="N131" i="15"/>
  <c r="AP133" i="15"/>
  <c r="N133" i="15"/>
  <c r="O133" i="15"/>
  <c r="Q133" i="15"/>
  <c r="R133" i="15"/>
  <c r="O93" i="15"/>
  <c r="N92" i="15"/>
  <c r="L90" i="15"/>
  <c r="K89" i="15"/>
  <c r="O87" i="15"/>
  <c r="P93" i="15"/>
  <c r="L96" i="15"/>
  <c r="M95" i="15"/>
  <c r="Q109" i="15"/>
  <c r="O119" i="15"/>
  <c r="Q115" i="15"/>
  <c r="N112" i="15"/>
  <c r="P133" i="15"/>
  <c r="O128" i="15"/>
  <c r="R136" i="15"/>
  <c r="M88" i="18"/>
  <c r="L93" i="18"/>
  <c r="M98" i="18"/>
  <c r="K86" i="18"/>
  <c r="L91" i="18"/>
  <c r="N87" i="18"/>
  <c r="K95" i="18"/>
  <c r="O98" i="18"/>
  <c r="O108" i="18"/>
  <c r="Q117" i="18"/>
  <c r="S131" i="1"/>
  <c r="R131" i="18"/>
  <c r="Q93" i="18"/>
  <c r="N86" i="18"/>
  <c r="O88" i="12"/>
  <c r="N87" i="12"/>
  <c r="M93" i="12"/>
  <c r="L92" i="12"/>
  <c r="K91" i="12"/>
  <c r="O89" i="12"/>
  <c r="P93" i="12"/>
  <c r="L95" i="12"/>
  <c r="M94" i="12"/>
  <c r="N96" i="12"/>
  <c r="L97" i="12"/>
  <c r="M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Q120" i="12"/>
  <c r="P119" i="12"/>
  <c r="O118" i="12"/>
  <c r="N117" i="12"/>
  <c r="Q114" i="12"/>
  <c r="P113" i="12"/>
  <c r="O112" i="12"/>
  <c r="N111" i="12"/>
  <c r="O124" i="12"/>
  <c r="O125" i="12"/>
  <c r="R133" i="12"/>
  <c r="O130" i="12"/>
  <c r="P129" i="12"/>
  <c r="Q128" i="12"/>
  <c r="T139" i="12"/>
  <c r="T138" i="12"/>
  <c r="T137" i="12"/>
  <c r="T136" i="12"/>
  <c r="T135" i="12"/>
  <c r="T134" i="12"/>
  <c r="O105" i="15"/>
  <c r="P105" i="15"/>
  <c r="L105" i="15"/>
  <c r="M105" i="15"/>
  <c r="AN110" i="15"/>
  <c r="AO111" i="15"/>
  <c r="M113" i="15"/>
  <c r="N113" i="15"/>
  <c r="P113" i="15"/>
  <c r="O115" i="15"/>
  <c r="P115" i="15"/>
  <c r="M115" i="15"/>
  <c r="M118" i="15"/>
  <c r="O118" i="15"/>
  <c r="P118" i="15"/>
  <c r="N120" i="15"/>
  <c r="O120" i="15"/>
  <c r="AQ134" i="15"/>
  <c r="P138" i="15"/>
  <c r="Q138" i="15"/>
  <c r="S138" i="15"/>
  <c r="T138" i="15"/>
  <c r="AM139" i="15"/>
  <c r="P139" i="15"/>
  <c r="Q139" i="15"/>
  <c r="S139" i="15"/>
  <c r="T139" i="15"/>
  <c r="K86" i="15"/>
  <c r="N93" i="15"/>
  <c r="M92" i="15"/>
  <c r="L91" i="15"/>
  <c r="K90" i="15"/>
  <c r="O88" i="15"/>
  <c r="N87" i="15"/>
  <c r="Q96" i="15"/>
  <c r="K96" i="15"/>
  <c r="L95" i="15"/>
  <c r="M97" i="15"/>
  <c r="N106" i="15"/>
  <c r="N103" i="15"/>
  <c r="N100" i="15"/>
  <c r="N109" i="15"/>
  <c r="N115" i="15"/>
  <c r="P111" i="15"/>
  <c r="O124" i="15"/>
  <c r="P130" i="15"/>
  <c r="O139" i="15"/>
  <c r="O136" i="15"/>
  <c r="P96" i="18"/>
  <c r="AQ101" i="18"/>
  <c r="O104" i="18"/>
  <c r="L104" i="18"/>
  <c r="M104" i="18"/>
  <c r="P104" i="18"/>
  <c r="Q104" i="18"/>
  <c r="M107" i="18"/>
  <c r="N107" i="18"/>
  <c r="P107" i="18"/>
  <c r="Q107" i="18"/>
  <c r="Q130" i="18"/>
  <c r="N130" i="18"/>
  <c r="O130" i="18"/>
  <c r="P130" i="18"/>
  <c r="M86" i="18"/>
  <c r="N90" i="18"/>
  <c r="K87" i="18"/>
  <c r="O94" i="18"/>
  <c r="L98" i="18"/>
  <c r="L108" i="18"/>
  <c r="L105" i="18"/>
  <c r="N122" i="18"/>
  <c r="S132" i="1"/>
  <c r="R132" i="18"/>
  <c r="R132" i="15"/>
  <c r="S130" i="1"/>
  <c r="R130" i="18"/>
  <c r="R130" i="15"/>
  <c r="Q116" i="18"/>
  <c r="Q116" i="15"/>
  <c r="S114" i="1"/>
  <c r="AM124" i="1"/>
  <c r="R124" i="18"/>
  <c r="Y131" i="1"/>
  <c r="Y130" i="1"/>
  <c r="AM129" i="1"/>
  <c r="AQ129" i="15" s="1"/>
  <c r="R129" i="18"/>
  <c r="R129" i="15"/>
  <c r="Y114" i="1"/>
  <c r="S102" i="1"/>
  <c r="T102" i="1" s="1"/>
  <c r="S101" i="1"/>
  <c r="T101" i="1" s="1"/>
  <c r="R97" i="1"/>
  <c r="S97" i="1" s="1"/>
  <c r="T97" i="1" s="1"/>
  <c r="Q97" i="15"/>
  <c r="Q97" i="18"/>
  <c r="S96" i="1"/>
  <c r="R96" i="18"/>
  <c r="R96" i="15"/>
  <c r="K86" i="12"/>
  <c r="N88" i="12"/>
  <c r="M87" i="12"/>
  <c r="L93" i="12"/>
  <c r="O90" i="12"/>
  <c r="N89" i="12"/>
  <c r="Q95" i="12"/>
  <c r="K95" i="12"/>
  <c r="L94" i="12"/>
  <c r="M96" i="12"/>
  <c r="Q97" i="12"/>
  <c r="K97" i="12"/>
  <c r="Q109" i="12"/>
  <c r="Q108" i="12"/>
  <c r="Q107" i="12"/>
  <c r="Q106" i="12"/>
  <c r="Q105" i="12"/>
  <c r="Q104" i="12"/>
  <c r="Q103" i="12"/>
  <c r="Q102" i="12"/>
  <c r="Q101" i="12"/>
  <c r="Q100" i="12"/>
  <c r="Q99" i="12"/>
  <c r="Q121" i="12"/>
  <c r="P120" i="12"/>
  <c r="O119" i="12"/>
  <c r="N118" i="12"/>
  <c r="Q115" i="12"/>
  <c r="P114" i="12"/>
  <c r="O113" i="12"/>
  <c r="N112" i="12"/>
  <c r="P122" i="12"/>
  <c r="Q133" i="12"/>
  <c r="R132" i="12"/>
  <c r="O129" i="12"/>
  <c r="P128" i="12"/>
  <c r="Q127" i="12"/>
  <c r="R126" i="12"/>
  <c r="S139" i="12"/>
  <c r="S138" i="12"/>
  <c r="S137" i="12"/>
  <c r="S136" i="12"/>
  <c r="S135" i="12"/>
  <c r="S134" i="12"/>
  <c r="AM88" i="15"/>
  <c r="AP89" i="15"/>
  <c r="P94" i="15"/>
  <c r="K94" i="15"/>
  <c r="M94" i="15"/>
  <c r="N94" i="15"/>
  <c r="N97" i="15"/>
  <c r="O97" i="15"/>
  <c r="K97" i="15"/>
  <c r="W97" i="15" s="1"/>
  <c r="L97" i="15"/>
  <c r="AO100" i="15"/>
  <c r="O100" i="15"/>
  <c r="P100" i="15"/>
  <c r="L100" i="15"/>
  <c r="M100" i="15"/>
  <c r="O103" i="15"/>
  <c r="P103" i="15"/>
  <c r="L103" i="15"/>
  <c r="M103" i="15"/>
  <c r="O108" i="15"/>
  <c r="P108" i="15"/>
  <c r="L108" i="15"/>
  <c r="M108" i="15"/>
  <c r="AP125" i="15"/>
  <c r="Q125" i="15"/>
  <c r="N125" i="15"/>
  <c r="O125" i="15"/>
  <c r="N127" i="15"/>
  <c r="O127" i="15"/>
  <c r="Q127" i="15"/>
  <c r="U129" i="15"/>
  <c r="O129" i="15"/>
  <c r="P129" i="15"/>
  <c r="AO132" i="15"/>
  <c r="O132" i="15"/>
  <c r="P132" i="15"/>
  <c r="AO133" i="15"/>
  <c r="AP137" i="15"/>
  <c r="P137" i="15"/>
  <c r="Y137" i="15" s="1"/>
  <c r="Q137" i="15"/>
  <c r="S137" i="15"/>
  <c r="T137" i="15"/>
  <c r="U138" i="15"/>
  <c r="U139" i="15"/>
  <c r="L86" i="15"/>
  <c r="M93" i="15"/>
  <c r="L92" i="15"/>
  <c r="K91" i="15"/>
  <c r="O89" i="15"/>
  <c r="N88" i="15"/>
  <c r="M87" i="15"/>
  <c r="P96" i="15"/>
  <c r="Q95" i="15"/>
  <c r="K95" i="15"/>
  <c r="Q108" i="15"/>
  <c r="Q105" i="15"/>
  <c r="Q102" i="15"/>
  <c r="Q99" i="15"/>
  <c r="N118" i="15"/>
  <c r="R124" i="15"/>
  <c r="Q132" i="15"/>
  <c r="P127" i="15"/>
  <c r="R138" i="15"/>
  <c r="N89" i="18"/>
  <c r="K91" i="18"/>
  <c r="AQ93" i="18"/>
  <c r="P94" i="18"/>
  <c r="K94" i="18"/>
  <c r="M94" i="18"/>
  <c r="N94" i="18"/>
  <c r="AP96" i="18"/>
  <c r="M99" i="18"/>
  <c r="N99" i="18"/>
  <c r="P99" i="18"/>
  <c r="Q99" i="18"/>
  <c r="AM113" i="18"/>
  <c r="M116" i="18"/>
  <c r="N116" i="18"/>
  <c r="O116" i="18"/>
  <c r="P116" i="18"/>
  <c r="N119" i="18"/>
  <c r="O119" i="18"/>
  <c r="P119" i="18"/>
  <c r="M119" i="18"/>
  <c r="N93" i="18"/>
  <c r="K90" i="18"/>
  <c r="Q96" i="18"/>
  <c r="L94" i="18"/>
  <c r="O99" i="18"/>
  <c r="O107" i="18"/>
  <c r="N104" i="18"/>
  <c r="R121" i="1"/>
  <c r="Q121" i="18"/>
  <c r="Y132" i="1"/>
  <c r="AM127" i="1"/>
  <c r="R127" i="18"/>
  <c r="R127" i="15"/>
  <c r="AM125" i="1"/>
  <c r="R125" i="18"/>
  <c r="R125" i="15"/>
  <c r="Q122" i="18"/>
  <c r="R119" i="1"/>
  <c r="S119" i="1" s="1"/>
  <c r="T119" i="1" s="1"/>
  <c r="Q119" i="18"/>
  <c r="Q119" i="15"/>
  <c r="Q118" i="18"/>
  <c r="R113" i="1"/>
  <c r="Q113" i="18"/>
  <c r="Q113" i="15"/>
  <c r="T112" i="1"/>
  <c r="T111" i="1"/>
  <c r="S110" i="1"/>
  <c r="Q98" i="18"/>
  <c r="R95" i="1"/>
  <c r="S95" i="1" s="1"/>
  <c r="T95" i="1" s="1"/>
  <c r="X86" i="1"/>
  <c r="Q94" i="12"/>
  <c r="Q116" i="12"/>
  <c r="R124" i="12"/>
  <c r="R131" i="12"/>
  <c r="AA86" i="15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O106" i="15"/>
  <c r="P106" i="15"/>
  <c r="L106" i="15"/>
  <c r="M106" i="15"/>
  <c r="Q111" i="15"/>
  <c r="N111" i="15"/>
  <c r="O111" i="15"/>
  <c r="AP114" i="15"/>
  <c r="N114" i="15"/>
  <c r="O114" i="15"/>
  <c r="AN116" i="15"/>
  <c r="P116" i="15"/>
  <c r="M116" i="15"/>
  <c r="N116" i="15"/>
  <c r="U123" i="15"/>
  <c r="Q123" i="15"/>
  <c r="O123" i="15"/>
  <c r="N123" i="15"/>
  <c r="AM135" i="15"/>
  <c r="P135" i="15"/>
  <c r="Q135" i="15"/>
  <c r="S135" i="15"/>
  <c r="T135" i="15"/>
  <c r="AN137" i="15"/>
  <c r="AO138" i="15"/>
  <c r="L93" i="15"/>
  <c r="N89" i="15"/>
  <c r="M88" i="15"/>
  <c r="O94" i="15"/>
  <c r="N108" i="15"/>
  <c r="N105" i="15"/>
  <c r="N102" i="15"/>
  <c r="N99" i="15"/>
  <c r="N121" i="15"/>
  <c r="P117" i="15"/>
  <c r="M114" i="15"/>
  <c r="O110" i="15"/>
  <c r="P125" i="15"/>
  <c r="N132" i="15"/>
  <c r="Q129" i="15"/>
  <c r="O138" i="15"/>
  <c r="O135" i="15"/>
  <c r="M105" i="18"/>
  <c r="M108" i="18"/>
  <c r="N108" i="18"/>
  <c r="P108" i="18"/>
  <c r="Q108" i="18"/>
  <c r="P131" i="18"/>
  <c r="Q131" i="18"/>
  <c r="N131" i="18"/>
  <c r="P134" i="18"/>
  <c r="Q134" i="18"/>
  <c r="R134" i="18"/>
  <c r="S134" i="18"/>
  <c r="T134" i="18"/>
  <c r="P137" i="18"/>
  <c r="Q137" i="18"/>
  <c r="R137" i="18"/>
  <c r="S137" i="18"/>
  <c r="T137" i="18"/>
  <c r="K93" i="18"/>
  <c r="M89" i="18"/>
  <c r="N96" i="18"/>
  <c r="K96" i="18"/>
  <c r="L99" i="18"/>
  <c r="L107" i="18"/>
  <c r="N101" i="18"/>
  <c r="O131" i="18"/>
  <c r="AN92" i="18"/>
  <c r="M110" i="18"/>
  <c r="N110" i="18"/>
  <c r="O110" i="18"/>
  <c r="P110" i="18"/>
  <c r="Q110" i="18"/>
  <c r="P115" i="18"/>
  <c r="M115" i="18"/>
  <c r="N115" i="18"/>
  <c r="AQ117" i="18"/>
  <c r="M118" i="18"/>
  <c r="N118" i="18"/>
  <c r="O118" i="18"/>
  <c r="P118" i="18"/>
  <c r="N129" i="18"/>
  <c r="O129" i="18"/>
  <c r="P129" i="18"/>
  <c r="L86" i="18"/>
  <c r="O92" i="18"/>
  <c r="N91" i="18"/>
  <c r="M90" i="18"/>
  <c r="L89" i="18"/>
  <c r="K88" i="18"/>
  <c r="M96" i="18"/>
  <c r="M95" i="18"/>
  <c r="Q106" i="18"/>
  <c r="Q105" i="18"/>
  <c r="U102" i="18"/>
  <c r="O102" i="18"/>
  <c r="P102" i="18"/>
  <c r="Q102" i="18"/>
  <c r="L102" i="18"/>
  <c r="M102" i="18"/>
  <c r="M113" i="18"/>
  <c r="N113" i="18"/>
  <c r="O113" i="18"/>
  <c r="P121" i="18"/>
  <c r="M121" i="18"/>
  <c r="N121" i="18"/>
  <c r="Q124" i="18"/>
  <c r="N124" i="18"/>
  <c r="O124" i="18"/>
  <c r="N127" i="18"/>
  <c r="O127" i="18"/>
  <c r="P127" i="18"/>
  <c r="Q127" i="18"/>
  <c r="O132" i="18"/>
  <c r="P132" i="18"/>
  <c r="Q132" i="18"/>
  <c r="P135" i="18"/>
  <c r="Q135" i="18"/>
  <c r="R135" i="18"/>
  <c r="S135" i="18"/>
  <c r="T135" i="18"/>
  <c r="P138" i="18"/>
  <c r="Q138" i="18"/>
  <c r="R138" i="18"/>
  <c r="S138" i="18"/>
  <c r="T138" i="18"/>
  <c r="O93" i="18"/>
  <c r="N92" i="18"/>
  <c r="M91" i="18"/>
  <c r="L90" i="18"/>
  <c r="K89" i="18"/>
  <c r="O87" i="18"/>
  <c r="P93" i="18"/>
  <c r="L96" i="18"/>
  <c r="L95" i="18"/>
  <c r="P97" i="18"/>
  <c r="P98" i="18"/>
  <c r="P106" i="18"/>
  <c r="P105" i="18"/>
  <c r="Q129" i="18"/>
  <c r="O138" i="18"/>
  <c r="O103" i="18"/>
  <c r="P103" i="18"/>
  <c r="Q103" i="18"/>
  <c r="L103" i="18"/>
  <c r="M103" i="18"/>
  <c r="N111" i="18"/>
  <c r="O111" i="18"/>
  <c r="P111" i="18"/>
  <c r="Q111" i="18"/>
  <c r="O122" i="18"/>
  <c r="P122" i="18"/>
  <c r="O125" i="18"/>
  <c r="N125" i="18"/>
  <c r="P125" i="18"/>
  <c r="Q125" i="18"/>
  <c r="N128" i="18"/>
  <c r="O128" i="18"/>
  <c r="P128" i="18"/>
  <c r="Q128" i="18"/>
  <c r="N133" i="18"/>
  <c r="O133" i="18"/>
  <c r="P133" i="18"/>
  <c r="Q133" i="18"/>
  <c r="R133" i="18"/>
  <c r="P136" i="18"/>
  <c r="Q136" i="18"/>
  <c r="R136" i="18"/>
  <c r="S136" i="18"/>
  <c r="T136" i="18"/>
  <c r="P139" i="18"/>
  <c r="Q139" i="18"/>
  <c r="R139" i="18"/>
  <c r="S139" i="18"/>
  <c r="T139" i="18"/>
  <c r="M93" i="18"/>
  <c r="L92" i="18"/>
  <c r="O89" i="18"/>
  <c r="N88" i="18"/>
  <c r="M87" i="18"/>
  <c r="P95" i="18"/>
  <c r="N97" i="18"/>
  <c r="N98" i="18"/>
  <c r="N106" i="18"/>
  <c r="N105" i="18"/>
  <c r="N103" i="18"/>
  <c r="O136" i="18"/>
  <c r="U89" i="18"/>
  <c r="AM96" i="18"/>
  <c r="O101" i="18"/>
  <c r="P101" i="18"/>
  <c r="Q101" i="18"/>
  <c r="L101" i="18"/>
  <c r="M101" i="18"/>
  <c r="P109" i="18"/>
  <c r="Q109" i="18"/>
  <c r="L109" i="18"/>
  <c r="M109" i="18"/>
  <c r="N109" i="18"/>
  <c r="M114" i="18"/>
  <c r="N114" i="18"/>
  <c r="O114" i="18"/>
  <c r="P114" i="18"/>
  <c r="M117" i="18"/>
  <c r="N117" i="18"/>
  <c r="O117" i="18"/>
  <c r="P117" i="18"/>
  <c r="O120" i="18"/>
  <c r="P120" i="18"/>
  <c r="M120" i="18"/>
  <c r="K92" i="18"/>
  <c r="O96" i="18"/>
  <c r="K97" i="18"/>
  <c r="N102" i="18"/>
  <c r="P113" i="18"/>
  <c r="O115" i="18"/>
  <c r="N132" i="18"/>
  <c r="O135" i="18"/>
  <c r="AN86" i="18"/>
  <c r="AP88" i="18"/>
  <c r="AP86" i="18"/>
  <c r="AO88" i="18"/>
  <c r="AQ87" i="18"/>
  <c r="AM86" i="18"/>
  <c r="W86" i="18"/>
  <c r="AN88" i="18"/>
  <c r="U88" i="18"/>
  <c r="AM87" i="18"/>
  <c r="AB86" i="18"/>
  <c r="AB87" i="18" s="1"/>
  <c r="AB88" i="18" s="1"/>
  <c r="AB89" i="18" s="1"/>
  <c r="AB90" i="18" s="1"/>
  <c r="AB91" i="18" s="1"/>
  <c r="AB92" i="18" s="1"/>
  <c r="AB93" i="18" s="1"/>
  <c r="AB94" i="18" s="1"/>
  <c r="AB95" i="18" s="1"/>
  <c r="AB96" i="18" s="1"/>
  <c r="AB97" i="18" s="1"/>
  <c r="U87" i="18"/>
  <c r="AA86" i="18"/>
  <c r="AA87" i="18" s="1"/>
  <c r="AA88" i="18" s="1"/>
  <c r="AA89" i="18" s="1"/>
  <c r="AA90" i="18" s="1"/>
  <c r="AA91" i="18" s="1"/>
  <c r="AA92" i="18" s="1"/>
  <c r="AA93" i="18" s="1"/>
  <c r="AA94" i="18" s="1"/>
  <c r="AA95" i="18" s="1"/>
  <c r="AA96" i="18" s="1"/>
  <c r="AA97" i="18" s="1"/>
  <c r="AM88" i="18"/>
  <c r="AQ86" i="18"/>
  <c r="AB122" i="18"/>
  <c r="AB123" i="18" s="1"/>
  <c r="AB124" i="18" s="1"/>
  <c r="AB125" i="18" s="1"/>
  <c r="AB126" i="18" s="1"/>
  <c r="AB127" i="18" s="1"/>
  <c r="AB128" i="18" s="1"/>
  <c r="AB129" i="18" s="1"/>
  <c r="AB130" i="18" s="1"/>
  <c r="AB131" i="18" s="1"/>
  <c r="AB132" i="18" s="1"/>
  <c r="AB133" i="18" s="1"/>
  <c r="AP122" i="18"/>
  <c r="AQ121" i="18"/>
  <c r="AO122" i="18"/>
  <c r="AP121" i="18"/>
  <c r="AN122" i="18"/>
  <c r="U122" i="18"/>
  <c r="AO121" i="18"/>
  <c r="U121" i="18"/>
  <c r="AM122" i="18"/>
  <c r="AD122" i="18"/>
  <c r="AM121" i="18"/>
  <c r="AA122" i="18"/>
  <c r="AA123" i="18" s="1"/>
  <c r="AA124" i="18" s="1"/>
  <c r="AA125" i="18" s="1"/>
  <c r="AA126" i="18" s="1"/>
  <c r="AA127" i="18" s="1"/>
  <c r="AA128" i="18" s="1"/>
  <c r="AA129" i="18" s="1"/>
  <c r="AA130" i="18" s="1"/>
  <c r="AA131" i="18" s="1"/>
  <c r="AA132" i="18" s="1"/>
  <c r="AA133" i="18" s="1"/>
  <c r="AQ122" i="18"/>
  <c r="AQ119" i="18"/>
  <c r="AM119" i="18"/>
  <c r="AC122" i="18"/>
  <c r="AC123" i="18" s="1"/>
  <c r="AC124" i="18" s="1"/>
  <c r="AC125" i="18" s="1"/>
  <c r="AC126" i="18" s="1"/>
  <c r="AC127" i="18" s="1"/>
  <c r="AC128" i="18" s="1"/>
  <c r="AC129" i="18" s="1"/>
  <c r="AC130" i="18" s="1"/>
  <c r="AC131" i="18" s="1"/>
  <c r="AC132" i="18" s="1"/>
  <c r="AC133" i="18" s="1"/>
  <c r="U120" i="18"/>
  <c r="U119" i="18"/>
  <c r="AN90" i="18"/>
  <c r="AM116" i="18"/>
  <c r="AO90" i="18"/>
  <c r="AM98" i="18"/>
  <c r="AQ112" i="18"/>
  <c r="AQ90" i="18"/>
  <c r="AM95" i="18"/>
  <c r="AP95" i="18"/>
  <c r="AO95" i="18"/>
  <c r="AP98" i="18"/>
  <c r="U100" i="18"/>
  <c r="U108" i="18"/>
  <c r="AM115" i="18"/>
  <c r="AM139" i="18"/>
  <c r="U139" i="18"/>
  <c r="AQ139" i="18"/>
  <c r="AP139" i="18"/>
  <c r="AO139" i="18"/>
  <c r="AN139" i="18"/>
  <c r="AC86" i="18"/>
  <c r="AC87" i="18" s="1"/>
  <c r="AC88" i="18" s="1"/>
  <c r="AC89" i="18" s="1"/>
  <c r="AC90" i="18" s="1"/>
  <c r="AC91" i="18" s="1"/>
  <c r="AC92" i="18" s="1"/>
  <c r="AC93" i="18" s="1"/>
  <c r="AC94" i="18" s="1"/>
  <c r="AC95" i="18" s="1"/>
  <c r="AC96" i="18" s="1"/>
  <c r="AC97" i="18" s="1"/>
  <c r="AO87" i="18"/>
  <c r="AN87" i="18"/>
  <c r="AP90" i="18"/>
  <c r="AM91" i="18"/>
  <c r="AO93" i="18"/>
  <c r="AN93" i="18"/>
  <c r="AQ95" i="18"/>
  <c r="U96" i="18"/>
  <c r="AQ98" i="18"/>
  <c r="AQ103" i="18"/>
  <c r="AP103" i="18"/>
  <c r="U103" i="18"/>
  <c r="AO103" i="18"/>
  <c r="AN103" i="18"/>
  <c r="AO104" i="18"/>
  <c r="AQ109" i="18"/>
  <c r="AP112" i="18"/>
  <c r="AQ113" i="18"/>
  <c r="AP113" i="18"/>
  <c r="U112" i="18"/>
  <c r="AN110" i="18"/>
  <c r="AO113" i="18"/>
  <c r="AQ105" i="18"/>
  <c r="AQ104" i="18"/>
  <c r="AN113" i="18"/>
  <c r="U113" i="18"/>
  <c r="AQ111" i="18"/>
  <c r="AP108" i="18"/>
  <c r="U106" i="18"/>
  <c r="AP105" i="18"/>
  <c r="AP104" i="18"/>
  <c r="U104" i="18"/>
  <c r="AN115" i="18"/>
  <c r="AN119" i="18"/>
  <c r="AQ128" i="18"/>
  <c r="AO134" i="18"/>
  <c r="U90" i="18"/>
  <c r="AQ94" i="18"/>
  <c r="AD110" i="18"/>
  <c r="AQ115" i="18"/>
  <c r="AM89" i="18"/>
  <c r="AQ89" i="18"/>
  <c r="U97" i="18"/>
  <c r="AO100" i="18"/>
  <c r="AN100" i="18"/>
  <c r="AM100" i="18"/>
  <c r="AQ97" i="18"/>
  <c r="U98" i="18"/>
  <c r="AP97" i="18"/>
  <c r="AM104" i="18"/>
  <c r="AO105" i="18"/>
  <c r="AO108" i="18"/>
  <c r="AN111" i="18"/>
  <c r="AO120" i="18"/>
  <c r="AN95" i="18"/>
  <c r="AP100" i="18"/>
  <c r="AN104" i="18"/>
  <c r="AN109" i="18"/>
  <c r="U86" i="18"/>
  <c r="AD86" i="18"/>
  <c r="AP87" i="18"/>
  <c r="AQ91" i="18"/>
  <c r="AP91" i="18"/>
  <c r="AN91" i="18"/>
  <c r="AP93" i="18"/>
  <c r="U94" i="18"/>
  <c r="AN97" i="18"/>
  <c r="AB98" i="18"/>
  <c r="AB99" i="18" s="1"/>
  <c r="AB100" i="18" s="1"/>
  <c r="AB101" i="18" s="1"/>
  <c r="AB102" i="18" s="1"/>
  <c r="AB103" i="18" s="1"/>
  <c r="AB104" i="18" s="1"/>
  <c r="AB105" i="18" s="1"/>
  <c r="AB106" i="18" s="1"/>
  <c r="AB107" i="18" s="1"/>
  <c r="AB108" i="18" s="1"/>
  <c r="AB109" i="18" s="1"/>
  <c r="AP106" i="18"/>
  <c r="AO119" i="18"/>
  <c r="AP123" i="18"/>
  <c r="AQ134" i="18"/>
  <c r="AP137" i="18"/>
  <c r="AO137" i="18"/>
  <c r="AN137" i="18"/>
  <c r="U137" i="18"/>
  <c r="AO136" i="18"/>
  <c r="AM136" i="18"/>
  <c r="AQ137" i="18"/>
  <c r="AM137" i="18"/>
  <c r="AM133" i="18"/>
  <c r="AP89" i="18"/>
  <c r="U91" i="18"/>
  <c r="AP92" i="18"/>
  <c r="U107" i="18"/>
  <c r="AO112" i="18"/>
  <c r="AN120" i="18"/>
  <c r="AQ92" i="18"/>
  <c r="AO102" i="18"/>
  <c r="AN102" i="18"/>
  <c r="AQ102" i="18"/>
  <c r="AO101" i="18"/>
  <c r="AP102" i="18"/>
  <c r="AN101" i="18"/>
  <c r="AM102" i="18"/>
  <c r="AO91" i="18"/>
  <c r="AQ96" i="18"/>
  <c r="AN96" i="18"/>
  <c r="AO97" i="18"/>
  <c r="AC98" i="18"/>
  <c r="AC99" i="18" s="1"/>
  <c r="AC100" i="18" s="1"/>
  <c r="AC101" i="18" s="1"/>
  <c r="AC102" i="18" s="1"/>
  <c r="AC103" i="18" s="1"/>
  <c r="AC104" i="18" s="1"/>
  <c r="AC105" i="18" s="1"/>
  <c r="AC106" i="18" s="1"/>
  <c r="AC107" i="18" s="1"/>
  <c r="AC108" i="18" s="1"/>
  <c r="AC109" i="18" s="1"/>
  <c r="AM101" i="18"/>
  <c r="AM103" i="18"/>
  <c r="AQ106" i="18"/>
  <c r="AM107" i="18"/>
  <c r="U111" i="18"/>
  <c r="AQ123" i="18"/>
  <c r="AO132" i="18"/>
  <c r="AM132" i="18"/>
  <c r="AQ132" i="18"/>
  <c r="AP132" i="18"/>
  <c r="U132" i="18"/>
  <c r="AN132" i="18"/>
  <c r="AM129" i="18"/>
  <c r="AO125" i="18"/>
  <c r="AO126" i="18"/>
  <c r="AP94" i="18"/>
  <c r="AN94" i="18"/>
  <c r="U92" i="18"/>
  <c r="AM94" i="18"/>
  <c r="AO94" i="18"/>
  <c r="U99" i="18"/>
  <c r="AN105" i="18"/>
  <c r="AN108" i="18"/>
  <c r="AN89" i="18"/>
  <c r="AM92" i="18"/>
  <c r="AO96" i="18"/>
  <c r="AD98" i="18"/>
  <c r="AN99" i="18"/>
  <c r="AP101" i="18"/>
  <c r="AN107" i="18"/>
  <c r="AA110" i="18"/>
  <c r="AA111" i="18" s="1"/>
  <c r="AA112" i="18" s="1"/>
  <c r="AA113" i="18" s="1"/>
  <c r="AA114" i="18" s="1"/>
  <c r="AA115" i="18" s="1"/>
  <c r="AA116" i="18" s="1"/>
  <c r="AA117" i="18" s="1"/>
  <c r="AA118" i="18" s="1"/>
  <c r="AA119" i="18" s="1"/>
  <c r="AA120" i="18" s="1"/>
  <c r="AA121" i="18" s="1"/>
  <c r="AM118" i="18"/>
  <c r="AN118" i="18"/>
  <c r="AQ118" i="18"/>
  <c r="AQ114" i="18"/>
  <c r="AP118" i="18"/>
  <c r="AP114" i="18"/>
  <c r="AO118" i="18"/>
  <c r="U118" i="18"/>
  <c r="AO115" i="18"/>
  <c r="AO114" i="18"/>
  <c r="U115" i="18"/>
  <c r="U93" i="18"/>
  <c r="AN133" i="18"/>
  <c r="AM93" i="18"/>
  <c r="AQ99" i="18"/>
  <c r="AP99" i="18"/>
  <c r="AM108" i="18"/>
  <c r="AQ108" i="18"/>
  <c r="AB110" i="18"/>
  <c r="AB111" i="18" s="1"/>
  <c r="AB112" i="18" s="1"/>
  <c r="AB113" i="18" s="1"/>
  <c r="AB114" i="18" s="1"/>
  <c r="AB115" i="18" s="1"/>
  <c r="AB116" i="18" s="1"/>
  <c r="AB117" i="18" s="1"/>
  <c r="AB118" i="18" s="1"/>
  <c r="AB119" i="18" s="1"/>
  <c r="AB120" i="18" s="1"/>
  <c r="AB121" i="18" s="1"/>
  <c r="AO109" i="18"/>
  <c r="AP110" i="18"/>
  <c r="AO110" i="18"/>
  <c r="AP109" i="18"/>
  <c r="U110" i="18"/>
  <c r="AM110" i="18"/>
  <c r="AO128" i="18"/>
  <c r="AN127" i="18"/>
  <c r="AN128" i="18"/>
  <c r="AM127" i="18"/>
  <c r="AM128" i="18"/>
  <c r="AN126" i="18"/>
  <c r="AQ127" i="18"/>
  <c r="U128" i="18"/>
  <c r="AP127" i="18"/>
  <c r="AQ125" i="18"/>
  <c r="AO127" i="18"/>
  <c r="AP125" i="18"/>
  <c r="AN125" i="18"/>
  <c r="AM125" i="18"/>
  <c r="U124" i="18"/>
  <c r="AP126" i="18"/>
  <c r="AN131" i="18"/>
  <c r="AQ131" i="18"/>
  <c r="AP131" i="18"/>
  <c r="AM131" i="18"/>
  <c r="U131" i="18"/>
  <c r="U135" i="18"/>
  <c r="AP135" i="18"/>
  <c r="AO135" i="18"/>
  <c r="AN135" i="18"/>
  <c r="AQ135" i="18"/>
  <c r="AM135" i="18"/>
  <c r="AC134" i="18"/>
  <c r="AC135" i="18" s="1"/>
  <c r="AC136" i="18" s="1"/>
  <c r="AC137" i="18" s="1"/>
  <c r="AC138" i="18" s="1"/>
  <c r="AC139" i="18" s="1"/>
  <c r="AQ133" i="18"/>
  <c r="AA134" i="18"/>
  <c r="AA135" i="18" s="1"/>
  <c r="AA136" i="18" s="1"/>
  <c r="AA137" i="18" s="1"/>
  <c r="AA138" i="18" s="1"/>
  <c r="AA139" i="18" s="1"/>
  <c r="AN112" i="18"/>
  <c r="AO98" i="18"/>
  <c r="AM97" i="18"/>
  <c r="AN98" i="18"/>
  <c r="AA98" i="18"/>
  <c r="AA99" i="18" s="1"/>
  <c r="AA100" i="18" s="1"/>
  <c r="AA101" i="18" s="1"/>
  <c r="AA102" i="18" s="1"/>
  <c r="AA103" i="18" s="1"/>
  <c r="AA104" i="18" s="1"/>
  <c r="AA105" i="18" s="1"/>
  <c r="AA106" i="18" s="1"/>
  <c r="AA107" i="18" s="1"/>
  <c r="AA108" i="18" s="1"/>
  <c r="AA109" i="18" s="1"/>
  <c r="AM99" i="18"/>
  <c r="AM105" i="18"/>
  <c r="AO106" i="18"/>
  <c r="AN106" i="18"/>
  <c r="AM106" i="18"/>
  <c r="AM109" i="18"/>
  <c r="AQ110" i="18"/>
  <c r="AQ129" i="18"/>
  <c r="AO131" i="18"/>
  <c r="AO133" i="18"/>
  <c r="U101" i="18"/>
  <c r="U105" i="18"/>
  <c r="AM111" i="18"/>
  <c r="AO111" i="18"/>
  <c r="AP117" i="18"/>
  <c r="AO117" i="18"/>
  <c r="AQ116" i="18"/>
  <c r="AM114" i="18"/>
  <c r="AN117" i="18"/>
  <c r="U117" i="18"/>
  <c r="AM117" i="18"/>
  <c r="AQ124" i="18"/>
  <c r="AP124" i="18"/>
  <c r="AO124" i="18"/>
  <c r="AN124" i="18"/>
  <c r="AM124" i="18"/>
  <c r="U129" i="18"/>
  <c r="AM130" i="18"/>
  <c r="AQ130" i="18"/>
  <c r="AP130" i="18"/>
  <c r="AO130" i="18"/>
  <c r="U130" i="18"/>
  <c r="AQ107" i="18"/>
  <c r="AP107" i="18"/>
  <c r="AP111" i="18"/>
  <c r="AN114" i="18"/>
  <c r="AP116" i="18"/>
  <c r="AP120" i="18"/>
  <c r="U125" i="18"/>
  <c r="AN123" i="18"/>
  <c r="AO123" i="18"/>
  <c r="U123" i="18"/>
  <c r="AM123" i="18"/>
  <c r="U109" i="18"/>
  <c r="AM112" i="18"/>
  <c r="AP115" i="18"/>
  <c r="U116" i="18"/>
  <c r="AN116" i="18"/>
  <c r="AP119" i="18"/>
  <c r="U127" i="18"/>
  <c r="U114" i="18"/>
  <c r="AQ120" i="18"/>
  <c r="AB134" i="18"/>
  <c r="AB135" i="18" s="1"/>
  <c r="AB136" i="18" s="1"/>
  <c r="AB137" i="18" s="1"/>
  <c r="AB138" i="18" s="1"/>
  <c r="AB139" i="18" s="1"/>
  <c r="AO116" i="18"/>
  <c r="AN121" i="18"/>
  <c r="AM126" i="18"/>
  <c r="AN136" i="18"/>
  <c r="U136" i="18"/>
  <c r="AQ136" i="18"/>
  <c r="AP136" i="18"/>
  <c r="AN129" i="18"/>
  <c r="U134" i="18"/>
  <c r="AD134" i="18"/>
  <c r="U138" i="18"/>
  <c r="U126" i="18"/>
  <c r="AO129" i="18"/>
  <c r="AM134" i="18"/>
  <c r="AM138" i="18"/>
  <c r="AP129" i="18"/>
  <c r="U133" i="18"/>
  <c r="AN134" i="18"/>
  <c r="AN138" i="18"/>
  <c r="AO138" i="18"/>
  <c r="AP134" i="18"/>
  <c r="AP138" i="18"/>
  <c r="AQ138" i="18"/>
  <c r="AP133" i="18"/>
  <c r="W139" i="15"/>
  <c r="U102" i="15"/>
  <c r="AO110" i="15"/>
  <c r="U112" i="15"/>
  <c r="AP110" i="15"/>
  <c r="U97" i="15"/>
  <c r="AN98" i="15"/>
  <c r="U90" i="15"/>
  <c r="AP92" i="15"/>
  <c r="AQ93" i="15"/>
  <c r="U96" i="15"/>
  <c r="AM97" i="15"/>
  <c r="AO98" i="15"/>
  <c r="AO99" i="15"/>
  <c r="AM101" i="15"/>
  <c r="AO102" i="15"/>
  <c r="AQ113" i="15"/>
  <c r="AM113" i="15"/>
  <c r="AP113" i="15"/>
  <c r="U113" i="15"/>
  <c r="AN113" i="15"/>
  <c r="AQ111" i="15"/>
  <c r="AO113" i="15"/>
  <c r="AM86" i="15"/>
  <c r="AD86" i="15"/>
  <c r="U86" i="15"/>
  <c r="AB86" i="15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C86" i="15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P88" i="15"/>
  <c r="AM87" i="15"/>
  <c r="AQ88" i="15"/>
  <c r="AM91" i="15"/>
  <c r="AO103" i="15"/>
  <c r="U107" i="15"/>
  <c r="U110" i="15"/>
  <c r="AN91" i="15"/>
  <c r="AN95" i="15"/>
  <c r="U101" i="15"/>
  <c r="AP103" i="15"/>
  <c r="AN86" i="15"/>
  <c r="AN88" i="15"/>
  <c r="AO89" i="15"/>
  <c r="AM90" i="15"/>
  <c r="AP91" i="15"/>
  <c r="AQ95" i="15"/>
  <c r="AO95" i="15"/>
  <c r="AP95" i="15"/>
  <c r="AP96" i="15"/>
  <c r="AM96" i="15"/>
  <c r="AO96" i="15"/>
  <c r="AN96" i="15"/>
  <c r="AQ96" i="15"/>
  <c r="AD98" i="15"/>
  <c r="AP99" i="15"/>
  <c r="AO104" i="15"/>
  <c r="U105" i="15"/>
  <c r="AP106" i="15"/>
  <c r="AN106" i="15"/>
  <c r="U106" i="15"/>
  <c r="AM106" i="15"/>
  <c r="AQ103" i="15"/>
  <c r="AO106" i="15"/>
  <c r="AP111" i="15"/>
  <c r="AQ101" i="15"/>
  <c r="U100" i="15"/>
  <c r="AP101" i="15"/>
  <c r="AN101" i="15"/>
  <c r="AO101" i="15"/>
  <c r="AQ90" i="15"/>
  <c r="U98" i="15"/>
  <c r="AN103" i="15"/>
  <c r="U94" i="15"/>
  <c r="AM95" i="15"/>
  <c r="U93" i="15"/>
  <c r="AN111" i="15"/>
  <c r="AO91" i="15"/>
  <c r="AO86" i="15"/>
  <c r="U87" i="15"/>
  <c r="AO88" i="15"/>
  <c r="AQ94" i="15"/>
  <c r="AN94" i="15"/>
  <c r="AP94" i="15"/>
  <c r="AO94" i="15"/>
  <c r="AC98" i="15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P98" i="15"/>
  <c r="AB98" i="15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Q98" i="15"/>
  <c r="AA98" i="15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M99" i="15"/>
  <c r="AQ99" i="15"/>
  <c r="AQ100" i="15"/>
  <c r="AP102" i="15"/>
  <c r="AQ102" i="15"/>
  <c r="AM103" i="15"/>
  <c r="AQ106" i="15"/>
  <c r="AN109" i="15"/>
  <c r="AO109" i="15"/>
  <c r="U109" i="15"/>
  <c r="AM109" i="15"/>
  <c r="AN108" i="15"/>
  <c r="AM108" i="15"/>
  <c r="AO108" i="15"/>
  <c r="AP109" i="15"/>
  <c r="AQ112" i="15"/>
  <c r="Y97" i="15"/>
  <c r="Y91" i="15"/>
  <c r="U95" i="15"/>
  <c r="AO107" i="15"/>
  <c r="AB110" i="15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P87" i="15"/>
  <c r="AM98" i="15"/>
  <c r="AM102" i="15"/>
  <c r="AQ105" i="15"/>
  <c r="U88" i="15"/>
  <c r="AM94" i="15"/>
  <c r="AN99" i="15"/>
  <c r="AN102" i="15"/>
  <c r="AP86" i="15"/>
  <c r="AQ87" i="15"/>
  <c r="AQ89" i="15"/>
  <c r="U91" i="15"/>
  <c r="AQ91" i="15"/>
  <c r="AO92" i="15"/>
  <c r="AP93" i="15"/>
  <c r="AO93" i="15"/>
  <c r="AM93" i="15"/>
  <c r="U92" i="15"/>
  <c r="AN93" i="15"/>
  <c r="AM92" i="15"/>
  <c r="AQ97" i="15"/>
  <c r="AP97" i="15"/>
  <c r="AN97" i="15"/>
  <c r="AO97" i="15"/>
  <c r="AP104" i="15"/>
  <c r="AM107" i="15"/>
  <c r="AQ109" i="15"/>
  <c r="Y114" i="15"/>
  <c r="AN87" i="15"/>
  <c r="U89" i="15"/>
  <c r="AO90" i="15"/>
  <c r="AM100" i="15"/>
  <c r="AM104" i="15"/>
  <c r="AO105" i="15"/>
  <c r="AP112" i="15"/>
  <c r="AO112" i="15"/>
  <c r="AP107" i="15"/>
  <c r="AQ110" i="15"/>
  <c r="AA110" i="15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N90" i="15"/>
  <c r="U104" i="15"/>
  <c r="AQ107" i="15"/>
  <c r="AM111" i="15"/>
  <c r="U111" i="15"/>
  <c r="AO87" i="15"/>
  <c r="AM89" i="15"/>
  <c r="AP90" i="15"/>
  <c r="AN92" i="15"/>
  <c r="U99" i="15"/>
  <c r="AN100" i="15"/>
  <c r="U103" i="15"/>
  <c r="AN104" i="15"/>
  <c r="AP105" i="15"/>
  <c r="U108" i="15"/>
  <c r="AP108" i="15"/>
  <c r="AC110" i="15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M112" i="15"/>
  <c r="AQ115" i="15"/>
  <c r="AP115" i="15"/>
  <c r="AM114" i="15"/>
  <c r="AO115" i="15"/>
  <c r="AN115" i="15"/>
  <c r="AM115" i="15"/>
  <c r="U115" i="15"/>
  <c r="AM105" i="15"/>
  <c r="AN105" i="15"/>
  <c r="AQ108" i="15"/>
  <c r="AD110" i="15"/>
  <c r="AM110" i="15"/>
  <c r="AN112" i="15"/>
  <c r="AQ114" i="15"/>
  <c r="AO116" i="15"/>
  <c r="AM118" i="15"/>
  <c r="AP119" i="15"/>
  <c r="AN121" i="15"/>
  <c r="AB122" i="15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N123" i="15"/>
  <c r="AQ124" i="15"/>
  <c r="U127" i="15"/>
  <c r="AM128" i="15"/>
  <c r="AN129" i="15"/>
  <c r="AO130" i="15"/>
  <c r="AP131" i="15"/>
  <c r="AQ132" i="15"/>
  <c r="U134" i="15"/>
  <c r="AD134" i="15"/>
  <c r="AN135" i="15"/>
  <c r="AP136" i="15"/>
  <c r="AN139" i="15"/>
  <c r="AP116" i="15"/>
  <c r="AN118" i="15"/>
  <c r="AQ119" i="15"/>
  <c r="U120" i="15"/>
  <c r="AO121" i="15"/>
  <c r="AC122" i="15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O123" i="15"/>
  <c r="U126" i="15"/>
  <c r="AM127" i="15"/>
  <c r="AN128" i="15"/>
  <c r="AO129" i="15"/>
  <c r="AP130" i="15"/>
  <c r="AQ131" i="15"/>
  <c r="AM134" i="15"/>
  <c r="AO135" i="15"/>
  <c r="AQ136" i="15"/>
  <c r="AM138" i="15"/>
  <c r="AO139" i="15"/>
  <c r="AQ116" i="15"/>
  <c r="U117" i="15"/>
  <c r="AO118" i="15"/>
  <c r="AM120" i="15"/>
  <c r="AP121" i="15"/>
  <c r="U122" i="15"/>
  <c r="AD122" i="15"/>
  <c r="AP123" i="15"/>
  <c r="U125" i="15"/>
  <c r="AM126" i="15"/>
  <c r="AN127" i="15"/>
  <c r="AO128" i="15"/>
  <c r="AP129" i="15"/>
  <c r="AQ130" i="15"/>
  <c r="U133" i="15"/>
  <c r="AN134" i="15"/>
  <c r="AP135" i="15"/>
  <c r="U137" i="15"/>
  <c r="AN138" i="15"/>
  <c r="AP139" i="15"/>
  <c r="AM117" i="15"/>
  <c r="AP118" i="15"/>
  <c r="AN120" i="15"/>
  <c r="AQ121" i="15"/>
  <c r="AM122" i="15"/>
  <c r="AQ123" i="15"/>
  <c r="U124" i="15"/>
  <c r="AM125" i="15"/>
  <c r="AN126" i="15"/>
  <c r="AO127" i="15"/>
  <c r="AP128" i="15"/>
  <c r="U132" i="15"/>
  <c r="AM133" i="15"/>
  <c r="AO134" i="15"/>
  <c r="AQ135" i="15"/>
  <c r="W137" i="15"/>
  <c r="AM137" i="15"/>
  <c r="AQ139" i="15"/>
  <c r="AN117" i="15"/>
  <c r="U131" i="15"/>
  <c r="AN114" i="15"/>
  <c r="U116" i="15"/>
  <c r="AO117" i="15"/>
  <c r="AM119" i="15"/>
  <c r="AP120" i="15"/>
  <c r="AO122" i="15"/>
  <c r="AN124" i="15"/>
  <c r="AO125" i="15"/>
  <c r="AP126" i="15"/>
  <c r="AQ127" i="15"/>
  <c r="U130" i="15"/>
  <c r="AM131" i="15"/>
  <c r="AM136" i="15"/>
  <c r="AM116" i="15"/>
  <c r="AP117" i="15"/>
  <c r="Y120" i="15"/>
  <c r="AQ120" i="15"/>
  <c r="AP122" i="15"/>
  <c r="AO124" i="15"/>
  <c r="AM130" i="15"/>
  <c r="AN131" i="15"/>
  <c r="U135" i="15"/>
  <c r="AN136" i="15"/>
  <c r="U118" i="15"/>
  <c r="AO119" i="15"/>
  <c r="AM121" i="15"/>
  <c r="AA122" i="15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M123" i="15"/>
  <c r="AQ125" i="15"/>
  <c r="AM129" i="15"/>
  <c r="AP132" i="15"/>
  <c r="AQ133" i="15"/>
  <c r="AC134" i="15"/>
  <c r="AC135" i="15" s="1"/>
  <c r="AC136" i="15" s="1"/>
  <c r="AC137" i="15" s="1"/>
  <c r="AC138" i="15" s="1"/>
  <c r="AC139" i="15" s="1"/>
  <c r="AM119" i="1"/>
  <c r="Y119" i="1"/>
  <c r="AM113" i="1"/>
  <c r="X106" i="1"/>
  <c r="Y117" i="1"/>
  <c r="Y113" i="1"/>
  <c r="X107" i="1"/>
  <c r="X93" i="1"/>
  <c r="X118" i="1"/>
  <c r="X139" i="1"/>
  <c r="X127" i="1"/>
  <c r="X123" i="1"/>
  <c r="X124" i="1"/>
  <c r="Y120" i="1"/>
  <c r="X113" i="1"/>
  <c r="X92" i="1"/>
  <c r="X91" i="1"/>
  <c r="X90" i="1"/>
  <c r="AM121" i="1"/>
  <c r="Y118" i="1"/>
  <c r="X116" i="1"/>
  <c r="S129" i="1"/>
  <c r="S128" i="1"/>
  <c r="S127" i="1"/>
  <c r="S126" i="1"/>
  <c r="S125" i="1"/>
  <c r="S124" i="1"/>
  <c r="S123" i="1"/>
  <c r="S122" i="1"/>
  <c r="AQ139" i="12"/>
  <c r="AP136" i="12"/>
  <c r="AP139" i="12"/>
  <c r="AP109" i="12"/>
  <c r="AN139" i="12"/>
  <c r="AO139" i="12"/>
  <c r="AO95" i="12"/>
  <c r="AO134" i="12"/>
  <c r="U137" i="11"/>
  <c r="P136" i="11"/>
  <c r="AQ128" i="12"/>
  <c r="AQ131" i="12"/>
  <c r="U107" i="12"/>
  <c r="AO96" i="12"/>
  <c r="AO107" i="12"/>
  <c r="AM86" i="12"/>
  <c r="U138" i="12"/>
  <c r="AA86" i="12"/>
  <c r="AA87" i="12" s="1"/>
  <c r="AA88" i="12" s="1"/>
  <c r="AA89" i="12" s="1"/>
  <c r="AA90" i="12" s="1"/>
  <c r="AA91" i="12" s="1"/>
  <c r="AA92" i="12" s="1"/>
  <c r="AA93" i="12" s="1"/>
  <c r="AA94" i="12" s="1"/>
  <c r="AA95" i="12" s="1"/>
  <c r="AA96" i="12" s="1"/>
  <c r="AA97" i="12" s="1"/>
  <c r="AN114" i="12"/>
  <c r="U133" i="12"/>
  <c r="AM114" i="12"/>
  <c r="AN134" i="12"/>
  <c r="U109" i="12"/>
  <c r="AM109" i="12"/>
  <c r="AQ109" i="12"/>
  <c r="AN89" i="12"/>
  <c r="U95" i="12"/>
  <c r="AN95" i="12"/>
  <c r="AM95" i="12"/>
  <c r="AP95" i="12"/>
  <c r="AQ95" i="12"/>
  <c r="AO102" i="12"/>
  <c r="AQ107" i="12"/>
  <c r="AN127" i="12"/>
  <c r="AM127" i="12"/>
  <c r="AQ127" i="12"/>
  <c r="AP127" i="12"/>
  <c r="U127" i="12"/>
  <c r="AC122" i="12"/>
  <c r="AC123" i="12" s="1"/>
  <c r="AC124" i="12" s="1"/>
  <c r="AC125" i="12" s="1"/>
  <c r="AC126" i="12" s="1"/>
  <c r="AC127" i="12" s="1"/>
  <c r="AC128" i="12" s="1"/>
  <c r="AC129" i="12" s="1"/>
  <c r="AC130" i="12" s="1"/>
  <c r="AC131" i="12" s="1"/>
  <c r="AC132" i="12" s="1"/>
  <c r="AC133" i="12" s="1"/>
  <c r="AP121" i="12"/>
  <c r="AN118" i="12"/>
  <c r="AQ117" i="12"/>
  <c r="AM115" i="12"/>
  <c r="AO127" i="12"/>
  <c r="AO125" i="12"/>
  <c r="AQ122" i="12"/>
  <c r="U115" i="12"/>
  <c r="AO119" i="12"/>
  <c r="AO118" i="12"/>
  <c r="AA122" i="12"/>
  <c r="AA123" i="12" s="1"/>
  <c r="AA124" i="12" s="1"/>
  <c r="AA125" i="12" s="1"/>
  <c r="AA126" i="12" s="1"/>
  <c r="AA127" i="12" s="1"/>
  <c r="AA128" i="12" s="1"/>
  <c r="AA129" i="12" s="1"/>
  <c r="AA130" i="12" s="1"/>
  <c r="AA131" i="12" s="1"/>
  <c r="AA132" i="12" s="1"/>
  <c r="AA133" i="12" s="1"/>
  <c r="AM116" i="12"/>
  <c r="U114" i="12"/>
  <c r="U124" i="12"/>
  <c r="AB110" i="12"/>
  <c r="AB111" i="12" s="1"/>
  <c r="AB112" i="12" s="1"/>
  <c r="AB113" i="12" s="1"/>
  <c r="AB114" i="12" s="1"/>
  <c r="AB115" i="12" s="1"/>
  <c r="AB116" i="12" s="1"/>
  <c r="AB117" i="12" s="1"/>
  <c r="AB118" i="12" s="1"/>
  <c r="AB119" i="12" s="1"/>
  <c r="AB120" i="12" s="1"/>
  <c r="AB121" i="12" s="1"/>
  <c r="AP120" i="12"/>
  <c r="AP119" i="12"/>
  <c r="AP118" i="12"/>
  <c r="AQ116" i="12"/>
  <c r="AO120" i="12"/>
  <c r="AN116" i="12"/>
  <c r="AN93" i="12"/>
  <c r="AO101" i="12"/>
  <c r="AA110" i="12"/>
  <c r="AA111" i="12" s="1"/>
  <c r="AA112" i="12" s="1"/>
  <c r="AA113" i="12" s="1"/>
  <c r="AA114" i="12" s="1"/>
  <c r="AA115" i="12" s="1"/>
  <c r="AA116" i="12" s="1"/>
  <c r="AA117" i="12" s="1"/>
  <c r="AA118" i="12" s="1"/>
  <c r="AA119" i="12" s="1"/>
  <c r="AA120" i="12" s="1"/>
  <c r="AA121" i="12" s="1"/>
  <c r="AP101" i="12"/>
  <c r="AN109" i="12"/>
  <c r="AP110" i="12"/>
  <c r="U113" i="12"/>
  <c r="AQ133" i="12"/>
  <c r="AP133" i="12"/>
  <c r="AO133" i="12"/>
  <c r="AN133" i="12"/>
  <c r="AM133" i="12"/>
  <c r="AP131" i="12"/>
  <c r="AO130" i="12"/>
  <c r="AP129" i="12"/>
  <c r="AP128" i="12"/>
  <c r="U131" i="12"/>
  <c r="U130" i="12"/>
  <c r="U132" i="12"/>
  <c r="AO106" i="12"/>
  <c r="AN106" i="12"/>
  <c r="AM106" i="12"/>
  <c r="AP106" i="12"/>
  <c r="U106" i="12"/>
  <c r="U104" i="12"/>
  <c r="AQ106" i="12"/>
  <c r="AM103" i="12"/>
  <c r="AM102" i="12"/>
  <c r="AC98" i="12"/>
  <c r="AC99" i="12" s="1"/>
  <c r="AC100" i="12" s="1"/>
  <c r="AC101" i="12" s="1"/>
  <c r="AC102" i="12" s="1"/>
  <c r="AC103" i="12" s="1"/>
  <c r="AC104" i="12" s="1"/>
  <c r="AC105" i="12" s="1"/>
  <c r="AC106" i="12" s="1"/>
  <c r="AC107" i="12" s="1"/>
  <c r="AC108" i="12" s="1"/>
  <c r="AC109" i="12" s="1"/>
  <c r="AQ99" i="12"/>
  <c r="U87" i="12"/>
  <c r="AN87" i="12"/>
  <c r="AM87" i="12"/>
  <c r="AP87" i="12"/>
  <c r="AO87" i="12"/>
  <c r="AC86" i="12"/>
  <c r="AC87" i="12" s="1"/>
  <c r="AC88" i="12" s="1"/>
  <c r="AC89" i="12" s="1"/>
  <c r="AC90" i="12" s="1"/>
  <c r="AC91" i="12" s="1"/>
  <c r="AC92" i="12" s="1"/>
  <c r="AC93" i="12" s="1"/>
  <c r="AC94" i="12" s="1"/>
  <c r="AC95" i="12" s="1"/>
  <c r="AC96" i="12" s="1"/>
  <c r="AC97" i="12" s="1"/>
  <c r="AO86" i="12"/>
  <c r="AB86" i="12"/>
  <c r="AB87" i="12" s="1"/>
  <c r="AB88" i="12" s="1"/>
  <c r="AB89" i="12" s="1"/>
  <c r="AB90" i="12" s="1"/>
  <c r="AB91" i="12" s="1"/>
  <c r="AB92" i="12" s="1"/>
  <c r="AB93" i="12" s="1"/>
  <c r="AB94" i="12" s="1"/>
  <c r="AB95" i="12" s="1"/>
  <c r="AB96" i="12" s="1"/>
  <c r="AB97" i="12" s="1"/>
  <c r="AD86" i="12"/>
  <c r="AQ87" i="12"/>
  <c r="AQ91" i="12"/>
  <c r="AM100" i="12"/>
  <c r="U100" i="12"/>
  <c r="AO100" i="12"/>
  <c r="AN100" i="12"/>
  <c r="AQ100" i="12"/>
  <c r="AP100" i="12"/>
  <c r="AN88" i="12"/>
  <c r="U96" i="12"/>
  <c r="AQ114" i="12"/>
  <c r="AM92" i="12"/>
  <c r="AN94" i="12"/>
  <c r="AM94" i="12"/>
  <c r="AP94" i="12"/>
  <c r="AO94" i="12"/>
  <c r="AM93" i="12"/>
  <c r="AO92" i="12"/>
  <c r="AN92" i="12"/>
  <c r="AQ94" i="12"/>
  <c r="U94" i="12"/>
  <c r="AO91" i="12"/>
  <c r="U92" i="12"/>
  <c r="AP92" i="12"/>
  <c r="AO88" i="12"/>
  <c r="AN96" i="12"/>
  <c r="AO98" i="12"/>
  <c r="AN98" i="12"/>
  <c r="AQ98" i="12"/>
  <c r="AP98" i="12"/>
  <c r="AD98" i="12"/>
  <c r="AM97" i="12"/>
  <c r="AN97" i="12"/>
  <c r="U98" i="12"/>
  <c r="AP96" i="12"/>
  <c r="AB98" i="12"/>
  <c r="AB99" i="12" s="1"/>
  <c r="AB100" i="12" s="1"/>
  <c r="AB101" i="12" s="1"/>
  <c r="AB102" i="12" s="1"/>
  <c r="AB103" i="12" s="1"/>
  <c r="AB104" i="12" s="1"/>
  <c r="AB105" i="12" s="1"/>
  <c r="AB106" i="12" s="1"/>
  <c r="AB107" i="12" s="1"/>
  <c r="AB108" i="12" s="1"/>
  <c r="AB109" i="12" s="1"/>
  <c r="AM96" i="12"/>
  <c r="AM98" i="12"/>
  <c r="AA98" i="12"/>
  <c r="AA99" i="12" s="1"/>
  <c r="AA100" i="12" s="1"/>
  <c r="AA101" i="12" s="1"/>
  <c r="AA102" i="12" s="1"/>
  <c r="AA103" i="12" s="1"/>
  <c r="AA104" i="12" s="1"/>
  <c r="AA105" i="12" s="1"/>
  <c r="AA106" i="12" s="1"/>
  <c r="AA107" i="12" s="1"/>
  <c r="AA108" i="12" s="1"/>
  <c r="AA109" i="12" s="1"/>
  <c r="AQ101" i="12"/>
  <c r="AO109" i="12"/>
  <c r="AQ110" i="12"/>
  <c r="AN90" i="12"/>
  <c r="AM90" i="12"/>
  <c r="AP90" i="12"/>
  <c r="AO90" i="12"/>
  <c r="AM89" i="12"/>
  <c r="AM88" i="12"/>
  <c r="U88" i="12"/>
  <c r="AM108" i="12"/>
  <c r="U108" i="12"/>
  <c r="AN108" i="12"/>
  <c r="AP88" i="12"/>
  <c r="AP105" i="12"/>
  <c r="AO105" i="12"/>
  <c r="AN105" i="12"/>
  <c r="AM105" i="12"/>
  <c r="U105" i="12"/>
  <c r="AQ105" i="12"/>
  <c r="AN99" i="12"/>
  <c r="AM99" i="12"/>
  <c r="AP99" i="12"/>
  <c r="AO99" i="12"/>
  <c r="U99" i="12"/>
  <c r="AN102" i="12"/>
  <c r="AP108" i="12"/>
  <c r="AC134" i="12"/>
  <c r="AC135" i="12" s="1"/>
  <c r="AC136" i="12" s="1"/>
  <c r="AC137" i="12" s="1"/>
  <c r="AC138" i="12" s="1"/>
  <c r="AC139" i="12" s="1"/>
  <c r="AB134" i="12"/>
  <c r="AB135" i="12" s="1"/>
  <c r="AB136" i="12" s="1"/>
  <c r="AB137" i="12" s="1"/>
  <c r="AB138" i="12" s="1"/>
  <c r="AB139" i="12" s="1"/>
  <c r="AQ134" i="12"/>
  <c r="AP134" i="12"/>
  <c r="U134" i="12"/>
  <c r="AM134" i="12"/>
  <c r="AA134" i="12"/>
  <c r="AA135" i="12" s="1"/>
  <c r="AA136" i="12" s="1"/>
  <c r="AA137" i="12" s="1"/>
  <c r="AA138" i="12" s="1"/>
  <c r="AA139" i="12" s="1"/>
  <c r="AD134" i="12"/>
  <c r="U102" i="12"/>
  <c r="AQ108" i="12"/>
  <c r="AM110" i="12"/>
  <c r="AM111" i="12"/>
  <c r="AO136" i="12"/>
  <c r="AN136" i="12"/>
  <c r="AQ135" i="12"/>
  <c r="U136" i="12"/>
  <c r="AP135" i="12"/>
  <c r="AM136" i="12"/>
  <c r="AO135" i="12"/>
  <c r="AN135" i="12"/>
  <c r="AO108" i="12"/>
  <c r="AN103" i="12"/>
  <c r="AP113" i="12"/>
  <c r="AN113" i="12"/>
  <c r="AM113" i="12"/>
  <c r="AQ111" i="12"/>
  <c r="AQ112" i="12"/>
  <c r="AN110" i="12"/>
  <c r="AP111" i="12"/>
  <c r="AM112" i="12"/>
  <c r="AO111" i="12"/>
  <c r="U90" i="12"/>
  <c r="AQ90" i="12"/>
  <c r="U101" i="12"/>
  <c r="AN101" i="12"/>
  <c r="AM101" i="12"/>
  <c r="AQ102" i="12"/>
  <c r="AQ104" i="12"/>
  <c r="AP104" i="12"/>
  <c r="AO104" i="12"/>
  <c r="AN104" i="12"/>
  <c r="AP103" i="12"/>
  <c r="U103" i="12"/>
  <c r="AM104" i="12"/>
  <c r="AP102" i="12"/>
  <c r="AO103" i="12"/>
  <c r="AO110" i="12"/>
  <c r="AN111" i="12"/>
  <c r="AO113" i="12"/>
  <c r="AQ136" i="12"/>
  <c r="AM138" i="12"/>
  <c r="AO138" i="12"/>
  <c r="AO137" i="12"/>
  <c r="AN138" i="12"/>
  <c r="AN137" i="12"/>
  <c r="AM137" i="12"/>
  <c r="AQ138" i="12"/>
  <c r="AP138" i="12"/>
  <c r="U137" i="12"/>
  <c r="AO117" i="12"/>
  <c r="AB122" i="12"/>
  <c r="AB123" i="12" s="1"/>
  <c r="AB124" i="12" s="1"/>
  <c r="AB125" i="12" s="1"/>
  <c r="AB126" i="12" s="1"/>
  <c r="AB127" i="12" s="1"/>
  <c r="AB128" i="12" s="1"/>
  <c r="AB129" i="12" s="1"/>
  <c r="AB130" i="12" s="1"/>
  <c r="AB131" i="12" s="1"/>
  <c r="AB132" i="12" s="1"/>
  <c r="AB133" i="12" s="1"/>
  <c r="AP124" i="12"/>
  <c r="AO124" i="12"/>
  <c r="AN124" i="12"/>
  <c r="AQ123" i="12"/>
  <c r="AN121" i="12"/>
  <c r="AN119" i="12"/>
  <c r="AN117" i="12"/>
  <c r="AM124" i="12"/>
  <c r="AP123" i="12"/>
  <c r="AD122" i="12"/>
  <c r="AQ120" i="12"/>
  <c r="AQ118" i="12"/>
  <c r="U123" i="12"/>
  <c r="AP122" i="12"/>
  <c r="U122" i="12"/>
  <c r="AO121" i="12"/>
  <c r="AN120" i="12"/>
  <c r="U116" i="12"/>
  <c r="AQ115" i="12"/>
  <c r="AM123" i="12"/>
  <c r="AO122" i="12"/>
  <c r="AN115" i="12"/>
  <c r="AQ124" i="12"/>
  <c r="AQ119" i="12"/>
  <c r="AP117" i="12"/>
  <c r="AM129" i="12"/>
  <c r="U91" i="12"/>
  <c r="AN91" i="12"/>
  <c r="AM91" i="12"/>
  <c r="AP91" i="12"/>
  <c r="AQ125" i="12"/>
  <c r="AP125" i="12"/>
  <c r="AM125" i="12"/>
  <c r="U125" i="12"/>
  <c r="AN125" i="12"/>
  <c r="AQ126" i="12"/>
  <c r="AN126" i="12"/>
  <c r="AM126" i="12"/>
  <c r="U126" i="12"/>
  <c r="AP126" i="12"/>
  <c r="AO126" i="12"/>
  <c r="AN86" i="12"/>
  <c r="AQ86" i="12"/>
  <c r="U86" i="12"/>
  <c r="AN107" i="12"/>
  <c r="AM107" i="12"/>
  <c r="AP107" i="12"/>
  <c r="AN130" i="12"/>
  <c r="AM130" i="12"/>
  <c r="AM128" i="12"/>
  <c r="AO128" i="12"/>
  <c r="AN128" i="12"/>
  <c r="AO129" i="12"/>
  <c r="AQ130" i="12"/>
  <c r="AN129" i="12"/>
  <c r="AP130" i="12"/>
  <c r="AP89" i="12"/>
  <c r="AO89" i="12"/>
  <c r="AQ89" i="12"/>
  <c r="AP93" i="12"/>
  <c r="AO93" i="12"/>
  <c r="AQ93" i="12"/>
  <c r="AP97" i="12"/>
  <c r="AO97" i="12"/>
  <c r="AQ97" i="12"/>
  <c r="AD110" i="12"/>
  <c r="U128" i="12"/>
  <c r="AQ132" i="12"/>
  <c r="U89" i="12"/>
  <c r="U93" i="12"/>
  <c r="U97" i="12"/>
  <c r="U111" i="12"/>
  <c r="AM135" i="12"/>
  <c r="AM139" i="12"/>
  <c r="AQ88" i="12"/>
  <c r="AQ92" i="12"/>
  <c r="AQ96" i="12"/>
  <c r="AQ103" i="12"/>
  <c r="AC110" i="12"/>
  <c r="AC111" i="12" s="1"/>
  <c r="AC112" i="12" s="1"/>
  <c r="AC113" i="12" s="1"/>
  <c r="AC114" i="12" s="1"/>
  <c r="AC115" i="12" s="1"/>
  <c r="AC116" i="12" s="1"/>
  <c r="AC117" i="12" s="1"/>
  <c r="AC118" i="12" s="1"/>
  <c r="AC119" i="12" s="1"/>
  <c r="AC120" i="12" s="1"/>
  <c r="AC121" i="12" s="1"/>
  <c r="AP112" i="12"/>
  <c r="U112" i="12"/>
  <c r="AN112" i="12"/>
  <c r="AP114" i="12"/>
  <c r="AO114" i="12"/>
  <c r="AP115" i="12"/>
  <c r="AO115" i="12"/>
  <c r="AP116" i="12"/>
  <c r="AO116" i="12"/>
  <c r="U117" i="12"/>
  <c r="AM117" i="12"/>
  <c r="AO131" i="12"/>
  <c r="AN131" i="12"/>
  <c r="AM131" i="12"/>
  <c r="U110" i="12"/>
  <c r="AO112" i="12"/>
  <c r="AP132" i="12"/>
  <c r="AO132" i="12"/>
  <c r="AN132" i="12"/>
  <c r="AM132" i="12"/>
  <c r="AM118" i="12"/>
  <c r="U118" i="12"/>
  <c r="AO123" i="12"/>
  <c r="AN123" i="12"/>
  <c r="AM119" i="12"/>
  <c r="U119" i="12"/>
  <c r="AM120" i="12"/>
  <c r="U120" i="12"/>
  <c r="AM121" i="12"/>
  <c r="U121" i="12"/>
  <c r="AN122" i="12"/>
  <c r="AM122" i="12"/>
  <c r="AQ137" i="12"/>
  <c r="AP137" i="12"/>
  <c r="U129" i="12"/>
  <c r="U135" i="12"/>
  <c r="U139" i="12"/>
  <c r="AQ136" i="11"/>
  <c r="O139" i="11"/>
  <c r="P139" i="11"/>
  <c r="Q139" i="11"/>
  <c r="R139" i="11"/>
  <c r="S139" i="11"/>
  <c r="T139" i="11"/>
  <c r="U139" i="11"/>
  <c r="AQ139" i="11"/>
  <c r="AP139" i="11"/>
  <c r="AO139" i="11"/>
  <c r="AN139" i="11"/>
  <c r="AM139" i="11"/>
  <c r="AP136" i="11"/>
  <c r="T137" i="11"/>
  <c r="O136" i="11"/>
  <c r="S137" i="11"/>
  <c r="AQ138" i="11"/>
  <c r="AO136" i="11"/>
  <c r="AP138" i="11"/>
  <c r="AN136" i="11"/>
  <c r="AO138" i="11"/>
  <c r="AM136" i="11"/>
  <c r="R137" i="11"/>
  <c r="Q137" i="11"/>
  <c r="U138" i="11"/>
  <c r="P137" i="11"/>
  <c r="AN138" i="11"/>
  <c r="T138" i="11"/>
  <c r="O137" i="11"/>
  <c r="AM138" i="11"/>
  <c r="AD134" i="11"/>
  <c r="AD135" i="11" s="1"/>
  <c r="AQ137" i="11"/>
  <c r="AP137" i="11"/>
  <c r="Q138" i="11"/>
  <c r="S136" i="11"/>
  <c r="AO137" i="11"/>
  <c r="U136" i="11"/>
  <c r="T136" i="11"/>
  <c r="P138" i="11"/>
  <c r="R136" i="11"/>
  <c r="AN137" i="11"/>
  <c r="S138" i="11"/>
  <c r="R138" i="11"/>
  <c r="O138" i="11"/>
  <c r="Q136" i="11"/>
  <c r="AM137" i="11"/>
  <c r="AM114" i="11"/>
  <c r="AN122" i="11"/>
  <c r="AP115" i="11"/>
  <c r="AQ106" i="11"/>
  <c r="AQ94" i="11"/>
  <c r="AQ86" i="11"/>
  <c r="AM125" i="11"/>
  <c r="AO121" i="11"/>
  <c r="AP106" i="11"/>
  <c r="AM124" i="11"/>
  <c r="AM112" i="11"/>
  <c r="AM100" i="11"/>
  <c r="AM88" i="11"/>
  <c r="AN132" i="11"/>
  <c r="AN120" i="11"/>
  <c r="AN108" i="11"/>
  <c r="AN96" i="11"/>
  <c r="AP132" i="11"/>
  <c r="AO127" i="11"/>
  <c r="AP120" i="11"/>
  <c r="AP114" i="11"/>
  <c r="AO110" i="11"/>
  <c r="AO106" i="11"/>
  <c r="AO102" i="11"/>
  <c r="AO98" i="11"/>
  <c r="AO94" i="11"/>
  <c r="AO90" i="11"/>
  <c r="AM126" i="11"/>
  <c r="AN97" i="11"/>
  <c r="AQ132" i="11"/>
  <c r="AP98" i="11"/>
  <c r="AO86" i="11"/>
  <c r="AM135" i="11"/>
  <c r="AM123" i="11"/>
  <c r="AM111" i="11"/>
  <c r="AM99" i="11"/>
  <c r="AM87" i="11"/>
  <c r="AN131" i="11"/>
  <c r="AN119" i="11"/>
  <c r="AN107" i="11"/>
  <c r="AN95" i="11"/>
  <c r="AO132" i="11"/>
  <c r="AP126" i="11"/>
  <c r="AO120" i="11"/>
  <c r="AO114" i="11"/>
  <c r="AQ109" i="11"/>
  <c r="AQ105" i="11"/>
  <c r="AQ101" i="11"/>
  <c r="AQ97" i="11"/>
  <c r="AQ93" i="11"/>
  <c r="AQ89" i="11"/>
  <c r="AN134" i="11"/>
  <c r="AM101" i="11"/>
  <c r="AM134" i="11"/>
  <c r="AM122" i="11"/>
  <c r="AM110" i="11"/>
  <c r="AM98" i="11"/>
  <c r="AM86" i="11"/>
  <c r="AN130" i="11"/>
  <c r="AN118" i="11"/>
  <c r="AN106" i="11"/>
  <c r="AN94" i="11"/>
  <c r="AQ135" i="11"/>
  <c r="AQ131" i="11"/>
  <c r="AO126" i="11"/>
  <c r="AP119" i="11"/>
  <c r="AP113" i="11"/>
  <c r="AP109" i="11"/>
  <c r="AP105" i="11"/>
  <c r="AP101" i="11"/>
  <c r="AP97" i="11"/>
  <c r="AP93" i="11"/>
  <c r="AP89" i="11"/>
  <c r="AN110" i="11"/>
  <c r="AQ110" i="11"/>
  <c r="AQ102" i="11"/>
  <c r="AQ98" i="11"/>
  <c r="AQ90" i="11"/>
  <c r="AN121" i="11"/>
  <c r="AP127" i="11"/>
  <c r="AP102" i="11"/>
  <c r="AM133" i="11"/>
  <c r="AM121" i="11"/>
  <c r="AM109" i="11"/>
  <c r="AM97" i="11"/>
  <c r="AN129" i="11"/>
  <c r="AN117" i="11"/>
  <c r="AN105" i="11"/>
  <c r="AN93" i="11"/>
  <c r="AP135" i="11"/>
  <c r="AP131" i="11"/>
  <c r="AP125" i="11"/>
  <c r="AO119" i="11"/>
  <c r="AO113" i="11"/>
  <c r="AO109" i="11"/>
  <c r="AO105" i="11"/>
  <c r="AO101" i="11"/>
  <c r="AO97" i="11"/>
  <c r="AO93" i="11"/>
  <c r="AO89" i="11"/>
  <c r="AP121" i="11"/>
  <c r="AM113" i="11"/>
  <c r="AN133" i="11"/>
  <c r="AO115" i="11"/>
  <c r="AP90" i="11"/>
  <c r="AM132" i="11"/>
  <c r="AM120" i="11"/>
  <c r="AM108" i="11"/>
  <c r="AM96" i="11"/>
  <c r="AN128" i="11"/>
  <c r="AN116" i="11"/>
  <c r="AN104" i="11"/>
  <c r="AN92" i="11"/>
  <c r="AO135" i="11"/>
  <c r="AO131" i="11"/>
  <c r="AO125" i="11"/>
  <c r="AP118" i="11"/>
  <c r="AQ112" i="11"/>
  <c r="AQ108" i="11"/>
  <c r="AQ104" i="11"/>
  <c r="AQ100" i="11"/>
  <c r="AQ96" i="11"/>
  <c r="AQ92" i="11"/>
  <c r="AQ88" i="11"/>
  <c r="AP94" i="11"/>
  <c r="AM131" i="11"/>
  <c r="AM119" i="11"/>
  <c r="AM107" i="11"/>
  <c r="AM95" i="11"/>
  <c r="AN127" i="11"/>
  <c r="AN115" i="11"/>
  <c r="AN103" i="11"/>
  <c r="AN91" i="11"/>
  <c r="AQ134" i="11"/>
  <c r="AP130" i="11"/>
  <c r="AP124" i="11"/>
  <c r="AO118" i="11"/>
  <c r="AP112" i="11"/>
  <c r="AP108" i="11"/>
  <c r="AP104" i="11"/>
  <c r="AP100" i="11"/>
  <c r="AP96" i="11"/>
  <c r="AP92" i="11"/>
  <c r="AP88" i="11"/>
  <c r="AM102" i="11"/>
  <c r="AN98" i="11"/>
  <c r="AO128" i="11"/>
  <c r="AM89" i="11"/>
  <c r="AN109" i="11"/>
  <c r="AP110" i="11"/>
  <c r="AM130" i="11"/>
  <c r="AM118" i="11"/>
  <c r="AM106" i="11"/>
  <c r="AM94" i="11"/>
  <c r="AN126" i="11"/>
  <c r="AN114" i="11"/>
  <c r="AN102" i="11"/>
  <c r="AN90" i="11"/>
  <c r="AP134" i="11"/>
  <c r="AO130" i="11"/>
  <c r="AO124" i="11"/>
  <c r="AP117" i="11"/>
  <c r="AO112" i="11"/>
  <c r="AO108" i="11"/>
  <c r="AO104" i="11"/>
  <c r="AO100" i="11"/>
  <c r="AO96" i="11"/>
  <c r="AO92" i="11"/>
  <c r="AO88" i="11"/>
  <c r="AM90" i="11"/>
  <c r="AN86" i="11"/>
  <c r="AO133" i="11"/>
  <c r="AM129" i="11"/>
  <c r="AM117" i="11"/>
  <c r="AM105" i="11"/>
  <c r="AM93" i="11"/>
  <c r="AN125" i="11"/>
  <c r="AN113" i="11"/>
  <c r="AN101" i="11"/>
  <c r="AN89" i="11"/>
  <c r="AO134" i="11"/>
  <c r="AP129" i="11"/>
  <c r="AP123" i="11"/>
  <c r="AO117" i="11"/>
  <c r="AQ111" i="11"/>
  <c r="AQ107" i="11"/>
  <c r="AQ103" i="11"/>
  <c r="AQ99" i="11"/>
  <c r="AQ95" i="11"/>
  <c r="AQ91" i="11"/>
  <c r="AQ87" i="11"/>
  <c r="AM128" i="11"/>
  <c r="AM104" i="11"/>
  <c r="AN112" i="11"/>
  <c r="AN88" i="11"/>
  <c r="AQ133" i="11"/>
  <c r="AO129" i="11"/>
  <c r="AO123" i="11"/>
  <c r="AP116" i="11"/>
  <c r="AP111" i="11"/>
  <c r="AP103" i="11"/>
  <c r="AP99" i="11"/>
  <c r="AP95" i="11"/>
  <c r="AP91" i="11"/>
  <c r="AP87" i="11"/>
  <c r="AM116" i="11"/>
  <c r="AM92" i="11"/>
  <c r="AN124" i="11"/>
  <c r="AN100" i="11"/>
  <c r="AP107" i="11"/>
  <c r="AM127" i="11"/>
  <c r="AM115" i="11"/>
  <c r="AM103" i="11"/>
  <c r="AM91" i="11"/>
  <c r="AN135" i="11"/>
  <c r="AN123" i="11"/>
  <c r="AN111" i="11"/>
  <c r="AN99" i="11"/>
  <c r="AN87" i="11"/>
  <c r="AP133" i="11"/>
  <c r="AP128" i="11"/>
  <c r="AO122" i="11"/>
  <c r="AO116" i="11"/>
  <c r="AO111" i="11"/>
  <c r="AO107" i="11"/>
  <c r="AO103" i="11"/>
  <c r="AO99" i="11"/>
  <c r="AO95" i="11"/>
  <c r="AO91" i="11"/>
  <c r="AO87" i="11"/>
  <c r="AD98" i="11"/>
  <c r="AE98" i="11" s="1"/>
  <c r="T106" i="11"/>
  <c r="AD86" i="11"/>
  <c r="AD110" i="11"/>
  <c r="AD122" i="11"/>
  <c r="T108" i="11"/>
  <c r="U133" i="11"/>
  <c r="R133" i="11"/>
  <c r="R131" i="11"/>
  <c r="S132" i="11"/>
  <c r="N133" i="11"/>
  <c r="O133" i="11"/>
  <c r="P133" i="11"/>
  <c r="R132" i="11"/>
  <c r="S133" i="11"/>
  <c r="Q133" i="11"/>
  <c r="S131" i="11"/>
  <c r="U91" i="11"/>
  <c r="S86" i="11"/>
  <c r="R91" i="11"/>
  <c r="K91" i="11"/>
  <c r="R90" i="11"/>
  <c r="S87" i="11"/>
  <c r="L91" i="11"/>
  <c r="R89" i="11"/>
  <c r="S91" i="11"/>
  <c r="M91" i="11"/>
  <c r="R88" i="11"/>
  <c r="S90" i="11"/>
  <c r="N91" i="11"/>
  <c r="R87" i="11"/>
  <c r="S88" i="11"/>
  <c r="O91" i="11"/>
  <c r="S89" i="11"/>
  <c r="P91" i="11"/>
  <c r="Q91" i="11"/>
  <c r="U97" i="11"/>
  <c r="S92" i="11"/>
  <c r="K97" i="11"/>
  <c r="R97" i="11"/>
  <c r="L97" i="11"/>
  <c r="M97" i="11"/>
  <c r="N97" i="11"/>
  <c r="R95" i="11"/>
  <c r="O97" i="11"/>
  <c r="P97" i="11"/>
  <c r="R93" i="11"/>
  <c r="R96" i="11"/>
  <c r="S94" i="11"/>
  <c r="S95" i="11"/>
  <c r="S97" i="11"/>
  <c r="T94" i="11"/>
  <c r="Q97" i="11"/>
  <c r="R94" i="11"/>
  <c r="S93" i="11"/>
  <c r="S96" i="11"/>
  <c r="T93" i="11"/>
  <c r="T95" i="11"/>
  <c r="T97" i="11"/>
  <c r="U103" i="11"/>
  <c r="R102" i="11"/>
  <c r="L103" i="11"/>
  <c r="M103" i="11"/>
  <c r="N103" i="11"/>
  <c r="R101" i="11"/>
  <c r="O103" i="11"/>
  <c r="P103" i="11"/>
  <c r="R100" i="11"/>
  <c r="S99" i="11"/>
  <c r="S101" i="11"/>
  <c r="S103" i="11"/>
  <c r="T98" i="11"/>
  <c r="T100" i="11"/>
  <c r="T103" i="11"/>
  <c r="Q103" i="11"/>
  <c r="R99" i="11"/>
  <c r="R103" i="11"/>
  <c r="S98" i="11"/>
  <c r="S100" i="11"/>
  <c r="T99" i="11"/>
  <c r="T101" i="11"/>
  <c r="U109" i="11"/>
  <c r="R107" i="11"/>
  <c r="R109" i="11"/>
  <c r="L109" i="11"/>
  <c r="M109" i="11"/>
  <c r="N109" i="11"/>
  <c r="R106" i="11"/>
  <c r="O109" i="11"/>
  <c r="P109" i="11"/>
  <c r="R105" i="11"/>
  <c r="S105" i="11"/>
  <c r="S106" i="11"/>
  <c r="S108" i="11"/>
  <c r="Q109" i="11"/>
  <c r="R108" i="11"/>
  <c r="S104" i="11"/>
  <c r="S107" i="11"/>
  <c r="S109" i="11"/>
  <c r="U127" i="11"/>
  <c r="N127" i="11"/>
  <c r="O127" i="11"/>
  <c r="P127" i="11"/>
  <c r="Q127" i="11"/>
  <c r="S135" i="11"/>
  <c r="R135" i="11"/>
  <c r="S134" i="11"/>
  <c r="T107" i="11"/>
  <c r="U86" i="11"/>
  <c r="U92" i="11"/>
  <c r="U98" i="11"/>
  <c r="U104" i="11"/>
  <c r="U110" i="11"/>
  <c r="U116" i="11"/>
  <c r="U122" i="11"/>
  <c r="U128" i="11"/>
  <c r="U134" i="11"/>
  <c r="T105" i="11"/>
  <c r="U115" i="11"/>
  <c r="R111" i="11"/>
  <c r="M115" i="11"/>
  <c r="N115" i="11"/>
  <c r="R112" i="11"/>
  <c r="S111" i="11"/>
  <c r="O115" i="11"/>
  <c r="P115" i="11"/>
  <c r="S110" i="11"/>
  <c r="S112" i="11"/>
  <c r="T104" i="11"/>
  <c r="M87" i="11"/>
  <c r="M105" i="11"/>
  <c r="M117" i="11"/>
  <c r="T91" i="11"/>
  <c r="U121" i="11"/>
  <c r="M121" i="11"/>
  <c r="N121" i="11"/>
  <c r="O121" i="11"/>
  <c r="P121" i="11"/>
  <c r="M93" i="11"/>
  <c r="M99" i="11"/>
  <c r="M111" i="11"/>
  <c r="T92" i="11"/>
  <c r="U87" i="11"/>
  <c r="U93" i="11"/>
  <c r="U99" i="11"/>
  <c r="U105" i="11"/>
  <c r="U111" i="11"/>
  <c r="U117" i="11"/>
  <c r="U123" i="11"/>
  <c r="U129" i="11"/>
  <c r="U135" i="11"/>
  <c r="T90" i="11"/>
  <c r="T112" i="11"/>
  <c r="T89" i="11"/>
  <c r="U89" i="11"/>
  <c r="U95" i="11"/>
  <c r="U101" i="11"/>
  <c r="U107" i="11"/>
  <c r="U113" i="11"/>
  <c r="U119" i="11"/>
  <c r="U125" i="11"/>
  <c r="U131" i="11"/>
  <c r="T135" i="11"/>
  <c r="T111" i="11"/>
  <c r="T88" i="11"/>
  <c r="T134" i="11"/>
  <c r="T87" i="11"/>
  <c r="U90" i="11"/>
  <c r="U96" i="11"/>
  <c r="U102" i="11"/>
  <c r="U108" i="11"/>
  <c r="U114" i="11"/>
  <c r="U120" i="11"/>
  <c r="U126" i="11"/>
  <c r="U132" i="11"/>
  <c r="T133" i="11"/>
  <c r="T109" i="11"/>
  <c r="T86" i="11"/>
  <c r="Q135" i="11"/>
  <c r="Q134" i="11"/>
  <c r="Q132" i="11"/>
  <c r="Q131" i="11"/>
  <c r="Q130" i="11"/>
  <c r="Q129" i="11"/>
  <c r="Q128" i="11"/>
  <c r="Q126" i="11"/>
  <c r="Q125" i="11"/>
  <c r="Q124" i="11"/>
  <c r="Q123" i="11"/>
  <c r="Q112" i="11"/>
  <c r="Q111" i="11"/>
  <c r="Q110" i="11"/>
  <c r="Q108" i="11"/>
  <c r="Q107" i="11"/>
  <c r="Q106" i="11"/>
  <c r="Q105" i="11"/>
  <c r="Q104" i="11"/>
  <c r="Q102" i="11"/>
  <c r="Q101" i="11"/>
  <c r="Q100" i="11"/>
  <c r="Q99" i="11"/>
  <c r="Q98" i="11"/>
  <c r="Q96" i="11"/>
  <c r="Q95" i="11"/>
  <c r="Q94" i="11"/>
  <c r="Q93" i="11"/>
  <c r="Q92" i="11"/>
  <c r="Q90" i="11"/>
  <c r="Q89" i="11"/>
  <c r="Q88" i="11"/>
  <c r="Q87" i="11"/>
  <c r="Q86" i="11"/>
  <c r="R110" i="11"/>
  <c r="P135" i="11"/>
  <c r="P134" i="11"/>
  <c r="P132" i="11"/>
  <c r="P131" i="11"/>
  <c r="P130" i="11"/>
  <c r="P129" i="11"/>
  <c r="P128" i="11"/>
  <c r="P126" i="11"/>
  <c r="P125" i="11"/>
  <c r="P124" i="11"/>
  <c r="P123" i="11"/>
  <c r="P122" i="11"/>
  <c r="P120" i="11"/>
  <c r="P119" i="11"/>
  <c r="P118" i="11"/>
  <c r="P117" i="11"/>
  <c r="P116" i="11"/>
  <c r="P114" i="11"/>
  <c r="P113" i="11"/>
  <c r="P112" i="11"/>
  <c r="P111" i="11"/>
  <c r="P110" i="11"/>
  <c r="P108" i="11"/>
  <c r="P107" i="11"/>
  <c r="P106" i="11"/>
  <c r="P105" i="11"/>
  <c r="P104" i="11"/>
  <c r="P102" i="11"/>
  <c r="P101" i="11"/>
  <c r="P100" i="11"/>
  <c r="P99" i="11"/>
  <c r="P98" i="11"/>
  <c r="P96" i="11"/>
  <c r="P95" i="11"/>
  <c r="P94" i="11"/>
  <c r="P93" i="11"/>
  <c r="P92" i="11"/>
  <c r="P90" i="11"/>
  <c r="P89" i="11"/>
  <c r="P88" i="11"/>
  <c r="P87" i="11"/>
  <c r="P86" i="11"/>
  <c r="R86" i="11"/>
  <c r="O135" i="11"/>
  <c r="O134" i="11"/>
  <c r="O132" i="11"/>
  <c r="O131" i="11"/>
  <c r="O130" i="11"/>
  <c r="O129" i="11"/>
  <c r="O128" i="11"/>
  <c r="O126" i="11"/>
  <c r="O125" i="11"/>
  <c r="O124" i="11"/>
  <c r="O123" i="11"/>
  <c r="O122" i="11"/>
  <c r="O120" i="11"/>
  <c r="O119" i="11"/>
  <c r="O118" i="11"/>
  <c r="O117" i="11"/>
  <c r="O116" i="11"/>
  <c r="O114" i="11"/>
  <c r="O113" i="11"/>
  <c r="O112" i="11"/>
  <c r="O111" i="11"/>
  <c r="O110" i="11"/>
  <c r="O108" i="11"/>
  <c r="O107" i="11"/>
  <c r="O106" i="11"/>
  <c r="O105" i="11"/>
  <c r="O104" i="11"/>
  <c r="O102" i="11"/>
  <c r="O101" i="11"/>
  <c r="O100" i="11"/>
  <c r="O99" i="11"/>
  <c r="O98" i="11"/>
  <c r="O96" i="11"/>
  <c r="O95" i="11"/>
  <c r="O94" i="11"/>
  <c r="O93" i="11"/>
  <c r="O92" i="11"/>
  <c r="O90" i="11"/>
  <c r="O89" i="11"/>
  <c r="O88" i="11"/>
  <c r="O87" i="11"/>
  <c r="O86" i="11"/>
  <c r="N132" i="11"/>
  <c r="N131" i="11"/>
  <c r="N130" i="11"/>
  <c r="N129" i="11"/>
  <c r="N128" i="11"/>
  <c r="N126" i="11"/>
  <c r="N125" i="11"/>
  <c r="N124" i="11"/>
  <c r="N123" i="11"/>
  <c r="N122" i="11"/>
  <c r="N120" i="11"/>
  <c r="N119" i="11"/>
  <c r="N118" i="11"/>
  <c r="N117" i="11"/>
  <c r="N116" i="11"/>
  <c r="N114" i="11"/>
  <c r="N113" i="11"/>
  <c r="N112" i="11"/>
  <c r="N111" i="11"/>
  <c r="N110" i="11"/>
  <c r="N108" i="11"/>
  <c r="N107" i="11"/>
  <c r="N106" i="11"/>
  <c r="N105" i="11"/>
  <c r="N104" i="11"/>
  <c r="N102" i="11"/>
  <c r="N101" i="11"/>
  <c r="N100" i="11"/>
  <c r="N99" i="11"/>
  <c r="N98" i="11"/>
  <c r="N96" i="11"/>
  <c r="N95" i="11"/>
  <c r="N94" i="11"/>
  <c r="N93" i="11"/>
  <c r="N92" i="11"/>
  <c r="N90" i="11"/>
  <c r="N89" i="11"/>
  <c r="N88" i="11"/>
  <c r="N87" i="11"/>
  <c r="M120" i="11"/>
  <c r="M119" i="11"/>
  <c r="M118" i="11"/>
  <c r="M116" i="11"/>
  <c r="M114" i="11"/>
  <c r="M113" i="11"/>
  <c r="M112" i="11"/>
  <c r="M110" i="11"/>
  <c r="M108" i="11"/>
  <c r="M107" i="11"/>
  <c r="M106" i="11"/>
  <c r="M104" i="11"/>
  <c r="M102" i="11"/>
  <c r="M101" i="11"/>
  <c r="M100" i="11"/>
  <c r="M98" i="11"/>
  <c r="M96" i="11"/>
  <c r="M95" i="11"/>
  <c r="M94" i="11"/>
  <c r="M92" i="11"/>
  <c r="M90" i="11"/>
  <c r="M89" i="11"/>
  <c r="M88" i="11"/>
  <c r="M86" i="11"/>
  <c r="L108" i="11"/>
  <c r="L107" i="11"/>
  <c r="L106" i="11"/>
  <c r="L105" i="11"/>
  <c r="L104" i="11"/>
  <c r="L102" i="11"/>
  <c r="L101" i="11"/>
  <c r="L100" i="11"/>
  <c r="L99" i="11"/>
  <c r="L98" i="11"/>
  <c r="L96" i="11"/>
  <c r="L95" i="11"/>
  <c r="L94" i="11"/>
  <c r="L93" i="11"/>
  <c r="L92" i="11"/>
  <c r="L90" i="11"/>
  <c r="L89" i="11"/>
  <c r="L88" i="11"/>
  <c r="L87" i="11"/>
  <c r="L86" i="11"/>
  <c r="R104" i="11"/>
  <c r="K96" i="11"/>
  <c r="K95" i="11"/>
  <c r="K94" i="11"/>
  <c r="K93" i="11"/>
  <c r="K92" i="11"/>
  <c r="K90" i="11"/>
  <c r="K89" i="11"/>
  <c r="K88" i="11"/>
  <c r="K87" i="11"/>
  <c r="K86" i="11"/>
  <c r="R134" i="11"/>
  <c r="R98" i="11"/>
  <c r="R92" i="11"/>
  <c r="U130" i="11"/>
  <c r="U124" i="11"/>
  <c r="U118" i="11"/>
  <c r="U112" i="11"/>
  <c r="U106" i="11"/>
  <c r="U100" i="11"/>
  <c r="U94" i="11"/>
  <c r="U88" i="11"/>
  <c r="AB134" i="11"/>
  <c r="AA86" i="11"/>
  <c r="AA87" i="11" s="1"/>
  <c r="AA88" i="11" s="1"/>
  <c r="AA89" i="11" s="1"/>
  <c r="AA90" i="11" s="1"/>
  <c r="AA91" i="11" s="1"/>
  <c r="AA92" i="11" s="1"/>
  <c r="AA93" i="11" s="1"/>
  <c r="AA94" i="11" s="1"/>
  <c r="AA95" i="11" s="1"/>
  <c r="AA96" i="11" s="1"/>
  <c r="AA97" i="11" s="1"/>
  <c r="AB110" i="11"/>
  <c r="AB111" i="11" s="1"/>
  <c r="AB112" i="11" s="1"/>
  <c r="AB113" i="11" s="1"/>
  <c r="AB114" i="11" s="1"/>
  <c r="AB115" i="11" s="1"/>
  <c r="AB116" i="11" s="1"/>
  <c r="AB117" i="11" s="1"/>
  <c r="AB118" i="11" s="1"/>
  <c r="AB119" i="11" s="1"/>
  <c r="AB120" i="11" s="1"/>
  <c r="AB121" i="11" s="1"/>
  <c r="AA110" i="11"/>
  <c r="AA111" i="11" s="1"/>
  <c r="AA112" i="11" s="1"/>
  <c r="AA113" i="11" s="1"/>
  <c r="AA114" i="11" s="1"/>
  <c r="AA115" i="11" s="1"/>
  <c r="AA116" i="11" s="1"/>
  <c r="AA117" i="11" s="1"/>
  <c r="AA118" i="11" s="1"/>
  <c r="AA119" i="11" s="1"/>
  <c r="AA120" i="11" s="1"/>
  <c r="AA121" i="11" s="1"/>
  <c r="AA134" i="11"/>
  <c r="AC86" i="11"/>
  <c r="AB86" i="11"/>
  <c r="AB87" i="11" s="1"/>
  <c r="AB88" i="11" s="1"/>
  <c r="AB89" i="11" s="1"/>
  <c r="AB90" i="11" s="1"/>
  <c r="AB91" i="11" s="1"/>
  <c r="AB92" i="11" s="1"/>
  <c r="AB93" i="11" s="1"/>
  <c r="AB94" i="11" s="1"/>
  <c r="AB95" i="11" s="1"/>
  <c r="AB96" i="11" s="1"/>
  <c r="AB97" i="11" s="1"/>
  <c r="AA98" i="11"/>
  <c r="AA99" i="11" s="1"/>
  <c r="AA100" i="11" s="1"/>
  <c r="AA101" i="11" s="1"/>
  <c r="AA102" i="11" s="1"/>
  <c r="AA103" i="11" s="1"/>
  <c r="AA104" i="11" s="1"/>
  <c r="AA105" i="11" s="1"/>
  <c r="AA106" i="11" s="1"/>
  <c r="AA107" i="11" s="1"/>
  <c r="AA108" i="11" s="1"/>
  <c r="AA109" i="11" s="1"/>
  <c r="AC110" i="11"/>
  <c r="AB122" i="11"/>
  <c r="AB123" i="11" s="1"/>
  <c r="AB124" i="11" s="1"/>
  <c r="AB125" i="11" s="1"/>
  <c r="AB126" i="11" s="1"/>
  <c r="AB127" i="11" s="1"/>
  <c r="AB128" i="11" s="1"/>
  <c r="AB129" i="11" s="1"/>
  <c r="AB130" i="11" s="1"/>
  <c r="AB131" i="11" s="1"/>
  <c r="AB132" i="11" s="1"/>
  <c r="AB133" i="11" s="1"/>
  <c r="AC98" i="11"/>
  <c r="AC122" i="11"/>
  <c r="AB98" i="11"/>
  <c r="AB99" i="11" s="1"/>
  <c r="AB100" i="11" s="1"/>
  <c r="AB101" i="11" s="1"/>
  <c r="AB102" i="11" s="1"/>
  <c r="AB103" i="11" s="1"/>
  <c r="AB104" i="11" s="1"/>
  <c r="AB105" i="11" s="1"/>
  <c r="AB106" i="11" s="1"/>
  <c r="AB107" i="11" s="1"/>
  <c r="AB108" i="11" s="1"/>
  <c r="AB109" i="11" s="1"/>
  <c r="AA122" i="11"/>
  <c r="AA123" i="11" s="1"/>
  <c r="AA124" i="11" s="1"/>
  <c r="AA125" i="11" s="1"/>
  <c r="AA126" i="11" s="1"/>
  <c r="AA127" i="11" s="1"/>
  <c r="AA128" i="11" s="1"/>
  <c r="AA129" i="11" s="1"/>
  <c r="AA130" i="11" s="1"/>
  <c r="AA131" i="11" s="1"/>
  <c r="AA132" i="11" s="1"/>
  <c r="AA133" i="11" s="1"/>
  <c r="AC134" i="11"/>
  <c r="AC135" i="11" s="1"/>
  <c r="AC136" i="11" s="1"/>
  <c r="AC137" i="11" s="1"/>
  <c r="AC138" i="11" s="1"/>
  <c r="AC139" i="11" s="1"/>
  <c r="S130" i="11"/>
  <c r="S127" i="11"/>
  <c r="AQ124" i="11"/>
  <c r="AQ125" i="11"/>
  <c r="AQ128" i="11"/>
  <c r="AQ114" i="11"/>
  <c r="AQ117" i="11"/>
  <c r="AQ118" i="11"/>
  <c r="AQ120" i="11"/>
  <c r="W121" i="26" l="1"/>
  <c r="Y121" i="26"/>
  <c r="AH134" i="26"/>
  <c r="Y129" i="26"/>
  <c r="W129" i="26"/>
  <c r="Y113" i="26"/>
  <c r="W113" i="26"/>
  <c r="Y90" i="26"/>
  <c r="W90" i="26"/>
  <c r="Y95" i="26"/>
  <c r="W95" i="26"/>
  <c r="AE86" i="26"/>
  <c r="AD87" i="26"/>
  <c r="W138" i="26"/>
  <c r="Y138" i="26"/>
  <c r="W136" i="26"/>
  <c r="Y136" i="26"/>
  <c r="AD123" i="26"/>
  <c r="AE122" i="26"/>
  <c r="AF136" i="26"/>
  <c r="AE110" i="26"/>
  <c r="AD111" i="26"/>
  <c r="Y102" i="26"/>
  <c r="Y105" i="26"/>
  <c r="Y108" i="26"/>
  <c r="Y89" i="26"/>
  <c r="W89" i="26"/>
  <c r="W92" i="26"/>
  <c r="Y86" i="26"/>
  <c r="W134" i="26"/>
  <c r="Y134" i="26"/>
  <c r="W128" i="26"/>
  <c r="Y128" i="26"/>
  <c r="Y122" i="26"/>
  <c r="W122" i="26"/>
  <c r="AI138" i="26"/>
  <c r="AH138" i="26"/>
  <c r="AG138" i="26"/>
  <c r="AJ138" i="26"/>
  <c r="AF138" i="26"/>
  <c r="W112" i="26"/>
  <c r="Y112" i="26"/>
  <c r="W108" i="26"/>
  <c r="W102" i="26"/>
  <c r="Y100" i="26"/>
  <c r="AH135" i="26"/>
  <c r="AG135" i="26"/>
  <c r="AF135" i="26"/>
  <c r="W126" i="26"/>
  <c r="Y126" i="26"/>
  <c r="Y117" i="26"/>
  <c r="W117" i="26"/>
  <c r="W111" i="26"/>
  <c r="Y111" i="26"/>
  <c r="Y118" i="26"/>
  <c r="W118" i="26"/>
  <c r="W115" i="26"/>
  <c r="Y115" i="26"/>
  <c r="Y103" i="26"/>
  <c r="Y106" i="26"/>
  <c r="Y109" i="26"/>
  <c r="AD99" i="26"/>
  <c r="AE98" i="26"/>
  <c r="Y91" i="26"/>
  <c r="W91" i="26"/>
  <c r="Y101" i="26"/>
  <c r="W139" i="26"/>
  <c r="Y139" i="26"/>
  <c r="W137" i="26"/>
  <c r="Y137" i="26"/>
  <c r="W135" i="26"/>
  <c r="AJ135" i="26" s="1"/>
  <c r="Y135" i="26"/>
  <c r="Y123" i="26"/>
  <c r="W123" i="26"/>
  <c r="AF134" i="26"/>
  <c r="Y131" i="26"/>
  <c r="W131" i="26"/>
  <c r="Y124" i="26"/>
  <c r="W124" i="26"/>
  <c r="W116" i="26"/>
  <c r="Y116" i="26"/>
  <c r="AG137" i="26"/>
  <c r="AG136" i="26"/>
  <c r="Y120" i="26"/>
  <c r="W120" i="26"/>
  <c r="Y125" i="26"/>
  <c r="W125" i="26"/>
  <c r="W114" i="26"/>
  <c r="W87" i="26"/>
  <c r="Y87" i="26"/>
  <c r="W110" i="26"/>
  <c r="W106" i="26"/>
  <c r="Y96" i="26"/>
  <c r="W96" i="26"/>
  <c r="Y98" i="26"/>
  <c r="W98" i="26"/>
  <c r="W99" i="26"/>
  <c r="W133" i="26"/>
  <c r="Y133" i="26"/>
  <c r="Y130" i="26"/>
  <c r="W130" i="26"/>
  <c r="AG134" i="26"/>
  <c r="W132" i="26"/>
  <c r="Y132" i="26"/>
  <c r="W127" i="26"/>
  <c r="Y127" i="26"/>
  <c r="AH137" i="26"/>
  <c r="AH136" i="26"/>
  <c r="Y119" i="26"/>
  <c r="W119" i="26"/>
  <c r="Y93" i="26"/>
  <c r="W93" i="26"/>
  <c r="Y104" i="26"/>
  <c r="Y107" i="26"/>
  <c r="W105" i="26"/>
  <c r="W88" i="26"/>
  <c r="Y88" i="26"/>
  <c r="AA135" i="25"/>
  <c r="AA136" i="25" s="1"/>
  <c r="AA137" i="25" s="1"/>
  <c r="AA138" i="25" s="1"/>
  <c r="AA139" i="25" s="1"/>
  <c r="AF134" i="25"/>
  <c r="AD111" i="25"/>
  <c r="AE110" i="25"/>
  <c r="W116" i="25"/>
  <c r="Y116" i="25"/>
  <c r="Y129" i="25"/>
  <c r="W129" i="25"/>
  <c r="W102" i="25"/>
  <c r="Y102" i="25"/>
  <c r="Y94" i="25"/>
  <c r="W94" i="25"/>
  <c r="Y114" i="25"/>
  <c r="W114" i="25"/>
  <c r="W106" i="25"/>
  <c r="Y106" i="25"/>
  <c r="W139" i="25"/>
  <c r="Y139" i="25"/>
  <c r="W135" i="25"/>
  <c r="Y135" i="25"/>
  <c r="Y117" i="25"/>
  <c r="W117" i="25"/>
  <c r="Y112" i="25"/>
  <c r="W112" i="25"/>
  <c r="W101" i="25"/>
  <c r="Y101" i="25"/>
  <c r="W95" i="25"/>
  <c r="Y95" i="25"/>
  <c r="W89" i="25"/>
  <c r="Y89" i="25"/>
  <c r="Y93" i="25"/>
  <c r="W93" i="25"/>
  <c r="AE86" i="25"/>
  <c r="AD87" i="25"/>
  <c r="Y113" i="25"/>
  <c r="W113" i="25"/>
  <c r="Y107" i="25"/>
  <c r="W107" i="25"/>
  <c r="Y86" i="25"/>
  <c r="W86" i="25"/>
  <c r="W109" i="25"/>
  <c r="Y109" i="25"/>
  <c r="AE136" i="25"/>
  <c r="AD137" i="25"/>
  <c r="W127" i="25"/>
  <c r="Y127" i="25"/>
  <c r="W120" i="25"/>
  <c r="Y132" i="25"/>
  <c r="W100" i="25"/>
  <c r="Y100" i="25"/>
  <c r="W138" i="25"/>
  <c r="Y138" i="25"/>
  <c r="W115" i="25"/>
  <c r="Y115" i="25"/>
  <c r="AI135" i="25"/>
  <c r="AH135" i="25"/>
  <c r="AG135" i="25"/>
  <c r="AJ135" i="25"/>
  <c r="AF135" i="25"/>
  <c r="W126" i="25"/>
  <c r="Y126" i="25"/>
  <c r="W133" i="25"/>
  <c r="Y133" i="25"/>
  <c r="W124" i="25"/>
  <c r="W105" i="25"/>
  <c r="Y105" i="25"/>
  <c r="W99" i="25"/>
  <c r="Y99" i="25"/>
  <c r="Y96" i="25"/>
  <c r="W96" i="25"/>
  <c r="W97" i="25"/>
  <c r="Y97" i="25"/>
  <c r="Y91" i="25"/>
  <c r="W91" i="25"/>
  <c r="W134" i="25"/>
  <c r="Y134" i="25"/>
  <c r="Y111" i="25"/>
  <c r="W111" i="25"/>
  <c r="Y125" i="25"/>
  <c r="W125" i="25"/>
  <c r="Y118" i="25"/>
  <c r="W118" i="25"/>
  <c r="Y131" i="25"/>
  <c r="W131" i="25"/>
  <c r="Y122" i="25"/>
  <c r="W122" i="25"/>
  <c r="AD99" i="25"/>
  <c r="AE98" i="25"/>
  <c r="W104" i="25"/>
  <c r="Y104" i="25"/>
  <c r="W98" i="25"/>
  <c r="Y98" i="25"/>
  <c r="W88" i="25"/>
  <c r="Y88" i="25"/>
  <c r="Y119" i="25"/>
  <c r="W119" i="25"/>
  <c r="W92" i="25"/>
  <c r="Y92" i="25"/>
  <c r="W87" i="25"/>
  <c r="Y90" i="25"/>
  <c r="W128" i="25"/>
  <c r="Y128" i="25"/>
  <c r="Y123" i="25"/>
  <c r="W123" i="25"/>
  <c r="AG134" i="25"/>
  <c r="Y130" i="25"/>
  <c r="W130" i="25"/>
  <c r="W121" i="25"/>
  <c r="Y121" i="25"/>
  <c r="W110" i="25"/>
  <c r="Y110" i="25"/>
  <c r="W108" i="25"/>
  <c r="Y108" i="25"/>
  <c r="AD123" i="25"/>
  <c r="AE122" i="25"/>
  <c r="W103" i="25"/>
  <c r="Y103" i="25"/>
  <c r="Y87" i="25"/>
  <c r="Y124" i="24"/>
  <c r="W124" i="24"/>
  <c r="Y129" i="24"/>
  <c r="W129" i="24"/>
  <c r="Y108" i="24"/>
  <c r="W138" i="24"/>
  <c r="AI138" i="24" s="1"/>
  <c r="Y138" i="24"/>
  <c r="Y110" i="24"/>
  <c r="W110" i="24"/>
  <c r="Y100" i="24"/>
  <c r="W100" i="24"/>
  <c r="Y105" i="24"/>
  <c r="Y109" i="24"/>
  <c r="AG99" i="24"/>
  <c r="AF99" i="24"/>
  <c r="AJ99" i="24"/>
  <c r="AI99" i="24"/>
  <c r="AH99" i="24"/>
  <c r="Y91" i="24"/>
  <c r="W91" i="24"/>
  <c r="W120" i="24"/>
  <c r="Y120" i="24"/>
  <c r="AD123" i="24"/>
  <c r="AE122" i="24"/>
  <c r="AI136" i="24"/>
  <c r="AH136" i="24"/>
  <c r="AG136" i="24"/>
  <c r="AF136" i="24"/>
  <c r="AJ136" i="24"/>
  <c r="Y130" i="24"/>
  <c r="W130" i="24"/>
  <c r="W132" i="24"/>
  <c r="Y132" i="24"/>
  <c r="AF137" i="24"/>
  <c r="Y117" i="24"/>
  <c r="W117" i="24"/>
  <c r="Y111" i="24"/>
  <c r="W111" i="24"/>
  <c r="W87" i="24"/>
  <c r="Y87" i="24"/>
  <c r="Y89" i="24"/>
  <c r="W89" i="24"/>
  <c r="W107" i="24"/>
  <c r="AG98" i="24"/>
  <c r="AF98" i="24"/>
  <c r="AJ98" i="24"/>
  <c r="AI98" i="24"/>
  <c r="AH98" i="24"/>
  <c r="Y128" i="24"/>
  <c r="W128" i="24"/>
  <c r="Y119" i="24"/>
  <c r="Y121" i="24"/>
  <c r="W121" i="24"/>
  <c r="W126" i="24"/>
  <c r="Y126" i="24"/>
  <c r="W122" i="24"/>
  <c r="Y122" i="24"/>
  <c r="AJ137" i="24"/>
  <c r="Y113" i="24"/>
  <c r="W113" i="24"/>
  <c r="AH138" i="24"/>
  <c r="AG138" i="24"/>
  <c r="AF138" i="24"/>
  <c r="Y131" i="24"/>
  <c r="W131" i="24"/>
  <c r="Y101" i="24"/>
  <c r="W101" i="24"/>
  <c r="Y93" i="24"/>
  <c r="W93" i="24"/>
  <c r="W96" i="24"/>
  <c r="Y96" i="24"/>
  <c r="W88" i="24"/>
  <c r="Y88" i="24"/>
  <c r="W103" i="24"/>
  <c r="Y90" i="24"/>
  <c r="W90" i="24"/>
  <c r="AD87" i="24"/>
  <c r="AE86" i="24"/>
  <c r="Y118" i="24"/>
  <c r="W118" i="24"/>
  <c r="W127" i="24"/>
  <c r="Y127" i="24"/>
  <c r="W123" i="24"/>
  <c r="Y123" i="24"/>
  <c r="Y112" i="24"/>
  <c r="W112" i="24"/>
  <c r="Y125" i="24"/>
  <c r="AH139" i="24"/>
  <c r="AG139" i="24"/>
  <c r="AF139" i="24"/>
  <c r="AL135" i="24"/>
  <c r="AK135" i="24"/>
  <c r="AE103" i="24"/>
  <c r="AD104" i="24"/>
  <c r="W86" i="24"/>
  <c r="W139" i="24"/>
  <c r="AJ139" i="24" s="1"/>
  <c r="Y139" i="24"/>
  <c r="Y134" i="24"/>
  <c r="AF134" i="24"/>
  <c r="W114" i="24"/>
  <c r="Y114" i="24"/>
  <c r="W115" i="24"/>
  <c r="Y115" i="24"/>
  <c r="AE110" i="24"/>
  <c r="AD111" i="24"/>
  <c r="Y116" i="24"/>
  <c r="W116" i="24"/>
  <c r="Y97" i="24"/>
  <c r="W97" i="24"/>
  <c r="AG101" i="24"/>
  <c r="AF101" i="24"/>
  <c r="AJ101" i="24"/>
  <c r="AH101" i="24"/>
  <c r="AI101" i="24"/>
  <c r="AF135" i="24"/>
  <c r="AG102" i="24"/>
  <c r="AF102" i="24"/>
  <c r="AJ102" i="24"/>
  <c r="AI102" i="24"/>
  <c r="AH102" i="24"/>
  <c r="AG100" i="24"/>
  <c r="AF100" i="24"/>
  <c r="AJ100" i="24"/>
  <c r="AI100" i="24"/>
  <c r="AH100" i="24"/>
  <c r="W139" i="23"/>
  <c r="Y139" i="23"/>
  <c r="Y92" i="23"/>
  <c r="W92" i="23"/>
  <c r="W126" i="23"/>
  <c r="Y126" i="23"/>
  <c r="W121" i="23"/>
  <c r="Y121" i="23"/>
  <c r="W90" i="23"/>
  <c r="Y90" i="23"/>
  <c r="Y131" i="23"/>
  <c r="W131" i="23"/>
  <c r="AD99" i="23"/>
  <c r="AE98" i="23"/>
  <c r="Y103" i="23"/>
  <c r="W103" i="23"/>
  <c r="W93" i="23"/>
  <c r="Y93" i="23"/>
  <c r="Y122" i="23"/>
  <c r="W122" i="23"/>
  <c r="W138" i="23"/>
  <c r="Y138" i="23"/>
  <c r="AD123" i="23"/>
  <c r="AE122" i="23"/>
  <c r="Y113" i="23"/>
  <c r="W113" i="23"/>
  <c r="AE134" i="23"/>
  <c r="AD135" i="23"/>
  <c r="W96" i="23"/>
  <c r="Y96" i="23"/>
  <c r="Y130" i="23"/>
  <c r="W130" i="23"/>
  <c r="W127" i="23"/>
  <c r="Y127" i="23"/>
  <c r="W100" i="23"/>
  <c r="Y100" i="23"/>
  <c r="Y95" i="23"/>
  <c r="W95" i="23"/>
  <c r="Y104" i="23"/>
  <c r="W104" i="23"/>
  <c r="AD87" i="23"/>
  <c r="AE86" i="23"/>
  <c r="Y98" i="23"/>
  <c r="W98" i="23"/>
  <c r="Y88" i="23"/>
  <c r="W88" i="23"/>
  <c r="Y102" i="23"/>
  <c r="W102" i="23"/>
  <c r="W135" i="23"/>
  <c r="Y135" i="23"/>
  <c r="Y128" i="23"/>
  <c r="W128" i="23"/>
  <c r="Y123" i="23"/>
  <c r="W123" i="23"/>
  <c r="AD111" i="23"/>
  <c r="AE110" i="23"/>
  <c r="W116" i="23"/>
  <c r="Y116" i="23"/>
  <c r="W129" i="23"/>
  <c r="Y129" i="23"/>
  <c r="Y97" i="23"/>
  <c r="W97" i="23"/>
  <c r="W99" i="23"/>
  <c r="Y99" i="23"/>
  <c r="Y105" i="23"/>
  <c r="W105" i="23"/>
  <c r="Y125" i="23"/>
  <c r="W125" i="23"/>
  <c r="Y124" i="23"/>
  <c r="W124" i="23"/>
  <c r="Y111" i="23"/>
  <c r="W111" i="23"/>
  <c r="W110" i="23"/>
  <c r="Y110" i="23"/>
  <c r="W94" i="23"/>
  <c r="Y94" i="23"/>
  <c r="W91" i="23"/>
  <c r="Y91" i="23"/>
  <c r="Y120" i="23"/>
  <c r="W120" i="23"/>
  <c r="Y87" i="23"/>
  <c r="W87" i="23"/>
  <c r="Y106" i="23"/>
  <c r="W106" i="23"/>
  <c r="W101" i="23"/>
  <c r="Y101" i="23"/>
  <c r="Y86" i="23"/>
  <c r="W86" i="23"/>
  <c r="Y108" i="23"/>
  <c r="W108" i="23"/>
  <c r="W132" i="23"/>
  <c r="Y132" i="23"/>
  <c r="W136" i="23"/>
  <c r="Y136" i="23"/>
  <c r="W137" i="23"/>
  <c r="Y137" i="23"/>
  <c r="W133" i="23"/>
  <c r="Y133" i="23"/>
  <c r="W134" i="23"/>
  <c r="Y134" i="23"/>
  <c r="Y118" i="23"/>
  <c r="W118" i="23"/>
  <c r="W115" i="23"/>
  <c r="Y115" i="23"/>
  <c r="Y114" i="23"/>
  <c r="W114" i="23"/>
  <c r="Y109" i="23"/>
  <c r="W109" i="23"/>
  <c r="Y112" i="23"/>
  <c r="W112" i="23"/>
  <c r="Y119" i="23"/>
  <c r="W119" i="23"/>
  <c r="Y107" i="23"/>
  <c r="W107" i="23"/>
  <c r="W116" i="22"/>
  <c r="Y116" i="22"/>
  <c r="AD111" i="22"/>
  <c r="AE110" i="22"/>
  <c r="Y129" i="22"/>
  <c r="W129" i="22"/>
  <c r="Y105" i="22"/>
  <c r="W105" i="22"/>
  <c r="Y102" i="22"/>
  <c r="W102" i="22"/>
  <c r="Y94" i="22"/>
  <c r="W94" i="22"/>
  <c r="W93" i="22"/>
  <c r="Y93" i="22"/>
  <c r="Y100" i="22"/>
  <c r="W100" i="22"/>
  <c r="Y90" i="22"/>
  <c r="W90" i="22"/>
  <c r="Y86" i="22"/>
  <c r="W86" i="22"/>
  <c r="Y128" i="22"/>
  <c r="W128" i="22"/>
  <c r="W109" i="22"/>
  <c r="Y109" i="22"/>
  <c r="Y124" i="22"/>
  <c r="W124" i="22"/>
  <c r="Y119" i="22"/>
  <c r="W119" i="22"/>
  <c r="Y112" i="22"/>
  <c r="W112" i="22"/>
  <c r="W122" i="22"/>
  <c r="Y122" i="22"/>
  <c r="AE98" i="22"/>
  <c r="AD99" i="22"/>
  <c r="Y107" i="22"/>
  <c r="W107" i="22"/>
  <c r="W91" i="22"/>
  <c r="Y91" i="22"/>
  <c r="AE136" i="22"/>
  <c r="AD137" i="22"/>
  <c r="Y87" i="22"/>
  <c r="W87" i="22"/>
  <c r="Y99" i="22"/>
  <c r="W99" i="22"/>
  <c r="Y97" i="22"/>
  <c r="W97" i="22"/>
  <c r="AE86" i="22"/>
  <c r="AD87" i="22"/>
  <c r="W132" i="22"/>
  <c r="Y132" i="22"/>
  <c r="Y104" i="22"/>
  <c r="W104" i="22"/>
  <c r="Y101" i="22"/>
  <c r="W101" i="22"/>
  <c r="Y98" i="22"/>
  <c r="W98" i="22"/>
  <c r="W114" i="22"/>
  <c r="W108" i="22"/>
  <c r="Y108" i="22"/>
  <c r="AD123" i="22"/>
  <c r="AE122" i="22"/>
  <c r="W89" i="22"/>
  <c r="Y89" i="22"/>
  <c r="AI135" i="22"/>
  <c r="AH135" i="22"/>
  <c r="AG135" i="22"/>
  <c r="AF135" i="22"/>
  <c r="AJ135" i="22"/>
  <c r="W92" i="22"/>
  <c r="Y92" i="22"/>
  <c r="W115" i="22"/>
  <c r="Y115" i="22"/>
  <c r="Y131" i="22"/>
  <c r="W131" i="22"/>
  <c r="W120" i="22"/>
  <c r="Y121" i="22"/>
  <c r="W121" i="22"/>
  <c r="Y113" i="22"/>
  <c r="W113" i="22"/>
  <c r="W123" i="22"/>
  <c r="Y123" i="22"/>
  <c r="W127" i="22"/>
  <c r="Y127" i="22"/>
  <c r="W110" i="22"/>
  <c r="Y110" i="22"/>
  <c r="Y118" i="22"/>
  <c r="W118" i="22"/>
  <c r="Y117" i="22"/>
  <c r="W117" i="22"/>
  <c r="W106" i="22"/>
  <c r="Y106" i="22"/>
  <c r="Y103" i="22"/>
  <c r="W103" i="22"/>
  <c r="Y111" i="22"/>
  <c r="W111" i="22"/>
  <c r="Y125" i="22"/>
  <c r="W125" i="22"/>
  <c r="W126" i="22"/>
  <c r="Y126" i="22"/>
  <c r="Y95" i="22"/>
  <c r="W95" i="22"/>
  <c r="Y128" i="21"/>
  <c r="W128" i="21"/>
  <c r="W130" i="21"/>
  <c r="AD124" i="21"/>
  <c r="AE123" i="21"/>
  <c r="Y109" i="21"/>
  <c r="W109" i="21"/>
  <c r="Y107" i="21"/>
  <c r="W107" i="21"/>
  <c r="Y105" i="21"/>
  <c r="W105" i="21"/>
  <c r="Y103" i="21"/>
  <c r="W103" i="21"/>
  <c r="Y101" i="21"/>
  <c r="W101" i="21"/>
  <c r="Y106" i="21"/>
  <c r="Y89" i="21"/>
  <c r="W89" i="21"/>
  <c r="Y87" i="21"/>
  <c r="Y123" i="21"/>
  <c r="W123" i="21"/>
  <c r="Y119" i="21"/>
  <c r="W119" i="21"/>
  <c r="Y129" i="21"/>
  <c r="W129" i="21"/>
  <c r="Y131" i="21"/>
  <c r="W131" i="21"/>
  <c r="Y121" i="21"/>
  <c r="W121" i="21"/>
  <c r="Y112" i="21"/>
  <c r="W112" i="21"/>
  <c r="Y96" i="21"/>
  <c r="W96" i="21"/>
  <c r="AE86" i="21"/>
  <c r="AD87" i="21"/>
  <c r="AD111" i="21"/>
  <c r="AE110" i="21"/>
  <c r="Y124" i="21"/>
  <c r="Y116" i="21"/>
  <c r="W116" i="21"/>
  <c r="Y93" i="21"/>
  <c r="Y117" i="21"/>
  <c r="W117" i="21"/>
  <c r="Y125" i="21"/>
  <c r="W125" i="21"/>
  <c r="Y122" i="21"/>
  <c r="W122" i="21"/>
  <c r="AJ122" i="21" s="1"/>
  <c r="Y113" i="21"/>
  <c r="W113" i="21"/>
  <c r="W115" i="21"/>
  <c r="Y115" i="21"/>
  <c r="Y102" i="21"/>
  <c r="Y100" i="21"/>
  <c r="Y99" i="21"/>
  <c r="W99" i="21"/>
  <c r="Y120" i="21"/>
  <c r="W120" i="21"/>
  <c r="Y132" i="21"/>
  <c r="W132" i="21"/>
  <c r="W127" i="21"/>
  <c r="Y127" i="21"/>
  <c r="AD99" i="21"/>
  <c r="AE98" i="21"/>
  <c r="AE135" i="21"/>
  <c r="AD136" i="21"/>
  <c r="Y86" i="21"/>
  <c r="W86" i="21"/>
  <c r="Y110" i="21"/>
  <c r="W110" i="21"/>
  <c r="Y94" i="21"/>
  <c r="W90" i="21"/>
  <c r="W126" i="21"/>
  <c r="Y126" i="21"/>
  <c r="AF122" i="21"/>
  <c r="AH122" i="21"/>
  <c r="AG122" i="21"/>
  <c r="W111" i="21"/>
  <c r="Y111" i="21"/>
  <c r="AI134" i="21"/>
  <c r="AH134" i="21"/>
  <c r="AG134" i="21"/>
  <c r="AF134" i="21"/>
  <c r="AJ134" i="21"/>
  <c r="W118" i="21"/>
  <c r="Y118" i="21"/>
  <c r="Y114" i="21"/>
  <c r="W114" i="21"/>
  <c r="W95" i="21"/>
  <c r="Y95" i="21"/>
  <c r="Y92" i="21"/>
  <c r="W92" i="21"/>
  <c r="Y97" i="21"/>
  <c r="Y94" i="20"/>
  <c r="W94" i="20"/>
  <c r="W89" i="20"/>
  <c r="Y89" i="20"/>
  <c r="Y91" i="20"/>
  <c r="W91" i="20"/>
  <c r="Y87" i="20"/>
  <c r="W87" i="20"/>
  <c r="W127" i="20"/>
  <c r="Y127" i="20"/>
  <c r="W117" i="20"/>
  <c r="Y117" i="20"/>
  <c r="Y129" i="20"/>
  <c r="W129" i="20"/>
  <c r="Y119" i="20"/>
  <c r="W119" i="20"/>
  <c r="W121" i="20"/>
  <c r="Y116" i="20"/>
  <c r="W101" i="20"/>
  <c r="Y103" i="20"/>
  <c r="W103" i="20"/>
  <c r="W118" i="20"/>
  <c r="Y118" i="20"/>
  <c r="Y124" i="20"/>
  <c r="W124" i="20"/>
  <c r="Y128" i="20"/>
  <c r="W128" i="20"/>
  <c r="W112" i="20"/>
  <c r="Y112" i="20"/>
  <c r="W126" i="20"/>
  <c r="Y126" i="20"/>
  <c r="AD123" i="20"/>
  <c r="AE122" i="20"/>
  <c r="Y113" i="20"/>
  <c r="W113" i="20"/>
  <c r="Y100" i="20"/>
  <c r="W100" i="20"/>
  <c r="Y110" i="20"/>
  <c r="W110" i="20"/>
  <c r="AD111" i="20"/>
  <c r="AE110" i="20"/>
  <c r="AD99" i="20"/>
  <c r="AE98" i="20"/>
  <c r="Y95" i="20"/>
  <c r="W95" i="20"/>
  <c r="W122" i="20"/>
  <c r="Y122" i="20"/>
  <c r="Y108" i="20"/>
  <c r="W108" i="20"/>
  <c r="W93" i="20"/>
  <c r="Y93" i="20"/>
  <c r="W99" i="20"/>
  <c r="Y104" i="20"/>
  <c r="W104" i="20"/>
  <c r="Y98" i="20"/>
  <c r="W98" i="20"/>
  <c r="AE86" i="20"/>
  <c r="AD87" i="20"/>
  <c r="W92" i="20"/>
  <c r="Y92" i="20"/>
  <c r="Y86" i="20"/>
  <c r="W86" i="20"/>
  <c r="W97" i="20"/>
  <c r="Y97" i="20"/>
  <c r="Y114" i="20"/>
  <c r="W114" i="20"/>
  <c r="Y102" i="20"/>
  <c r="W102" i="20"/>
  <c r="Y131" i="20"/>
  <c r="W131" i="20"/>
  <c r="W123" i="20"/>
  <c r="Y123" i="20"/>
  <c r="W107" i="20"/>
  <c r="Y107" i="20"/>
  <c r="AE135" i="20"/>
  <c r="AD136" i="20"/>
  <c r="W96" i="20"/>
  <c r="Y96" i="20"/>
  <c r="W88" i="20"/>
  <c r="Y88" i="20"/>
  <c r="W132" i="20"/>
  <c r="Y132" i="20"/>
  <c r="W111" i="20"/>
  <c r="Y111" i="20"/>
  <c r="Y120" i="20"/>
  <c r="W120" i="20"/>
  <c r="Y115" i="20"/>
  <c r="W115" i="20"/>
  <c r="AI134" i="20"/>
  <c r="AH134" i="20"/>
  <c r="AG134" i="20"/>
  <c r="AF134" i="20"/>
  <c r="AJ134" i="20"/>
  <c r="Y106" i="20"/>
  <c r="W106" i="20"/>
  <c r="Y105" i="20"/>
  <c r="W105" i="20"/>
  <c r="W90" i="20"/>
  <c r="Y90" i="20"/>
  <c r="Y109" i="20"/>
  <c r="W109" i="20"/>
  <c r="Y116" i="19"/>
  <c r="W116" i="19"/>
  <c r="Y128" i="19"/>
  <c r="W128" i="19"/>
  <c r="Y115" i="19"/>
  <c r="AE98" i="19"/>
  <c r="AD99" i="19"/>
  <c r="AE110" i="19"/>
  <c r="AD111" i="19"/>
  <c r="AH135" i="19"/>
  <c r="AG135" i="19"/>
  <c r="AF135" i="19"/>
  <c r="W138" i="19"/>
  <c r="Y138" i="19"/>
  <c r="W136" i="19"/>
  <c r="Y136" i="19"/>
  <c r="W111" i="19"/>
  <c r="Y111" i="19"/>
  <c r="Y122" i="19"/>
  <c r="W122" i="19"/>
  <c r="Y131" i="19"/>
  <c r="W131" i="19"/>
  <c r="Y129" i="19"/>
  <c r="W129" i="19"/>
  <c r="Y105" i="19"/>
  <c r="W105" i="19"/>
  <c r="Y99" i="19"/>
  <c r="W99" i="19"/>
  <c r="W121" i="19"/>
  <c r="AE86" i="19"/>
  <c r="AD87" i="19"/>
  <c r="Y95" i="19"/>
  <c r="Y101" i="19"/>
  <c r="W101" i="19"/>
  <c r="Y94" i="19"/>
  <c r="W94" i="19"/>
  <c r="Y110" i="19"/>
  <c r="W110" i="19"/>
  <c r="W134" i="19"/>
  <c r="Y134" i="19"/>
  <c r="W126" i="19"/>
  <c r="Y126" i="19"/>
  <c r="W127" i="19"/>
  <c r="Y127" i="19"/>
  <c r="Y104" i="19"/>
  <c r="W104" i="19"/>
  <c r="Y98" i="19"/>
  <c r="W98" i="19"/>
  <c r="W93" i="19"/>
  <c r="Y93" i="19"/>
  <c r="W89" i="19"/>
  <c r="Y89" i="19"/>
  <c r="Y97" i="19"/>
  <c r="W97" i="19"/>
  <c r="W87" i="19"/>
  <c r="Y87" i="19"/>
  <c r="Y113" i="19"/>
  <c r="W113" i="19"/>
  <c r="AE136" i="19"/>
  <c r="AD137" i="19"/>
  <c r="W133" i="19"/>
  <c r="Y100" i="19"/>
  <c r="W100" i="19"/>
  <c r="W118" i="19"/>
  <c r="Y118" i="19"/>
  <c r="Y123" i="19"/>
  <c r="W123" i="19"/>
  <c r="AD123" i="19"/>
  <c r="AE122" i="19"/>
  <c r="Y103" i="19"/>
  <c r="W103" i="19"/>
  <c r="W96" i="19"/>
  <c r="Y96" i="19"/>
  <c r="Y120" i="19"/>
  <c r="W120" i="19"/>
  <c r="Y88" i="19"/>
  <c r="W112" i="19"/>
  <c r="Y112" i="19"/>
  <c r="Y125" i="19"/>
  <c r="W125" i="19"/>
  <c r="Y107" i="19"/>
  <c r="W107" i="19"/>
  <c r="W92" i="19"/>
  <c r="Y92" i="19"/>
  <c r="W117" i="19"/>
  <c r="Y117" i="19"/>
  <c r="Y109" i="19"/>
  <c r="W109" i="19"/>
  <c r="Y119" i="19"/>
  <c r="W119" i="19"/>
  <c r="Y106" i="19"/>
  <c r="W106" i="19"/>
  <c r="W139" i="19"/>
  <c r="Y139" i="19"/>
  <c r="W137" i="19"/>
  <c r="Y137" i="19"/>
  <c r="W135" i="19"/>
  <c r="AJ135" i="19" s="1"/>
  <c r="Y135" i="19"/>
  <c r="W132" i="19"/>
  <c r="Y132" i="19"/>
  <c r="Y124" i="19"/>
  <c r="W124" i="19"/>
  <c r="AF134" i="19"/>
  <c r="Y108" i="19"/>
  <c r="W108" i="19"/>
  <c r="Y102" i="19"/>
  <c r="W102" i="19"/>
  <c r="Y114" i="19"/>
  <c r="W114" i="19"/>
  <c r="Y86" i="19"/>
  <c r="W86" i="19"/>
  <c r="W90" i="19"/>
  <c r="S129" i="18"/>
  <c r="S129" i="15"/>
  <c r="S129" i="12"/>
  <c r="Y129" i="12" s="1"/>
  <c r="T110" i="1"/>
  <c r="S121" i="1"/>
  <c r="Y121" i="1"/>
  <c r="T102" i="11"/>
  <c r="T132" i="1"/>
  <c r="S132" i="18"/>
  <c r="Y132" i="18" s="1"/>
  <c r="S132" i="15"/>
  <c r="Y132" i="15" s="1"/>
  <c r="S132" i="12"/>
  <c r="Y115" i="1"/>
  <c r="S115" i="1"/>
  <c r="S130" i="18"/>
  <c r="S130" i="12"/>
  <c r="S130" i="15"/>
  <c r="T130" i="1"/>
  <c r="AQ126" i="15"/>
  <c r="S125" i="15"/>
  <c r="S125" i="18"/>
  <c r="S125" i="12"/>
  <c r="AQ129" i="11"/>
  <c r="AQ129" i="12"/>
  <c r="S126" i="18"/>
  <c r="S126" i="15"/>
  <c r="S126" i="12"/>
  <c r="AQ121" i="12"/>
  <c r="S113" i="1"/>
  <c r="T96" i="1"/>
  <c r="S96" i="18"/>
  <c r="S96" i="12"/>
  <c r="S96" i="15"/>
  <c r="Y139" i="15"/>
  <c r="S131" i="18"/>
  <c r="S131" i="15"/>
  <c r="S131" i="12"/>
  <c r="T131" i="1"/>
  <c r="T114" i="1"/>
  <c r="S102" i="11"/>
  <c r="S127" i="18"/>
  <c r="Y127" i="18" s="1"/>
  <c r="S127" i="15"/>
  <c r="S127" i="12"/>
  <c r="AQ126" i="11"/>
  <c r="S128" i="18"/>
  <c r="Y128" i="18" s="1"/>
  <c r="S128" i="15"/>
  <c r="S128" i="12"/>
  <c r="W114" i="15"/>
  <c r="Y138" i="18"/>
  <c r="W138" i="18"/>
  <c r="Y129" i="18"/>
  <c r="W129" i="18"/>
  <c r="W125" i="18"/>
  <c r="Y125" i="18"/>
  <c r="Y100" i="18"/>
  <c r="W100" i="18"/>
  <c r="AE98" i="18"/>
  <c r="AD99" i="18"/>
  <c r="Y114" i="18"/>
  <c r="W114" i="18"/>
  <c r="Y95" i="18"/>
  <c r="W95" i="18"/>
  <c r="Y136" i="18"/>
  <c r="W136" i="18"/>
  <c r="Y110" i="18"/>
  <c r="W110" i="18"/>
  <c r="Y108" i="18"/>
  <c r="W108" i="18"/>
  <c r="W117" i="18"/>
  <c r="Y117" i="18"/>
  <c r="W94" i="18"/>
  <c r="Y94" i="18"/>
  <c r="W91" i="18"/>
  <c r="Y91" i="18"/>
  <c r="AD111" i="18"/>
  <c r="AE110" i="18"/>
  <c r="W112" i="18"/>
  <c r="Y112" i="18"/>
  <c r="Y121" i="18"/>
  <c r="W121" i="18"/>
  <c r="Y120" i="18"/>
  <c r="W120" i="18"/>
  <c r="Y116" i="18"/>
  <c r="W116" i="18"/>
  <c r="W130" i="18"/>
  <c r="Y130" i="18"/>
  <c r="Y92" i="18"/>
  <c r="W92" i="18"/>
  <c r="W101" i="18"/>
  <c r="Y101" i="18"/>
  <c r="W139" i="18"/>
  <c r="Y139" i="18"/>
  <c r="W134" i="18"/>
  <c r="Y134" i="18"/>
  <c r="W90" i="18"/>
  <c r="Y90" i="18"/>
  <c r="Y135" i="18"/>
  <c r="W135" i="18"/>
  <c r="W127" i="18"/>
  <c r="Y96" i="18"/>
  <c r="W96" i="18"/>
  <c r="Y133" i="18"/>
  <c r="W133" i="18"/>
  <c r="Y123" i="18"/>
  <c r="W123" i="18"/>
  <c r="W89" i="18"/>
  <c r="Y89" i="18"/>
  <c r="W122" i="18"/>
  <c r="Y122" i="18"/>
  <c r="AD123" i="18"/>
  <c r="AE122" i="18"/>
  <c r="Y137" i="18"/>
  <c r="W137" i="18"/>
  <c r="W124" i="18"/>
  <c r="Y124" i="18"/>
  <c r="W128" i="18"/>
  <c r="W118" i="18"/>
  <c r="Y118" i="18"/>
  <c r="Y119" i="18"/>
  <c r="W119" i="18"/>
  <c r="W97" i="18"/>
  <c r="Y97" i="18"/>
  <c r="W131" i="18"/>
  <c r="Y131" i="18"/>
  <c r="W109" i="18"/>
  <c r="Y109" i="18"/>
  <c r="W105" i="18"/>
  <c r="Y105" i="18"/>
  <c r="Y102" i="18"/>
  <c r="W102" i="18"/>
  <c r="W103" i="18"/>
  <c r="Y103" i="18"/>
  <c r="Y87" i="18"/>
  <c r="W87" i="18"/>
  <c r="Y107" i="18"/>
  <c r="W107" i="18"/>
  <c r="W113" i="18"/>
  <c r="Y113" i="18"/>
  <c r="Y86" i="18"/>
  <c r="W132" i="18"/>
  <c r="Y98" i="18"/>
  <c r="W98" i="18"/>
  <c r="W88" i="18"/>
  <c r="Y88" i="18"/>
  <c r="W126" i="18"/>
  <c r="Y126" i="18"/>
  <c r="AD135" i="18"/>
  <c r="AE134" i="18"/>
  <c r="Y115" i="18"/>
  <c r="W115" i="18"/>
  <c r="Y106" i="18"/>
  <c r="W106" i="18"/>
  <c r="Y93" i="18"/>
  <c r="W93" i="18"/>
  <c r="Y104" i="18"/>
  <c r="W104" i="18"/>
  <c r="AD87" i="18"/>
  <c r="AE86" i="18"/>
  <c r="Y99" i="18"/>
  <c r="W99" i="18"/>
  <c r="W111" i="18"/>
  <c r="Y111" i="18"/>
  <c r="W135" i="15"/>
  <c r="Y135" i="15"/>
  <c r="W86" i="15"/>
  <c r="Y86" i="15"/>
  <c r="W121" i="15"/>
  <c r="Y121" i="15"/>
  <c r="Y124" i="15"/>
  <c r="W124" i="15"/>
  <c r="Y138" i="15"/>
  <c r="W138" i="15"/>
  <c r="AD123" i="15"/>
  <c r="AE122" i="15"/>
  <c r="Y118" i="15"/>
  <c r="W118" i="15"/>
  <c r="AD111" i="15"/>
  <c r="AE110" i="15"/>
  <c r="Y110" i="15"/>
  <c r="W110" i="15"/>
  <c r="W102" i="15"/>
  <c r="Y102" i="15"/>
  <c r="AD99" i="15"/>
  <c r="AE98" i="15"/>
  <c r="W113" i="15"/>
  <c r="Y113" i="15"/>
  <c r="Y119" i="15"/>
  <c r="W119" i="15"/>
  <c r="Y100" i="15"/>
  <c r="W100" i="15"/>
  <c r="Y92" i="15"/>
  <c r="W92" i="15"/>
  <c r="Y125" i="15"/>
  <c r="W125" i="15"/>
  <c r="Y128" i="15"/>
  <c r="W128" i="15"/>
  <c r="W116" i="15"/>
  <c r="Y116" i="15"/>
  <c r="W99" i="15"/>
  <c r="Y99" i="15"/>
  <c r="W106" i="15"/>
  <c r="Y106" i="15"/>
  <c r="Y111" i="15"/>
  <c r="W111" i="15"/>
  <c r="W89" i="15"/>
  <c r="Y89" i="15"/>
  <c r="Y133" i="15"/>
  <c r="W133" i="15"/>
  <c r="Y117" i="15"/>
  <c r="W117" i="15"/>
  <c r="W120" i="15"/>
  <c r="Y109" i="15"/>
  <c r="W109" i="15"/>
  <c r="Y134" i="15"/>
  <c r="W134" i="15"/>
  <c r="W123" i="15"/>
  <c r="Y123" i="15"/>
  <c r="Y127" i="15"/>
  <c r="W127" i="15"/>
  <c r="W132" i="15"/>
  <c r="Y122" i="15"/>
  <c r="W122" i="15"/>
  <c r="Y131" i="15"/>
  <c r="W131" i="15"/>
  <c r="Y107" i="15"/>
  <c r="W107" i="15"/>
  <c r="W105" i="15"/>
  <c r="Y105" i="15"/>
  <c r="Y112" i="15"/>
  <c r="W112" i="15"/>
  <c r="Y98" i="15"/>
  <c r="W98" i="15"/>
  <c r="W93" i="15"/>
  <c r="Y93" i="15"/>
  <c r="W91" i="15"/>
  <c r="AD135" i="15"/>
  <c r="AE134" i="15"/>
  <c r="W87" i="15"/>
  <c r="Y87" i="15"/>
  <c r="Y94" i="15"/>
  <c r="W94" i="15"/>
  <c r="Y101" i="15"/>
  <c r="W101" i="15"/>
  <c r="Y90" i="15"/>
  <c r="W90" i="15"/>
  <c r="W96" i="15"/>
  <c r="Y96" i="15"/>
  <c r="W103" i="15"/>
  <c r="Y103" i="15"/>
  <c r="Y95" i="15"/>
  <c r="W95" i="15"/>
  <c r="W129" i="15"/>
  <c r="Y129" i="15"/>
  <c r="Y136" i="15"/>
  <c r="W136" i="15"/>
  <c r="W130" i="15"/>
  <c r="Y130" i="15"/>
  <c r="Y126" i="15"/>
  <c r="W126" i="15"/>
  <c r="Y115" i="15"/>
  <c r="W115" i="15"/>
  <c r="Y108" i="15"/>
  <c r="W108" i="15"/>
  <c r="Y104" i="15"/>
  <c r="W104" i="15"/>
  <c r="Y88" i="15"/>
  <c r="W88" i="15"/>
  <c r="AE86" i="15"/>
  <c r="AD87" i="15"/>
  <c r="X101" i="1"/>
  <c r="X133" i="1"/>
  <c r="X136" i="1"/>
  <c r="X128" i="1"/>
  <c r="X109" i="1"/>
  <c r="X135" i="1"/>
  <c r="X105" i="1"/>
  <c r="X89" i="1"/>
  <c r="X119" i="1"/>
  <c r="X138" i="1"/>
  <c r="X120" i="1"/>
  <c r="X114" i="1"/>
  <c r="X137" i="1"/>
  <c r="X100" i="1"/>
  <c r="X97" i="1"/>
  <c r="X95" i="1"/>
  <c r="X112" i="1"/>
  <c r="X132" i="1"/>
  <c r="X94" i="1"/>
  <c r="X115" i="1"/>
  <c r="X108" i="1"/>
  <c r="X131" i="1"/>
  <c r="X87" i="1"/>
  <c r="X117" i="1"/>
  <c r="Y127" i="1"/>
  <c r="T127" i="1"/>
  <c r="Y127" i="12"/>
  <c r="T128" i="1"/>
  <c r="Y128" i="1"/>
  <c r="Y126" i="12"/>
  <c r="Y129" i="1"/>
  <c r="T129" i="1"/>
  <c r="T122" i="1"/>
  <c r="Y122" i="1"/>
  <c r="T126" i="1"/>
  <c r="Y126" i="1"/>
  <c r="AQ113" i="12"/>
  <c r="T123" i="1"/>
  <c r="Y123" i="1"/>
  <c r="X98" i="1"/>
  <c r="X134" i="1"/>
  <c r="Y125" i="1"/>
  <c r="Z86" i="1" s="1"/>
  <c r="T125" i="1"/>
  <c r="T124" i="1"/>
  <c r="Y124" i="1"/>
  <c r="X104" i="1"/>
  <c r="X130" i="1"/>
  <c r="X88" i="1"/>
  <c r="X110" i="1"/>
  <c r="X111" i="1"/>
  <c r="X126" i="1"/>
  <c r="X103" i="1"/>
  <c r="X121" i="1"/>
  <c r="X125" i="1"/>
  <c r="X122" i="1"/>
  <c r="X96" i="1"/>
  <c r="X102" i="1"/>
  <c r="X129" i="1"/>
  <c r="X99" i="1"/>
  <c r="W98" i="12"/>
  <c r="Y137" i="12"/>
  <c r="W120" i="12"/>
  <c r="Y120" i="12"/>
  <c r="Y96" i="12"/>
  <c r="W96" i="12"/>
  <c r="Y97" i="12"/>
  <c r="W97" i="12"/>
  <c r="W129" i="12"/>
  <c r="W99" i="12"/>
  <c r="Y99" i="12"/>
  <c r="Y138" i="12"/>
  <c r="W138" i="12"/>
  <c r="W135" i="12"/>
  <c r="Y135" i="12"/>
  <c r="Y136" i="12"/>
  <c r="W136" i="12"/>
  <c r="W87" i="12"/>
  <c r="Y87" i="12"/>
  <c r="AD87" i="12"/>
  <c r="AE86" i="12"/>
  <c r="W112" i="12"/>
  <c r="Y112" i="12"/>
  <c r="Y93" i="12"/>
  <c r="W93" i="12"/>
  <c r="Y124" i="12"/>
  <c r="W124" i="12"/>
  <c r="W94" i="12"/>
  <c r="Y94" i="12"/>
  <c r="Y109" i="12"/>
  <c r="W109" i="12"/>
  <c r="W121" i="12"/>
  <c r="Y121" i="12"/>
  <c r="W118" i="12"/>
  <c r="Y118" i="12"/>
  <c r="W111" i="12"/>
  <c r="Y111" i="12"/>
  <c r="Y113" i="12"/>
  <c r="W113" i="12"/>
  <c r="W108" i="12"/>
  <c r="Y108" i="12"/>
  <c r="W139" i="12"/>
  <c r="Y139" i="12"/>
  <c r="W137" i="12"/>
  <c r="W95" i="12"/>
  <c r="Y95" i="12"/>
  <c r="Y105" i="12"/>
  <c r="W105" i="12"/>
  <c r="Y131" i="12"/>
  <c r="W131" i="12"/>
  <c r="W127" i="12"/>
  <c r="Y110" i="12"/>
  <c r="W110" i="12"/>
  <c r="Y117" i="12"/>
  <c r="W117" i="12"/>
  <c r="Y128" i="12"/>
  <c r="W128" i="12"/>
  <c r="W130" i="12"/>
  <c r="Y130" i="12"/>
  <c r="W125" i="12"/>
  <c r="Y125" i="12"/>
  <c r="W107" i="12"/>
  <c r="Y107" i="12"/>
  <c r="Y101" i="12"/>
  <c r="W101" i="12"/>
  <c r="AD135" i="12"/>
  <c r="AE134" i="12"/>
  <c r="Y133" i="12"/>
  <c r="W133" i="12"/>
  <c r="AD99" i="12"/>
  <c r="AE98" i="12"/>
  <c r="W126" i="12"/>
  <c r="Y98" i="12"/>
  <c r="W122" i="12"/>
  <c r="Y122" i="12"/>
  <c r="Y115" i="12"/>
  <c r="W115" i="12"/>
  <c r="W134" i="12"/>
  <c r="Y134" i="12"/>
  <c r="Y106" i="12"/>
  <c r="W106" i="12"/>
  <c r="Y114" i="12"/>
  <c r="W114" i="12"/>
  <c r="Y92" i="12"/>
  <c r="W92" i="12"/>
  <c r="Y91" i="12"/>
  <c r="W91" i="12"/>
  <c r="W90" i="12"/>
  <c r="Y90" i="12"/>
  <c r="Y88" i="12"/>
  <c r="W88" i="12"/>
  <c r="AD111" i="12"/>
  <c r="AE110" i="12"/>
  <c r="Y132" i="12"/>
  <c r="W132" i="12"/>
  <c r="W119" i="12"/>
  <c r="Y119" i="12"/>
  <c r="Y89" i="12"/>
  <c r="W89" i="12"/>
  <c r="W100" i="12"/>
  <c r="Y100" i="12"/>
  <c r="Y123" i="12"/>
  <c r="W123" i="12"/>
  <c r="Y116" i="12"/>
  <c r="W116" i="12"/>
  <c r="Y102" i="12"/>
  <c r="W102" i="12"/>
  <c r="AE122" i="12"/>
  <c r="AD123" i="12"/>
  <c r="Y104" i="12"/>
  <c r="W104" i="12"/>
  <c r="W103" i="12"/>
  <c r="Y103" i="12"/>
  <c r="AQ123" i="11"/>
  <c r="W139" i="11"/>
  <c r="Y139" i="11"/>
  <c r="W138" i="11"/>
  <c r="Y138" i="11"/>
  <c r="AD136" i="11"/>
  <c r="AE135" i="11"/>
  <c r="W137" i="11"/>
  <c r="Y137" i="11"/>
  <c r="Y136" i="11"/>
  <c r="W136" i="11"/>
  <c r="Q113" i="11"/>
  <c r="AQ113" i="11"/>
  <c r="Q122" i="11"/>
  <c r="W122" i="11" s="1"/>
  <c r="AP122" i="11"/>
  <c r="Q121" i="11"/>
  <c r="AQ121" i="11"/>
  <c r="R127" i="11"/>
  <c r="Y127" i="11" s="1"/>
  <c r="AQ127" i="11"/>
  <c r="Q119" i="11"/>
  <c r="AQ119" i="11"/>
  <c r="Q116" i="11"/>
  <c r="AQ116" i="11"/>
  <c r="R130" i="11"/>
  <c r="Y130" i="11" s="1"/>
  <c r="AQ130" i="11"/>
  <c r="Q115" i="11"/>
  <c r="AQ115" i="11"/>
  <c r="AD99" i="11"/>
  <c r="AD100" i="11" s="1"/>
  <c r="W135" i="11"/>
  <c r="Y135" i="11"/>
  <c r="R126" i="11"/>
  <c r="AA135" i="11"/>
  <c r="AA136" i="11" s="1"/>
  <c r="AA137" i="11" s="1"/>
  <c r="AA138" i="11" s="1"/>
  <c r="AA139" i="11" s="1"/>
  <c r="S124" i="11"/>
  <c r="AE134" i="11"/>
  <c r="AF134" i="11" s="1"/>
  <c r="Q114" i="11"/>
  <c r="R128" i="11"/>
  <c r="Q117" i="11"/>
  <c r="S123" i="11"/>
  <c r="R129" i="11"/>
  <c r="AD123" i="11"/>
  <c r="AE122" i="11"/>
  <c r="AG122" i="11" s="1"/>
  <c r="Q118" i="11"/>
  <c r="AE110" i="11"/>
  <c r="AF110" i="11" s="1"/>
  <c r="AD111" i="11"/>
  <c r="S125" i="11"/>
  <c r="S126" i="11"/>
  <c r="AE86" i="11"/>
  <c r="AH86" i="11" s="1"/>
  <c r="AD87" i="11"/>
  <c r="Q120" i="11"/>
  <c r="R123" i="11"/>
  <c r="S128" i="11"/>
  <c r="S129" i="11"/>
  <c r="AB135" i="11"/>
  <c r="AB136" i="11" s="1"/>
  <c r="AB137" i="11" s="1"/>
  <c r="AB138" i="11" s="1"/>
  <c r="AB139" i="11" s="1"/>
  <c r="R124" i="11"/>
  <c r="R125" i="11"/>
  <c r="AC111" i="11"/>
  <c r="Y133" i="11"/>
  <c r="Y131" i="11"/>
  <c r="AC123" i="11"/>
  <c r="AC99" i="11"/>
  <c r="AC87" i="11"/>
  <c r="W93" i="11"/>
  <c r="W116" i="11"/>
  <c r="W129" i="11"/>
  <c r="Y96" i="11"/>
  <c r="AG98" i="11"/>
  <c r="W131" i="11"/>
  <c r="W96" i="11"/>
  <c r="W119" i="11"/>
  <c r="W91" i="11"/>
  <c r="Y91" i="11"/>
  <c r="AH98" i="11"/>
  <c r="W120" i="11"/>
  <c r="Y92" i="11"/>
  <c r="W92" i="11"/>
  <c r="Y99" i="11"/>
  <c r="W99" i="11"/>
  <c r="Y134" i="11"/>
  <c r="W134" i="11"/>
  <c r="Y89" i="11"/>
  <c r="W89" i="11"/>
  <c r="Y108" i="11"/>
  <c r="W108" i="11"/>
  <c r="Y110" i="11"/>
  <c r="W110" i="11"/>
  <c r="Y100" i="11"/>
  <c r="W100" i="11"/>
  <c r="W117" i="11"/>
  <c r="Y132" i="11"/>
  <c r="W132" i="11"/>
  <c r="W87" i="11"/>
  <c r="Y87" i="11"/>
  <c r="Y109" i="11"/>
  <c r="W109" i="11"/>
  <c r="W121" i="11"/>
  <c r="W130" i="11"/>
  <c r="W127" i="11"/>
  <c r="Y93" i="11"/>
  <c r="W128" i="11"/>
  <c r="W123" i="11"/>
  <c r="W104" i="11"/>
  <c r="Y104" i="11"/>
  <c r="W126" i="11"/>
  <c r="W107" i="11"/>
  <c r="Y107" i="11"/>
  <c r="W115" i="11"/>
  <c r="W88" i="11"/>
  <c r="Y88" i="11"/>
  <c r="W124" i="11"/>
  <c r="W133" i="11"/>
  <c r="Y106" i="11"/>
  <c r="W106" i="11"/>
  <c r="Y102" i="11"/>
  <c r="W102" i="11"/>
  <c r="Y112" i="11"/>
  <c r="W112" i="11"/>
  <c r="W101" i="11"/>
  <c r="Y101" i="11"/>
  <c r="Y103" i="11"/>
  <c r="W103" i="11"/>
  <c r="W114" i="11"/>
  <c r="W97" i="11"/>
  <c r="Y97" i="11"/>
  <c r="W90" i="11"/>
  <c r="Y90" i="11"/>
  <c r="Y98" i="11"/>
  <c r="W98" i="11"/>
  <c r="AJ98" i="11" s="1"/>
  <c r="W118" i="11"/>
  <c r="Y105" i="11"/>
  <c r="W125" i="11"/>
  <c r="Y95" i="11"/>
  <c r="W95" i="11"/>
  <c r="W105" i="11"/>
  <c r="Y111" i="11"/>
  <c r="W111" i="11"/>
  <c r="W113" i="11"/>
  <c r="W94" i="11"/>
  <c r="Y94" i="11"/>
  <c r="AF98" i="11"/>
  <c r="X130" i="26" l="1"/>
  <c r="X132" i="26"/>
  <c r="AL135" i="26"/>
  <c r="AK135" i="26"/>
  <c r="AJ134" i="26"/>
  <c r="AI134" i="26"/>
  <c r="AE123" i="26"/>
  <c r="AD124" i="26"/>
  <c r="AH86" i="26"/>
  <c r="AG86" i="26"/>
  <c r="AF86" i="26"/>
  <c r="AJ86" i="26"/>
  <c r="AI86" i="26"/>
  <c r="X87" i="26"/>
  <c r="X90" i="26"/>
  <c r="X89" i="26"/>
  <c r="X114" i="26"/>
  <c r="X104" i="26"/>
  <c r="X120" i="26"/>
  <c r="X117" i="26"/>
  <c r="X135" i="26"/>
  <c r="AJ137" i="26"/>
  <c r="AI137" i="26"/>
  <c r="AF98" i="26"/>
  <c r="AJ98" i="26"/>
  <c r="AH98" i="26"/>
  <c r="AG98" i="26"/>
  <c r="AI98" i="26"/>
  <c r="Z130" i="26"/>
  <c r="Z124" i="26"/>
  <c r="Z129" i="26"/>
  <c r="Z128" i="26"/>
  <c r="Z139" i="26"/>
  <c r="Z136" i="26"/>
  <c r="Z133" i="26"/>
  <c r="Z123" i="26"/>
  <c r="Z118" i="26"/>
  <c r="Z135" i="26"/>
  <c r="Z126" i="26"/>
  <c r="Z119" i="26"/>
  <c r="Z131" i="26"/>
  <c r="Z120" i="26"/>
  <c r="Z114" i="26"/>
  <c r="Z134" i="26"/>
  <c r="Z127" i="26"/>
  <c r="Z121" i="26"/>
  <c r="Z115" i="26"/>
  <c r="Z138" i="26"/>
  <c r="Z132" i="26"/>
  <c r="Z137" i="26"/>
  <c r="Z111" i="26"/>
  <c r="Z116" i="26"/>
  <c r="Z109" i="26"/>
  <c r="Z108" i="26"/>
  <c r="Z107" i="26"/>
  <c r="Z106" i="26"/>
  <c r="Z105" i="26"/>
  <c r="Z104" i="26"/>
  <c r="Z103" i="26"/>
  <c r="Z102" i="26"/>
  <c r="Z101" i="26"/>
  <c r="Z100" i="26"/>
  <c r="Z99" i="26"/>
  <c r="Z98" i="26"/>
  <c r="Z125" i="26"/>
  <c r="Z117" i="26"/>
  <c r="Z122" i="26"/>
  <c r="Z113" i="26"/>
  <c r="Z97" i="26"/>
  <c r="Z94" i="26"/>
  <c r="Z90" i="26"/>
  <c r="Z96" i="26"/>
  <c r="Z93" i="26"/>
  <c r="Z91" i="26"/>
  <c r="Z92" i="26"/>
  <c r="Z86" i="26"/>
  <c r="Z87" i="26"/>
  <c r="Z110" i="26"/>
  <c r="Z88" i="26"/>
  <c r="Z112" i="26"/>
  <c r="Z95" i="26"/>
  <c r="Z89" i="26"/>
  <c r="X86" i="26"/>
  <c r="X94" i="26"/>
  <c r="X95" i="26"/>
  <c r="X99" i="26"/>
  <c r="X105" i="26"/>
  <c r="X113" i="26"/>
  <c r="X122" i="26"/>
  <c r="X136" i="26"/>
  <c r="X123" i="26"/>
  <c r="AD100" i="26"/>
  <c r="AE99" i="26"/>
  <c r="AI135" i="26"/>
  <c r="AD112" i="26"/>
  <c r="AE111" i="26"/>
  <c r="AJ136" i="26"/>
  <c r="AI136" i="26"/>
  <c r="X92" i="26"/>
  <c r="X97" i="26"/>
  <c r="X111" i="26"/>
  <c r="X100" i="26"/>
  <c r="X106" i="26"/>
  <c r="X119" i="26"/>
  <c r="X116" i="26"/>
  <c r="X137" i="26"/>
  <c r="X125" i="26"/>
  <c r="AI139" i="26"/>
  <c r="AJ139" i="26"/>
  <c r="AL138" i="26"/>
  <c r="AK138" i="26"/>
  <c r="AH110" i="26"/>
  <c r="AG110" i="26"/>
  <c r="AJ110" i="26"/>
  <c r="AI110" i="26"/>
  <c r="AF110" i="26"/>
  <c r="X91" i="26"/>
  <c r="X98" i="26"/>
  <c r="X88" i="26"/>
  <c r="X101" i="26"/>
  <c r="X107" i="26"/>
  <c r="X112" i="26"/>
  <c r="X128" i="26"/>
  <c r="X138" i="26"/>
  <c r="X131" i="26"/>
  <c r="X93" i="26"/>
  <c r="X115" i="26"/>
  <c r="X121" i="26"/>
  <c r="X102" i="26"/>
  <c r="X108" i="26"/>
  <c r="X118" i="26"/>
  <c r="X129" i="26"/>
  <c r="X139" i="26"/>
  <c r="X126" i="26"/>
  <c r="AJ122" i="26"/>
  <c r="AI122" i="26"/>
  <c r="AH122" i="26"/>
  <c r="AG122" i="26"/>
  <c r="AF122" i="26"/>
  <c r="AD88" i="26"/>
  <c r="AE87" i="26"/>
  <c r="X96" i="26"/>
  <c r="X127" i="26"/>
  <c r="X110" i="26"/>
  <c r="X103" i="26"/>
  <c r="X109" i="26"/>
  <c r="X133" i="26"/>
  <c r="X134" i="26"/>
  <c r="X124" i="26"/>
  <c r="AE123" i="25"/>
  <c r="AD124" i="25"/>
  <c r="AJ98" i="25"/>
  <c r="AI98" i="25"/>
  <c r="AG98" i="25"/>
  <c r="AF98" i="25"/>
  <c r="AH98" i="25"/>
  <c r="AK135" i="25"/>
  <c r="AL135" i="25"/>
  <c r="X132" i="25"/>
  <c r="X126" i="25"/>
  <c r="X131" i="25"/>
  <c r="X125" i="25"/>
  <c r="X123" i="25"/>
  <c r="X130" i="25"/>
  <c r="X124" i="25"/>
  <c r="X128" i="25"/>
  <c r="X139" i="25"/>
  <c r="X138" i="25"/>
  <c r="X137" i="25"/>
  <c r="X136" i="25"/>
  <c r="X135" i="25"/>
  <c r="X134" i="25"/>
  <c r="X133" i="25"/>
  <c r="X127" i="25"/>
  <c r="X122" i="25"/>
  <c r="X129" i="25"/>
  <c r="X116" i="25"/>
  <c r="X110" i="25"/>
  <c r="X117" i="25"/>
  <c r="X111" i="25"/>
  <c r="X118" i="25"/>
  <c r="X112" i="25"/>
  <c r="X119" i="25"/>
  <c r="X113" i="25"/>
  <c r="X120" i="25"/>
  <c r="X114" i="25"/>
  <c r="X105" i="25"/>
  <c r="X104" i="25"/>
  <c r="X103" i="25"/>
  <c r="X102" i="25"/>
  <c r="X101" i="25"/>
  <c r="X100" i="25"/>
  <c r="X99" i="25"/>
  <c r="X98" i="25"/>
  <c r="X97" i="25"/>
  <c r="X94" i="25"/>
  <c r="X96" i="25"/>
  <c r="X106" i="25"/>
  <c r="X109" i="25"/>
  <c r="X108" i="25"/>
  <c r="X107" i="25"/>
  <c r="X89" i="25"/>
  <c r="X121" i="25"/>
  <c r="X90" i="25"/>
  <c r="X92" i="25"/>
  <c r="X115" i="25"/>
  <c r="X95" i="25"/>
  <c r="X93" i="25"/>
  <c r="X86" i="25"/>
  <c r="X87" i="25"/>
  <c r="X91" i="25"/>
  <c r="X88" i="25"/>
  <c r="AE87" i="25"/>
  <c r="AD88" i="25"/>
  <c r="AJ110" i="25"/>
  <c r="AI110" i="25"/>
  <c r="AH110" i="25"/>
  <c r="AG110" i="25"/>
  <c r="AF110" i="25"/>
  <c r="AD100" i="25"/>
  <c r="AE99" i="25"/>
  <c r="AI134" i="25"/>
  <c r="AJ134" i="25"/>
  <c r="Z130" i="25"/>
  <c r="Z124" i="25"/>
  <c r="Z129" i="25"/>
  <c r="Z128" i="25"/>
  <c r="Z132" i="25"/>
  <c r="Z126" i="25"/>
  <c r="Z131" i="25"/>
  <c r="Z125" i="25"/>
  <c r="Z123" i="25"/>
  <c r="Z139" i="25"/>
  <c r="Z138" i="25"/>
  <c r="Z137" i="25"/>
  <c r="Z122" i="25"/>
  <c r="Z118" i="25"/>
  <c r="Z112" i="25"/>
  <c r="Z136" i="25"/>
  <c r="Z127" i="25"/>
  <c r="Z119" i="25"/>
  <c r="Z113" i="25"/>
  <c r="Z135" i="25"/>
  <c r="Z133" i="25"/>
  <c r="Z120" i="25"/>
  <c r="Z114" i="25"/>
  <c r="Z121" i="25"/>
  <c r="Z115" i="25"/>
  <c r="Z109" i="25"/>
  <c r="Z108" i="25"/>
  <c r="Z107" i="25"/>
  <c r="Z106" i="25"/>
  <c r="Z116" i="25"/>
  <c r="Z110" i="25"/>
  <c r="Z117" i="25"/>
  <c r="Z92" i="25"/>
  <c r="Z111" i="25"/>
  <c r="Z95" i="25"/>
  <c r="Z134" i="25"/>
  <c r="Z105" i="25"/>
  <c r="Z104" i="25"/>
  <c r="Z103" i="25"/>
  <c r="Z102" i="25"/>
  <c r="Z101" i="25"/>
  <c r="Z100" i="25"/>
  <c r="Z99" i="25"/>
  <c r="Z98" i="25"/>
  <c r="Z97" i="25"/>
  <c r="Z94" i="25"/>
  <c r="Z86" i="25"/>
  <c r="Z96" i="25"/>
  <c r="Z93" i="25"/>
  <c r="Z87" i="25"/>
  <c r="Z88" i="25"/>
  <c r="Z91" i="25"/>
  <c r="Z89" i="25"/>
  <c r="Z90" i="25"/>
  <c r="AG86" i="25"/>
  <c r="AF86" i="25"/>
  <c r="AJ86" i="25"/>
  <c r="AH86" i="25"/>
  <c r="AI86" i="25"/>
  <c r="AE111" i="25"/>
  <c r="AD112" i="25"/>
  <c r="AE137" i="25"/>
  <c r="AD138" i="25"/>
  <c r="AH122" i="25"/>
  <c r="AG122" i="25"/>
  <c r="AJ122" i="25"/>
  <c r="AI122" i="25"/>
  <c r="AF122" i="25"/>
  <c r="AI136" i="25"/>
  <c r="AH136" i="25"/>
  <c r="AG136" i="25"/>
  <c r="AJ136" i="25"/>
  <c r="AF136" i="25"/>
  <c r="AI139" i="24"/>
  <c r="Z138" i="24"/>
  <c r="Z130" i="24"/>
  <c r="AL139" i="24"/>
  <c r="AK139" i="24"/>
  <c r="AJ110" i="24"/>
  <c r="AI110" i="24"/>
  <c r="AF110" i="24"/>
  <c r="AH110" i="24"/>
  <c r="AG110" i="24"/>
  <c r="Z113" i="24"/>
  <c r="AJ138" i="24"/>
  <c r="AL136" i="24"/>
  <c r="AK136" i="24"/>
  <c r="AD124" i="24"/>
  <c r="AE123" i="24"/>
  <c r="Z87" i="24"/>
  <c r="Z89" i="24"/>
  <c r="Z94" i="24"/>
  <c r="Z102" i="24"/>
  <c r="Z108" i="24"/>
  <c r="Z119" i="24"/>
  <c r="Z117" i="24"/>
  <c r="Z133" i="24"/>
  <c r="Z139" i="24"/>
  <c r="Z116" i="24"/>
  <c r="Z111" i="24"/>
  <c r="AL137" i="24"/>
  <c r="AK137" i="24"/>
  <c r="AL98" i="24"/>
  <c r="AK98" i="24"/>
  <c r="AL99" i="24"/>
  <c r="AK99" i="24"/>
  <c r="Z96" i="24"/>
  <c r="Z90" i="24"/>
  <c r="Z97" i="24"/>
  <c r="Z103" i="24"/>
  <c r="Z95" i="24"/>
  <c r="Z126" i="24"/>
  <c r="Z123" i="24"/>
  <c r="Z134" i="24"/>
  <c r="Z128" i="24"/>
  <c r="Z107" i="24"/>
  <c r="X132" i="24"/>
  <c r="X131" i="24"/>
  <c r="X125" i="24"/>
  <c r="X123" i="24"/>
  <c r="X130" i="24"/>
  <c r="X124" i="24"/>
  <c r="X129" i="24"/>
  <c r="X121" i="24"/>
  <c r="X136" i="24"/>
  <c r="X128" i="24"/>
  <c r="X115" i="24"/>
  <c r="X109" i="24"/>
  <c r="X138" i="24"/>
  <c r="X127" i="24"/>
  <c r="X116" i="24"/>
  <c r="X110" i="24"/>
  <c r="X117" i="24"/>
  <c r="X111" i="24"/>
  <c r="X137" i="24"/>
  <c r="X118" i="24"/>
  <c r="X135" i="24"/>
  <c r="X133" i="24"/>
  <c r="X126" i="24"/>
  <c r="X119" i="24"/>
  <c r="X113" i="24"/>
  <c r="X139" i="24"/>
  <c r="X120" i="24"/>
  <c r="X122" i="24"/>
  <c r="X108" i="24"/>
  <c r="X107" i="24"/>
  <c r="X106" i="24"/>
  <c r="X105" i="24"/>
  <c r="X104" i="24"/>
  <c r="X103" i="24"/>
  <c r="X102" i="24"/>
  <c r="X101" i="24"/>
  <c r="X100" i="24"/>
  <c r="X99" i="24"/>
  <c r="X134" i="24"/>
  <c r="X112" i="24"/>
  <c r="X88" i="24"/>
  <c r="X97" i="24"/>
  <c r="X89" i="24"/>
  <c r="X96" i="24"/>
  <c r="X90" i="24"/>
  <c r="X87" i="24"/>
  <c r="X98" i="24"/>
  <c r="X94" i="24"/>
  <c r="X93" i="24"/>
  <c r="X91" i="24"/>
  <c r="X114" i="24"/>
  <c r="X95" i="24"/>
  <c r="X92" i="24"/>
  <c r="X86" i="24"/>
  <c r="Z86" i="24"/>
  <c r="Z114" i="24"/>
  <c r="Z98" i="24"/>
  <c r="Z104" i="24"/>
  <c r="Z115" i="24"/>
  <c r="Z112" i="24"/>
  <c r="Z125" i="24"/>
  <c r="Z135" i="24"/>
  <c r="Z121" i="24"/>
  <c r="AH122" i="24"/>
  <c r="AG122" i="24"/>
  <c r="AF122" i="24"/>
  <c r="AI122" i="24"/>
  <c r="AJ122" i="24"/>
  <c r="Z88" i="24"/>
  <c r="Z101" i="24"/>
  <c r="Z127" i="24"/>
  <c r="AL102" i="24"/>
  <c r="AK102" i="24"/>
  <c r="AL101" i="24"/>
  <c r="AK101" i="24"/>
  <c r="AE104" i="24"/>
  <c r="AD105" i="24"/>
  <c r="AH86" i="24"/>
  <c r="AG86" i="24"/>
  <c r="AF86" i="24"/>
  <c r="AI86" i="24"/>
  <c r="AJ86" i="24"/>
  <c r="Z92" i="24"/>
  <c r="Z109" i="24"/>
  <c r="Z99" i="24"/>
  <c r="Z105" i="24"/>
  <c r="Z124" i="24"/>
  <c r="Z118" i="24"/>
  <c r="Z131" i="24"/>
  <c r="Z136" i="24"/>
  <c r="Z129" i="24"/>
  <c r="Z93" i="24"/>
  <c r="AL100" i="24"/>
  <c r="AK100" i="24"/>
  <c r="AE111" i="24"/>
  <c r="AD112" i="24"/>
  <c r="AG103" i="24"/>
  <c r="AF103" i="24"/>
  <c r="AJ103" i="24"/>
  <c r="AI103" i="24"/>
  <c r="AH103" i="24"/>
  <c r="AD88" i="24"/>
  <c r="AE87" i="24"/>
  <c r="Z91" i="24"/>
  <c r="Z110" i="24"/>
  <c r="Z100" i="24"/>
  <c r="Z106" i="24"/>
  <c r="Z120" i="24"/>
  <c r="Z132" i="24"/>
  <c r="Z122" i="24"/>
  <c r="Z137" i="24"/>
  <c r="AF86" i="23"/>
  <c r="AH86" i="23"/>
  <c r="AJ86" i="23"/>
  <c r="AI86" i="23"/>
  <c r="AG86" i="23"/>
  <c r="AF122" i="23"/>
  <c r="AH122" i="23"/>
  <c r="AG122" i="23"/>
  <c r="AJ122" i="23"/>
  <c r="AI122" i="23"/>
  <c r="AE87" i="23"/>
  <c r="AD88" i="23"/>
  <c r="AE123" i="23"/>
  <c r="AD124" i="23"/>
  <c r="X132" i="23"/>
  <c r="X126" i="23"/>
  <c r="X131" i="23"/>
  <c r="X125" i="23"/>
  <c r="X123" i="23"/>
  <c r="X129" i="23"/>
  <c r="X128" i="23"/>
  <c r="X138" i="23"/>
  <c r="X130" i="23"/>
  <c r="X116" i="23"/>
  <c r="X139" i="23"/>
  <c r="X133" i="23"/>
  <c r="X117" i="23"/>
  <c r="X111" i="23"/>
  <c r="X134" i="23"/>
  <c r="X122" i="23"/>
  <c r="X135" i="23"/>
  <c r="X119" i="23"/>
  <c r="X113" i="23"/>
  <c r="X136" i="23"/>
  <c r="X112" i="23"/>
  <c r="X137" i="23"/>
  <c r="X127" i="23"/>
  <c r="X120" i="23"/>
  <c r="X115" i="23"/>
  <c r="X121" i="23"/>
  <c r="X109" i="23"/>
  <c r="X108" i="23"/>
  <c r="X107" i="23"/>
  <c r="X106" i="23"/>
  <c r="X105" i="23"/>
  <c r="X104" i="23"/>
  <c r="X103" i="23"/>
  <c r="X102" i="23"/>
  <c r="X101" i="23"/>
  <c r="X100" i="23"/>
  <c r="X124" i="23"/>
  <c r="X99" i="23"/>
  <c r="X96" i="23"/>
  <c r="X93" i="23"/>
  <c r="X91" i="23"/>
  <c r="X114" i="23"/>
  <c r="X92" i="23"/>
  <c r="X97" i="23"/>
  <c r="X87" i="23"/>
  <c r="X118" i="23"/>
  <c r="X98" i="23"/>
  <c r="X89" i="23"/>
  <c r="X88" i="23"/>
  <c r="X110" i="23"/>
  <c r="X95" i="23"/>
  <c r="X86" i="23"/>
  <c r="X94" i="23"/>
  <c r="X90" i="23"/>
  <c r="AE135" i="23"/>
  <c r="AD136" i="23"/>
  <c r="AI134" i="23"/>
  <c r="AH134" i="23"/>
  <c r="AF134" i="23"/>
  <c r="AG134" i="23"/>
  <c r="AJ134" i="23"/>
  <c r="AJ110" i="23"/>
  <c r="AI110" i="23"/>
  <c r="AH110" i="23"/>
  <c r="AG110" i="23"/>
  <c r="AF110" i="23"/>
  <c r="AG98" i="23"/>
  <c r="AF98" i="23"/>
  <c r="AJ98" i="23"/>
  <c r="AI98" i="23"/>
  <c r="AH98" i="23"/>
  <c r="Z130" i="23"/>
  <c r="Z124" i="23"/>
  <c r="Z129" i="23"/>
  <c r="Z139" i="23"/>
  <c r="Z138" i="23"/>
  <c r="Z137" i="23"/>
  <c r="Z136" i="23"/>
  <c r="Z135" i="23"/>
  <c r="Z134" i="23"/>
  <c r="Z133" i="23"/>
  <c r="Z127" i="23"/>
  <c r="Z122" i="23"/>
  <c r="Z132" i="23"/>
  <c r="Z126" i="23"/>
  <c r="Z131" i="23"/>
  <c r="Z118" i="23"/>
  <c r="Z112" i="23"/>
  <c r="Z119" i="23"/>
  <c r="Z113" i="23"/>
  <c r="Z120" i="23"/>
  <c r="Z123" i="23"/>
  <c r="Z121" i="23"/>
  <c r="Z115" i="23"/>
  <c r="Z117" i="23"/>
  <c r="Z109" i="23"/>
  <c r="Z108" i="23"/>
  <c r="Z107" i="23"/>
  <c r="Z106" i="23"/>
  <c r="Z105" i="23"/>
  <c r="Z104" i="23"/>
  <c r="Z103" i="23"/>
  <c r="Z102" i="23"/>
  <c r="Z101" i="23"/>
  <c r="Z100" i="23"/>
  <c r="Z99" i="23"/>
  <c r="Z98" i="23"/>
  <c r="Z97" i="23"/>
  <c r="Z128" i="23"/>
  <c r="Z116" i="23"/>
  <c r="Z111" i="23"/>
  <c r="Z110" i="23"/>
  <c r="Z114" i="23"/>
  <c r="Z87" i="23"/>
  <c r="Z88" i="23"/>
  <c r="Z125" i="23"/>
  <c r="Z95" i="23"/>
  <c r="Z89" i="23"/>
  <c r="Z94" i="23"/>
  <c r="Z96" i="23"/>
  <c r="Z86" i="23"/>
  <c r="Z90" i="23"/>
  <c r="Z92" i="23"/>
  <c r="Z93" i="23"/>
  <c r="Z91" i="23"/>
  <c r="AE111" i="23"/>
  <c r="AD112" i="23"/>
  <c r="AD100" i="23"/>
  <c r="AE99" i="23"/>
  <c r="AD124" i="22"/>
  <c r="AE123" i="22"/>
  <c r="AF86" i="22"/>
  <c r="AJ86" i="22"/>
  <c r="AG86" i="22"/>
  <c r="AI86" i="22"/>
  <c r="AH86" i="22"/>
  <c r="AE137" i="22"/>
  <c r="AD138" i="22"/>
  <c r="AE99" i="22"/>
  <c r="AD100" i="22"/>
  <c r="AJ110" i="22"/>
  <c r="AI110" i="22"/>
  <c r="AH110" i="22"/>
  <c r="AG110" i="22"/>
  <c r="AF110" i="22"/>
  <c r="AE87" i="22"/>
  <c r="AD88" i="22"/>
  <c r="AI136" i="22"/>
  <c r="AH136" i="22"/>
  <c r="AG136" i="22"/>
  <c r="AF136" i="22"/>
  <c r="AJ136" i="22"/>
  <c r="AH98" i="22"/>
  <c r="AG98" i="22"/>
  <c r="AF98" i="22"/>
  <c r="AJ98" i="22"/>
  <c r="AI98" i="22"/>
  <c r="AE111" i="22"/>
  <c r="AD112" i="22"/>
  <c r="AL135" i="22"/>
  <c r="AK135" i="22"/>
  <c r="X132" i="22"/>
  <c r="X126" i="22"/>
  <c r="X131" i="22"/>
  <c r="X125" i="22"/>
  <c r="X123" i="22"/>
  <c r="X130" i="22"/>
  <c r="X124" i="22"/>
  <c r="X129" i="22"/>
  <c r="X121" i="22"/>
  <c r="X135" i="22"/>
  <c r="X133" i="22"/>
  <c r="X122" i="22"/>
  <c r="X116" i="22"/>
  <c r="X110" i="22"/>
  <c r="X117" i="22"/>
  <c r="X111" i="22"/>
  <c r="X139" i="22"/>
  <c r="X128" i="22"/>
  <c r="X118" i="22"/>
  <c r="X112" i="22"/>
  <c r="X138" i="22"/>
  <c r="X134" i="22"/>
  <c r="X127" i="22"/>
  <c r="X119" i="22"/>
  <c r="X113" i="22"/>
  <c r="X137" i="22"/>
  <c r="X120" i="22"/>
  <c r="X114" i="22"/>
  <c r="X136" i="22"/>
  <c r="X115" i="22"/>
  <c r="X92" i="22"/>
  <c r="X109" i="22"/>
  <c r="X107" i="22"/>
  <c r="X95" i="22"/>
  <c r="X108" i="22"/>
  <c r="X105" i="22"/>
  <c r="X104" i="22"/>
  <c r="X103" i="22"/>
  <c r="X102" i="22"/>
  <c r="X101" i="22"/>
  <c r="X100" i="22"/>
  <c r="X99" i="22"/>
  <c r="X98" i="22"/>
  <c r="X97" i="22"/>
  <c r="X94" i="22"/>
  <c r="X106" i="22"/>
  <c r="X96" i="22"/>
  <c r="X91" i="22"/>
  <c r="X86" i="22"/>
  <c r="X93" i="22"/>
  <c r="X90" i="22"/>
  <c r="X87" i="22"/>
  <c r="X88" i="22"/>
  <c r="X89" i="22"/>
  <c r="AH122" i="22"/>
  <c r="AG122" i="22"/>
  <c r="AF122" i="22"/>
  <c r="AJ122" i="22"/>
  <c r="AI122" i="22"/>
  <c r="Z130" i="22"/>
  <c r="Z124" i="22"/>
  <c r="Z129" i="22"/>
  <c r="Z121" i="22"/>
  <c r="Z128" i="22"/>
  <c r="Z139" i="22"/>
  <c r="Z138" i="22"/>
  <c r="Z137" i="22"/>
  <c r="Z136" i="22"/>
  <c r="Z135" i="22"/>
  <c r="Z134" i="22"/>
  <c r="Z133" i="22"/>
  <c r="Z127" i="22"/>
  <c r="Z122" i="22"/>
  <c r="Z132" i="22"/>
  <c r="Z125" i="22"/>
  <c r="Z118" i="22"/>
  <c r="Z112" i="22"/>
  <c r="Z131" i="22"/>
  <c r="Z126" i="22"/>
  <c r="Z123" i="22"/>
  <c r="Z119" i="22"/>
  <c r="Z113" i="22"/>
  <c r="Z120" i="22"/>
  <c r="Z114" i="22"/>
  <c r="Z115" i="22"/>
  <c r="Z109" i="22"/>
  <c r="Z108" i="22"/>
  <c r="Z107" i="22"/>
  <c r="Z106" i="22"/>
  <c r="Z116" i="22"/>
  <c r="Z110" i="22"/>
  <c r="Z111" i="22"/>
  <c r="Z95" i="22"/>
  <c r="Z105" i="22"/>
  <c r="Z104" i="22"/>
  <c r="Z103" i="22"/>
  <c r="Z102" i="22"/>
  <c r="Z101" i="22"/>
  <c r="Z100" i="22"/>
  <c r="Z99" i="22"/>
  <c r="Z98" i="22"/>
  <c r="Z97" i="22"/>
  <c r="Z94" i="22"/>
  <c r="Z90" i="22"/>
  <c r="Z96" i="22"/>
  <c r="Z93" i="22"/>
  <c r="Z91" i="22"/>
  <c r="Z117" i="22"/>
  <c r="Z86" i="22"/>
  <c r="Z92" i="22"/>
  <c r="Z87" i="22"/>
  <c r="Z88" i="22"/>
  <c r="Z89" i="22"/>
  <c r="AL122" i="21"/>
  <c r="AK122" i="21"/>
  <c r="AD112" i="21"/>
  <c r="AE111" i="21"/>
  <c r="AI122" i="21"/>
  <c r="AI135" i="21"/>
  <c r="AH135" i="21"/>
  <c r="AG135" i="21"/>
  <c r="AF135" i="21"/>
  <c r="AJ135" i="21"/>
  <c r="AJ86" i="21"/>
  <c r="AI86" i="21"/>
  <c r="AH86" i="21"/>
  <c r="AF86" i="21"/>
  <c r="AG86" i="21"/>
  <c r="AE124" i="21"/>
  <c r="AD125" i="21"/>
  <c r="AE87" i="21"/>
  <c r="AD88" i="21"/>
  <c r="AJ123" i="21"/>
  <c r="AI123" i="21"/>
  <c r="AH123" i="21"/>
  <c r="AG123" i="21"/>
  <c r="AF123" i="21"/>
  <c r="AJ98" i="21"/>
  <c r="AI98" i="21"/>
  <c r="AH98" i="21"/>
  <c r="AG98" i="21"/>
  <c r="AF98" i="21"/>
  <c r="AE136" i="21"/>
  <c r="AD137" i="21"/>
  <c r="AD100" i="21"/>
  <c r="AE99" i="21"/>
  <c r="Z130" i="21"/>
  <c r="Z124" i="21"/>
  <c r="Z128" i="21"/>
  <c r="Z122" i="21"/>
  <c r="Z139" i="21"/>
  <c r="Z138" i="21"/>
  <c r="Z137" i="21"/>
  <c r="Z136" i="21"/>
  <c r="Z135" i="21"/>
  <c r="Z134" i="21"/>
  <c r="Z133" i="21"/>
  <c r="Z127" i="21"/>
  <c r="Z121" i="21"/>
  <c r="Z132" i="21"/>
  <c r="Z126" i="21"/>
  <c r="Z131" i="21"/>
  <c r="Z123" i="21"/>
  <c r="Z120" i="21"/>
  <c r="Z117" i="21"/>
  <c r="Z114" i="21"/>
  <c r="Z111" i="21"/>
  <c r="Z119" i="21"/>
  <c r="Z116" i="21"/>
  <c r="Z113" i="21"/>
  <c r="Z110" i="21"/>
  <c r="Z125" i="21"/>
  <c r="Z118" i="21"/>
  <c r="Z115" i="21"/>
  <c r="Z112" i="21"/>
  <c r="Z109" i="21"/>
  <c r="Z107" i="21"/>
  <c r="Z105" i="21"/>
  <c r="Z103" i="21"/>
  <c r="Z101" i="21"/>
  <c r="Z99" i="21"/>
  <c r="Z97" i="21"/>
  <c r="Z129" i="21"/>
  <c r="Z108" i="21"/>
  <c r="Z106" i="21"/>
  <c r="Z104" i="21"/>
  <c r="Z102" i="21"/>
  <c r="Z100" i="21"/>
  <c r="Z98" i="21"/>
  <c r="Z95" i="21"/>
  <c r="Z93" i="21"/>
  <c r="Z90" i="21"/>
  <c r="Z87" i="21"/>
  <c r="Z94" i="21"/>
  <c r="Z91" i="21"/>
  <c r="Z96" i="21"/>
  <c r="Z88" i="21"/>
  <c r="Z92" i="21"/>
  <c r="Z89" i="21"/>
  <c r="Z86" i="21"/>
  <c r="AL134" i="21"/>
  <c r="AK134" i="21"/>
  <c r="X132" i="21"/>
  <c r="X126" i="21"/>
  <c r="X130" i="21"/>
  <c r="X124" i="21"/>
  <c r="X129" i="21"/>
  <c r="X123" i="21"/>
  <c r="X128" i="21"/>
  <c r="X137" i="21"/>
  <c r="X118" i="21"/>
  <c r="X115" i="21"/>
  <c r="X112" i="21"/>
  <c r="X131" i="21"/>
  <c r="X139" i="21"/>
  <c r="X136" i="21"/>
  <c r="X134" i="21"/>
  <c r="X121" i="21"/>
  <c r="X120" i="21"/>
  <c r="X117" i="21"/>
  <c r="X114" i="21"/>
  <c r="X111" i="21"/>
  <c r="X122" i="21"/>
  <c r="X138" i="21"/>
  <c r="X135" i="21"/>
  <c r="X133" i="21"/>
  <c r="X119" i="21"/>
  <c r="X116" i="21"/>
  <c r="X113" i="21"/>
  <c r="X127" i="21"/>
  <c r="X108" i="21"/>
  <c r="X106" i="21"/>
  <c r="X104" i="21"/>
  <c r="X102" i="21"/>
  <c r="X100" i="21"/>
  <c r="X98" i="21"/>
  <c r="X109" i="21"/>
  <c r="X107" i="21"/>
  <c r="X105" i="21"/>
  <c r="X103" i="21"/>
  <c r="X101" i="21"/>
  <c r="X125" i="21"/>
  <c r="X110" i="21"/>
  <c r="X97" i="21"/>
  <c r="X93" i="21"/>
  <c r="X92" i="21"/>
  <c r="X89" i="21"/>
  <c r="X86" i="21"/>
  <c r="X90" i="21"/>
  <c r="X95" i="21"/>
  <c r="X99" i="21"/>
  <c r="X96" i="21"/>
  <c r="X87" i="21"/>
  <c r="X94" i="21"/>
  <c r="X91" i="21"/>
  <c r="X88" i="21"/>
  <c r="AH110" i="21"/>
  <c r="AF110" i="21"/>
  <c r="AJ110" i="21"/>
  <c r="AI110" i="21"/>
  <c r="AG110" i="21"/>
  <c r="AH110" i="20"/>
  <c r="AG110" i="20"/>
  <c r="AF110" i="20"/>
  <c r="AJ110" i="20"/>
  <c r="AI110" i="20"/>
  <c r="AE136" i="20"/>
  <c r="AD137" i="20"/>
  <c r="AE87" i="20"/>
  <c r="AD88" i="20"/>
  <c r="AD112" i="20"/>
  <c r="AE111" i="20"/>
  <c r="AL134" i="20"/>
  <c r="AK134" i="20"/>
  <c r="AI135" i="20"/>
  <c r="AH135" i="20"/>
  <c r="AG135" i="20"/>
  <c r="AF135" i="20"/>
  <c r="AJ135" i="20"/>
  <c r="AF86" i="20"/>
  <c r="AG86" i="20"/>
  <c r="AJ86" i="20"/>
  <c r="AI86" i="20"/>
  <c r="AH86" i="20"/>
  <c r="AH122" i="20"/>
  <c r="AG122" i="20"/>
  <c r="AF122" i="20"/>
  <c r="AI122" i="20"/>
  <c r="AJ122" i="20"/>
  <c r="X132" i="20"/>
  <c r="X131" i="20"/>
  <c r="X125" i="20"/>
  <c r="X123" i="20"/>
  <c r="X130" i="20"/>
  <c r="X124" i="20"/>
  <c r="X129" i="20"/>
  <c r="X121" i="20"/>
  <c r="X118" i="20"/>
  <c r="X112" i="20"/>
  <c r="X139" i="20"/>
  <c r="X138" i="20"/>
  <c r="X137" i="20"/>
  <c r="X119" i="20"/>
  <c r="X113" i="20"/>
  <c r="X136" i="20"/>
  <c r="X134" i="20"/>
  <c r="X120" i="20"/>
  <c r="X114" i="20"/>
  <c r="X128" i="20"/>
  <c r="X115" i="20"/>
  <c r="X135" i="20"/>
  <c r="X127" i="20"/>
  <c r="X126" i="20"/>
  <c r="X116" i="20"/>
  <c r="X122" i="20"/>
  <c r="X117" i="20"/>
  <c r="X108" i="20"/>
  <c r="X107" i="20"/>
  <c r="X133" i="20"/>
  <c r="X109" i="20"/>
  <c r="X110" i="20"/>
  <c r="X106" i="20"/>
  <c r="X105" i="20"/>
  <c r="X104" i="20"/>
  <c r="X103" i="20"/>
  <c r="X102" i="20"/>
  <c r="X101" i="20"/>
  <c r="X100" i="20"/>
  <c r="X99" i="20"/>
  <c r="X97" i="20"/>
  <c r="X93" i="20"/>
  <c r="X90" i="20"/>
  <c r="X91" i="20"/>
  <c r="X98" i="20"/>
  <c r="X94" i="20"/>
  <c r="X86" i="20"/>
  <c r="X111" i="20"/>
  <c r="X95" i="20"/>
  <c r="X92" i="20"/>
  <c r="X87" i="20"/>
  <c r="X89" i="20"/>
  <c r="X96" i="20"/>
  <c r="X88" i="20"/>
  <c r="AD124" i="20"/>
  <c r="AE123" i="20"/>
  <c r="AD100" i="20"/>
  <c r="AE99" i="20"/>
  <c r="Z130" i="20"/>
  <c r="Z129" i="20"/>
  <c r="Z121" i="20"/>
  <c r="Z128" i="20"/>
  <c r="Z139" i="20"/>
  <c r="Z138" i="20"/>
  <c r="Z137" i="20"/>
  <c r="Z136" i="20"/>
  <c r="Z135" i="20"/>
  <c r="Z134" i="20"/>
  <c r="Z133" i="20"/>
  <c r="Z127" i="20"/>
  <c r="Z122" i="20"/>
  <c r="Z132" i="20"/>
  <c r="Z131" i="20"/>
  <c r="Z125" i="20"/>
  <c r="Z123" i="20"/>
  <c r="Z120" i="20"/>
  <c r="Z114" i="20"/>
  <c r="Z115" i="20"/>
  <c r="Z109" i="20"/>
  <c r="Z108" i="20"/>
  <c r="Z107" i="20"/>
  <c r="Z126" i="20"/>
  <c r="Z116" i="20"/>
  <c r="Z110" i="20"/>
  <c r="Z117" i="20"/>
  <c r="Z111" i="20"/>
  <c r="Z124" i="20"/>
  <c r="Z118" i="20"/>
  <c r="Z113" i="20"/>
  <c r="Z95" i="20"/>
  <c r="Z119" i="20"/>
  <c r="Z106" i="20"/>
  <c r="Z105" i="20"/>
  <c r="Z104" i="20"/>
  <c r="Z103" i="20"/>
  <c r="Z102" i="20"/>
  <c r="Z101" i="20"/>
  <c r="Z100" i="20"/>
  <c r="Z99" i="20"/>
  <c r="Z98" i="20"/>
  <c r="Z97" i="20"/>
  <c r="Z94" i="20"/>
  <c r="Z112" i="20"/>
  <c r="Z86" i="20"/>
  <c r="Z92" i="20"/>
  <c r="Z87" i="20"/>
  <c r="Z91" i="20"/>
  <c r="Z96" i="20"/>
  <c r="Z88" i="20"/>
  <c r="Z89" i="20"/>
  <c r="Z93" i="20"/>
  <c r="Z90" i="20"/>
  <c r="AG98" i="20"/>
  <c r="AF98" i="20"/>
  <c r="AJ98" i="20"/>
  <c r="AI98" i="20"/>
  <c r="AH98" i="20"/>
  <c r="AL135" i="19"/>
  <c r="AK135" i="19"/>
  <c r="Z130" i="19"/>
  <c r="Z129" i="19"/>
  <c r="Z128" i="19"/>
  <c r="Z139" i="19"/>
  <c r="Z138" i="19"/>
  <c r="Z137" i="19"/>
  <c r="Z136" i="19"/>
  <c r="Z135" i="19"/>
  <c r="Z134" i="19"/>
  <c r="Z133" i="19"/>
  <c r="Z127" i="19"/>
  <c r="Z122" i="19"/>
  <c r="Z132" i="19"/>
  <c r="Z126" i="19"/>
  <c r="Z120" i="19"/>
  <c r="Z114" i="19"/>
  <c r="Z124" i="19"/>
  <c r="Z121" i="19"/>
  <c r="Z115" i="19"/>
  <c r="Z109" i="19"/>
  <c r="Z108" i="19"/>
  <c r="Z131" i="19"/>
  <c r="Z125" i="19"/>
  <c r="Z123" i="19"/>
  <c r="Z116" i="19"/>
  <c r="Z110" i="19"/>
  <c r="Z117" i="19"/>
  <c r="Z111" i="19"/>
  <c r="Z95" i="19"/>
  <c r="Z107" i="19"/>
  <c r="Z106" i="19"/>
  <c r="Z105" i="19"/>
  <c r="Z104" i="19"/>
  <c r="Z103" i="19"/>
  <c r="Z102" i="19"/>
  <c r="Z101" i="19"/>
  <c r="Z100" i="19"/>
  <c r="Z99" i="19"/>
  <c r="Z98" i="19"/>
  <c r="Z97" i="19"/>
  <c r="Z94" i="19"/>
  <c r="Z90" i="19"/>
  <c r="Z96" i="19"/>
  <c r="Z118" i="19"/>
  <c r="Z112" i="19"/>
  <c r="Z113" i="19"/>
  <c r="Z86" i="19"/>
  <c r="Z92" i="19"/>
  <c r="Z87" i="19"/>
  <c r="Z119" i="19"/>
  <c r="Z93" i="19"/>
  <c r="Z88" i="19"/>
  <c r="Z91" i="19"/>
  <c r="Z89" i="19"/>
  <c r="AE123" i="19"/>
  <c r="AD124" i="19"/>
  <c r="AI135" i="19"/>
  <c r="AF122" i="19"/>
  <c r="AG122" i="19"/>
  <c r="AJ122" i="19"/>
  <c r="AI122" i="19"/>
  <c r="AH122" i="19"/>
  <c r="AD88" i="19"/>
  <c r="AE87" i="19"/>
  <c r="AD112" i="19"/>
  <c r="AE111" i="19"/>
  <c r="AG98" i="19"/>
  <c r="AF98" i="19"/>
  <c r="AJ98" i="19"/>
  <c r="AH98" i="19"/>
  <c r="AI98" i="19"/>
  <c r="AE137" i="19"/>
  <c r="AD138" i="19"/>
  <c r="AF86" i="19"/>
  <c r="AJ86" i="19"/>
  <c r="AG86" i="19"/>
  <c r="AI86" i="19"/>
  <c r="AH86" i="19"/>
  <c r="AH110" i="19"/>
  <c r="AG110" i="19"/>
  <c r="AF110" i="19"/>
  <c r="AI110" i="19"/>
  <c r="AJ110" i="19"/>
  <c r="X132" i="19"/>
  <c r="X126" i="19"/>
  <c r="X131" i="19"/>
  <c r="X125" i="19"/>
  <c r="X123" i="19"/>
  <c r="X130" i="19"/>
  <c r="X129" i="19"/>
  <c r="X128" i="19"/>
  <c r="X134" i="19"/>
  <c r="X127" i="19"/>
  <c r="X118" i="19"/>
  <c r="X112" i="19"/>
  <c r="X139" i="19"/>
  <c r="X122" i="19"/>
  <c r="X119" i="19"/>
  <c r="X113" i="19"/>
  <c r="X138" i="19"/>
  <c r="X133" i="19"/>
  <c r="X124" i="19"/>
  <c r="X120" i="19"/>
  <c r="X114" i="19"/>
  <c r="X137" i="19"/>
  <c r="X121" i="19"/>
  <c r="X115" i="19"/>
  <c r="X136" i="19"/>
  <c r="X135" i="19"/>
  <c r="X109" i="19"/>
  <c r="X116" i="19"/>
  <c r="X110" i="19"/>
  <c r="X108" i="19"/>
  <c r="X107" i="19"/>
  <c r="X106" i="19"/>
  <c r="X105" i="19"/>
  <c r="X104" i="19"/>
  <c r="X103" i="19"/>
  <c r="X102" i="19"/>
  <c r="X101" i="19"/>
  <c r="X100" i="19"/>
  <c r="X99" i="19"/>
  <c r="X98" i="19"/>
  <c r="X93" i="19"/>
  <c r="X90" i="19"/>
  <c r="X96" i="19"/>
  <c r="X94" i="19"/>
  <c r="X86" i="19"/>
  <c r="X88" i="19"/>
  <c r="X91" i="19"/>
  <c r="X117" i="19"/>
  <c r="X95" i="19"/>
  <c r="X92" i="19"/>
  <c r="X87" i="19"/>
  <c r="X111" i="19"/>
  <c r="X97" i="19"/>
  <c r="X89" i="19"/>
  <c r="AJ134" i="19"/>
  <c r="AI134" i="19"/>
  <c r="AI136" i="19"/>
  <c r="AH136" i="19"/>
  <c r="AG136" i="19"/>
  <c r="AF136" i="19"/>
  <c r="AJ136" i="19"/>
  <c r="AE99" i="19"/>
  <c r="AD100" i="19"/>
  <c r="T131" i="18"/>
  <c r="T131" i="15"/>
  <c r="T131" i="12"/>
  <c r="T131" i="11"/>
  <c r="T132" i="18"/>
  <c r="T132" i="15"/>
  <c r="T132" i="12"/>
  <c r="T132" i="11"/>
  <c r="T113" i="1"/>
  <c r="T115" i="1"/>
  <c r="T128" i="18"/>
  <c r="T128" i="15"/>
  <c r="T128" i="12"/>
  <c r="T130" i="18"/>
  <c r="T130" i="15"/>
  <c r="T130" i="12"/>
  <c r="T130" i="11"/>
  <c r="T121" i="1"/>
  <c r="T124" i="11"/>
  <c r="T110" i="11"/>
  <c r="T126" i="18"/>
  <c r="T126" i="15"/>
  <c r="T126" i="12"/>
  <c r="T129" i="18"/>
  <c r="T129" i="12"/>
  <c r="T129" i="15"/>
  <c r="T127" i="18"/>
  <c r="T127" i="15"/>
  <c r="T127" i="12"/>
  <c r="T125" i="18"/>
  <c r="T125" i="12"/>
  <c r="T125" i="15"/>
  <c r="T96" i="18"/>
  <c r="T96" i="15"/>
  <c r="T96" i="12"/>
  <c r="T96" i="11"/>
  <c r="X136" i="18"/>
  <c r="X101" i="18"/>
  <c r="X92" i="18"/>
  <c r="AG98" i="18"/>
  <c r="AF98" i="18"/>
  <c r="AJ98" i="18"/>
  <c r="AI98" i="18"/>
  <c r="AH98" i="18"/>
  <c r="X98" i="18"/>
  <c r="X127" i="18"/>
  <c r="X132" i="18"/>
  <c r="X90" i="18"/>
  <c r="X94" i="18"/>
  <c r="X107" i="18"/>
  <c r="X120" i="18"/>
  <c r="X138" i="18"/>
  <c r="AD136" i="18"/>
  <c r="AE135" i="18"/>
  <c r="X87" i="18"/>
  <c r="X89" i="18"/>
  <c r="X113" i="18"/>
  <c r="X119" i="18"/>
  <c r="X112" i="18"/>
  <c r="X123" i="18"/>
  <c r="X133" i="18"/>
  <c r="X108" i="18"/>
  <c r="X124" i="18"/>
  <c r="X99" i="18"/>
  <c r="X122" i="18"/>
  <c r="AE87" i="18"/>
  <c r="AD88" i="18"/>
  <c r="X93" i="18"/>
  <c r="AE123" i="18"/>
  <c r="AD124" i="18"/>
  <c r="X109" i="18"/>
  <c r="X121" i="18"/>
  <c r="Z137" i="18"/>
  <c r="Z133" i="18"/>
  <c r="Z138" i="18"/>
  <c r="Z134" i="18"/>
  <c r="Z139" i="18"/>
  <c r="Z135" i="18"/>
  <c r="Z129" i="18"/>
  <c r="Z130" i="18"/>
  <c r="Z136" i="18"/>
  <c r="Z131" i="18"/>
  <c r="Z119" i="18"/>
  <c r="Z126" i="18"/>
  <c r="Z116" i="18"/>
  <c r="Z112" i="18"/>
  <c r="Z128" i="18"/>
  <c r="Z120" i="18"/>
  <c r="Z115" i="18"/>
  <c r="Z110" i="18"/>
  <c r="Z124" i="18"/>
  <c r="Z113" i="18"/>
  <c r="Z107" i="18"/>
  <c r="Z118" i="18"/>
  <c r="Z122" i="18"/>
  <c r="Z132" i="18"/>
  <c r="Z106" i="18"/>
  <c r="Z114" i="18"/>
  <c r="Z109" i="18"/>
  <c r="Z108" i="18"/>
  <c r="Z103" i="18"/>
  <c r="Z99" i="18"/>
  <c r="Z94" i="18"/>
  <c r="Z90" i="18"/>
  <c r="Z123" i="18"/>
  <c r="Z121" i="18"/>
  <c r="Z117" i="18"/>
  <c r="Z111" i="18"/>
  <c r="Z98" i="18"/>
  <c r="Z125" i="18"/>
  <c r="Z96" i="18"/>
  <c r="Z101" i="18"/>
  <c r="Z100" i="18"/>
  <c r="Z91" i="18"/>
  <c r="Z127" i="18"/>
  <c r="Z97" i="18"/>
  <c r="Z92" i="18"/>
  <c r="Z87" i="18"/>
  <c r="Z88" i="18"/>
  <c r="Z104" i="18"/>
  <c r="Z102" i="18"/>
  <c r="Z89" i="18"/>
  <c r="Z105" i="18"/>
  <c r="Z93" i="18"/>
  <c r="Z95" i="18"/>
  <c r="Z86" i="18"/>
  <c r="X125" i="18"/>
  <c r="X86" i="18"/>
  <c r="X97" i="18"/>
  <c r="X118" i="18"/>
  <c r="X126" i="18"/>
  <c r="X129" i="18"/>
  <c r="X137" i="18"/>
  <c r="X95" i="18"/>
  <c r="X128" i="18"/>
  <c r="AF86" i="18"/>
  <c r="AI86" i="18"/>
  <c r="AH86" i="18"/>
  <c r="AJ86" i="18"/>
  <c r="AG86" i="18"/>
  <c r="X106" i="18"/>
  <c r="X96" i="18"/>
  <c r="X111" i="18"/>
  <c r="X102" i="18"/>
  <c r="X134" i="18"/>
  <c r="AJ134" i="18"/>
  <c r="AH134" i="18"/>
  <c r="AF134" i="18"/>
  <c r="AI134" i="18"/>
  <c r="AG134" i="18"/>
  <c r="AJ110" i="18"/>
  <c r="AH110" i="18"/>
  <c r="AG110" i="18"/>
  <c r="AI110" i="18"/>
  <c r="AF110" i="18"/>
  <c r="X91" i="18"/>
  <c r="X88" i="18"/>
  <c r="X104" i="18"/>
  <c r="X130" i="18"/>
  <c r="X116" i="18"/>
  <c r="X135" i="18"/>
  <c r="X131" i="18"/>
  <c r="AD100" i="18"/>
  <c r="AE99" i="18"/>
  <c r="X117" i="18"/>
  <c r="AJ122" i="18"/>
  <c r="AG122" i="18"/>
  <c r="AF122" i="18"/>
  <c r="AI122" i="18"/>
  <c r="AH122" i="18"/>
  <c r="X115" i="18"/>
  <c r="AE111" i="18"/>
  <c r="AD112" i="18"/>
  <c r="X100" i="18"/>
  <c r="X103" i="18"/>
  <c r="X105" i="18"/>
  <c r="X110" i="18"/>
  <c r="X114" i="18"/>
  <c r="X139" i="18"/>
  <c r="AI122" i="15"/>
  <c r="AH122" i="15"/>
  <c r="AG122" i="15"/>
  <c r="AF122" i="15"/>
  <c r="AJ122" i="15"/>
  <c r="Z132" i="15"/>
  <c r="Z124" i="15"/>
  <c r="Z137" i="15"/>
  <c r="Z133" i="15"/>
  <c r="Z125" i="15"/>
  <c r="Z122" i="15"/>
  <c r="Z117" i="15"/>
  <c r="Z126" i="15"/>
  <c r="Z120" i="15"/>
  <c r="Z112" i="15"/>
  <c r="Z138" i="15"/>
  <c r="Z134" i="15"/>
  <c r="Z127" i="15"/>
  <c r="Z115" i="15"/>
  <c r="Z106" i="15"/>
  <c r="Z128" i="15"/>
  <c r="Z118" i="15"/>
  <c r="Z139" i="15"/>
  <c r="Z135" i="15"/>
  <c r="Z129" i="15"/>
  <c r="Z123" i="15"/>
  <c r="Z121" i="15"/>
  <c r="Z130" i="15"/>
  <c r="Z116" i="15"/>
  <c r="Z136" i="15"/>
  <c r="Z131" i="15"/>
  <c r="Z119" i="15"/>
  <c r="Z96" i="15"/>
  <c r="Z93" i="15"/>
  <c r="Z87" i="15"/>
  <c r="Z102" i="15"/>
  <c r="Z98" i="15"/>
  <c r="Z88" i="15"/>
  <c r="Z105" i="15"/>
  <c r="Z101" i="15"/>
  <c r="Z97" i="15"/>
  <c r="Z94" i="15"/>
  <c r="Z90" i="15"/>
  <c r="Z110" i="15"/>
  <c r="Z111" i="15"/>
  <c r="Z107" i="15"/>
  <c r="Z95" i="15"/>
  <c r="Z108" i="15"/>
  <c r="Z86" i="15"/>
  <c r="Z104" i="15"/>
  <c r="Z114" i="15"/>
  <c r="Z89" i="15"/>
  <c r="Z100" i="15"/>
  <c r="Z99" i="15"/>
  <c r="Z91" i="15"/>
  <c r="Z92" i="15"/>
  <c r="Z113" i="15"/>
  <c r="Z103" i="15"/>
  <c r="Z109" i="15"/>
  <c r="AI110" i="15"/>
  <c r="AH110" i="15"/>
  <c r="AJ110" i="15"/>
  <c r="AG110" i="15"/>
  <c r="AF110" i="15"/>
  <c r="AJ98" i="15"/>
  <c r="AH98" i="15"/>
  <c r="AI98" i="15"/>
  <c r="AF98" i="15"/>
  <c r="AG98" i="15"/>
  <c r="AE99" i="15"/>
  <c r="AD100" i="15"/>
  <c r="AE87" i="15"/>
  <c r="AD88" i="15"/>
  <c r="AJ134" i="15"/>
  <c r="AI134" i="15"/>
  <c r="AH134" i="15"/>
  <c r="AG134" i="15"/>
  <c r="AF134" i="15"/>
  <c r="AE123" i="15"/>
  <c r="AD124" i="15"/>
  <c r="X130" i="15"/>
  <c r="X116" i="15"/>
  <c r="X136" i="15"/>
  <c r="X131" i="15"/>
  <c r="X119" i="15"/>
  <c r="X132" i="15"/>
  <c r="X124" i="15"/>
  <c r="X114" i="15"/>
  <c r="X137" i="15"/>
  <c r="X133" i="15"/>
  <c r="X125" i="15"/>
  <c r="X122" i="15"/>
  <c r="X117" i="15"/>
  <c r="X109" i="15"/>
  <c r="X126" i="15"/>
  <c r="X120" i="15"/>
  <c r="X138" i="15"/>
  <c r="X134" i="15"/>
  <c r="X127" i="15"/>
  <c r="X128" i="15"/>
  <c r="X118" i="15"/>
  <c r="X139" i="15"/>
  <c r="X135" i="15"/>
  <c r="X129" i="15"/>
  <c r="X123" i="15"/>
  <c r="X121" i="15"/>
  <c r="X89" i="15"/>
  <c r="X105" i="15"/>
  <c r="X101" i="15"/>
  <c r="X94" i="15"/>
  <c r="X90" i="15"/>
  <c r="X112" i="15"/>
  <c r="X108" i="15"/>
  <c r="X104" i="15"/>
  <c r="X100" i="15"/>
  <c r="X92" i="15"/>
  <c r="X97" i="15"/>
  <c r="X111" i="15"/>
  <c r="X107" i="15"/>
  <c r="X96" i="15"/>
  <c r="X93" i="15"/>
  <c r="X87" i="15"/>
  <c r="X98" i="15"/>
  <c r="X91" i="15"/>
  <c r="X103" i="15"/>
  <c r="X106" i="15"/>
  <c r="X88" i="15"/>
  <c r="X86" i="15"/>
  <c r="X102" i="15"/>
  <c r="X99" i="15"/>
  <c r="X110" i="15"/>
  <c r="X95" i="15"/>
  <c r="X115" i="15"/>
  <c r="X113" i="15"/>
  <c r="AD112" i="15"/>
  <c r="AE111" i="15"/>
  <c r="AJ86" i="15"/>
  <c r="AH86" i="15"/>
  <c r="AG86" i="15"/>
  <c r="AI86" i="15"/>
  <c r="AF86" i="15"/>
  <c r="AE135" i="15"/>
  <c r="AD136" i="15"/>
  <c r="Z134" i="1"/>
  <c r="Z106" i="1"/>
  <c r="Z113" i="1"/>
  <c r="Z124" i="1"/>
  <c r="T127" i="11"/>
  <c r="Z92" i="1"/>
  <c r="Z108" i="1"/>
  <c r="Z136" i="1"/>
  <c r="Z139" i="1"/>
  <c r="T126" i="11"/>
  <c r="T125" i="11"/>
  <c r="Z117" i="1"/>
  <c r="T128" i="11"/>
  <c r="T129" i="11"/>
  <c r="Z138" i="1"/>
  <c r="Z103" i="1"/>
  <c r="AP86" i="11"/>
  <c r="AP86" i="12"/>
  <c r="AI110" i="12"/>
  <c r="AH110" i="12"/>
  <c r="AF110" i="12"/>
  <c r="AJ110" i="12"/>
  <c r="AG110" i="12"/>
  <c r="AD88" i="12"/>
  <c r="AE87" i="12"/>
  <c r="AJ134" i="12"/>
  <c r="AG134" i="12"/>
  <c r="AF134" i="12"/>
  <c r="AI134" i="12"/>
  <c r="AH134" i="12"/>
  <c r="AG98" i="12"/>
  <c r="AF98" i="12"/>
  <c r="AI98" i="12"/>
  <c r="AJ98" i="12"/>
  <c r="AH98" i="12"/>
  <c r="AD100" i="12"/>
  <c r="AE99" i="12"/>
  <c r="AF122" i="12"/>
  <c r="AJ122" i="12"/>
  <c r="AI122" i="12"/>
  <c r="AG122" i="12"/>
  <c r="AH122" i="12"/>
  <c r="AE135" i="12"/>
  <c r="AD136" i="12"/>
  <c r="AF86" i="12"/>
  <c r="AH86" i="12"/>
  <c r="AG86" i="12"/>
  <c r="AE111" i="12"/>
  <c r="AD112" i="12"/>
  <c r="AD124" i="12"/>
  <c r="AE123" i="12"/>
  <c r="AQ122" i="11"/>
  <c r="S119" i="11"/>
  <c r="S113" i="11"/>
  <c r="S114" i="11"/>
  <c r="S118" i="11"/>
  <c r="S120" i="11"/>
  <c r="T123" i="11"/>
  <c r="AD137" i="11"/>
  <c r="AE136" i="11"/>
  <c r="Y126" i="11"/>
  <c r="AG86" i="11"/>
  <c r="AJ110" i="11"/>
  <c r="AK110" i="11" s="1"/>
  <c r="AF86" i="11"/>
  <c r="AG110" i="11"/>
  <c r="AH110" i="11"/>
  <c r="AE99" i="11"/>
  <c r="AF99" i="11" s="1"/>
  <c r="Y128" i="11"/>
  <c r="Y123" i="11"/>
  <c r="Y124" i="11"/>
  <c r="Y125" i="11"/>
  <c r="AI122" i="11"/>
  <c r="Y129" i="11"/>
  <c r="AH122" i="11"/>
  <c r="AF122" i="11"/>
  <c r="R122" i="11"/>
  <c r="R115" i="11"/>
  <c r="Y115" i="11" s="1"/>
  <c r="AH134" i="11"/>
  <c r="N86" i="11"/>
  <c r="R121" i="11"/>
  <c r="Y121" i="11" s="1"/>
  <c r="R118" i="11"/>
  <c r="Y118" i="11" s="1"/>
  <c r="AD101" i="11"/>
  <c r="AE100" i="11"/>
  <c r="AJ100" i="11" s="1"/>
  <c r="R114" i="11"/>
  <c r="Y114" i="11" s="1"/>
  <c r="R116" i="11"/>
  <c r="Y116" i="11" s="1"/>
  <c r="AD88" i="11"/>
  <c r="AE87" i="11"/>
  <c r="AF87" i="11" s="1"/>
  <c r="AD112" i="11"/>
  <c r="AE111" i="11"/>
  <c r="AI111" i="11" s="1"/>
  <c r="R120" i="11"/>
  <c r="Y120" i="11" s="1"/>
  <c r="AG134" i="11"/>
  <c r="R119" i="11"/>
  <c r="Y119" i="11" s="1"/>
  <c r="AI135" i="11"/>
  <c r="AJ135" i="11"/>
  <c r="AF135" i="11"/>
  <c r="AG135" i="11"/>
  <c r="AH135" i="11"/>
  <c r="AD124" i="11"/>
  <c r="AE123" i="11"/>
  <c r="AH123" i="11" s="1"/>
  <c r="R113" i="11"/>
  <c r="Y113" i="11" s="1"/>
  <c r="R117" i="11"/>
  <c r="Y117" i="11" s="1"/>
  <c r="AL98" i="11"/>
  <c r="AK98" i="11"/>
  <c r="AJ122" i="11"/>
  <c r="AI98" i="11"/>
  <c r="AC112" i="11"/>
  <c r="AI110" i="11"/>
  <c r="AJ134" i="11"/>
  <c r="AI134" i="11"/>
  <c r="AC124" i="11"/>
  <c r="AC88" i="11"/>
  <c r="AC100" i="11"/>
  <c r="AD89" i="26" l="1"/>
  <c r="AE88" i="26"/>
  <c r="AL98" i="26"/>
  <c r="AK98" i="26"/>
  <c r="AJ123" i="26"/>
  <c r="AI123" i="26"/>
  <c r="AH123" i="26"/>
  <c r="AG123" i="26"/>
  <c r="AF123" i="26"/>
  <c r="AK110" i="26"/>
  <c r="AL110" i="26"/>
  <c r="AI111" i="26"/>
  <c r="AH111" i="26"/>
  <c r="AJ111" i="26"/>
  <c r="AG111" i="26"/>
  <c r="AF111" i="26"/>
  <c r="AL86" i="26"/>
  <c r="AK86" i="26"/>
  <c r="AD101" i="26"/>
  <c r="AE100" i="26"/>
  <c r="AL139" i="26"/>
  <c r="AK139" i="26"/>
  <c r="AL136" i="26"/>
  <c r="AK136" i="26"/>
  <c r="AD113" i="26"/>
  <c r="AE112" i="26"/>
  <c r="AL134" i="26"/>
  <c r="AK134" i="26"/>
  <c r="AD125" i="26"/>
  <c r="AE124" i="26"/>
  <c r="AL137" i="26"/>
  <c r="AK137" i="26"/>
  <c r="AI87" i="26"/>
  <c r="AH87" i="26"/>
  <c r="AG87" i="26"/>
  <c r="AF87" i="26"/>
  <c r="AJ87" i="26"/>
  <c r="AK122" i="26"/>
  <c r="AL122" i="26"/>
  <c r="AG99" i="26"/>
  <c r="AF99" i="26"/>
  <c r="AJ99" i="26"/>
  <c r="AI99" i="26"/>
  <c r="AH99" i="26"/>
  <c r="AJ99" i="25"/>
  <c r="AI99" i="25"/>
  <c r="AG99" i="25"/>
  <c r="AF99" i="25"/>
  <c r="AH99" i="25"/>
  <c r="AL110" i="25"/>
  <c r="AK110" i="25"/>
  <c r="AE138" i="25"/>
  <c r="AD139" i="25"/>
  <c r="AE139" i="25" s="1"/>
  <c r="AL86" i="25"/>
  <c r="AK86" i="25"/>
  <c r="AD101" i="25"/>
  <c r="AE100" i="25"/>
  <c r="AD89" i="25"/>
  <c r="AE88" i="25"/>
  <c r="AI137" i="25"/>
  <c r="AH137" i="25"/>
  <c r="AG137" i="25"/>
  <c r="AJ137" i="25"/>
  <c r="AF137" i="25"/>
  <c r="AH87" i="25"/>
  <c r="AG87" i="25"/>
  <c r="AF87" i="25"/>
  <c r="AJ87" i="25"/>
  <c r="AI87" i="25"/>
  <c r="AE112" i="25"/>
  <c r="AD113" i="25"/>
  <c r="AL98" i="25"/>
  <c r="AK98" i="25"/>
  <c r="AK136" i="25"/>
  <c r="AL136" i="25"/>
  <c r="AK122" i="25"/>
  <c r="AL122" i="25"/>
  <c r="AJ111" i="25"/>
  <c r="AI111" i="25"/>
  <c r="AH111" i="25"/>
  <c r="AG111" i="25"/>
  <c r="AF111" i="25"/>
  <c r="AK134" i="25"/>
  <c r="AL134" i="25"/>
  <c r="AD125" i="25"/>
  <c r="AE124" i="25"/>
  <c r="AJ123" i="25"/>
  <c r="AI123" i="25"/>
  <c r="AG123" i="25"/>
  <c r="AF123" i="25"/>
  <c r="AH123" i="25"/>
  <c r="AI87" i="24"/>
  <c r="AH87" i="24"/>
  <c r="AG87" i="24"/>
  <c r="AF87" i="24"/>
  <c r="AJ87" i="24"/>
  <c r="AD89" i="24"/>
  <c r="AE88" i="24"/>
  <c r="AE112" i="24"/>
  <c r="AD113" i="24"/>
  <c r="AL122" i="24"/>
  <c r="AK122" i="24"/>
  <c r="AF111" i="24"/>
  <c r="AJ111" i="24"/>
  <c r="AI111" i="24"/>
  <c r="AH111" i="24"/>
  <c r="AG111" i="24"/>
  <c r="AE105" i="24"/>
  <c r="AD106" i="24"/>
  <c r="AL138" i="24"/>
  <c r="AK138" i="24"/>
  <c r="AK110" i="24"/>
  <c r="AL110" i="24"/>
  <c r="AL86" i="24"/>
  <c r="AK86" i="24"/>
  <c r="AG104" i="24"/>
  <c r="AF104" i="24"/>
  <c r="AJ104" i="24"/>
  <c r="AI104" i="24"/>
  <c r="AH104" i="24"/>
  <c r="AD125" i="24"/>
  <c r="AE124" i="24"/>
  <c r="AL103" i="24"/>
  <c r="AK103" i="24"/>
  <c r="AJ123" i="24"/>
  <c r="AI123" i="24"/>
  <c r="AH123" i="24"/>
  <c r="AG123" i="24"/>
  <c r="AF123" i="24"/>
  <c r="AG99" i="23"/>
  <c r="AF99" i="23"/>
  <c r="AH99" i="23"/>
  <c r="AJ99" i="23"/>
  <c r="AI99" i="23"/>
  <c r="AL98" i="23"/>
  <c r="AK98" i="23"/>
  <c r="AF87" i="23"/>
  <c r="AJ87" i="23"/>
  <c r="AH87" i="23"/>
  <c r="AG87" i="23"/>
  <c r="AI87" i="23"/>
  <c r="AD101" i="23"/>
  <c r="AE100" i="23"/>
  <c r="AL110" i="23"/>
  <c r="AK110" i="23"/>
  <c r="AE136" i="23"/>
  <c r="AD137" i="23"/>
  <c r="AE112" i="23"/>
  <c r="AD113" i="23"/>
  <c r="AL134" i="23"/>
  <c r="AK134" i="23"/>
  <c r="AI135" i="23"/>
  <c r="AH135" i="23"/>
  <c r="AF135" i="23"/>
  <c r="AG135" i="23"/>
  <c r="AJ135" i="23"/>
  <c r="AL122" i="23"/>
  <c r="AK122" i="23"/>
  <c r="AK86" i="23"/>
  <c r="AL86" i="23"/>
  <c r="AJ111" i="23"/>
  <c r="AH111" i="23"/>
  <c r="AF111" i="23"/>
  <c r="AG111" i="23"/>
  <c r="AI111" i="23"/>
  <c r="AD125" i="23"/>
  <c r="AE124" i="23"/>
  <c r="AE88" i="23"/>
  <c r="AD89" i="23"/>
  <c r="AJ123" i="23"/>
  <c r="AH123" i="23"/>
  <c r="AI123" i="23"/>
  <c r="AF123" i="23"/>
  <c r="AG123" i="23"/>
  <c r="AE112" i="22"/>
  <c r="AD113" i="22"/>
  <c r="AJ111" i="22"/>
  <c r="AI111" i="22"/>
  <c r="AH111" i="22"/>
  <c r="AG111" i="22"/>
  <c r="AF111" i="22"/>
  <c r="AL136" i="22"/>
  <c r="AK136" i="22"/>
  <c r="AG87" i="22"/>
  <c r="AF87" i="22"/>
  <c r="AJ87" i="22"/>
  <c r="AI87" i="22"/>
  <c r="AH87" i="22"/>
  <c r="AE100" i="22"/>
  <c r="AD101" i="22"/>
  <c r="AD89" i="22"/>
  <c r="AE88" i="22"/>
  <c r="AH99" i="22"/>
  <c r="AG99" i="22"/>
  <c r="AF99" i="22"/>
  <c r="AJ99" i="22"/>
  <c r="AI99" i="22"/>
  <c r="AL86" i="22"/>
  <c r="AK86" i="22"/>
  <c r="AL122" i="22"/>
  <c r="AK122" i="22"/>
  <c r="AL110" i="22"/>
  <c r="AK110" i="22"/>
  <c r="AL98" i="22"/>
  <c r="AK98" i="22"/>
  <c r="AE138" i="22"/>
  <c r="AD139" i="22"/>
  <c r="AE139" i="22" s="1"/>
  <c r="AI137" i="22"/>
  <c r="AH137" i="22"/>
  <c r="AG137" i="22"/>
  <c r="AF137" i="22"/>
  <c r="AJ137" i="22"/>
  <c r="AJ123" i="22"/>
  <c r="AI123" i="22"/>
  <c r="AH123" i="22"/>
  <c r="AG123" i="22"/>
  <c r="AF123" i="22"/>
  <c r="AD125" i="22"/>
  <c r="AE124" i="22"/>
  <c r="AF124" i="21"/>
  <c r="AJ124" i="21"/>
  <c r="AI124" i="21"/>
  <c r="AH124" i="21"/>
  <c r="AG124" i="21"/>
  <c r="AL135" i="21"/>
  <c r="AK135" i="21"/>
  <c r="AF111" i="21"/>
  <c r="AJ111" i="21"/>
  <c r="AG111" i="21"/>
  <c r="AI111" i="21"/>
  <c r="AH111" i="21"/>
  <c r="AI136" i="21"/>
  <c r="AH136" i="21"/>
  <c r="AG136" i="21"/>
  <c r="AF136" i="21"/>
  <c r="AJ136" i="21"/>
  <c r="AG87" i="21"/>
  <c r="AF87" i="21"/>
  <c r="AJ87" i="21"/>
  <c r="AI87" i="21"/>
  <c r="AH87" i="21"/>
  <c r="AK86" i="21"/>
  <c r="AL86" i="21"/>
  <c r="AG99" i="21"/>
  <c r="AF99" i="21"/>
  <c r="AJ99" i="21"/>
  <c r="AI99" i="21"/>
  <c r="AH99" i="21"/>
  <c r="AD113" i="21"/>
  <c r="AE112" i="21"/>
  <c r="AL110" i="21"/>
  <c r="AK110" i="21"/>
  <c r="AD101" i="21"/>
  <c r="AE100" i="21"/>
  <c r="AK123" i="21"/>
  <c r="AL123" i="21"/>
  <c r="AD126" i="21"/>
  <c r="AE125" i="21"/>
  <c r="AE137" i="21"/>
  <c r="AD138" i="21"/>
  <c r="AL98" i="21"/>
  <c r="AK98" i="21"/>
  <c r="AD89" i="21"/>
  <c r="AE88" i="21"/>
  <c r="AL98" i="20"/>
  <c r="AK98" i="20"/>
  <c r="AD125" i="20"/>
  <c r="AE124" i="20"/>
  <c r="AI111" i="20"/>
  <c r="AH111" i="20"/>
  <c r="AG111" i="20"/>
  <c r="AF111" i="20"/>
  <c r="AJ111" i="20"/>
  <c r="AJ123" i="20"/>
  <c r="AI123" i="20"/>
  <c r="AH123" i="20"/>
  <c r="AG123" i="20"/>
  <c r="AF123" i="20"/>
  <c r="AL122" i="20"/>
  <c r="AK122" i="20"/>
  <c r="AD113" i="20"/>
  <c r="AE112" i="20"/>
  <c r="AL110" i="20"/>
  <c r="AK110" i="20"/>
  <c r="AL86" i="20"/>
  <c r="AK86" i="20"/>
  <c r="AD89" i="20"/>
  <c r="AE88" i="20"/>
  <c r="AI136" i="20"/>
  <c r="AH136" i="20"/>
  <c r="AG136" i="20"/>
  <c r="AF136" i="20"/>
  <c r="AJ136" i="20"/>
  <c r="AG99" i="20"/>
  <c r="AF99" i="20"/>
  <c r="AJ99" i="20"/>
  <c r="AI99" i="20"/>
  <c r="AH99" i="20"/>
  <c r="AG87" i="20"/>
  <c r="AF87" i="20"/>
  <c r="AJ87" i="20"/>
  <c r="AI87" i="20"/>
  <c r="AH87" i="20"/>
  <c r="AL135" i="20"/>
  <c r="AK135" i="20"/>
  <c r="AE100" i="20"/>
  <c r="AD101" i="20"/>
  <c r="AE137" i="20"/>
  <c r="AD138" i="20"/>
  <c r="AG87" i="19"/>
  <c r="AF87" i="19"/>
  <c r="AI87" i="19"/>
  <c r="AH87" i="19"/>
  <c r="AJ87" i="19"/>
  <c r="AL86" i="19"/>
  <c r="AK86" i="19"/>
  <c r="AL98" i="19"/>
  <c r="AK98" i="19"/>
  <c r="AD89" i="19"/>
  <c r="AE88" i="19"/>
  <c r="AE100" i="19"/>
  <c r="AD101" i="19"/>
  <c r="AD125" i="19"/>
  <c r="AE124" i="19"/>
  <c r="AE138" i="19"/>
  <c r="AD139" i="19"/>
  <c r="AE139" i="19" s="1"/>
  <c r="AJ123" i="19"/>
  <c r="AH123" i="19"/>
  <c r="AI123" i="19"/>
  <c r="AG123" i="19"/>
  <c r="AF123" i="19"/>
  <c r="AG99" i="19"/>
  <c r="AF99" i="19"/>
  <c r="AJ99" i="19"/>
  <c r="AH99" i="19"/>
  <c r="AI99" i="19"/>
  <c r="AL136" i="19"/>
  <c r="AK136" i="19"/>
  <c r="AL134" i="19"/>
  <c r="AK134" i="19"/>
  <c r="AI137" i="19"/>
  <c r="AH137" i="19"/>
  <c r="AG137" i="19"/>
  <c r="AF137" i="19"/>
  <c r="AJ137" i="19"/>
  <c r="AI111" i="19"/>
  <c r="AH111" i="19"/>
  <c r="AG111" i="19"/>
  <c r="AF111" i="19"/>
  <c r="AJ111" i="19"/>
  <c r="AL122" i="19"/>
  <c r="AK122" i="19"/>
  <c r="AL110" i="19"/>
  <c r="AK110" i="19"/>
  <c r="AD113" i="19"/>
  <c r="AE112" i="19"/>
  <c r="AD125" i="18"/>
  <c r="AE124" i="18"/>
  <c r="AE112" i="18"/>
  <c r="AD113" i="18"/>
  <c r="AI99" i="18"/>
  <c r="AH99" i="18"/>
  <c r="AJ99" i="18"/>
  <c r="AG99" i="18"/>
  <c r="AF99" i="18"/>
  <c r="AL86" i="18"/>
  <c r="AK86" i="18"/>
  <c r="AL134" i="18"/>
  <c r="AK134" i="18"/>
  <c r="AI87" i="18"/>
  <c r="AH87" i="18"/>
  <c r="AG87" i="18"/>
  <c r="AF87" i="18"/>
  <c r="AJ87" i="18"/>
  <c r="AK98" i="18"/>
  <c r="AL98" i="18"/>
  <c r="AJ135" i="18"/>
  <c r="AH135" i="18"/>
  <c r="AG135" i="18"/>
  <c r="AF135" i="18"/>
  <c r="AI135" i="18"/>
  <c r="AD137" i="18"/>
  <c r="AE136" i="18"/>
  <c r="AD101" i="18"/>
  <c r="AE100" i="18"/>
  <c r="AD89" i="18"/>
  <c r="AE88" i="18"/>
  <c r="AL122" i="18"/>
  <c r="AK122" i="18"/>
  <c r="AF123" i="18"/>
  <c r="AI123" i="18"/>
  <c r="AH123" i="18"/>
  <c r="AG123" i="18"/>
  <c r="AJ123" i="18"/>
  <c r="AJ111" i="18"/>
  <c r="AG111" i="18"/>
  <c r="AF111" i="18"/>
  <c r="AH111" i="18"/>
  <c r="AI111" i="18"/>
  <c r="AL110" i="18"/>
  <c r="AK110" i="18"/>
  <c r="AE136" i="15"/>
  <c r="AD137" i="15"/>
  <c r="AE100" i="15"/>
  <c r="AD101" i="15"/>
  <c r="AL122" i="15"/>
  <c r="AK122" i="15"/>
  <c r="AE124" i="15"/>
  <c r="AD125" i="15"/>
  <c r="AH87" i="15"/>
  <c r="AG87" i="15"/>
  <c r="AF87" i="15"/>
  <c r="AJ87" i="15"/>
  <c r="AI87" i="15"/>
  <c r="AD113" i="15"/>
  <c r="AE112" i="15"/>
  <c r="AJ123" i="15"/>
  <c r="AI123" i="15"/>
  <c r="AH123" i="15"/>
  <c r="AG123" i="15"/>
  <c r="AF123" i="15"/>
  <c r="AJ135" i="15"/>
  <c r="AI135" i="15"/>
  <c r="AH135" i="15"/>
  <c r="AG135" i="15"/>
  <c r="AF135" i="15"/>
  <c r="AJ99" i="15"/>
  <c r="AF99" i="15"/>
  <c r="AH99" i="15"/>
  <c r="AG99" i="15"/>
  <c r="AI99" i="15"/>
  <c r="AL110" i="15"/>
  <c r="AK110" i="15"/>
  <c r="AH111" i="15"/>
  <c r="AJ111" i="15"/>
  <c r="AG111" i="15"/>
  <c r="AI111" i="15"/>
  <c r="AF111" i="15"/>
  <c r="AK134" i="15"/>
  <c r="AL134" i="15"/>
  <c r="AL86" i="15"/>
  <c r="AK86" i="15"/>
  <c r="AD89" i="15"/>
  <c r="AE88" i="15"/>
  <c r="AK98" i="15"/>
  <c r="AL98" i="15"/>
  <c r="Z131" i="1"/>
  <c r="Z125" i="1"/>
  <c r="Z101" i="1"/>
  <c r="Z89" i="1"/>
  <c r="Z133" i="1"/>
  <c r="Z126" i="1"/>
  <c r="Z132" i="1"/>
  <c r="Z93" i="1"/>
  <c r="Z115" i="1"/>
  <c r="Z90" i="1"/>
  <c r="Z94" i="1"/>
  <c r="Z114" i="1"/>
  <c r="Z102" i="1"/>
  <c r="Z110" i="1"/>
  <c r="Z119" i="1"/>
  <c r="Z98" i="1"/>
  <c r="Z87" i="1"/>
  <c r="Z130" i="1"/>
  <c r="Z135" i="1"/>
  <c r="Z137" i="1"/>
  <c r="Z104" i="1"/>
  <c r="Z121" i="1"/>
  <c r="Z112" i="1"/>
  <c r="Z116" i="1"/>
  <c r="Z100" i="1"/>
  <c r="Z123" i="1"/>
  <c r="Z129" i="1"/>
  <c r="Z88" i="1"/>
  <c r="Z120" i="1"/>
  <c r="Z97" i="1"/>
  <c r="Z127" i="1"/>
  <c r="Z107" i="1"/>
  <c r="Z91" i="1"/>
  <c r="Z122" i="1"/>
  <c r="Z109" i="1"/>
  <c r="Z128" i="1"/>
  <c r="Z95" i="1"/>
  <c r="Z99" i="1"/>
  <c r="Z111" i="1"/>
  <c r="Z118" i="1"/>
  <c r="Z96" i="1"/>
  <c r="Z105" i="1"/>
  <c r="AE124" i="12"/>
  <c r="AD125" i="12"/>
  <c r="AG135" i="12"/>
  <c r="AF135" i="12"/>
  <c r="AI135" i="12"/>
  <c r="AH135" i="12"/>
  <c r="AJ135" i="12"/>
  <c r="AK122" i="12"/>
  <c r="AL122" i="12"/>
  <c r="AE112" i="12"/>
  <c r="AD113" i="12"/>
  <c r="AJ87" i="12"/>
  <c r="AI87" i="12"/>
  <c r="AH87" i="12"/>
  <c r="AG87" i="12"/>
  <c r="AF87" i="12"/>
  <c r="AH111" i="12"/>
  <c r="AG111" i="12"/>
  <c r="AI111" i="12"/>
  <c r="AF111" i="12"/>
  <c r="AJ111" i="12"/>
  <c r="AL110" i="12"/>
  <c r="AK110" i="12"/>
  <c r="AK134" i="12"/>
  <c r="AL134" i="12"/>
  <c r="AD89" i="12"/>
  <c r="AE88" i="12"/>
  <c r="AF99" i="12"/>
  <c r="AJ99" i="12"/>
  <c r="AH99" i="12"/>
  <c r="AG99" i="12"/>
  <c r="AI99" i="12"/>
  <c r="AD101" i="12"/>
  <c r="AE100" i="12"/>
  <c r="AG123" i="12"/>
  <c r="AF123" i="12"/>
  <c r="AJ123" i="12"/>
  <c r="AH123" i="12"/>
  <c r="AI123" i="12"/>
  <c r="AE136" i="12"/>
  <c r="AD137" i="12"/>
  <c r="AL98" i="12"/>
  <c r="AK98" i="12"/>
  <c r="T120" i="11"/>
  <c r="S117" i="11"/>
  <c r="S116" i="11"/>
  <c r="T118" i="11"/>
  <c r="S115" i="11"/>
  <c r="T114" i="11"/>
  <c r="T113" i="11"/>
  <c r="S121" i="11"/>
  <c r="T119" i="11"/>
  <c r="S122" i="11"/>
  <c r="Y122" i="11" s="1"/>
  <c r="AH136" i="11"/>
  <c r="AI136" i="11"/>
  <c r="AJ136" i="11"/>
  <c r="AG136" i="11"/>
  <c r="AF136" i="11"/>
  <c r="AD138" i="11"/>
  <c r="AE137" i="11"/>
  <c r="AH111" i="11"/>
  <c r="AL110" i="11"/>
  <c r="AG87" i="11"/>
  <c r="AI100" i="11"/>
  <c r="AG99" i="11"/>
  <c r="AJ87" i="11"/>
  <c r="AK87" i="11" s="1"/>
  <c r="AF100" i="11"/>
  <c r="AI99" i="11"/>
  <c r="AH99" i="11"/>
  <c r="AH100" i="11"/>
  <c r="AJ99" i="11"/>
  <c r="AL99" i="11" s="1"/>
  <c r="AF111" i="11"/>
  <c r="AH87" i="11"/>
  <c r="AI87" i="11"/>
  <c r="AG111" i="11"/>
  <c r="AG100" i="11"/>
  <c r="AJ111" i="11"/>
  <c r="AL111" i="11" s="1"/>
  <c r="AJ123" i="11"/>
  <c r="AK123" i="11" s="1"/>
  <c r="AF123" i="11"/>
  <c r="AG123" i="11"/>
  <c r="AI123" i="11"/>
  <c r="AK135" i="11"/>
  <c r="AL135" i="11"/>
  <c r="AD113" i="11"/>
  <c r="AE112" i="11"/>
  <c r="AJ112" i="11" s="1"/>
  <c r="W86" i="11"/>
  <c r="Y86" i="11"/>
  <c r="AD89" i="11"/>
  <c r="AE88" i="11"/>
  <c r="AJ88" i="11" s="1"/>
  <c r="AD125" i="11"/>
  <c r="AE124" i="11"/>
  <c r="AG124" i="11" s="1"/>
  <c r="AD102" i="11"/>
  <c r="AE101" i="11"/>
  <c r="AG101" i="11" s="1"/>
  <c r="AL122" i="11"/>
  <c r="AK122" i="11"/>
  <c r="AL134" i="11"/>
  <c r="AK134" i="11"/>
  <c r="AL100" i="11"/>
  <c r="AK100" i="11"/>
  <c r="AC89" i="11"/>
  <c r="AC101" i="11"/>
  <c r="AC113" i="11"/>
  <c r="AC125" i="11"/>
  <c r="AK123" i="26" l="1"/>
  <c r="AL123" i="26"/>
  <c r="AD126" i="26"/>
  <c r="AE125" i="26"/>
  <c r="AL99" i="26"/>
  <c r="AK99" i="26"/>
  <c r="AF124" i="26"/>
  <c r="AJ124" i="26"/>
  <c r="AG124" i="26"/>
  <c r="AI124" i="26"/>
  <c r="AH124" i="26"/>
  <c r="AJ112" i="26"/>
  <c r="AI112" i="26"/>
  <c r="AG112" i="26"/>
  <c r="AF112" i="26"/>
  <c r="AH112" i="26"/>
  <c r="AG100" i="26"/>
  <c r="AF100" i="26"/>
  <c r="AJ100" i="26"/>
  <c r="AI100" i="26"/>
  <c r="AH100" i="26"/>
  <c r="AL111" i="26"/>
  <c r="AK111" i="26"/>
  <c r="AJ88" i="26"/>
  <c r="AI88" i="26"/>
  <c r="AH88" i="26"/>
  <c r="AG88" i="26"/>
  <c r="AF88" i="26"/>
  <c r="AL87" i="26"/>
  <c r="AK87" i="26"/>
  <c r="AE113" i="26"/>
  <c r="AD114" i="26"/>
  <c r="AD102" i="26"/>
  <c r="AE101" i="26"/>
  <c r="AE89" i="26"/>
  <c r="AD90" i="26"/>
  <c r="AF124" i="25"/>
  <c r="AJ124" i="25"/>
  <c r="AH124" i="25"/>
  <c r="AG124" i="25"/>
  <c r="AI124" i="25"/>
  <c r="AL87" i="25"/>
  <c r="AK87" i="25"/>
  <c r="AD102" i="25"/>
  <c r="AE101" i="25"/>
  <c r="AD126" i="25"/>
  <c r="AE125" i="25"/>
  <c r="AK111" i="25"/>
  <c r="AL111" i="25"/>
  <c r="AE113" i="25"/>
  <c r="AD114" i="25"/>
  <c r="AI88" i="25"/>
  <c r="AH88" i="25"/>
  <c r="AG88" i="25"/>
  <c r="AF88" i="25"/>
  <c r="AJ88" i="25"/>
  <c r="AI139" i="25"/>
  <c r="AH139" i="25"/>
  <c r="AG139" i="25"/>
  <c r="AJ139" i="25"/>
  <c r="AF139" i="25"/>
  <c r="AF112" i="25"/>
  <c r="AJ112" i="25"/>
  <c r="AI112" i="25"/>
  <c r="AH112" i="25"/>
  <c r="AG112" i="25"/>
  <c r="AD90" i="25"/>
  <c r="AE89" i="25"/>
  <c r="AI138" i="25"/>
  <c r="AH138" i="25"/>
  <c r="AG138" i="25"/>
  <c r="AJ138" i="25"/>
  <c r="AF138" i="25"/>
  <c r="AK123" i="25"/>
  <c r="AL123" i="25"/>
  <c r="AK137" i="25"/>
  <c r="AL137" i="25"/>
  <c r="AJ100" i="25"/>
  <c r="AI100" i="25"/>
  <c r="AG100" i="25"/>
  <c r="AF100" i="25"/>
  <c r="AH100" i="25"/>
  <c r="AL99" i="25"/>
  <c r="AK99" i="25"/>
  <c r="AE106" i="24"/>
  <c r="AD107" i="24"/>
  <c r="AG105" i="24"/>
  <c r="AF105" i="24"/>
  <c r="AJ105" i="24"/>
  <c r="AI105" i="24"/>
  <c r="AH105" i="24"/>
  <c r="AL87" i="24"/>
  <c r="AK87" i="24"/>
  <c r="AL123" i="24"/>
  <c r="AK123" i="24"/>
  <c r="AD126" i="24"/>
  <c r="AE125" i="24"/>
  <c r="AL104" i="24"/>
  <c r="AK104" i="24"/>
  <c r="AE113" i="24"/>
  <c r="AD114" i="24"/>
  <c r="AG112" i="24"/>
  <c r="AF112" i="24"/>
  <c r="AI112" i="24"/>
  <c r="AJ112" i="24"/>
  <c r="AH112" i="24"/>
  <c r="AE89" i="24"/>
  <c r="AD90" i="24"/>
  <c r="AJ124" i="24"/>
  <c r="AI124" i="24"/>
  <c r="AG124" i="24"/>
  <c r="AF124" i="24"/>
  <c r="AH124" i="24"/>
  <c r="AL111" i="24"/>
  <c r="AK111" i="24"/>
  <c r="AJ88" i="24"/>
  <c r="AI88" i="24"/>
  <c r="AH88" i="24"/>
  <c r="AG88" i="24"/>
  <c r="AF88" i="24"/>
  <c r="AL123" i="23"/>
  <c r="AK123" i="23"/>
  <c r="AI136" i="23"/>
  <c r="AH136" i="23"/>
  <c r="AF136" i="23"/>
  <c r="AJ136" i="23"/>
  <c r="AG136" i="23"/>
  <c r="AD90" i="23"/>
  <c r="AE89" i="23"/>
  <c r="AL99" i="23"/>
  <c r="AK99" i="23"/>
  <c r="AE137" i="23"/>
  <c r="AD138" i="23"/>
  <c r="AG88" i="23"/>
  <c r="AF88" i="23"/>
  <c r="AI88" i="23"/>
  <c r="AH88" i="23"/>
  <c r="AJ88" i="23"/>
  <c r="AL135" i="23"/>
  <c r="AK135" i="23"/>
  <c r="AL87" i="23"/>
  <c r="AK87" i="23"/>
  <c r="AF124" i="23"/>
  <c r="AI124" i="23"/>
  <c r="AH124" i="23"/>
  <c r="AJ124" i="23"/>
  <c r="AG124" i="23"/>
  <c r="AK111" i="23"/>
  <c r="AL111" i="23"/>
  <c r="AE113" i="23"/>
  <c r="AD114" i="23"/>
  <c r="AG100" i="23"/>
  <c r="AF100" i="23"/>
  <c r="AJ100" i="23"/>
  <c r="AH100" i="23"/>
  <c r="AI100" i="23"/>
  <c r="AD126" i="23"/>
  <c r="AE125" i="23"/>
  <c r="AF112" i="23"/>
  <c r="AI112" i="23"/>
  <c r="AJ112" i="23"/>
  <c r="AH112" i="23"/>
  <c r="AG112" i="23"/>
  <c r="AD102" i="23"/>
  <c r="AE101" i="23"/>
  <c r="AD90" i="22"/>
  <c r="AE89" i="22"/>
  <c r="AL99" i="22"/>
  <c r="AK99" i="22"/>
  <c r="AE101" i="22"/>
  <c r="AD102" i="22"/>
  <c r="AH88" i="22"/>
  <c r="AG88" i="22"/>
  <c r="AF88" i="22"/>
  <c r="AI88" i="22"/>
  <c r="AJ88" i="22"/>
  <c r="AF124" i="22"/>
  <c r="AJ124" i="22"/>
  <c r="AI124" i="22"/>
  <c r="AH124" i="22"/>
  <c r="AG124" i="22"/>
  <c r="AL123" i="22"/>
  <c r="AK123" i="22"/>
  <c r="AI139" i="22"/>
  <c r="AH139" i="22"/>
  <c r="AG139" i="22"/>
  <c r="AF139" i="22"/>
  <c r="AJ139" i="22"/>
  <c r="AH100" i="22"/>
  <c r="AG100" i="22"/>
  <c r="AF100" i="22"/>
  <c r="AJ100" i="22"/>
  <c r="AI100" i="22"/>
  <c r="AK111" i="22"/>
  <c r="AL111" i="22"/>
  <c r="AD126" i="22"/>
  <c r="AE125" i="22"/>
  <c r="AL137" i="22"/>
  <c r="AK137" i="22"/>
  <c r="AI138" i="22"/>
  <c r="AH138" i="22"/>
  <c r="AG138" i="22"/>
  <c r="AF138" i="22"/>
  <c r="AJ138" i="22"/>
  <c r="AE113" i="22"/>
  <c r="AD114" i="22"/>
  <c r="AL87" i="22"/>
  <c r="AK87" i="22"/>
  <c r="AF112" i="22"/>
  <c r="AJ112" i="22"/>
  <c r="AI112" i="22"/>
  <c r="AH112" i="22"/>
  <c r="AG112" i="22"/>
  <c r="AJ100" i="21"/>
  <c r="AI100" i="21"/>
  <c r="AH100" i="21"/>
  <c r="AG100" i="21"/>
  <c r="AF100" i="21"/>
  <c r="AL136" i="21"/>
  <c r="AK136" i="21"/>
  <c r="AI137" i="21"/>
  <c r="AH137" i="21"/>
  <c r="AG137" i="21"/>
  <c r="AF137" i="21"/>
  <c r="AJ137" i="21"/>
  <c r="AD102" i="21"/>
  <c r="AE101" i="21"/>
  <c r="AD114" i="21"/>
  <c r="AE113" i="21"/>
  <c r="AI88" i="21"/>
  <c r="AH88" i="21"/>
  <c r="AG88" i="21"/>
  <c r="AF88" i="21"/>
  <c r="AJ88" i="21"/>
  <c r="AI125" i="21"/>
  <c r="AH125" i="21"/>
  <c r="AG125" i="21"/>
  <c r="AJ125" i="21"/>
  <c r="AF125" i="21"/>
  <c r="AL99" i="21"/>
  <c r="AK99" i="21"/>
  <c r="AL111" i="21"/>
  <c r="AK111" i="21"/>
  <c r="AE138" i="21"/>
  <c r="AD139" i="21"/>
  <c r="AE139" i="21" s="1"/>
  <c r="AE89" i="21"/>
  <c r="AD90" i="21"/>
  <c r="AD127" i="21"/>
  <c r="AE126" i="21"/>
  <c r="AL87" i="21"/>
  <c r="AK87" i="21"/>
  <c r="AL124" i="21"/>
  <c r="AK124" i="21"/>
  <c r="AJ112" i="21"/>
  <c r="AH112" i="21"/>
  <c r="AF112" i="21"/>
  <c r="AI112" i="21"/>
  <c r="AG112" i="21"/>
  <c r="AL136" i="20"/>
  <c r="AK136" i="20"/>
  <c r="AD90" i="20"/>
  <c r="AE89" i="20"/>
  <c r="AE113" i="20"/>
  <c r="AD114" i="20"/>
  <c r="AJ112" i="20"/>
  <c r="AI112" i="20"/>
  <c r="AH112" i="20"/>
  <c r="AG112" i="20"/>
  <c r="AF112" i="20"/>
  <c r="AL123" i="20"/>
  <c r="AK123" i="20"/>
  <c r="AJ124" i="20"/>
  <c r="AI124" i="20"/>
  <c r="AG124" i="20"/>
  <c r="AF124" i="20"/>
  <c r="AH124" i="20"/>
  <c r="AH88" i="20"/>
  <c r="AG88" i="20"/>
  <c r="AI88" i="20"/>
  <c r="AF88" i="20"/>
  <c r="AJ88" i="20"/>
  <c r="AE138" i="20"/>
  <c r="AD139" i="20"/>
  <c r="AE139" i="20" s="1"/>
  <c r="AL111" i="20"/>
  <c r="AK111" i="20"/>
  <c r="AD126" i="20"/>
  <c r="AE125" i="20"/>
  <c r="AI137" i="20"/>
  <c r="AH137" i="20"/>
  <c r="AG137" i="20"/>
  <c r="AF137" i="20"/>
  <c r="AJ137" i="20"/>
  <c r="AL99" i="20"/>
  <c r="AK99" i="20"/>
  <c r="AG100" i="20"/>
  <c r="AF100" i="20"/>
  <c r="AJ100" i="20"/>
  <c r="AI100" i="20"/>
  <c r="AH100" i="20"/>
  <c r="AE101" i="20"/>
  <c r="AD102" i="20"/>
  <c r="AL87" i="20"/>
  <c r="AK87" i="20"/>
  <c r="AL123" i="19"/>
  <c r="AK123" i="19"/>
  <c r="AL111" i="19"/>
  <c r="AK111" i="19"/>
  <c r="AE113" i="19"/>
  <c r="AD114" i="19"/>
  <c r="AI138" i="19"/>
  <c r="AH138" i="19"/>
  <c r="AG138" i="19"/>
  <c r="AF138" i="19"/>
  <c r="AJ138" i="19"/>
  <c r="AD90" i="19"/>
  <c r="AE89" i="19"/>
  <c r="AI139" i="19"/>
  <c r="AH139" i="19"/>
  <c r="AG139" i="19"/>
  <c r="AF139" i="19"/>
  <c r="AJ139" i="19"/>
  <c r="AI124" i="19"/>
  <c r="AJ124" i="19"/>
  <c r="AH124" i="19"/>
  <c r="AG124" i="19"/>
  <c r="AF124" i="19"/>
  <c r="AG100" i="19"/>
  <c r="AF100" i="19"/>
  <c r="AJ100" i="19"/>
  <c r="AH100" i="19"/>
  <c r="AI100" i="19"/>
  <c r="AL87" i="19"/>
  <c r="AK87" i="19"/>
  <c r="AD126" i="19"/>
  <c r="AE125" i="19"/>
  <c r="AL137" i="19"/>
  <c r="AK137" i="19"/>
  <c r="AJ112" i="19"/>
  <c r="AI112" i="19"/>
  <c r="AH112" i="19"/>
  <c r="AG112" i="19"/>
  <c r="AF112" i="19"/>
  <c r="AH88" i="19"/>
  <c r="AG88" i="19"/>
  <c r="AJ88" i="19"/>
  <c r="AF88" i="19"/>
  <c r="AI88" i="19"/>
  <c r="AL99" i="19"/>
  <c r="AK99" i="19"/>
  <c r="AE101" i="19"/>
  <c r="AD102" i="19"/>
  <c r="AE89" i="18"/>
  <c r="AD90" i="18"/>
  <c r="AD114" i="18"/>
  <c r="AE113" i="18"/>
  <c r="AK111" i="18"/>
  <c r="AL111" i="18"/>
  <c r="AL99" i="18"/>
  <c r="AK99" i="18"/>
  <c r="AL123" i="18"/>
  <c r="AK123" i="18"/>
  <c r="AJ100" i="18"/>
  <c r="AF100" i="18"/>
  <c r="AH100" i="18"/>
  <c r="AI100" i="18"/>
  <c r="AG100" i="18"/>
  <c r="AE101" i="18"/>
  <c r="AD102" i="18"/>
  <c r="AF136" i="18"/>
  <c r="AJ136" i="18"/>
  <c r="AI136" i="18"/>
  <c r="AH136" i="18"/>
  <c r="AG136" i="18"/>
  <c r="AH112" i="18"/>
  <c r="AF112" i="18"/>
  <c r="AJ112" i="18"/>
  <c r="AI112" i="18"/>
  <c r="AG112" i="18"/>
  <c r="AJ88" i="18"/>
  <c r="AG88" i="18"/>
  <c r="AF88" i="18"/>
  <c r="AI88" i="18"/>
  <c r="AH88" i="18"/>
  <c r="AL135" i="18"/>
  <c r="AK135" i="18"/>
  <c r="AD138" i="18"/>
  <c r="AE137" i="18"/>
  <c r="AL87" i="18"/>
  <c r="AK87" i="18"/>
  <c r="AJ124" i="18"/>
  <c r="AI124" i="18"/>
  <c r="AH124" i="18"/>
  <c r="AG124" i="18"/>
  <c r="AF124" i="18"/>
  <c r="AD126" i="18"/>
  <c r="AE125" i="18"/>
  <c r="AE89" i="15"/>
  <c r="AD90" i="15"/>
  <c r="AE137" i="15"/>
  <c r="AD138" i="15"/>
  <c r="AG136" i="15"/>
  <c r="AF136" i="15"/>
  <c r="AJ136" i="15"/>
  <c r="AI136" i="15"/>
  <c r="AH136" i="15"/>
  <c r="AL123" i="15"/>
  <c r="AK123" i="15"/>
  <c r="AH124" i="15"/>
  <c r="AG124" i="15"/>
  <c r="AF124" i="15"/>
  <c r="AJ124" i="15"/>
  <c r="AI124" i="15"/>
  <c r="AL135" i="15"/>
  <c r="AK135" i="15"/>
  <c r="AL87" i="15"/>
  <c r="AK87" i="15"/>
  <c r="AD102" i="15"/>
  <c r="AE101" i="15"/>
  <c r="AL111" i="15"/>
  <c r="AK111" i="15"/>
  <c r="AL99" i="15"/>
  <c r="AK99" i="15"/>
  <c r="AE125" i="15"/>
  <c r="AD126" i="15"/>
  <c r="AH112" i="15"/>
  <c r="AG112" i="15"/>
  <c r="AJ112" i="15"/>
  <c r="AI112" i="15"/>
  <c r="AF112" i="15"/>
  <c r="AD114" i="15"/>
  <c r="AE113" i="15"/>
  <c r="AH88" i="15"/>
  <c r="AJ88" i="15"/>
  <c r="AI88" i="15"/>
  <c r="AF88" i="15"/>
  <c r="AG88" i="15"/>
  <c r="AG100" i="15"/>
  <c r="AF100" i="15"/>
  <c r="AJ100" i="15"/>
  <c r="AH100" i="15"/>
  <c r="AI100" i="15"/>
  <c r="AH112" i="12"/>
  <c r="AF112" i="12"/>
  <c r="AJ112" i="12"/>
  <c r="AI112" i="12"/>
  <c r="AG112" i="12"/>
  <c r="AD138" i="12"/>
  <c r="AE137" i="12"/>
  <c r="AG136" i="12"/>
  <c r="AF136" i="12"/>
  <c r="AI136" i="12"/>
  <c r="AH136" i="12"/>
  <c r="AJ136" i="12"/>
  <c r="AL111" i="12"/>
  <c r="AK111" i="12"/>
  <c r="AK99" i="12"/>
  <c r="AL99" i="12"/>
  <c r="AJ88" i="12"/>
  <c r="AI88" i="12"/>
  <c r="AH88" i="12"/>
  <c r="AG88" i="12"/>
  <c r="AF88" i="12"/>
  <c r="AL87" i="12"/>
  <c r="AK87" i="12"/>
  <c r="AD126" i="12"/>
  <c r="AE125" i="12"/>
  <c r="AK123" i="12"/>
  <c r="AL123" i="12"/>
  <c r="AI100" i="12"/>
  <c r="AH100" i="12"/>
  <c r="AJ100" i="12"/>
  <c r="AG100" i="12"/>
  <c r="AF100" i="12"/>
  <c r="AD90" i="12"/>
  <c r="AE89" i="12"/>
  <c r="AH124" i="12"/>
  <c r="AG124" i="12"/>
  <c r="AJ124" i="12"/>
  <c r="AF124" i="12"/>
  <c r="AI124" i="12"/>
  <c r="AD102" i="12"/>
  <c r="AE101" i="12"/>
  <c r="AE113" i="12"/>
  <c r="AD114" i="12"/>
  <c r="AL135" i="12"/>
  <c r="AK135" i="12"/>
  <c r="AE138" i="11"/>
  <c r="AG138" i="11" s="1"/>
  <c r="AD139" i="11"/>
  <c r="AE139" i="11" s="1"/>
  <c r="T122" i="11"/>
  <c r="T121" i="11"/>
  <c r="T115" i="11"/>
  <c r="T116" i="11"/>
  <c r="T117" i="11"/>
  <c r="AF137" i="11"/>
  <c r="AG137" i="11"/>
  <c r="AH137" i="11"/>
  <c r="AJ137" i="11"/>
  <c r="AI137" i="11"/>
  <c r="AK136" i="11"/>
  <c r="AL136" i="11"/>
  <c r="AL87" i="11"/>
  <c r="AI88" i="11"/>
  <c r="AI124" i="11"/>
  <c r="AK111" i="11"/>
  <c r="AG112" i="11"/>
  <c r="AF124" i="11"/>
  <c r="AK99" i="11"/>
  <c r="AH112" i="11"/>
  <c r="AH88" i="11"/>
  <c r="AL123" i="11"/>
  <c r="AJ124" i="11"/>
  <c r="AK124" i="11" s="1"/>
  <c r="AF112" i="11"/>
  <c r="AJ101" i="11"/>
  <c r="AL101" i="11" s="1"/>
  <c r="AF88" i="11"/>
  <c r="AI101" i="11"/>
  <c r="AG88" i="11"/>
  <c r="AH124" i="11"/>
  <c r="AF101" i="11"/>
  <c r="AJ86" i="11"/>
  <c r="AI86" i="11"/>
  <c r="AD114" i="11"/>
  <c r="AE113" i="11"/>
  <c r="AF113" i="11" s="1"/>
  <c r="AD126" i="11"/>
  <c r="AE125" i="11"/>
  <c r="AG125" i="11" s="1"/>
  <c r="AD103" i="11"/>
  <c r="AE102" i="11"/>
  <c r="AJ102" i="11" s="1"/>
  <c r="AI112" i="11"/>
  <c r="AD90" i="11"/>
  <c r="AE89" i="11"/>
  <c r="AI89" i="11" s="1"/>
  <c r="AL112" i="11"/>
  <c r="AK112" i="11"/>
  <c r="AL88" i="11"/>
  <c r="AK88" i="11"/>
  <c r="AC114" i="11"/>
  <c r="AC126" i="11"/>
  <c r="AC102" i="11"/>
  <c r="AH101" i="11"/>
  <c r="AC90" i="11"/>
  <c r="AL88" i="26" l="1"/>
  <c r="AK88" i="26"/>
  <c r="AJ89" i="26"/>
  <c r="AI89" i="26"/>
  <c r="AH89" i="26"/>
  <c r="AG89" i="26"/>
  <c r="AF89" i="26"/>
  <c r="AG101" i="26"/>
  <c r="AF101" i="26"/>
  <c r="AJ101" i="26"/>
  <c r="AI101" i="26"/>
  <c r="AH101" i="26"/>
  <c r="AJ125" i="26"/>
  <c r="AI125" i="26"/>
  <c r="AH125" i="26"/>
  <c r="AG125" i="26"/>
  <c r="AF125" i="26"/>
  <c r="AL112" i="26"/>
  <c r="AK112" i="26"/>
  <c r="AD103" i="26"/>
  <c r="AE102" i="26"/>
  <c r="AD127" i="26"/>
  <c r="AE126" i="26"/>
  <c r="AE90" i="26"/>
  <c r="AD91" i="26"/>
  <c r="AE114" i="26"/>
  <c r="AD115" i="26"/>
  <c r="AL124" i="26"/>
  <c r="AK124" i="26"/>
  <c r="AJ113" i="26"/>
  <c r="AF113" i="26"/>
  <c r="AI113" i="26"/>
  <c r="AH113" i="26"/>
  <c r="AG113" i="26"/>
  <c r="AL100" i="26"/>
  <c r="AK100" i="26"/>
  <c r="AL100" i="25"/>
  <c r="AK100" i="25"/>
  <c r="AK138" i="25"/>
  <c r="AL138" i="25"/>
  <c r="AK139" i="25"/>
  <c r="AL139" i="25"/>
  <c r="AJ125" i="25"/>
  <c r="AI125" i="25"/>
  <c r="AG125" i="25"/>
  <c r="AF125" i="25"/>
  <c r="AH125" i="25"/>
  <c r="AD127" i="25"/>
  <c r="AE126" i="25"/>
  <c r="AL112" i="25"/>
  <c r="AK112" i="25"/>
  <c r="AE114" i="25"/>
  <c r="AD115" i="25"/>
  <c r="AJ101" i="25"/>
  <c r="AI101" i="25"/>
  <c r="AG101" i="25"/>
  <c r="AF101" i="25"/>
  <c r="AH101" i="25"/>
  <c r="AJ89" i="25"/>
  <c r="AI89" i="25"/>
  <c r="AH89" i="25"/>
  <c r="AG89" i="25"/>
  <c r="AF89" i="25"/>
  <c r="AL88" i="25"/>
  <c r="AK88" i="25"/>
  <c r="AG113" i="25"/>
  <c r="AF113" i="25"/>
  <c r="AJ113" i="25"/>
  <c r="AI113" i="25"/>
  <c r="AH113" i="25"/>
  <c r="AD103" i="25"/>
  <c r="AE102" i="25"/>
  <c r="AL124" i="25"/>
  <c r="AK124" i="25"/>
  <c r="AE90" i="25"/>
  <c r="AD91" i="25"/>
  <c r="AE90" i="24"/>
  <c r="AD91" i="24"/>
  <c r="AJ89" i="24"/>
  <c r="AF89" i="24"/>
  <c r="AI89" i="24"/>
  <c r="AH89" i="24"/>
  <c r="AG89" i="24"/>
  <c r="AD115" i="24"/>
  <c r="AE114" i="24"/>
  <c r="AL105" i="24"/>
  <c r="AK105" i="24"/>
  <c r="AH113" i="24"/>
  <c r="AG113" i="24"/>
  <c r="AF113" i="24"/>
  <c r="AJ113" i="24"/>
  <c r="AI113" i="24"/>
  <c r="AK88" i="24"/>
  <c r="AL88" i="24"/>
  <c r="AE107" i="24"/>
  <c r="AD108" i="24"/>
  <c r="AE126" i="24"/>
  <c r="AD127" i="24"/>
  <c r="AL112" i="24"/>
  <c r="AK112" i="24"/>
  <c r="AK124" i="24"/>
  <c r="AL124" i="24"/>
  <c r="AJ125" i="24"/>
  <c r="AI125" i="24"/>
  <c r="AH125" i="24"/>
  <c r="AG125" i="24"/>
  <c r="AF125" i="24"/>
  <c r="AG106" i="24"/>
  <c r="AF106" i="24"/>
  <c r="AJ106" i="24"/>
  <c r="AI106" i="24"/>
  <c r="AH106" i="24"/>
  <c r="AG113" i="23"/>
  <c r="AF113" i="23"/>
  <c r="AJ113" i="23"/>
  <c r="AI113" i="23"/>
  <c r="AH113" i="23"/>
  <c r="AL88" i="23"/>
  <c r="AK88" i="23"/>
  <c r="AL100" i="23"/>
  <c r="AK100" i="23"/>
  <c r="AI137" i="23"/>
  <c r="AH137" i="23"/>
  <c r="AF137" i="23"/>
  <c r="AJ137" i="23"/>
  <c r="AG137" i="23"/>
  <c r="AG101" i="23"/>
  <c r="AF101" i="23"/>
  <c r="AJ101" i="23"/>
  <c r="AI101" i="23"/>
  <c r="AH101" i="23"/>
  <c r="AH89" i="23"/>
  <c r="AG89" i="23"/>
  <c r="AF89" i="23"/>
  <c r="AJ89" i="23"/>
  <c r="AI89" i="23"/>
  <c r="AL136" i="23"/>
  <c r="AK136" i="23"/>
  <c r="AL112" i="23"/>
  <c r="AK112" i="23"/>
  <c r="AE102" i="23"/>
  <c r="AD103" i="23"/>
  <c r="AJ125" i="23"/>
  <c r="AH125" i="23"/>
  <c r="AG125" i="23"/>
  <c r="AI125" i="23"/>
  <c r="AF125" i="23"/>
  <c r="AL124" i="23"/>
  <c r="AK124" i="23"/>
  <c r="AD91" i="23"/>
  <c r="AE90" i="23"/>
  <c r="AD127" i="23"/>
  <c r="AE126" i="23"/>
  <c r="AE114" i="23"/>
  <c r="AD115" i="23"/>
  <c r="AE138" i="23"/>
  <c r="AD139" i="23"/>
  <c r="AE139" i="23" s="1"/>
  <c r="AE114" i="22"/>
  <c r="AD115" i="22"/>
  <c r="AL139" i="22"/>
  <c r="AK139" i="22"/>
  <c r="AL88" i="22"/>
  <c r="AK88" i="22"/>
  <c r="AH101" i="22"/>
  <c r="AG101" i="22"/>
  <c r="AF101" i="22"/>
  <c r="AJ101" i="22"/>
  <c r="AI101" i="22"/>
  <c r="AG113" i="22"/>
  <c r="AF113" i="22"/>
  <c r="AJ113" i="22"/>
  <c r="AI113" i="22"/>
  <c r="AH113" i="22"/>
  <c r="AL112" i="22"/>
  <c r="AK112" i="22"/>
  <c r="AL138" i="22"/>
  <c r="AK138" i="22"/>
  <c r="AL100" i="22"/>
  <c r="AK100" i="22"/>
  <c r="AJ125" i="22"/>
  <c r="AI125" i="22"/>
  <c r="AH125" i="22"/>
  <c r="AG125" i="22"/>
  <c r="AF125" i="22"/>
  <c r="AI89" i="22"/>
  <c r="AJ89" i="22"/>
  <c r="AH89" i="22"/>
  <c r="AG89" i="22"/>
  <c r="AF89" i="22"/>
  <c r="AE102" i="22"/>
  <c r="AD103" i="22"/>
  <c r="AE126" i="22"/>
  <c r="AD127" i="22"/>
  <c r="AL124" i="22"/>
  <c r="AK124" i="22"/>
  <c r="AD91" i="22"/>
  <c r="AE90" i="22"/>
  <c r="AL112" i="21"/>
  <c r="AK112" i="21"/>
  <c r="AD128" i="21"/>
  <c r="AE127" i="21"/>
  <c r="AE90" i="21"/>
  <c r="AD91" i="21"/>
  <c r="AH113" i="21"/>
  <c r="AF113" i="21"/>
  <c r="AJ113" i="21"/>
  <c r="AI113" i="21"/>
  <c r="AG113" i="21"/>
  <c r="AD115" i="21"/>
  <c r="AE114" i="21"/>
  <c r="AJ126" i="21"/>
  <c r="AH126" i="21"/>
  <c r="AG126" i="21"/>
  <c r="AF126" i="21"/>
  <c r="AI126" i="21"/>
  <c r="AL137" i="21"/>
  <c r="AK137" i="21"/>
  <c r="AL88" i="21"/>
  <c r="AK88" i="21"/>
  <c r="AI139" i="21"/>
  <c r="AH139" i="21"/>
  <c r="AG139" i="21"/>
  <c r="AF139" i="21"/>
  <c r="AJ139" i="21"/>
  <c r="AG101" i="21"/>
  <c r="AF101" i="21"/>
  <c r="AJ101" i="21"/>
  <c r="AI101" i="21"/>
  <c r="AH101" i="21"/>
  <c r="AJ89" i="21"/>
  <c r="AH89" i="21"/>
  <c r="AI89" i="21"/>
  <c r="AG89" i="21"/>
  <c r="AF89" i="21"/>
  <c r="AI138" i="21"/>
  <c r="AH138" i="21"/>
  <c r="AG138" i="21"/>
  <c r="AF138" i="21"/>
  <c r="AJ138" i="21"/>
  <c r="AK125" i="21"/>
  <c r="AL125" i="21"/>
  <c r="AD103" i="21"/>
  <c r="AE102" i="21"/>
  <c r="AL100" i="21"/>
  <c r="AK100" i="21"/>
  <c r="AE114" i="20"/>
  <c r="AD115" i="20"/>
  <c r="AJ125" i="20"/>
  <c r="AI125" i="20"/>
  <c r="AH125" i="20"/>
  <c r="AG125" i="20"/>
  <c r="AF125" i="20"/>
  <c r="AL88" i="20"/>
  <c r="AK88" i="20"/>
  <c r="AJ113" i="20"/>
  <c r="AI113" i="20"/>
  <c r="AH113" i="20"/>
  <c r="AG113" i="20"/>
  <c r="AF113" i="20"/>
  <c r="AL137" i="20"/>
  <c r="AK137" i="20"/>
  <c r="AE126" i="20"/>
  <c r="AD127" i="20"/>
  <c r="AI89" i="20"/>
  <c r="AH89" i="20"/>
  <c r="AG89" i="20"/>
  <c r="AF89" i="20"/>
  <c r="AJ89" i="20"/>
  <c r="AG101" i="20"/>
  <c r="AF101" i="20"/>
  <c r="AJ101" i="20"/>
  <c r="AI101" i="20"/>
  <c r="AH101" i="20"/>
  <c r="AI138" i="20"/>
  <c r="AH138" i="20"/>
  <c r="AG138" i="20"/>
  <c r="AF138" i="20"/>
  <c r="AJ138" i="20"/>
  <c r="AL100" i="20"/>
  <c r="AK100" i="20"/>
  <c r="AD91" i="20"/>
  <c r="AE90" i="20"/>
  <c r="AK124" i="20"/>
  <c r="AL124" i="20"/>
  <c r="AE102" i="20"/>
  <c r="AD103" i="20"/>
  <c r="AI139" i="20"/>
  <c r="AH139" i="20"/>
  <c r="AG139" i="20"/>
  <c r="AF139" i="20"/>
  <c r="AJ139" i="20"/>
  <c r="AL112" i="20"/>
  <c r="AK112" i="20"/>
  <c r="AE102" i="19"/>
  <c r="AD103" i="19"/>
  <c r="AE114" i="19"/>
  <c r="AD115" i="19"/>
  <c r="AG101" i="19"/>
  <c r="AF101" i="19"/>
  <c r="AJ101" i="19"/>
  <c r="AH101" i="19"/>
  <c r="AI101" i="19"/>
  <c r="AJ113" i="19"/>
  <c r="AI113" i="19"/>
  <c r="AH113" i="19"/>
  <c r="AG113" i="19"/>
  <c r="AF113" i="19"/>
  <c r="AE90" i="19"/>
  <c r="AD91" i="19"/>
  <c r="AK112" i="19"/>
  <c r="AL112" i="19"/>
  <c r="AL138" i="19"/>
  <c r="AK138" i="19"/>
  <c r="AJ125" i="19"/>
  <c r="AH125" i="19"/>
  <c r="AG125" i="19"/>
  <c r="AF125" i="19"/>
  <c r="AI125" i="19"/>
  <c r="AL100" i="19"/>
  <c r="AK100" i="19"/>
  <c r="AL124" i="19"/>
  <c r="AK124" i="19"/>
  <c r="AL88" i="19"/>
  <c r="AK88" i="19"/>
  <c r="AL139" i="19"/>
  <c r="AK139" i="19"/>
  <c r="AE126" i="19"/>
  <c r="AD127" i="19"/>
  <c r="AI89" i="19"/>
  <c r="AJ89" i="19"/>
  <c r="AH89" i="19"/>
  <c r="AG89" i="19"/>
  <c r="AF89" i="19"/>
  <c r="AH137" i="18"/>
  <c r="AG137" i="18"/>
  <c r="AF137" i="18"/>
  <c r="AJ137" i="18"/>
  <c r="AI137" i="18"/>
  <c r="AI113" i="18"/>
  <c r="AH113" i="18"/>
  <c r="AJ113" i="18"/>
  <c r="AF113" i="18"/>
  <c r="AG113" i="18"/>
  <c r="AJ101" i="18"/>
  <c r="AI101" i="18"/>
  <c r="AH101" i="18"/>
  <c r="AF101" i="18"/>
  <c r="AG101" i="18"/>
  <c r="AE126" i="18"/>
  <c r="AD127" i="18"/>
  <c r="AL88" i="18"/>
  <c r="AK88" i="18"/>
  <c r="AD139" i="18"/>
  <c r="AE139" i="18" s="1"/>
  <c r="AE138" i="18"/>
  <c r="AL136" i="18"/>
  <c r="AK136" i="18"/>
  <c r="AK100" i="18"/>
  <c r="AL100" i="18"/>
  <c r="AD115" i="18"/>
  <c r="AE114" i="18"/>
  <c r="AK124" i="18"/>
  <c r="AL124" i="18"/>
  <c r="AJ125" i="18"/>
  <c r="AH125" i="18"/>
  <c r="AG125" i="18"/>
  <c r="AF125" i="18"/>
  <c r="AI125" i="18"/>
  <c r="AE90" i="18"/>
  <c r="AD91" i="18"/>
  <c r="AL112" i="18"/>
  <c r="AK112" i="18"/>
  <c r="AE102" i="18"/>
  <c r="AD103" i="18"/>
  <c r="AG89" i="18"/>
  <c r="AI89" i="18"/>
  <c r="AH89" i="18"/>
  <c r="AJ89" i="18"/>
  <c r="AF89" i="18"/>
  <c r="AK112" i="15"/>
  <c r="AL112" i="15"/>
  <c r="AI101" i="15"/>
  <c r="AH101" i="15"/>
  <c r="AF101" i="15"/>
  <c r="AG101" i="15"/>
  <c r="AJ101" i="15"/>
  <c r="AD103" i="15"/>
  <c r="AE102" i="15"/>
  <c r="AD139" i="15"/>
  <c r="AE139" i="15" s="1"/>
  <c r="AE138" i="15"/>
  <c r="AF89" i="15"/>
  <c r="AI89" i="15"/>
  <c r="AH89" i="15"/>
  <c r="AG89" i="15"/>
  <c r="AJ89" i="15"/>
  <c r="AL124" i="15"/>
  <c r="AK124" i="15"/>
  <c r="AK88" i="15"/>
  <c r="AL88" i="15"/>
  <c r="AL100" i="15"/>
  <c r="AK100" i="15"/>
  <c r="AJ113" i="15"/>
  <c r="AG113" i="15"/>
  <c r="AF113" i="15"/>
  <c r="AI113" i="15"/>
  <c r="AH113" i="15"/>
  <c r="AI125" i="15"/>
  <c r="AH125" i="15"/>
  <c r="AG125" i="15"/>
  <c r="AF125" i="15"/>
  <c r="AJ125" i="15"/>
  <c r="AI137" i="15"/>
  <c r="AH137" i="15"/>
  <c r="AG137" i="15"/>
  <c r="AF137" i="15"/>
  <c r="AJ137" i="15"/>
  <c r="AL136" i="15"/>
  <c r="AK136" i="15"/>
  <c r="AE126" i="15"/>
  <c r="AD127" i="15"/>
  <c r="AE114" i="15"/>
  <c r="AD115" i="15"/>
  <c r="AD91" i="15"/>
  <c r="AE90" i="15"/>
  <c r="AI138" i="11"/>
  <c r="AJ138" i="11"/>
  <c r="AK138" i="11" s="1"/>
  <c r="AH138" i="11"/>
  <c r="AF138" i="11"/>
  <c r="AK88" i="12"/>
  <c r="AL88" i="12"/>
  <c r="AH101" i="12"/>
  <c r="AI101" i="12"/>
  <c r="AG101" i="12"/>
  <c r="AJ101" i="12"/>
  <c r="AF101" i="12"/>
  <c r="AH89" i="12"/>
  <c r="AG89" i="12"/>
  <c r="AF89" i="12"/>
  <c r="AI89" i="12"/>
  <c r="AJ89" i="12"/>
  <c r="AE114" i="12"/>
  <c r="AD115" i="12"/>
  <c r="AI125" i="12"/>
  <c r="AH125" i="12"/>
  <c r="AJ125" i="12"/>
  <c r="AG125" i="12"/>
  <c r="AF125" i="12"/>
  <c r="AD127" i="12"/>
  <c r="AE126" i="12"/>
  <c r="AL136" i="12"/>
  <c r="AK136" i="12"/>
  <c r="AD139" i="12"/>
  <c r="AE139" i="12" s="1"/>
  <c r="AE138" i="12"/>
  <c r="AL112" i="12"/>
  <c r="AK112" i="12"/>
  <c r="AD103" i="12"/>
  <c r="AE102" i="12"/>
  <c r="AD91" i="12"/>
  <c r="AE90" i="12"/>
  <c r="AH113" i="12"/>
  <c r="AJ113" i="12"/>
  <c r="AI113" i="12"/>
  <c r="AF113" i="12"/>
  <c r="AG113" i="12"/>
  <c r="AL124" i="12"/>
  <c r="AK124" i="12"/>
  <c r="AL100" i="12"/>
  <c r="AK100" i="12"/>
  <c r="AI137" i="12"/>
  <c r="AH137" i="12"/>
  <c r="AJ137" i="12"/>
  <c r="AG137" i="12"/>
  <c r="AF137" i="12"/>
  <c r="AI139" i="11"/>
  <c r="AJ139" i="11"/>
  <c r="AF139" i="11"/>
  <c r="AG139" i="11"/>
  <c r="AH139" i="11"/>
  <c r="AL137" i="11"/>
  <c r="AK137" i="11"/>
  <c r="AL124" i="11"/>
  <c r="AF89" i="11"/>
  <c r="AK101" i="11"/>
  <c r="AG113" i="11"/>
  <c r="AH102" i="11"/>
  <c r="AF125" i="11"/>
  <c r="AG102" i="11"/>
  <c r="AF102" i="11"/>
  <c r="AI102" i="11"/>
  <c r="AG89" i="11"/>
  <c r="AJ89" i="11"/>
  <c r="AK89" i="11" s="1"/>
  <c r="AH89" i="11"/>
  <c r="AI113" i="11"/>
  <c r="AJ113" i="11"/>
  <c r="AL113" i="11" s="1"/>
  <c r="AI125" i="11"/>
  <c r="AJ125" i="11"/>
  <c r="AL125" i="11" s="1"/>
  <c r="AH113" i="11"/>
  <c r="AH125" i="11"/>
  <c r="AD104" i="11"/>
  <c r="AE103" i="11"/>
  <c r="AJ103" i="11" s="1"/>
  <c r="AD91" i="11"/>
  <c r="AE90" i="11"/>
  <c r="AJ90" i="11" s="1"/>
  <c r="AD127" i="11"/>
  <c r="AE126" i="11"/>
  <c r="AH126" i="11" s="1"/>
  <c r="AD115" i="11"/>
  <c r="AE114" i="11"/>
  <c r="AJ114" i="11" s="1"/>
  <c r="AL86" i="11"/>
  <c r="AK86" i="11"/>
  <c r="AL102" i="11"/>
  <c r="AK102" i="11"/>
  <c r="AC91" i="11"/>
  <c r="AC103" i="11"/>
  <c r="AC115" i="11"/>
  <c r="AC127" i="11"/>
  <c r="AJ126" i="26" l="1"/>
  <c r="AI126" i="26"/>
  <c r="AH126" i="26"/>
  <c r="AG126" i="26"/>
  <c r="AF126" i="26"/>
  <c r="AF90" i="26"/>
  <c r="AJ90" i="26"/>
  <c r="AI90" i="26"/>
  <c r="AH90" i="26"/>
  <c r="AG90" i="26"/>
  <c r="AE127" i="26"/>
  <c r="AD128" i="26"/>
  <c r="AL101" i="26"/>
  <c r="AK101" i="26"/>
  <c r="AK113" i="26"/>
  <c r="AL113" i="26"/>
  <c r="AD116" i="26"/>
  <c r="AE115" i="26"/>
  <c r="AG102" i="26"/>
  <c r="AF102" i="26"/>
  <c r="AJ102" i="26"/>
  <c r="AI102" i="26"/>
  <c r="AH102" i="26"/>
  <c r="AK89" i="26"/>
  <c r="AL89" i="26"/>
  <c r="AG114" i="26"/>
  <c r="AF114" i="26"/>
  <c r="AH114" i="26"/>
  <c r="AJ114" i="26"/>
  <c r="AI114" i="26"/>
  <c r="AD104" i="26"/>
  <c r="AE103" i="26"/>
  <c r="AE91" i="26"/>
  <c r="AD92" i="26"/>
  <c r="AK125" i="26"/>
  <c r="AL125" i="26"/>
  <c r="AJ102" i="25"/>
  <c r="AI102" i="25"/>
  <c r="AG102" i="25"/>
  <c r="AF102" i="25"/>
  <c r="AH102" i="25"/>
  <c r="AL101" i="25"/>
  <c r="AK101" i="25"/>
  <c r="AD128" i="25"/>
  <c r="AE127" i="25"/>
  <c r="AD104" i="25"/>
  <c r="AE103" i="25"/>
  <c r="AL89" i="25"/>
  <c r="AK89" i="25"/>
  <c r="AD116" i="25"/>
  <c r="AE115" i="25"/>
  <c r="AE91" i="25"/>
  <c r="AD92" i="25"/>
  <c r="AH114" i="25"/>
  <c r="AG114" i="25"/>
  <c r="AF114" i="25"/>
  <c r="AJ114" i="25"/>
  <c r="AI114" i="25"/>
  <c r="AJ90" i="25"/>
  <c r="AI90" i="25"/>
  <c r="AH90" i="25"/>
  <c r="AG90" i="25"/>
  <c r="AF90" i="25"/>
  <c r="AL113" i="25"/>
  <c r="AK113" i="25"/>
  <c r="AJ126" i="25"/>
  <c r="AI126" i="25"/>
  <c r="AH126" i="25"/>
  <c r="AF126" i="25"/>
  <c r="AG126" i="25"/>
  <c r="AK125" i="25"/>
  <c r="AL125" i="25"/>
  <c r="AL106" i="24"/>
  <c r="AK106" i="24"/>
  <c r="AD128" i="24"/>
  <c r="AE127" i="24"/>
  <c r="AD109" i="24"/>
  <c r="AE109" i="24" s="1"/>
  <c r="AE108" i="24"/>
  <c r="AD116" i="24"/>
  <c r="AE115" i="24"/>
  <c r="AE91" i="24"/>
  <c r="AD92" i="24"/>
  <c r="AL125" i="24"/>
  <c r="AK125" i="24"/>
  <c r="AI126" i="24"/>
  <c r="AH126" i="24"/>
  <c r="AG126" i="24"/>
  <c r="AJ126" i="24"/>
  <c r="AF126" i="24"/>
  <c r="AL113" i="24"/>
  <c r="AK113" i="24"/>
  <c r="AI114" i="24"/>
  <c r="AH114" i="24"/>
  <c r="AG114" i="24"/>
  <c r="AJ114" i="24"/>
  <c r="AF114" i="24"/>
  <c r="AK89" i="24"/>
  <c r="AL89" i="24"/>
  <c r="AG107" i="24"/>
  <c r="AF107" i="24"/>
  <c r="AJ107" i="24"/>
  <c r="AI107" i="24"/>
  <c r="AH107" i="24"/>
  <c r="AF90" i="24"/>
  <c r="AG90" i="24"/>
  <c r="AJ90" i="24"/>
  <c r="AI90" i="24"/>
  <c r="AH90" i="24"/>
  <c r="AL89" i="23"/>
  <c r="AK89" i="23"/>
  <c r="AD128" i="23"/>
  <c r="AE127" i="23"/>
  <c r="AH114" i="23"/>
  <c r="AG114" i="23"/>
  <c r="AI114" i="23"/>
  <c r="AF114" i="23"/>
  <c r="AJ114" i="23"/>
  <c r="AJ126" i="23"/>
  <c r="AI126" i="23"/>
  <c r="AG126" i="23"/>
  <c r="AF126" i="23"/>
  <c r="AH126" i="23"/>
  <c r="AL101" i="23"/>
  <c r="AK101" i="23"/>
  <c r="AI139" i="23"/>
  <c r="AH139" i="23"/>
  <c r="AG139" i="23"/>
  <c r="AF139" i="23"/>
  <c r="AJ139" i="23"/>
  <c r="AI90" i="23"/>
  <c r="AH90" i="23"/>
  <c r="AG90" i="23"/>
  <c r="AF90" i="23"/>
  <c r="AJ90" i="23"/>
  <c r="AL113" i="23"/>
  <c r="AK113" i="23"/>
  <c r="AI138" i="23"/>
  <c r="AH138" i="23"/>
  <c r="AF138" i="23"/>
  <c r="AJ138" i="23"/>
  <c r="AG138" i="23"/>
  <c r="AD92" i="23"/>
  <c r="AE91" i="23"/>
  <c r="AE103" i="23"/>
  <c r="AD104" i="23"/>
  <c r="AG102" i="23"/>
  <c r="AF102" i="23"/>
  <c r="AJ102" i="23"/>
  <c r="AH102" i="23"/>
  <c r="AI102" i="23"/>
  <c r="AD116" i="23"/>
  <c r="AE115" i="23"/>
  <c r="AK125" i="23"/>
  <c r="AL125" i="23"/>
  <c r="AL137" i="23"/>
  <c r="AK137" i="23"/>
  <c r="AJ126" i="22"/>
  <c r="AI126" i="22"/>
  <c r="AH126" i="22"/>
  <c r="AG126" i="22"/>
  <c r="AF126" i="22"/>
  <c r="AK89" i="22"/>
  <c r="AL89" i="22"/>
  <c r="AK125" i="22"/>
  <c r="AL125" i="22"/>
  <c r="AG90" i="22"/>
  <c r="AF90" i="22"/>
  <c r="AJ90" i="22"/>
  <c r="AI90" i="22"/>
  <c r="AH90" i="22"/>
  <c r="AE103" i="22"/>
  <c r="AD104" i="22"/>
  <c r="AL101" i="22"/>
  <c r="AK101" i="22"/>
  <c r="AD92" i="22"/>
  <c r="AE91" i="22"/>
  <c r="AH102" i="22"/>
  <c r="AG102" i="22"/>
  <c r="AF102" i="22"/>
  <c r="AJ102" i="22"/>
  <c r="AI102" i="22"/>
  <c r="AD128" i="22"/>
  <c r="AE127" i="22"/>
  <c r="AL113" i="22"/>
  <c r="AK113" i="22"/>
  <c r="AD116" i="22"/>
  <c r="AE115" i="22"/>
  <c r="AH114" i="22"/>
  <c r="AG114" i="22"/>
  <c r="AF114" i="22"/>
  <c r="AJ114" i="22"/>
  <c r="AI114" i="22"/>
  <c r="AL101" i="21"/>
  <c r="AK101" i="21"/>
  <c r="AJ102" i="21"/>
  <c r="AI102" i="21"/>
  <c r="AH102" i="21"/>
  <c r="AG102" i="21"/>
  <c r="AF102" i="21"/>
  <c r="AI127" i="21"/>
  <c r="AG127" i="21"/>
  <c r="AF127" i="21"/>
  <c r="AJ127" i="21"/>
  <c r="AH127" i="21"/>
  <c r="AD116" i="21"/>
  <c r="AE115" i="21"/>
  <c r="AD104" i="21"/>
  <c r="AE103" i="21"/>
  <c r="AK89" i="21"/>
  <c r="AL89" i="21"/>
  <c r="AL139" i="21"/>
  <c r="AK139" i="21"/>
  <c r="AL113" i="21"/>
  <c r="AK113" i="21"/>
  <c r="AD129" i="21"/>
  <c r="AE128" i="21"/>
  <c r="AD92" i="21"/>
  <c r="AE91" i="21"/>
  <c r="AL126" i="21"/>
  <c r="AK126" i="21"/>
  <c r="AL138" i="21"/>
  <c r="AK138" i="21"/>
  <c r="AG90" i="21"/>
  <c r="AF90" i="21"/>
  <c r="AJ90" i="21"/>
  <c r="AI90" i="21"/>
  <c r="AH90" i="21"/>
  <c r="AF114" i="21"/>
  <c r="AJ114" i="21"/>
  <c r="AH114" i="21"/>
  <c r="AI114" i="21"/>
  <c r="AG114" i="21"/>
  <c r="AE103" i="20"/>
  <c r="AD104" i="20"/>
  <c r="AL89" i="20"/>
  <c r="AK89" i="20"/>
  <c r="AJ126" i="20"/>
  <c r="AI126" i="20"/>
  <c r="AH126" i="20"/>
  <c r="AG126" i="20"/>
  <c r="AF126" i="20"/>
  <c r="AL139" i="20"/>
  <c r="AK139" i="20"/>
  <c r="AG102" i="20"/>
  <c r="AF102" i="20"/>
  <c r="AJ102" i="20"/>
  <c r="AI102" i="20"/>
  <c r="AH102" i="20"/>
  <c r="AK113" i="20"/>
  <c r="AL113" i="20"/>
  <c r="AE91" i="20"/>
  <c r="AD92" i="20"/>
  <c r="AL138" i="20"/>
  <c r="AK138" i="20"/>
  <c r="AL125" i="20"/>
  <c r="AK125" i="20"/>
  <c r="AD128" i="20"/>
  <c r="AE127" i="20"/>
  <c r="AL101" i="20"/>
  <c r="AK101" i="20"/>
  <c r="AE115" i="20"/>
  <c r="AD116" i="20"/>
  <c r="AJ90" i="20"/>
  <c r="AI90" i="20"/>
  <c r="AH90" i="20"/>
  <c r="AG90" i="20"/>
  <c r="AF90" i="20"/>
  <c r="AF114" i="20"/>
  <c r="AJ114" i="20"/>
  <c r="AI114" i="20"/>
  <c r="AH114" i="20"/>
  <c r="AG114" i="20"/>
  <c r="AE91" i="19"/>
  <c r="AD92" i="19"/>
  <c r="AK113" i="19"/>
  <c r="AL113" i="19"/>
  <c r="AE115" i="19"/>
  <c r="AD116" i="19"/>
  <c r="AK125" i="19"/>
  <c r="AL125" i="19"/>
  <c r="AF90" i="19"/>
  <c r="AH90" i="19"/>
  <c r="AJ90" i="19"/>
  <c r="AI90" i="19"/>
  <c r="AG90" i="19"/>
  <c r="AF114" i="19"/>
  <c r="AJ114" i="19"/>
  <c r="AI114" i="19"/>
  <c r="AH114" i="19"/>
  <c r="AG114" i="19"/>
  <c r="AE103" i="19"/>
  <c r="AD104" i="19"/>
  <c r="AD128" i="19"/>
  <c r="AE127" i="19"/>
  <c r="AJ126" i="19"/>
  <c r="AI126" i="19"/>
  <c r="AG126" i="19"/>
  <c r="AF126" i="19"/>
  <c r="AH126" i="19"/>
  <c r="AK89" i="19"/>
  <c r="AL89" i="19"/>
  <c r="AL101" i="19"/>
  <c r="AK101" i="19"/>
  <c r="AG102" i="19"/>
  <c r="AF102" i="19"/>
  <c r="AJ102" i="19"/>
  <c r="AH102" i="19"/>
  <c r="AI102" i="19"/>
  <c r="AK113" i="18"/>
  <c r="AL113" i="18"/>
  <c r="AJ139" i="18"/>
  <c r="AI139" i="18"/>
  <c r="AH139" i="18"/>
  <c r="AG139" i="18"/>
  <c r="AF139" i="18"/>
  <c r="AL137" i="18"/>
  <c r="AK137" i="18"/>
  <c r="AE103" i="18"/>
  <c r="AD104" i="18"/>
  <c r="AJ138" i="18"/>
  <c r="AI138" i="18"/>
  <c r="AH138" i="18"/>
  <c r="AG138" i="18"/>
  <c r="AF138" i="18"/>
  <c r="AL89" i="18"/>
  <c r="AK89" i="18"/>
  <c r="AH90" i="18"/>
  <c r="AJ90" i="18"/>
  <c r="AF90" i="18"/>
  <c r="AI90" i="18"/>
  <c r="AG90" i="18"/>
  <c r="AF114" i="18"/>
  <c r="AI114" i="18"/>
  <c r="AH114" i="18"/>
  <c r="AG114" i="18"/>
  <c r="AJ114" i="18"/>
  <c r="AL101" i="18"/>
  <c r="AK101" i="18"/>
  <c r="AE115" i="18"/>
  <c r="AD116" i="18"/>
  <c r="AJ126" i="18"/>
  <c r="AI126" i="18"/>
  <c r="AH126" i="18"/>
  <c r="AG126" i="18"/>
  <c r="AF126" i="18"/>
  <c r="AG102" i="18"/>
  <c r="AF102" i="18"/>
  <c r="AH102" i="18"/>
  <c r="AJ102" i="18"/>
  <c r="AI102" i="18"/>
  <c r="AL125" i="18"/>
  <c r="AK125" i="18"/>
  <c r="AD92" i="18"/>
  <c r="AE91" i="18"/>
  <c r="AE127" i="18"/>
  <c r="AD128" i="18"/>
  <c r="AE103" i="15"/>
  <c r="AD104" i="15"/>
  <c r="AK113" i="15"/>
  <c r="AL113" i="15"/>
  <c r="AJ126" i="15"/>
  <c r="AI126" i="15"/>
  <c r="AH126" i="15"/>
  <c r="AG126" i="15"/>
  <c r="AF126" i="15"/>
  <c r="AK89" i="15"/>
  <c r="AL89" i="15"/>
  <c r="AL101" i="15"/>
  <c r="AK101" i="15"/>
  <c r="AL137" i="15"/>
  <c r="AK137" i="15"/>
  <c r="AD92" i="15"/>
  <c r="AE91" i="15"/>
  <c r="AD116" i="15"/>
  <c r="AE115" i="15"/>
  <c r="AJ138" i="15"/>
  <c r="AI138" i="15"/>
  <c r="AH138" i="15"/>
  <c r="AG138" i="15"/>
  <c r="AF138" i="15"/>
  <c r="AL125" i="15"/>
  <c r="AK125" i="15"/>
  <c r="AI90" i="15"/>
  <c r="AF90" i="15"/>
  <c r="AH90" i="15"/>
  <c r="AG90" i="15"/>
  <c r="AJ90" i="15"/>
  <c r="AF114" i="15"/>
  <c r="AH114" i="15"/>
  <c r="AG114" i="15"/>
  <c r="AI114" i="15"/>
  <c r="AJ114" i="15"/>
  <c r="AJ139" i="15"/>
  <c r="AI139" i="15"/>
  <c r="AH139" i="15"/>
  <c r="AG139" i="15"/>
  <c r="AF139" i="15"/>
  <c r="AD128" i="15"/>
  <c r="AE127" i="15"/>
  <c r="AJ102" i="15"/>
  <c r="AH102" i="15"/>
  <c r="AI102" i="15"/>
  <c r="AF102" i="15"/>
  <c r="AG102" i="15"/>
  <c r="AL138" i="11"/>
  <c r="AL89" i="11"/>
  <c r="AL101" i="12"/>
  <c r="AK101" i="12"/>
  <c r="AD116" i="12"/>
  <c r="AE115" i="12"/>
  <c r="AF90" i="12"/>
  <c r="AH90" i="12"/>
  <c r="AI90" i="12"/>
  <c r="AJ90" i="12"/>
  <c r="AG90" i="12"/>
  <c r="AE91" i="12"/>
  <c r="AD92" i="12"/>
  <c r="AK89" i="12"/>
  <c r="AL89" i="12"/>
  <c r="AJ102" i="12"/>
  <c r="AI102" i="12"/>
  <c r="AG102" i="12"/>
  <c r="AF102" i="12"/>
  <c r="AH102" i="12"/>
  <c r="AJ126" i="12"/>
  <c r="AI126" i="12"/>
  <c r="AH126" i="12"/>
  <c r="AG126" i="12"/>
  <c r="AF126" i="12"/>
  <c r="AK137" i="12"/>
  <c r="AL137" i="12"/>
  <c r="AD104" i="12"/>
  <c r="AE103" i="12"/>
  <c r="AJ138" i="12"/>
  <c r="AG138" i="12"/>
  <c r="AF138" i="12"/>
  <c r="AI138" i="12"/>
  <c r="AH138" i="12"/>
  <c r="AD128" i="12"/>
  <c r="AE127" i="12"/>
  <c r="AH114" i="12"/>
  <c r="AG114" i="12"/>
  <c r="AJ114" i="12"/>
  <c r="AI114" i="12"/>
  <c r="AF114" i="12"/>
  <c r="AJ139" i="12"/>
  <c r="AI139" i="12"/>
  <c r="AH139" i="12"/>
  <c r="AG139" i="12"/>
  <c r="AF139" i="12"/>
  <c r="AL125" i="12"/>
  <c r="AK125" i="12"/>
  <c r="AK113" i="12"/>
  <c r="AL113" i="12"/>
  <c r="AK139" i="11"/>
  <c r="AL139" i="11"/>
  <c r="AI126" i="11"/>
  <c r="AG126" i="11"/>
  <c r="AJ126" i="11"/>
  <c r="AL126" i="11" s="1"/>
  <c r="AG103" i="11"/>
  <c r="AH103" i="11"/>
  <c r="AK125" i="11"/>
  <c r="AF103" i="11"/>
  <c r="AI103" i="11"/>
  <c r="AF126" i="11"/>
  <c r="AG114" i="11"/>
  <c r="AK113" i="11"/>
  <c r="AH90" i="11"/>
  <c r="AF114" i="11"/>
  <c r="AD116" i="11"/>
  <c r="AE115" i="11"/>
  <c r="AH115" i="11" s="1"/>
  <c r="AH114" i="11"/>
  <c r="AD128" i="11"/>
  <c r="AE127" i="11"/>
  <c r="AJ127" i="11" s="1"/>
  <c r="AD92" i="11"/>
  <c r="AE91" i="11"/>
  <c r="AH91" i="11" s="1"/>
  <c r="AF90" i="11"/>
  <c r="AI114" i="11"/>
  <c r="AD105" i="11"/>
  <c r="AE104" i="11"/>
  <c r="AF104" i="11" s="1"/>
  <c r="AG90" i="11"/>
  <c r="AI90" i="11"/>
  <c r="AK103" i="11"/>
  <c r="AL103" i="11"/>
  <c r="AL114" i="11"/>
  <c r="AK114" i="11"/>
  <c r="AL90" i="11"/>
  <c r="AK90" i="11"/>
  <c r="AC92" i="11"/>
  <c r="AC116" i="11"/>
  <c r="AC128" i="11"/>
  <c r="AC104" i="11"/>
  <c r="AD93" i="26" l="1"/>
  <c r="AE92" i="26"/>
  <c r="AD117" i="26"/>
  <c r="AE116" i="26"/>
  <c r="AG91" i="26"/>
  <c r="AF91" i="26"/>
  <c r="AJ91" i="26"/>
  <c r="AI91" i="26"/>
  <c r="AH91" i="26"/>
  <c r="AL102" i="26"/>
  <c r="AK102" i="26"/>
  <c r="AI115" i="26"/>
  <c r="AH115" i="26"/>
  <c r="AG115" i="26"/>
  <c r="AF115" i="26"/>
  <c r="AJ115" i="26"/>
  <c r="AI127" i="26"/>
  <c r="AH127" i="26"/>
  <c r="AG127" i="26"/>
  <c r="AF127" i="26"/>
  <c r="AJ127" i="26"/>
  <c r="AG103" i="26"/>
  <c r="AF103" i="26"/>
  <c r="AJ103" i="26"/>
  <c r="AI103" i="26"/>
  <c r="AH103" i="26"/>
  <c r="AE128" i="26"/>
  <c r="AD129" i="26"/>
  <c r="AL114" i="26"/>
  <c r="AK114" i="26"/>
  <c r="AD105" i="26"/>
  <c r="AE104" i="26"/>
  <c r="AL90" i="26"/>
  <c r="AK90" i="26"/>
  <c r="AL126" i="26"/>
  <c r="AK126" i="26"/>
  <c r="AL126" i="25"/>
  <c r="AK126" i="25"/>
  <c r="AL90" i="25"/>
  <c r="AK90" i="25"/>
  <c r="AD93" i="25"/>
  <c r="AE92" i="25"/>
  <c r="AJ103" i="25"/>
  <c r="AI103" i="25"/>
  <c r="AG103" i="25"/>
  <c r="AF103" i="25"/>
  <c r="AH103" i="25"/>
  <c r="AH91" i="25"/>
  <c r="AG91" i="25"/>
  <c r="AI91" i="25"/>
  <c r="AF91" i="25"/>
  <c r="AJ91" i="25"/>
  <c r="AD105" i="25"/>
  <c r="AE104" i="25"/>
  <c r="AL114" i="25"/>
  <c r="AK114" i="25"/>
  <c r="AI115" i="25"/>
  <c r="AH115" i="25"/>
  <c r="AG115" i="25"/>
  <c r="AF115" i="25"/>
  <c r="AJ115" i="25"/>
  <c r="AI127" i="25"/>
  <c r="AH127" i="25"/>
  <c r="AG127" i="25"/>
  <c r="AJ127" i="25"/>
  <c r="AF127" i="25"/>
  <c r="AD117" i="25"/>
  <c r="AE116" i="25"/>
  <c r="AE128" i="25"/>
  <c r="AD129" i="25"/>
  <c r="AL102" i="25"/>
  <c r="AK102" i="25"/>
  <c r="AK114" i="24"/>
  <c r="AL114" i="24"/>
  <c r="AL90" i="24"/>
  <c r="AK90" i="24"/>
  <c r="AL126" i="24"/>
  <c r="AK126" i="24"/>
  <c r="AD93" i="24"/>
  <c r="AE92" i="24"/>
  <c r="AI127" i="24"/>
  <c r="AH127" i="24"/>
  <c r="AG127" i="24"/>
  <c r="AF127" i="24"/>
  <c r="AJ127" i="24"/>
  <c r="AL107" i="24"/>
  <c r="AK107" i="24"/>
  <c r="AG91" i="24"/>
  <c r="AH91" i="24"/>
  <c r="AF91" i="24"/>
  <c r="AJ91" i="24"/>
  <c r="AI91" i="24"/>
  <c r="AD129" i="24"/>
  <c r="AE128" i="24"/>
  <c r="AG108" i="24"/>
  <c r="AF108" i="24"/>
  <c r="AJ108" i="24"/>
  <c r="AI108" i="24"/>
  <c r="AH108" i="24"/>
  <c r="AJ115" i="24"/>
  <c r="AI115" i="24"/>
  <c r="AH115" i="24"/>
  <c r="AF115" i="24"/>
  <c r="AG115" i="24"/>
  <c r="AJ109" i="24"/>
  <c r="AI109" i="24"/>
  <c r="AH109" i="24"/>
  <c r="AG109" i="24"/>
  <c r="AF109" i="24"/>
  <c r="AE116" i="24"/>
  <c r="AD117" i="24"/>
  <c r="AL102" i="23"/>
  <c r="AK102" i="23"/>
  <c r="AD93" i="23"/>
  <c r="AE92" i="23"/>
  <c r="AL126" i="23"/>
  <c r="AK126" i="23"/>
  <c r="AI127" i="23"/>
  <c r="AH127" i="23"/>
  <c r="AF127" i="23"/>
  <c r="AJ127" i="23"/>
  <c r="AG127" i="23"/>
  <c r="AG103" i="23"/>
  <c r="AF103" i="23"/>
  <c r="AJ103" i="23"/>
  <c r="AH103" i="23"/>
  <c r="AI103" i="23"/>
  <c r="AL139" i="23"/>
  <c r="AK139" i="23"/>
  <c r="AK114" i="23"/>
  <c r="AL114" i="23"/>
  <c r="AD129" i="23"/>
  <c r="AE128" i="23"/>
  <c r="AJ91" i="23"/>
  <c r="AI91" i="23"/>
  <c r="AH91" i="23"/>
  <c r="AG91" i="23"/>
  <c r="AF91" i="23"/>
  <c r="AI115" i="23"/>
  <c r="AH115" i="23"/>
  <c r="AF115" i="23"/>
  <c r="AJ115" i="23"/>
  <c r="AG115" i="23"/>
  <c r="AL138" i="23"/>
  <c r="AK138" i="23"/>
  <c r="AL90" i="23"/>
  <c r="AK90" i="23"/>
  <c r="AD117" i="23"/>
  <c r="AE116" i="23"/>
  <c r="AE104" i="23"/>
  <c r="AD105" i="23"/>
  <c r="AL102" i="22"/>
  <c r="AK102" i="22"/>
  <c r="AL114" i="22"/>
  <c r="AK114" i="22"/>
  <c r="AE104" i="22"/>
  <c r="AD105" i="22"/>
  <c r="AL90" i="22"/>
  <c r="AK90" i="22"/>
  <c r="AI127" i="22"/>
  <c r="AH127" i="22"/>
  <c r="AG127" i="22"/>
  <c r="AF127" i="22"/>
  <c r="AJ127" i="22"/>
  <c r="AH103" i="22"/>
  <c r="AG103" i="22"/>
  <c r="AF103" i="22"/>
  <c r="AJ103" i="22"/>
  <c r="AI103" i="22"/>
  <c r="AD129" i="22"/>
  <c r="AE128" i="22"/>
  <c r="AI91" i="22"/>
  <c r="AH91" i="22"/>
  <c r="AG91" i="22"/>
  <c r="AF91" i="22"/>
  <c r="AJ91" i="22"/>
  <c r="AD117" i="22"/>
  <c r="AE116" i="22"/>
  <c r="AI115" i="22"/>
  <c r="AH115" i="22"/>
  <c r="AG115" i="22"/>
  <c r="AF115" i="22"/>
  <c r="AJ115" i="22"/>
  <c r="AE92" i="22"/>
  <c r="AD93" i="22"/>
  <c r="AL126" i="22"/>
  <c r="AK126" i="22"/>
  <c r="AG103" i="21"/>
  <c r="AF103" i="21"/>
  <c r="AJ103" i="21"/>
  <c r="AI103" i="21"/>
  <c r="AH103" i="21"/>
  <c r="AL127" i="21"/>
  <c r="AK127" i="21"/>
  <c r="AL90" i="21"/>
  <c r="AK90" i="21"/>
  <c r="AD105" i="21"/>
  <c r="AE104" i="21"/>
  <c r="AL102" i="21"/>
  <c r="AK102" i="21"/>
  <c r="AI91" i="21"/>
  <c r="AH91" i="21"/>
  <c r="AG91" i="21"/>
  <c r="AF91" i="21"/>
  <c r="AJ91" i="21"/>
  <c r="AJ115" i="21"/>
  <c r="AI115" i="21"/>
  <c r="AH115" i="21"/>
  <c r="AG115" i="21"/>
  <c r="AF115" i="21"/>
  <c r="AH128" i="21"/>
  <c r="AF128" i="21"/>
  <c r="AJ128" i="21"/>
  <c r="AI128" i="21"/>
  <c r="AG128" i="21"/>
  <c r="AD130" i="21"/>
  <c r="AE129" i="21"/>
  <c r="AL114" i="21"/>
  <c r="AK114" i="21"/>
  <c r="AE92" i="21"/>
  <c r="AD93" i="21"/>
  <c r="AD117" i="21"/>
  <c r="AE116" i="21"/>
  <c r="AG115" i="20"/>
  <c r="AF115" i="20"/>
  <c r="AJ115" i="20"/>
  <c r="AI115" i="20"/>
  <c r="AH115" i="20"/>
  <c r="AL126" i="20"/>
  <c r="AK126" i="20"/>
  <c r="AE116" i="20"/>
  <c r="AD117" i="20"/>
  <c r="AI127" i="20"/>
  <c r="AH127" i="20"/>
  <c r="AG127" i="20"/>
  <c r="AF127" i="20"/>
  <c r="AJ127" i="20"/>
  <c r="AD93" i="20"/>
  <c r="AE92" i="20"/>
  <c r="AL102" i="20"/>
  <c r="AK102" i="20"/>
  <c r="AE104" i="20"/>
  <c r="AD105" i="20"/>
  <c r="AL114" i="20"/>
  <c r="AK114" i="20"/>
  <c r="AK90" i="20"/>
  <c r="AL90" i="20"/>
  <c r="AD129" i="20"/>
  <c r="AE128" i="20"/>
  <c r="AJ91" i="20"/>
  <c r="AI91" i="20"/>
  <c r="AF91" i="20"/>
  <c r="AH91" i="20"/>
  <c r="AG91" i="20"/>
  <c r="AG103" i="20"/>
  <c r="AF103" i="20"/>
  <c r="AJ103" i="20"/>
  <c r="AI103" i="20"/>
  <c r="AH103" i="20"/>
  <c r="AL126" i="19"/>
  <c r="AK126" i="19"/>
  <c r="AL90" i="19"/>
  <c r="AK90" i="19"/>
  <c r="AG115" i="19"/>
  <c r="AF115" i="19"/>
  <c r="AJ115" i="19"/>
  <c r="AH115" i="19"/>
  <c r="AI115" i="19"/>
  <c r="AI127" i="19"/>
  <c r="AH127" i="19"/>
  <c r="AG127" i="19"/>
  <c r="AF127" i="19"/>
  <c r="AJ127" i="19"/>
  <c r="AD129" i="19"/>
  <c r="AE128" i="19"/>
  <c r="AL114" i="19"/>
  <c r="AK114" i="19"/>
  <c r="AE104" i="19"/>
  <c r="AD105" i="19"/>
  <c r="AD93" i="19"/>
  <c r="AE92" i="19"/>
  <c r="AE116" i="19"/>
  <c r="AD117" i="19"/>
  <c r="AL102" i="19"/>
  <c r="AK102" i="19"/>
  <c r="AG103" i="19"/>
  <c r="AF103" i="19"/>
  <c r="AJ103" i="19"/>
  <c r="AH103" i="19"/>
  <c r="AI103" i="19"/>
  <c r="AH91" i="19"/>
  <c r="AG91" i="19"/>
  <c r="AI91" i="19"/>
  <c r="AF91" i="19"/>
  <c r="AJ91" i="19"/>
  <c r="AD129" i="18"/>
  <c r="AE128" i="18"/>
  <c r="AL90" i="18"/>
  <c r="AK90" i="18"/>
  <c r="AD117" i="18"/>
  <c r="AE116" i="18"/>
  <c r="AJ115" i="18"/>
  <c r="AI115" i="18"/>
  <c r="AH115" i="18"/>
  <c r="AG115" i="18"/>
  <c r="AF115" i="18"/>
  <c r="AI91" i="18"/>
  <c r="AH91" i="18"/>
  <c r="AG91" i="18"/>
  <c r="AJ91" i="18"/>
  <c r="AF91" i="18"/>
  <c r="AL114" i="18"/>
  <c r="AK114" i="18"/>
  <c r="AL138" i="18"/>
  <c r="AK138" i="18"/>
  <c r="AD105" i="18"/>
  <c r="AE104" i="18"/>
  <c r="AL139" i="18"/>
  <c r="AK139" i="18"/>
  <c r="AF127" i="18"/>
  <c r="AG127" i="18"/>
  <c r="AJ127" i="18"/>
  <c r="AI127" i="18"/>
  <c r="AH127" i="18"/>
  <c r="AD93" i="18"/>
  <c r="AE92" i="18"/>
  <c r="AI103" i="18"/>
  <c r="AH103" i="18"/>
  <c r="AG103" i="18"/>
  <c r="AF103" i="18"/>
  <c r="AJ103" i="18"/>
  <c r="AL102" i="18"/>
  <c r="AK102" i="18"/>
  <c r="AL126" i="18"/>
  <c r="AK126" i="18"/>
  <c r="AK138" i="15"/>
  <c r="AL138" i="15"/>
  <c r="AK102" i="15"/>
  <c r="AL102" i="15"/>
  <c r="AJ127" i="15"/>
  <c r="AI127" i="15"/>
  <c r="AH127" i="15"/>
  <c r="AG127" i="15"/>
  <c r="AF127" i="15"/>
  <c r="AJ115" i="15"/>
  <c r="AI115" i="15"/>
  <c r="AH115" i="15"/>
  <c r="AG115" i="15"/>
  <c r="AF115" i="15"/>
  <c r="AK90" i="15"/>
  <c r="AL90" i="15"/>
  <c r="AL139" i="15"/>
  <c r="AK139" i="15"/>
  <c r="AL114" i="15"/>
  <c r="AK114" i="15"/>
  <c r="AE116" i="15"/>
  <c r="AD117" i="15"/>
  <c r="AE104" i="15"/>
  <c r="AD105" i="15"/>
  <c r="AE92" i="15"/>
  <c r="AD93" i="15"/>
  <c r="AL126" i="15"/>
  <c r="AK126" i="15"/>
  <c r="AD129" i="15"/>
  <c r="AE128" i="15"/>
  <c r="AI91" i="15"/>
  <c r="AJ91" i="15"/>
  <c r="AF91" i="15"/>
  <c r="AH91" i="15"/>
  <c r="AG91" i="15"/>
  <c r="AJ103" i="15"/>
  <c r="AI103" i="15"/>
  <c r="AG103" i="15"/>
  <c r="AH103" i="15"/>
  <c r="AF103" i="15"/>
  <c r="AD129" i="12"/>
  <c r="AE128" i="12"/>
  <c r="AL114" i="12"/>
  <c r="AK114" i="12"/>
  <c r="AK90" i="12"/>
  <c r="AL90" i="12"/>
  <c r="AI91" i="12"/>
  <c r="AJ91" i="12"/>
  <c r="AH91" i="12"/>
  <c r="AG91" i="12"/>
  <c r="AF91" i="12"/>
  <c r="AH115" i="12"/>
  <c r="AG115" i="12"/>
  <c r="AJ115" i="12"/>
  <c r="AI115" i="12"/>
  <c r="AF115" i="12"/>
  <c r="AD117" i="12"/>
  <c r="AE116" i="12"/>
  <c r="AK102" i="12"/>
  <c r="AL102" i="12"/>
  <c r="AJ103" i="12"/>
  <c r="AI103" i="12"/>
  <c r="AG103" i="12"/>
  <c r="AF103" i="12"/>
  <c r="AH103" i="12"/>
  <c r="AD105" i="12"/>
  <c r="AE104" i="12"/>
  <c r="AK138" i="12"/>
  <c r="AL138" i="12"/>
  <c r="AL126" i="12"/>
  <c r="AK126" i="12"/>
  <c r="AL139" i="12"/>
  <c r="AK139" i="12"/>
  <c r="AJ127" i="12"/>
  <c r="AF127" i="12"/>
  <c r="AG127" i="12"/>
  <c r="AI127" i="12"/>
  <c r="AH127" i="12"/>
  <c r="AE92" i="12"/>
  <c r="AD93" i="12"/>
  <c r="AK126" i="11"/>
  <c r="AG104" i="11"/>
  <c r="AI104" i="11"/>
  <c r="AH127" i="11"/>
  <c r="AF91" i="11"/>
  <c r="AG91" i="11"/>
  <c r="AI91" i="11"/>
  <c r="AJ91" i="11"/>
  <c r="AK91" i="11" s="1"/>
  <c r="AG127" i="11"/>
  <c r="AJ104" i="11"/>
  <c r="AL104" i="11" s="1"/>
  <c r="AF115" i="11"/>
  <c r="AI115" i="11"/>
  <c r="AF127" i="11"/>
  <c r="AI127" i="11"/>
  <c r="AG115" i="11"/>
  <c r="AJ115" i="11"/>
  <c r="AK115" i="11" s="1"/>
  <c r="AD106" i="11"/>
  <c r="AE105" i="11"/>
  <c r="AJ105" i="11" s="1"/>
  <c r="AD117" i="11"/>
  <c r="AE116" i="11"/>
  <c r="AH116" i="11" s="1"/>
  <c r="AD93" i="11"/>
  <c r="AE92" i="11"/>
  <c r="AJ92" i="11" s="1"/>
  <c r="AD129" i="11"/>
  <c r="AD130" i="11" s="1"/>
  <c r="AD131" i="11" s="1"/>
  <c r="AD132" i="11" s="1"/>
  <c r="AD133" i="11" s="1"/>
  <c r="AE128" i="11"/>
  <c r="AJ128" i="11" s="1"/>
  <c r="AK127" i="11"/>
  <c r="AL127" i="11"/>
  <c r="AC105" i="11"/>
  <c r="AC117" i="11"/>
  <c r="AH104" i="11"/>
  <c r="AC129" i="11"/>
  <c r="AC93" i="11"/>
  <c r="AD130" i="26" l="1"/>
  <c r="AE129" i="26"/>
  <c r="AL115" i="26"/>
  <c r="AK115" i="26"/>
  <c r="AJ116" i="26"/>
  <c r="AI116" i="26"/>
  <c r="AH116" i="26"/>
  <c r="AG116" i="26"/>
  <c r="AF116" i="26"/>
  <c r="AL103" i="26"/>
  <c r="AK103" i="26"/>
  <c r="AH128" i="26"/>
  <c r="AG128" i="26"/>
  <c r="AF128" i="26"/>
  <c r="AJ128" i="26"/>
  <c r="AI128" i="26"/>
  <c r="AL127" i="26"/>
  <c r="AK127" i="26"/>
  <c r="AE117" i="26"/>
  <c r="AD118" i="26"/>
  <c r="AG104" i="26"/>
  <c r="AF104" i="26"/>
  <c r="AJ104" i="26"/>
  <c r="AI104" i="26"/>
  <c r="AH104" i="26"/>
  <c r="AH92" i="26"/>
  <c r="AG92" i="26"/>
  <c r="AF92" i="26"/>
  <c r="AJ92" i="26"/>
  <c r="AI92" i="26"/>
  <c r="AD106" i="26"/>
  <c r="AE105" i="26"/>
  <c r="AL91" i="26"/>
  <c r="AK91" i="26"/>
  <c r="AD94" i="26"/>
  <c r="AE93" i="26"/>
  <c r="AJ104" i="25"/>
  <c r="AI104" i="25"/>
  <c r="AG104" i="25"/>
  <c r="AF104" i="25"/>
  <c r="AH104" i="25"/>
  <c r="AF92" i="25"/>
  <c r="AI92" i="25"/>
  <c r="AH92" i="25"/>
  <c r="AJ92" i="25"/>
  <c r="AG92" i="25"/>
  <c r="AK127" i="25"/>
  <c r="AL127" i="25"/>
  <c r="AD106" i="25"/>
  <c r="AE105" i="25"/>
  <c r="AD94" i="25"/>
  <c r="AE93" i="25"/>
  <c r="AD130" i="25"/>
  <c r="AE129" i="25"/>
  <c r="AK91" i="25"/>
  <c r="AL91" i="25"/>
  <c r="AH128" i="25"/>
  <c r="AG128" i="25"/>
  <c r="AF128" i="25"/>
  <c r="AJ128" i="25"/>
  <c r="AI128" i="25"/>
  <c r="AJ116" i="25"/>
  <c r="AI116" i="25"/>
  <c r="AH116" i="25"/>
  <c r="AG116" i="25"/>
  <c r="AF116" i="25"/>
  <c r="AE117" i="25"/>
  <c r="AD118" i="25"/>
  <c r="AL115" i="25"/>
  <c r="AK115" i="25"/>
  <c r="AL103" i="25"/>
  <c r="AK103" i="25"/>
  <c r="AL115" i="24"/>
  <c r="AK115" i="24"/>
  <c r="AH128" i="24"/>
  <c r="AG128" i="24"/>
  <c r="AF128" i="24"/>
  <c r="AJ128" i="24"/>
  <c r="AI128" i="24"/>
  <c r="AE117" i="24"/>
  <c r="AD118" i="24"/>
  <c r="AL109" i="24"/>
  <c r="AK109" i="24"/>
  <c r="AD130" i="24"/>
  <c r="AE129" i="24"/>
  <c r="AJ116" i="24"/>
  <c r="AI116" i="24"/>
  <c r="AH116" i="24"/>
  <c r="AG116" i="24"/>
  <c r="AF116" i="24"/>
  <c r="AH92" i="24"/>
  <c r="AG92" i="24"/>
  <c r="AF92" i="24"/>
  <c r="AI92" i="24"/>
  <c r="AJ92" i="24"/>
  <c r="AL108" i="24"/>
  <c r="AK108" i="24"/>
  <c r="AL91" i="24"/>
  <c r="AK91" i="24"/>
  <c r="AL127" i="24"/>
  <c r="AK127" i="24"/>
  <c r="AD94" i="24"/>
  <c r="AE93" i="24"/>
  <c r="AE105" i="23"/>
  <c r="AD106" i="23"/>
  <c r="AH128" i="23"/>
  <c r="AG128" i="23"/>
  <c r="AJ128" i="23"/>
  <c r="AI128" i="23"/>
  <c r="AF128" i="23"/>
  <c r="AL127" i="23"/>
  <c r="AK127" i="23"/>
  <c r="AJ92" i="23"/>
  <c r="AI92" i="23"/>
  <c r="AG92" i="23"/>
  <c r="AF92" i="23"/>
  <c r="AH92" i="23"/>
  <c r="AG104" i="23"/>
  <c r="AF104" i="23"/>
  <c r="AJ104" i="23"/>
  <c r="AH104" i="23"/>
  <c r="AI104" i="23"/>
  <c r="AD130" i="23"/>
  <c r="AE129" i="23"/>
  <c r="AD94" i="23"/>
  <c r="AE93" i="23"/>
  <c r="AJ116" i="23"/>
  <c r="AI116" i="23"/>
  <c r="AG116" i="23"/>
  <c r="AF116" i="23"/>
  <c r="AH116" i="23"/>
  <c r="AL103" i="23"/>
  <c r="AK103" i="23"/>
  <c r="AL91" i="23"/>
  <c r="AK91" i="23"/>
  <c r="AE117" i="23"/>
  <c r="AD118" i="23"/>
  <c r="AL115" i="23"/>
  <c r="AK115" i="23"/>
  <c r="AL103" i="22"/>
  <c r="AK103" i="22"/>
  <c r="AH104" i="22"/>
  <c r="AG104" i="22"/>
  <c r="AF104" i="22"/>
  <c r="AJ104" i="22"/>
  <c r="AI104" i="22"/>
  <c r="AD94" i="22"/>
  <c r="AE93" i="22"/>
  <c r="AD106" i="22"/>
  <c r="AE105" i="22"/>
  <c r="AJ92" i="22"/>
  <c r="AI92" i="22"/>
  <c r="AH92" i="22"/>
  <c r="AG92" i="22"/>
  <c r="AF92" i="22"/>
  <c r="AJ116" i="22"/>
  <c r="AI116" i="22"/>
  <c r="AH116" i="22"/>
  <c r="AG116" i="22"/>
  <c r="AF116" i="22"/>
  <c r="AL115" i="22"/>
  <c r="AK115" i="22"/>
  <c r="AE117" i="22"/>
  <c r="AD118" i="22"/>
  <c r="AH128" i="22"/>
  <c r="AG128" i="22"/>
  <c r="AF128" i="22"/>
  <c r="AJ128" i="22"/>
  <c r="AI128" i="22"/>
  <c r="AL91" i="22"/>
  <c r="AK91" i="22"/>
  <c r="AD130" i="22"/>
  <c r="AE129" i="22"/>
  <c r="AL127" i="22"/>
  <c r="AK127" i="22"/>
  <c r="AL91" i="21"/>
  <c r="AK91" i="21"/>
  <c r="AE130" i="21"/>
  <c r="AD131" i="21"/>
  <c r="AJ104" i="21"/>
  <c r="AI104" i="21"/>
  <c r="AH104" i="21"/>
  <c r="AG104" i="21"/>
  <c r="AF104" i="21"/>
  <c r="AE93" i="21"/>
  <c r="AD94" i="21"/>
  <c r="AD106" i="21"/>
  <c r="AE105" i="21"/>
  <c r="AJ92" i="21"/>
  <c r="AI92" i="21"/>
  <c r="AH92" i="21"/>
  <c r="AG92" i="21"/>
  <c r="AF92" i="21"/>
  <c r="AL103" i="21"/>
  <c r="AK103" i="21"/>
  <c r="AH116" i="21"/>
  <c r="AG116" i="21"/>
  <c r="AF116" i="21"/>
  <c r="AJ116" i="21"/>
  <c r="AI116" i="21"/>
  <c r="AD118" i="21"/>
  <c r="AE117" i="21"/>
  <c r="AL128" i="21"/>
  <c r="AK128" i="21"/>
  <c r="AG129" i="21"/>
  <c r="AJ129" i="21"/>
  <c r="AI129" i="21"/>
  <c r="AH129" i="21"/>
  <c r="AF129" i="21"/>
  <c r="AL115" i="21"/>
  <c r="AK115" i="21"/>
  <c r="AL103" i="20"/>
  <c r="AK103" i="20"/>
  <c r="AI92" i="20"/>
  <c r="AH92" i="20"/>
  <c r="AJ92" i="20"/>
  <c r="AG92" i="20"/>
  <c r="AF92" i="20"/>
  <c r="AK91" i="20"/>
  <c r="AL91" i="20"/>
  <c r="AE93" i="20"/>
  <c r="AD94" i="20"/>
  <c r="AD118" i="20"/>
  <c r="AE117" i="20"/>
  <c r="AL115" i="20"/>
  <c r="AK115" i="20"/>
  <c r="AH128" i="20"/>
  <c r="AG128" i="20"/>
  <c r="AF128" i="20"/>
  <c r="AJ128" i="20"/>
  <c r="AI128" i="20"/>
  <c r="AE105" i="20"/>
  <c r="AD106" i="20"/>
  <c r="AL127" i="20"/>
  <c r="AK127" i="20"/>
  <c r="AH116" i="20"/>
  <c r="AG116" i="20"/>
  <c r="AF116" i="20"/>
  <c r="AJ116" i="20"/>
  <c r="AI116" i="20"/>
  <c r="AD130" i="20"/>
  <c r="AE129" i="20"/>
  <c r="AG104" i="20"/>
  <c r="AF104" i="20"/>
  <c r="AJ104" i="20"/>
  <c r="AI104" i="20"/>
  <c r="AH104" i="20"/>
  <c r="AL103" i="19"/>
  <c r="AK103" i="19"/>
  <c r="AH116" i="19"/>
  <c r="AG116" i="19"/>
  <c r="AF116" i="19"/>
  <c r="AI116" i="19"/>
  <c r="AJ116" i="19"/>
  <c r="AL91" i="19"/>
  <c r="AK91" i="19"/>
  <c r="AI92" i="19"/>
  <c r="AH92" i="19"/>
  <c r="AJ92" i="19"/>
  <c r="AG92" i="19"/>
  <c r="AF92" i="19"/>
  <c r="AH128" i="19"/>
  <c r="AG128" i="19"/>
  <c r="AF128" i="19"/>
  <c r="AJ128" i="19"/>
  <c r="AI128" i="19"/>
  <c r="AD130" i="19"/>
  <c r="AE129" i="19"/>
  <c r="AE105" i="19"/>
  <c r="AD106" i="19"/>
  <c r="AL127" i="19"/>
  <c r="AK127" i="19"/>
  <c r="AD118" i="19"/>
  <c r="AE117" i="19"/>
  <c r="AE93" i="19"/>
  <c r="AD94" i="19"/>
  <c r="AG104" i="19"/>
  <c r="AF104" i="19"/>
  <c r="AJ104" i="19"/>
  <c r="AH104" i="19"/>
  <c r="AI104" i="19"/>
  <c r="AL115" i="19"/>
  <c r="AK115" i="19"/>
  <c r="AK91" i="18"/>
  <c r="AL91" i="18"/>
  <c r="AG128" i="18"/>
  <c r="AF128" i="18"/>
  <c r="AJ128" i="18"/>
  <c r="AI128" i="18"/>
  <c r="AH128" i="18"/>
  <c r="AF92" i="18"/>
  <c r="AJ92" i="18"/>
  <c r="AI92" i="18"/>
  <c r="AG92" i="18"/>
  <c r="AH92" i="18"/>
  <c r="AL115" i="18"/>
  <c r="AK115" i="18"/>
  <c r="AE93" i="18"/>
  <c r="AD94" i="18"/>
  <c r="AJ104" i="18"/>
  <c r="AI104" i="18"/>
  <c r="AH104" i="18"/>
  <c r="AG104" i="18"/>
  <c r="AF104" i="18"/>
  <c r="AG116" i="18"/>
  <c r="AI116" i="18"/>
  <c r="AH116" i="18"/>
  <c r="AF116" i="18"/>
  <c r="AJ116" i="18"/>
  <c r="AE105" i="18"/>
  <c r="AD106" i="18"/>
  <c r="AD118" i="18"/>
  <c r="AE117" i="18"/>
  <c r="AL103" i="18"/>
  <c r="AK103" i="18"/>
  <c r="AL127" i="18"/>
  <c r="AK127" i="18"/>
  <c r="AE129" i="18"/>
  <c r="AD130" i="18"/>
  <c r="AE93" i="15"/>
  <c r="AD94" i="15"/>
  <c r="AK115" i="15"/>
  <c r="AL115" i="15"/>
  <c r="AG92" i="15"/>
  <c r="AF92" i="15"/>
  <c r="AI92" i="15"/>
  <c r="AJ92" i="15"/>
  <c r="AH92" i="15"/>
  <c r="AL91" i="15"/>
  <c r="AK91" i="15"/>
  <c r="AG104" i="15"/>
  <c r="AF104" i="15"/>
  <c r="AJ104" i="15"/>
  <c r="AI104" i="15"/>
  <c r="AH104" i="15"/>
  <c r="AD118" i="15"/>
  <c r="AE117" i="15"/>
  <c r="AF116" i="15"/>
  <c r="AJ116" i="15"/>
  <c r="AI116" i="15"/>
  <c r="AH116" i="15"/>
  <c r="AG116" i="15"/>
  <c r="AK127" i="15"/>
  <c r="AL127" i="15"/>
  <c r="AL103" i="15"/>
  <c r="AK103" i="15"/>
  <c r="AD106" i="15"/>
  <c r="AE105" i="15"/>
  <c r="AJ128" i="15"/>
  <c r="AI128" i="15"/>
  <c r="AH128" i="15"/>
  <c r="AG128" i="15"/>
  <c r="AF128" i="15"/>
  <c r="AE129" i="15"/>
  <c r="AD130" i="15"/>
  <c r="AE105" i="12"/>
  <c r="AD106" i="12"/>
  <c r="AD118" i="12"/>
  <c r="AE117" i="12"/>
  <c r="AD94" i="12"/>
  <c r="AE93" i="12"/>
  <c r="AJ92" i="12"/>
  <c r="AI92" i="12"/>
  <c r="AH92" i="12"/>
  <c r="AG92" i="12"/>
  <c r="AF92" i="12"/>
  <c r="AL91" i="12"/>
  <c r="AK91" i="12"/>
  <c r="AJ128" i="12"/>
  <c r="AG128" i="12"/>
  <c r="AF128" i="12"/>
  <c r="AI128" i="12"/>
  <c r="AH128" i="12"/>
  <c r="AL103" i="12"/>
  <c r="AK103" i="12"/>
  <c r="AL115" i="12"/>
  <c r="AK115" i="12"/>
  <c r="AK127" i="12"/>
  <c r="AL127" i="12"/>
  <c r="AI104" i="12"/>
  <c r="AH104" i="12"/>
  <c r="AF104" i="12"/>
  <c r="AJ104" i="12"/>
  <c r="AG104" i="12"/>
  <c r="AH116" i="12"/>
  <c r="AG116" i="12"/>
  <c r="AJ116" i="12"/>
  <c r="AI116" i="12"/>
  <c r="AF116" i="12"/>
  <c r="AE129" i="12"/>
  <c r="AD130" i="12"/>
  <c r="AH128" i="11"/>
  <c r="AK104" i="11"/>
  <c r="AI116" i="11"/>
  <c r="AI105" i="11"/>
  <c r="AG128" i="11"/>
  <c r="AJ116" i="11"/>
  <c r="AL116" i="11" s="1"/>
  <c r="AL91" i="11"/>
  <c r="AL115" i="11"/>
  <c r="AG116" i="11"/>
  <c r="AG92" i="11"/>
  <c r="AH92" i="11"/>
  <c r="AI92" i="11"/>
  <c r="AG105" i="11"/>
  <c r="AF105" i="11"/>
  <c r="AF128" i="11"/>
  <c r="AH105" i="11"/>
  <c r="AF92" i="11"/>
  <c r="AD118" i="11"/>
  <c r="AE117" i="11"/>
  <c r="AJ117" i="11" s="1"/>
  <c r="AE129" i="11"/>
  <c r="AJ129" i="11" s="1"/>
  <c r="AI128" i="11"/>
  <c r="AD94" i="11"/>
  <c r="AE93" i="11"/>
  <c r="AG93" i="11" s="1"/>
  <c r="AF116" i="11"/>
  <c r="AD107" i="11"/>
  <c r="AE106" i="11"/>
  <c r="AG106" i="11" s="1"/>
  <c r="AK92" i="11"/>
  <c r="AL92" i="11"/>
  <c r="AL128" i="11"/>
  <c r="AK128" i="11"/>
  <c r="AK105" i="11"/>
  <c r="AL105" i="11"/>
  <c r="AC94" i="11"/>
  <c r="AC130" i="11"/>
  <c r="AC118" i="11"/>
  <c r="AC106" i="11"/>
  <c r="AL92" i="26" l="1"/>
  <c r="AK92" i="26"/>
  <c r="AL116" i="26"/>
  <c r="AK116" i="26"/>
  <c r="AG93" i="26"/>
  <c r="AF93" i="26"/>
  <c r="AJ93" i="26"/>
  <c r="AI93" i="26"/>
  <c r="AH93" i="26"/>
  <c r="AL104" i="26"/>
  <c r="AK104" i="26"/>
  <c r="AL128" i="26"/>
  <c r="AK128" i="26"/>
  <c r="AD95" i="26"/>
  <c r="AE94" i="26"/>
  <c r="AG105" i="26"/>
  <c r="AF105" i="26"/>
  <c r="AJ105" i="26"/>
  <c r="AI105" i="26"/>
  <c r="AH105" i="26"/>
  <c r="AE118" i="26"/>
  <c r="AD119" i="26"/>
  <c r="AG129" i="26"/>
  <c r="AF129" i="26"/>
  <c r="AJ129" i="26"/>
  <c r="AI129" i="26"/>
  <c r="AH129" i="26"/>
  <c r="AD107" i="26"/>
  <c r="AE106" i="26"/>
  <c r="AJ117" i="26"/>
  <c r="AI117" i="26"/>
  <c r="AH117" i="26"/>
  <c r="AG117" i="26"/>
  <c r="AF117" i="26"/>
  <c r="AD131" i="26"/>
  <c r="AE130" i="26"/>
  <c r="AL128" i="25"/>
  <c r="AK128" i="25"/>
  <c r="AG129" i="25"/>
  <c r="AF129" i="25"/>
  <c r="AI129" i="25"/>
  <c r="AH129" i="25"/>
  <c r="AJ129" i="25"/>
  <c r="AD131" i="25"/>
  <c r="AE130" i="25"/>
  <c r="AH93" i="25"/>
  <c r="AG93" i="25"/>
  <c r="AJ93" i="25"/>
  <c r="AI93" i="25"/>
  <c r="AF93" i="25"/>
  <c r="AD95" i="25"/>
  <c r="AE94" i="25"/>
  <c r="AL92" i="25"/>
  <c r="AK92" i="25"/>
  <c r="AE118" i="25"/>
  <c r="AD119" i="25"/>
  <c r="AL116" i="25"/>
  <c r="AK116" i="25"/>
  <c r="AJ105" i="25"/>
  <c r="AI105" i="25"/>
  <c r="AG105" i="25"/>
  <c r="AF105" i="25"/>
  <c r="AH105" i="25"/>
  <c r="AJ117" i="25"/>
  <c r="AI117" i="25"/>
  <c r="AH117" i="25"/>
  <c r="AG117" i="25"/>
  <c r="AF117" i="25"/>
  <c r="AD107" i="25"/>
  <c r="AE106" i="25"/>
  <c r="AL104" i="25"/>
  <c r="AK104" i="25"/>
  <c r="AD95" i="24"/>
  <c r="AE94" i="24"/>
  <c r="AL92" i="24"/>
  <c r="AK92" i="24"/>
  <c r="AE118" i="24"/>
  <c r="AD119" i="24"/>
  <c r="AL128" i="24"/>
  <c r="AK128" i="24"/>
  <c r="AK116" i="24"/>
  <c r="AL116" i="24"/>
  <c r="AF117" i="24"/>
  <c r="AJ117" i="24"/>
  <c r="AI117" i="24"/>
  <c r="AH117" i="24"/>
  <c r="AG117" i="24"/>
  <c r="AD131" i="24"/>
  <c r="AE130" i="24"/>
  <c r="AG93" i="24"/>
  <c r="AF93" i="24"/>
  <c r="AJ93" i="24"/>
  <c r="AH93" i="24"/>
  <c r="AI93" i="24"/>
  <c r="AG129" i="24"/>
  <c r="AF129" i="24"/>
  <c r="AJ129" i="24"/>
  <c r="AI129" i="24"/>
  <c r="AH129" i="24"/>
  <c r="AJ93" i="23"/>
  <c r="AI93" i="23"/>
  <c r="AH93" i="23"/>
  <c r="AG93" i="23"/>
  <c r="AF93" i="23"/>
  <c r="AL104" i="23"/>
  <c r="AK104" i="23"/>
  <c r="AK128" i="23"/>
  <c r="AL128" i="23"/>
  <c r="AE118" i="23"/>
  <c r="AD119" i="23"/>
  <c r="AD95" i="23"/>
  <c r="AE94" i="23"/>
  <c r="AK92" i="23"/>
  <c r="AL92" i="23"/>
  <c r="AJ117" i="23"/>
  <c r="AH117" i="23"/>
  <c r="AI117" i="23"/>
  <c r="AG117" i="23"/>
  <c r="AF117" i="23"/>
  <c r="AG129" i="23"/>
  <c r="AF129" i="23"/>
  <c r="AJ129" i="23"/>
  <c r="AI129" i="23"/>
  <c r="AH129" i="23"/>
  <c r="AD131" i="23"/>
  <c r="AE130" i="23"/>
  <c r="AE106" i="23"/>
  <c r="AD107" i="23"/>
  <c r="AL116" i="23"/>
  <c r="AK116" i="23"/>
  <c r="AG105" i="23"/>
  <c r="AF105" i="23"/>
  <c r="AJ105" i="23"/>
  <c r="AH105" i="23"/>
  <c r="AI105" i="23"/>
  <c r="AJ117" i="22"/>
  <c r="AI117" i="22"/>
  <c r="AH117" i="22"/>
  <c r="AG117" i="22"/>
  <c r="AF117" i="22"/>
  <c r="AL128" i="22"/>
  <c r="AK128" i="22"/>
  <c r="AL116" i="22"/>
  <c r="AK116" i="22"/>
  <c r="AH105" i="22"/>
  <c r="AG105" i="22"/>
  <c r="AF105" i="22"/>
  <c r="AJ105" i="22"/>
  <c r="AI105" i="22"/>
  <c r="AG129" i="22"/>
  <c r="AF129" i="22"/>
  <c r="AJ129" i="22"/>
  <c r="AI129" i="22"/>
  <c r="AH129" i="22"/>
  <c r="AE106" i="22"/>
  <c r="AD107" i="22"/>
  <c r="AL92" i="22"/>
  <c r="AK92" i="22"/>
  <c r="AD131" i="22"/>
  <c r="AE130" i="22"/>
  <c r="AI93" i="22"/>
  <c r="AH93" i="22"/>
  <c r="AG93" i="22"/>
  <c r="AF93" i="22"/>
  <c r="AJ93" i="22"/>
  <c r="AD95" i="22"/>
  <c r="AE94" i="22"/>
  <c r="AL104" i="22"/>
  <c r="AK104" i="22"/>
  <c r="AE118" i="22"/>
  <c r="AD119" i="22"/>
  <c r="AL104" i="21"/>
  <c r="AK104" i="21"/>
  <c r="AG93" i="21"/>
  <c r="AF93" i="21"/>
  <c r="AJ93" i="21"/>
  <c r="AI93" i="21"/>
  <c r="AH93" i="21"/>
  <c r="AD132" i="21"/>
  <c r="AE131" i="21"/>
  <c r="AL116" i="21"/>
  <c r="AK116" i="21"/>
  <c r="AD95" i="21"/>
  <c r="AE94" i="21"/>
  <c r="AF117" i="21"/>
  <c r="AJ117" i="21"/>
  <c r="AI117" i="21"/>
  <c r="AH117" i="21"/>
  <c r="AG117" i="21"/>
  <c r="AF130" i="21"/>
  <c r="AJ130" i="21"/>
  <c r="AI130" i="21"/>
  <c r="AH130" i="21"/>
  <c r="AG130" i="21"/>
  <c r="AD119" i="21"/>
  <c r="AE118" i="21"/>
  <c r="AK92" i="21"/>
  <c r="AL92" i="21"/>
  <c r="AD107" i="21"/>
  <c r="AE106" i="21"/>
  <c r="AK129" i="21"/>
  <c r="AL129" i="21"/>
  <c r="AG105" i="21"/>
  <c r="AF105" i="21"/>
  <c r="AJ105" i="21"/>
  <c r="AI105" i="21"/>
  <c r="AH105" i="21"/>
  <c r="AD95" i="20"/>
  <c r="AE94" i="20"/>
  <c r="AK92" i="20"/>
  <c r="AL92" i="20"/>
  <c r="AD107" i="20"/>
  <c r="AE106" i="20"/>
  <c r="AH93" i="20"/>
  <c r="AG93" i="20"/>
  <c r="AF93" i="20"/>
  <c r="AI93" i="20"/>
  <c r="AJ93" i="20"/>
  <c r="AD119" i="20"/>
  <c r="AE118" i="20"/>
  <c r="AG105" i="20"/>
  <c r="AF105" i="20"/>
  <c r="AJ105" i="20"/>
  <c r="AI105" i="20"/>
  <c r="AH105" i="20"/>
  <c r="AL116" i="20"/>
  <c r="AK116" i="20"/>
  <c r="AD131" i="20"/>
  <c r="AE130" i="20"/>
  <c r="AL104" i="20"/>
  <c r="AK104" i="20"/>
  <c r="AG129" i="20"/>
  <c r="AF129" i="20"/>
  <c r="AJ129" i="20"/>
  <c r="AI129" i="20"/>
  <c r="AH129" i="20"/>
  <c r="AL128" i="20"/>
  <c r="AK128" i="20"/>
  <c r="AI117" i="20"/>
  <c r="AH117" i="20"/>
  <c r="AG117" i="20"/>
  <c r="AF117" i="20"/>
  <c r="AJ117" i="20"/>
  <c r="AH93" i="19"/>
  <c r="AG93" i="19"/>
  <c r="AF93" i="19"/>
  <c r="AJ93" i="19"/>
  <c r="AI93" i="19"/>
  <c r="AG105" i="19"/>
  <c r="AF105" i="19"/>
  <c r="AJ105" i="19"/>
  <c r="AH105" i="19"/>
  <c r="AI105" i="19"/>
  <c r="AL128" i="19"/>
  <c r="AK128" i="19"/>
  <c r="AI117" i="19"/>
  <c r="AH117" i="19"/>
  <c r="AG117" i="19"/>
  <c r="AF117" i="19"/>
  <c r="AJ117" i="19"/>
  <c r="AG129" i="19"/>
  <c r="AF129" i="19"/>
  <c r="AJ129" i="19"/>
  <c r="AI129" i="19"/>
  <c r="AH129" i="19"/>
  <c r="AK92" i="19"/>
  <c r="AL92" i="19"/>
  <c r="AD95" i="19"/>
  <c r="AE94" i="19"/>
  <c r="AL104" i="19"/>
  <c r="AK104" i="19"/>
  <c r="AD119" i="19"/>
  <c r="AE118" i="19"/>
  <c r="AD131" i="19"/>
  <c r="AE130" i="19"/>
  <c r="AE106" i="19"/>
  <c r="AD107" i="19"/>
  <c r="AL116" i="19"/>
  <c r="AK116" i="19"/>
  <c r="AE130" i="18"/>
  <c r="AD131" i="18"/>
  <c r="AD107" i="18"/>
  <c r="AE106" i="18"/>
  <c r="AH129" i="18"/>
  <c r="AG129" i="18"/>
  <c r="AF129" i="18"/>
  <c r="AJ129" i="18"/>
  <c r="AI129" i="18"/>
  <c r="AI105" i="18"/>
  <c r="AH105" i="18"/>
  <c r="AG105" i="18"/>
  <c r="AF105" i="18"/>
  <c r="AJ105" i="18"/>
  <c r="AE94" i="18"/>
  <c r="AD95" i="18"/>
  <c r="AG93" i="18"/>
  <c r="AF93" i="18"/>
  <c r="AJ93" i="18"/>
  <c r="AH93" i="18"/>
  <c r="AI93" i="18"/>
  <c r="AJ117" i="18"/>
  <c r="AG117" i="18"/>
  <c r="AF117" i="18"/>
  <c r="AI117" i="18"/>
  <c r="AH117" i="18"/>
  <c r="AE118" i="18"/>
  <c r="AD119" i="18"/>
  <c r="AL128" i="18"/>
  <c r="AK128" i="18"/>
  <c r="AK116" i="18"/>
  <c r="AL116" i="18"/>
  <c r="AK104" i="18"/>
  <c r="AL104" i="18"/>
  <c r="AL92" i="18"/>
  <c r="AK92" i="18"/>
  <c r="AE106" i="15"/>
  <c r="AD107" i="15"/>
  <c r="AL116" i="15"/>
  <c r="AK116" i="15"/>
  <c r="AL92" i="15"/>
  <c r="AK92" i="15"/>
  <c r="AL128" i="15"/>
  <c r="AK128" i="15"/>
  <c r="AL104" i="15"/>
  <c r="AK104" i="15"/>
  <c r="AI105" i="15"/>
  <c r="AF105" i="15"/>
  <c r="AH105" i="15"/>
  <c r="AG105" i="15"/>
  <c r="AJ105" i="15"/>
  <c r="AE130" i="15"/>
  <c r="AD131" i="15"/>
  <c r="AJ129" i="15"/>
  <c r="AI129" i="15"/>
  <c r="AH129" i="15"/>
  <c r="AG129" i="15"/>
  <c r="AF129" i="15"/>
  <c r="AI117" i="15"/>
  <c r="AH117" i="15"/>
  <c r="AG117" i="15"/>
  <c r="AF117" i="15"/>
  <c r="AJ117" i="15"/>
  <c r="AE94" i="15"/>
  <c r="AD95" i="15"/>
  <c r="AD119" i="15"/>
  <c r="AE118" i="15"/>
  <c r="AH93" i="15"/>
  <c r="AG93" i="15"/>
  <c r="AF93" i="15"/>
  <c r="AI93" i="15"/>
  <c r="AJ93" i="15"/>
  <c r="AH105" i="12"/>
  <c r="AG105" i="12"/>
  <c r="AJ105" i="12"/>
  <c r="AI105" i="12"/>
  <c r="AF105" i="12"/>
  <c r="AE118" i="12"/>
  <c r="AD119" i="12"/>
  <c r="AD95" i="12"/>
  <c r="AE94" i="12"/>
  <c r="AE130" i="12"/>
  <c r="AD131" i="12"/>
  <c r="AL128" i="12"/>
  <c r="AK128" i="12"/>
  <c r="AJ129" i="12"/>
  <c r="AI129" i="12"/>
  <c r="AH129" i="12"/>
  <c r="AG129" i="12"/>
  <c r="AF129" i="12"/>
  <c r="AL104" i="12"/>
  <c r="AK104" i="12"/>
  <c r="AJ117" i="12"/>
  <c r="AH117" i="12"/>
  <c r="AG117" i="12"/>
  <c r="AI117" i="12"/>
  <c r="AF117" i="12"/>
  <c r="AL116" i="12"/>
  <c r="AK116" i="12"/>
  <c r="AK92" i="12"/>
  <c r="AL92" i="12"/>
  <c r="AH93" i="12"/>
  <c r="AG93" i="12"/>
  <c r="AF93" i="12"/>
  <c r="AJ93" i="12"/>
  <c r="AI93" i="12"/>
  <c r="AE106" i="12"/>
  <c r="AD107" i="12"/>
  <c r="AK116" i="11"/>
  <c r="AH106" i="11"/>
  <c r="AH129" i="11"/>
  <c r="AI129" i="11"/>
  <c r="AF129" i="11"/>
  <c r="AG129" i="11"/>
  <c r="AI106" i="11"/>
  <c r="AF106" i="11"/>
  <c r="AG117" i="11"/>
  <c r="AI117" i="11"/>
  <c r="AH117" i="11"/>
  <c r="AF117" i="11"/>
  <c r="AJ106" i="11"/>
  <c r="AK106" i="11" s="1"/>
  <c r="AH93" i="11"/>
  <c r="AF93" i="11"/>
  <c r="AI93" i="11"/>
  <c r="AJ93" i="11"/>
  <c r="AK93" i="11" s="1"/>
  <c r="AD119" i="11"/>
  <c r="AE118" i="11"/>
  <c r="AH118" i="11" s="1"/>
  <c r="AE130" i="11"/>
  <c r="AI130" i="11" s="1"/>
  <c r="AD95" i="11"/>
  <c r="AE94" i="11"/>
  <c r="AJ94" i="11" s="1"/>
  <c r="AD108" i="11"/>
  <c r="AE107" i="11"/>
  <c r="AJ107" i="11" s="1"/>
  <c r="AK117" i="11"/>
  <c r="AL117" i="11"/>
  <c r="AK129" i="11"/>
  <c r="AL129" i="11"/>
  <c r="AC131" i="11"/>
  <c r="AC119" i="11"/>
  <c r="AC107" i="11"/>
  <c r="AC95" i="11"/>
  <c r="AF130" i="26" l="1"/>
  <c r="AJ130" i="26"/>
  <c r="AI130" i="26"/>
  <c r="AH130" i="26"/>
  <c r="AG130" i="26"/>
  <c r="AD108" i="26"/>
  <c r="AE107" i="26"/>
  <c r="AE119" i="26"/>
  <c r="AD120" i="26"/>
  <c r="AL105" i="26"/>
  <c r="AK105" i="26"/>
  <c r="AG106" i="26"/>
  <c r="AF106" i="26"/>
  <c r="AJ106" i="26"/>
  <c r="AI106" i="26"/>
  <c r="AH106" i="26"/>
  <c r="AF118" i="26"/>
  <c r="AJ118" i="26"/>
  <c r="AI118" i="26"/>
  <c r="AG118" i="26"/>
  <c r="AH118" i="26"/>
  <c r="AF94" i="26"/>
  <c r="AJ94" i="26"/>
  <c r="AI94" i="26"/>
  <c r="AH94" i="26"/>
  <c r="AG94" i="26"/>
  <c r="AK117" i="26"/>
  <c r="AL117" i="26"/>
  <c r="AE95" i="26"/>
  <c r="AD96" i="26"/>
  <c r="AD132" i="26"/>
  <c r="AE131" i="26"/>
  <c r="AL129" i="26"/>
  <c r="AK129" i="26"/>
  <c r="AL93" i="26"/>
  <c r="AK93" i="26"/>
  <c r="AK93" i="25"/>
  <c r="AL93" i="25"/>
  <c r="AL105" i="25"/>
  <c r="AK105" i="25"/>
  <c r="AH106" i="25"/>
  <c r="AG106" i="25"/>
  <c r="AF106" i="25"/>
  <c r="AJ106" i="25"/>
  <c r="AI106" i="25"/>
  <c r="AK117" i="25"/>
  <c r="AL117" i="25"/>
  <c r="AJ94" i="25"/>
  <c r="AI94" i="25"/>
  <c r="AG94" i="25"/>
  <c r="AF94" i="25"/>
  <c r="AH94" i="25"/>
  <c r="AE107" i="25"/>
  <c r="AD108" i="25"/>
  <c r="AD96" i="25"/>
  <c r="AE95" i="25"/>
  <c r="AF130" i="25"/>
  <c r="AJ130" i="25"/>
  <c r="AH130" i="25"/>
  <c r="AG130" i="25"/>
  <c r="AI130" i="25"/>
  <c r="AE119" i="25"/>
  <c r="AD120" i="25"/>
  <c r="AD132" i="25"/>
  <c r="AE131" i="25"/>
  <c r="AF118" i="25"/>
  <c r="AJ118" i="25"/>
  <c r="AI118" i="25"/>
  <c r="AH118" i="25"/>
  <c r="AG118" i="25"/>
  <c r="AL129" i="25"/>
  <c r="AK129" i="25"/>
  <c r="AF130" i="24"/>
  <c r="AJ130" i="24"/>
  <c r="AI130" i="24"/>
  <c r="AH130" i="24"/>
  <c r="AG130" i="24"/>
  <c r="AG118" i="24"/>
  <c r="AF118" i="24"/>
  <c r="AJ118" i="24"/>
  <c r="AI118" i="24"/>
  <c r="AH118" i="24"/>
  <c r="AD132" i="24"/>
  <c r="AE131" i="24"/>
  <c r="AE119" i="24"/>
  <c r="AD120" i="24"/>
  <c r="AL93" i="24"/>
  <c r="AK93" i="24"/>
  <c r="AG94" i="24"/>
  <c r="AF94" i="24"/>
  <c r="AJ94" i="24"/>
  <c r="AI94" i="24"/>
  <c r="AH94" i="24"/>
  <c r="AL117" i="24"/>
  <c r="AK117" i="24"/>
  <c r="AL129" i="24"/>
  <c r="AK129" i="24"/>
  <c r="AE95" i="24"/>
  <c r="AD96" i="24"/>
  <c r="AL105" i="23"/>
  <c r="AK105" i="23"/>
  <c r="AG106" i="23"/>
  <c r="AF106" i="23"/>
  <c r="AJ106" i="23"/>
  <c r="AH106" i="23"/>
  <c r="AI106" i="23"/>
  <c r="AK117" i="23"/>
  <c r="AL117" i="23"/>
  <c r="AF118" i="23"/>
  <c r="AI118" i="23"/>
  <c r="AG118" i="23"/>
  <c r="AJ118" i="23"/>
  <c r="AH118" i="23"/>
  <c r="AD96" i="23"/>
  <c r="AE95" i="23"/>
  <c r="AL129" i="23"/>
  <c r="AK129" i="23"/>
  <c r="AF130" i="23"/>
  <c r="AI130" i="23"/>
  <c r="AH130" i="23"/>
  <c r="AJ130" i="23"/>
  <c r="AG130" i="23"/>
  <c r="AE107" i="23"/>
  <c r="AD108" i="23"/>
  <c r="AD132" i="23"/>
  <c r="AE131" i="23"/>
  <c r="AD120" i="23"/>
  <c r="AE119" i="23"/>
  <c r="AI94" i="23"/>
  <c r="AH94" i="23"/>
  <c r="AG94" i="23"/>
  <c r="AF94" i="23"/>
  <c r="AJ94" i="23"/>
  <c r="AL93" i="23"/>
  <c r="AK93" i="23"/>
  <c r="AF118" i="22"/>
  <c r="AJ118" i="22"/>
  <c r="AI118" i="22"/>
  <c r="AH118" i="22"/>
  <c r="AG118" i="22"/>
  <c r="AL129" i="22"/>
  <c r="AK129" i="22"/>
  <c r="AD132" i="22"/>
  <c r="AE131" i="22"/>
  <c r="AD108" i="22"/>
  <c r="AE107" i="22"/>
  <c r="AL93" i="22"/>
  <c r="AK93" i="22"/>
  <c r="AH94" i="22"/>
  <c r="AG94" i="22"/>
  <c r="AF94" i="22"/>
  <c r="AJ94" i="22"/>
  <c r="AI94" i="22"/>
  <c r="AF106" i="22"/>
  <c r="AJ106" i="22"/>
  <c r="AI106" i="22"/>
  <c r="AH106" i="22"/>
  <c r="AG106" i="22"/>
  <c r="AE119" i="22"/>
  <c r="AD120" i="22"/>
  <c r="AE95" i="22"/>
  <c r="AD96" i="22"/>
  <c r="AF130" i="22"/>
  <c r="AJ130" i="22"/>
  <c r="AI130" i="22"/>
  <c r="AH130" i="22"/>
  <c r="AG130" i="22"/>
  <c r="AL105" i="22"/>
  <c r="AK105" i="22"/>
  <c r="AK117" i="22"/>
  <c r="AL117" i="22"/>
  <c r="AD108" i="21"/>
  <c r="AE107" i="21"/>
  <c r="AE95" i="21"/>
  <c r="AD96" i="21"/>
  <c r="AJ106" i="21"/>
  <c r="AI106" i="21"/>
  <c r="AH106" i="21"/>
  <c r="AG106" i="21"/>
  <c r="AF106" i="21"/>
  <c r="AL117" i="21"/>
  <c r="AK117" i="21"/>
  <c r="AI131" i="21"/>
  <c r="AH131" i="21"/>
  <c r="AG131" i="21"/>
  <c r="AJ131" i="21"/>
  <c r="AF131" i="21"/>
  <c r="AL93" i="21"/>
  <c r="AK93" i="21"/>
  <c r="AL105" i="21"/>
  <c r="AK105" i="21"/>
  <c r="AL130" i="21"/>
  <c r="AK130" i="21"/>
  <c r="AD133" i="21"/>
  <c r="AE133" i="21" s="1"/>
  <c r="AE132" i="21"/>
  <c r="AD120" i="21"/>
  <c r="AE119" i="21"/>
  <c r="AJ118" i="21"/>
  <c r="AI118" i="21"/>
  <c r="AH118" i="21"/>
  <c r="AG118" i="21"/>
  <c r="AF118" i="21"/>
  <c r="AI94" i="21"/>
  <c r="AH94" i="21"/>
  <c r="AG94" i="21"/>
  <c r="AF94" i="21"/>
  <c r="AJ94" i="21"/>
  <c r="AL93" i="20"/>
  <c r="AK93" i="20"/>
  <c r="AE107" i="20"/>
  <c r="AD108" i="20"/>
  <c r="AF130" i="20"/>
  <c r="AJ130" i="20"/>
  <c r="AI130" i="20"/>
  <c r="AH130" i="20"/>
  <c r="AG130" i="20"/>
  <c r="AL105" i="20"/>
  <c r="AK105" i="20"/>
  <c r="AD132" i="20"/>
  <c r="AE131" i="20"/>
  <c r="AL117" i="20"/>
  <c r="AK117" i="20"/>
  <c r="AF106" i="20"/>
  <c r="AH106" i="20"/>
  <c r="AG106" i="20"/>
  <c r="AJ106" i="20"/>
  <c r="AI106" i="20"/>
  <c r="AG94" i="20"/>
  <c r="AF94" i="20"/>
  <c r="AJ94" i="20"/>
  <c r="AI94" i="20"/>
  <c r="AH94" i="20"/>
  <c r="AE119" i="20"/>
  <c r="AD120" i="20"/>
  <c r="AL129" i="20"/>
  <c r="AK129" i="20"/>
  <c r="AJ118" i="20"/>
  <c r="AI118" i="20"/>
  <c r="AH118" i="20"/>
  <c r="AG118" i="20"/>
  <c r="AF118" i="20"/>
  <c r="AE95" i="20"/>
  <c r="AD96" i="20"/>
  <c r="AE107" i="19"/>
  <c r="AD108" i="19"/>
  <c r="AL93" i="19"/>
  <c r="AK93" i="19"/>
  <c r="AE119" i="19"/>
  <c r="AD120" i="19"/>
  <c r="AG106" i="19"/>
  <c r="AF106" i="19"/>
  <c r="AJ106" i="19"/>
  <c r="AH106" i="19"/>
  <c r="AI106" i="19"/>
  <c r="AL117" i="19"/>
  <c r="AK117" i="19"/>
  <c r="AF130" i="19"/>
  <c r="AJ130" i="19"/>
  <c r="AI130" i="19"/>
  <c r="AH130" i="19"/>
  <c r="AG130" i="19"/>
  <c r="AG94" i="19"/>
  <c r="AF94" i="19"/>
  <c r="AJ94" i="19"/>
  <c r="AI94" i="19"/>
  <c r="AH94" i="19"/>
  <c r="AL129" i="19"/>
  <c r="AK129" i="19"/>
  <c r="AL105" i="19"/>
  <c r="AK105" i="19"/>
  <c r="AJ118" i="19"/>
  <c r="AI118" i="19"/>
  <c r="AH118" i="19"/>
  <c r="AG118" i="19"/>
  <c r="AF118" i="19"/>
  <c r="AD132" i="19"/>
  <c r="AE131" i="19"/>
  <c r="AE95" i="19"/>
  <c r="AD96" i="19"/>
  <c r="AH94" i="18"/>
  <c r="AF94" i="18"/>
  <c r="AJ94" i="18"/>
  <c r="AI94" i="18"/>
  <c r="AG94" i="18"/>
  <c r="AE119" i="18"/>
  <c r="AD120" i="18"/>
  <c r="AF106" i="18"/>
  <c r="AI106" i="18"/>
  <c r="AH106" i="18"/>
  <c r="AJ106" i="18"/>
  <c r="AG106" i="18"/>
  <c r="AD96" i="18"/>
  <c r="AE95" i="18"/>
  <c r="AL105" i="18"/>
  <c r="AK105" i="18"/>
  <c r="AJ118" i="18"/>
  <c r="AH118" i="18"/>
  <c r="AG118" i="18"/>
  <c r="AF118" i="18"/>
  <c r="AI118" i="18"/>
  <c r="AL93" i="18"/>
  <c r="AK93" i="18"/>
  <c r="AE107" i="18"/>
  <c r="AD108" i="18"/>
  <c r="AL129" i="18"/>
  <c r="AK129" i="18"/>
  <c r="AL117" i="18"/>
  <c r="AK117" i="18"/>
  <c r="AD132" i="18"/>
  <c r="AE131" i="18"/>
  <c r="AI130" i="18"/>
  <c r="AH130" i="18"/>
  <c r="AG130" i="18"/>
  <c r="AJ130" i="18"/>
  <c r="AF130" i="18"/>
  <c r="AD108" i="15"/>
  <c r="AE107" i="15"/>
  <c r="AE131" i="15"/>
  <c r="AD132" i="15"/>
  <c r="AF130" i="15"/>
  <c r="AJ130" i="15"/>
  <c r="AI130" i="15"/>
  <c r="AH130" i="15"/>
  <c r="AG130" i="15"/>
  <c r="AJ118" i="15"/>
  <c r="AI118" i="15"/>
  <c r="AH118" i="15"/>
  <c r="AG118" i="15"/>
  <c r="AF118" i="15"/>
  <c r="AL105" i="15"/>
  <c r="AK105" i="15"/>
  <c r="AE95" i="15"/>
  <c r="AD96" i="15"/>
  <c r="AL93" i="15"/>
  <c r="AK93" i="15"/>
  <c r="AI94" i="15"/>
  <c r="AH94" i="15"/>
  <c r="AF94" i="15"/>
  <c r="AG94" i="15"/>
  <c r="AJ94" i="15"/>
  <c r="AL129" i="15"/>
  <c r="AK129" i="15"/>
  <c r="AH106" i="15"/>
  <c r="AJ106" i="15"/>
  <c r="AF106" i="15"/>
  <c r="AG106" i="15"/>
  <c r="AI106" i="15"/>
  <c r="AE119" i="15"/>
  <c r="AD120" i="15"/>
  <c r="AL117" i="15"/>
  <c r="AK117" i="15"/>
  <c r="AF94" i="12"/>
  <c r="AH94" i="12"/>
  <c r="AI94" i="12"/>
  <c r="AG94" i="12"/>
  <c r="AJ94" i="12"/>
  <c r="AI118" i="12"/>
  <c r="AH118" i="12"/>
  <c r="AF118" i="12"/>
  <c r="AJ118" i="12"/>
  <c r="AG118" i="12"/>
  <c r="AD132" i="12"/>
  <c r="AE131" i="12"/>
  <c r="AD96" i="12"/>
  <c r="AE95" i="12"/>
  <c r="AL117" i="12"/>
  <c r="AK117" i="12"/>
  <c r="AF130" i="12"/>
  <c r="AH130" i="12"/>
  <c r="AG130" i="12"/>
  <c r="AI130" i="12"/>
  <c r="AJ130" i="12"/>
  <c r="AD108" i="12"/>
  <c r="AE107" i="12"/>
  <c r="AL129" i="12"/>
  <c r="AK129" i="12"/>
  <c r="AL105" i="12"/>
  <c r="AK105" i="12"/>
  <c r="AG106" i="12"/>
  <c r="AF106" i="12"/>
  <c r="AJ106" i="12"/>
  <c r="AI106" i="12"/>
  <c r="AH106" i="12"/>
  <c r="AK93" i="12"/>
  <c r="AL93" i="12"/>
  <c r="AE119" i="12"/>
  <c r="AD120" i="12"/>
  <c r="AL93" i="11"/>
  <c r="AJ118" i="11"/>
  <c r="AK118" i="11" s="1"/>
  <c r="AI118" i="11"/>
  <c r="AL106" i="11"/>
  <c r="AJ130" i="11"/>
  <c r="AL130" i="11" s="1"/>
  <c r="AG118" i="11"/>
  <c r="AF118" i="11"/>
  <c r="AF107" i="11"/>
  <c r="AG94" i="11"/>
  <c r="AF130" i="11"/>
  <c r="AG130" i="11"/>
  <c r="AH130" i="11"/>
  <c r="AH107" i="11"/>
  <c r="AF94" i="11"/>
  <c r="AD109" i="11"/>
  <c r="AE109" i="11" s="1"/>
  <c r="AE108" i="11"/>
  <c r="AJ108" i="11" s="1"/>
  <c r="AH94" i="11"/>
  <c r="AD96" i="11"/>
  <c r="AE95" i="11"/>
  <c r="AI95" i="11" s="1"/>
  <c r="AG107" i="11"/>
  <c r="AI107" i="11"/>
  <c r="AI94" i="11"/>
  <c r="AE131" i="11"/>
  <c r="AI131" i="11" s="1"/>
  <c r="AD120" i="11"/>
  <c r="AE119" i="11"/>
  <c r="AJ119" i="11" s="1"/>
  <c r="AL107" i="11"/>
  <c r="AK107" i="11"/>
  <c r="AL94" i="11"/>
  <c r="AK94" i="11"/>
  <c r="AC96" i="11"/>
  <c r="AC108" i="11"/>
  <c r="AC120" i="11"/>
  <c r="AC132" i="11"/>
  <c r="AJ95" i="26" l="1"/>
  <c r="AI95" i="26"/>
  <c r="AH95" i="26"/>
  <c r="AG95" i="26"/>
  <c r="AF95" i="26"/>
  <c r="AL94" i="26"/>
  <c r="AK94" i="26"/>
  <c r="AD97" i="26"/>
  <c r="AE97" i="26" s="1"/>
  <c r="AE96" i="26"/>
  <c r="AE120" i="26"/>
  <c r="AD121" i="26"/>
  <c r="AE121" i="26" s="1"/>
  <c r="AD109" i="26"/>
  <c r="AE109" i="26" s="1"/>
  <c r="AE108" i="26"/>
  <c r="AJ131" i="26"/>
  <c r="AI131" i="26"/>
  <c r="AH131" i="26"/>
  <c r="AG131" i="26"/>
  <c r="AF131" i="26"/>
  <c r="AL106" i="26"/>
  <c r="AK106" i="26"/>
  <c r="AG119" i="26"/>
  <c r="AF119" i="26"/>
  <c r="AJ119" i="26"/>
  <c r="AI119" i="26"/>
  <c r="AH119" i="26"/>
  <c r="AL130" i="26"/>
  <c r="AK130" i="26"/>
  <c r="AL118" i="26"/>
  <c r="AK118" i="26"/>
  <c r="AE132" i="26"/>
  <c r="AD133" i="26"/>
  <c r="AE133" i="26" s="1"/>
  <c r="AG107" i="26"/>
  <c r="AF107" i="26"/>
  <c r="AJ107" i="26"/>
  <c r="AI107" i="26"/>
  <c r="AH107" i="26"/>
  <c r="AE108" i="25"/>
  <c r="AD109" i="25"/>
  <c r="AE109" i="25" s="1"/>
  <c r="AL94" i="25"/>
  <c r="AK94" i="25"/>
  <c r="AJ131" i="25"/>
  <c r="AI131" i="25"/>
  <c r="AG131" i="25"/>
  <c r="AF131" i="25"/>
  <c r="AH131" i="25"/>
  <c r="AI107" i="25"/>
  <c r="AH107" i="25"/>
  <c r="AG107" i="25"/>
  <c r="AF107" i="25"/>
  <c r="AJ107" i="25"/>
  <c r="AD133" i="25"/>
  <c r="AE133" i="25" s="1"/>
  <c r="AE132" i="25"/>
  <c r="AL130" i="25"/>
  <c r="AK130" i="25"/>
  <c r="AE120" i="25"/>
  <c r="AD121" i="25"/>
  <c r="AE121" i="25" s="1"/>
  <c r="AG119" i="25"/>
  <c r="AF119" i="25"/>
  <c r="AJ119" i="25"/>
  <c r="AI119" i="25"/>
  <c r="AH119" i="25"/>
  <c r="AI95" i="25"/>
  <c r="AH95" i="25"/>
  <c r="AF95" i="25"/>
  <c r="AG95" i="25"/>
  <c r="AJ95" i="25"/>
  <c r="AL106" i="25"/>
  <c r="AK106" i="25"/>
  <c r="AL118" i="25"/>
  <c r="AK118" i="25"/>
  <c r="AD97" i="25"/>
  <c r="AE97" i="25" s="1"/>
  <c r="AE96" i="25"/>
  <c r="AE132" i="24"/>
  <c r="AD133" i="24"/>
  <c r="AE133" i="24" s="1"/>
  <c r="AJ131" i="24"/>
  <c r="AI131" i="24"/>
  <c r="AH131" i="24"/>
  <c r="AG131" i="24"/>
  <c r="AF131" i="24"/>
  <c r="AE96" i="24"/>
  <c r="AD97" i="24"/>
  <c r="AE97" i="24" s="1"/>
  <c r="AF95" i="24"/>
  <c r="AJ95" i="24"/>
  <c r="AI95" i="24"/>
  <c r="AH95" i="24"/>
  <c r="AG95" i="24"/>
  <c r="AD121" i="24"/>
  <c r="AE121" i="24" s="1"/>
  <c r="AE120" i="24"/>
  <c r="AL118" i="24"/>
  <c r="AK118" i="24"/>
  <c r="AL130" i="24"/>
  <c r="AK130" i="24"/>
  <c r="AL94" i="24"/>
  <c r="AK94" i="24"/>
  <c r="AH119" i="24"/>
  <c r="AG119" i="24"/>
  <c r="AF119" i="24"/>
  <c r="AJ119" i="24"/>
  <c r="AI119" i="24"/>
  <c r="AL94" i="23"/>
  <c r="AK94" i="23"/>
  <c r="AE120" i="23"/>
  <c r="AD121" i="23"/>
  <c r="AE121" i="23" s="1"/>
  <c r="AL130" i="23"/>
  <c r="AK130" i="23"/>
  <c r="AH95" i="23"/>
  <c r="AG95" i="23"/>
  <c r="AF95" i="23"/>
  <c r="AJ95" i="23"/>
  <c r="AI95" i="23"/>
  <c r="AJ131" i="23"/>
  <c r="AH131" i="23"/>
  <c r="AG131" i="23"/>
  <c r="AI131" i="23"/>
  <c r="AF131" i="23"/>
  <c r="AE96" i="23"/>
  <c r="AD97" i="23"/>
  <c r="AE97" i="23" s="1"/>
  <c r="AE132" i="23"/>
  <c r="AD133" i="23"/>
  <c r="AE133" i="23" s="1"/>
  <c r="AG107" i="23"/>
  <c r="AF107" i="23"/>
  <c r="AJ107" i="23"/>
  <c r="AH107" i="23"/>
  <c r="AI107" i="23"/>
  <c r="AG119" i="23"/>
  <c r="AF119" i="23"/>
  <c r="AJ119" i="23"/>
  <c r="AI119" i="23"/>
  <c r="AH119" i="23"/>
  <c r="AL106" i="23"/>
  <c r="AK106" i="23"/>
  <c r="AE108" i="23"/>
  <c r="AD109" i="23"/>
  <c r="AE109" i="23" s="1"/>
  <c r="AL118" i="23"/>
  <c r="AK118" i="23"/>
  <c r="AL130" i="22"/>
  <c r="AK130" i="22"/>
  <c r="AL94" i="22"/>
  <c r="AK94" i="22"/>
  <c r="AH107" i="22"/>
  <c r="AF107" i="22"/>
  <c r="AJ107" i="22"/>
  <c r="AI107" i="22"/>
  <c r="AG107" i="22"/>
  <c r="AE108" i="22"/>
  <c r="AD109" i="22"/>
  <c r="AE109" i="22" s="1"/>
  <c r="AD97" i="22"/>
  <c r="AE97" i="22" s="1"/>
  <c r="AE96" i="22"/>
  <c r="AJ131" i="22"/>
  <c r="AI131" i="22"/>
  <c r="AH131" i="22"/>
  <c r="AG131" i="22"/>
  <c r="AF131" i="22"/>
  <c r="AG95" i="22"/>
  <c r="AF95" i="22"/>
  <c r="AJ95" i="22"/>
  <c r="AI95" i="22"/>
  <c r="AH95" i="22"/>
  <c r="AL106" i="22"/>
  <c r="AK106" i="22"/>
  <c r="AE132" i="22"/>
  <c r="AD133" i="22"/>
  <c r="AE133" i="22" s="1"/>
  <c r="AL118" i="22"/>
  <c r="AK118" i="22"/>
  <c r="AG119" i="22"/>
  <c r="AF119" i="22"/>
  <c r="AJ119" i="22"/>
  <c r="AI119" i="22"/>
  <c r="AH119" i="22"/>
  <c r="AD121" i="22"/>
  <c r="AE121" i="22" s="1"/>
  <c r="AE120" i="22"/>
  <c r="AE96" i="21"/>
  <c r="AD97" i="21"/>
  <c r="AE97" i="21" s="1"/>
  <c r="AJ132" i="21"/>
  <c r="AI132" i="21"/>
  <c r="AH132" i="21"/>
  <c r="AG132" i="21"/>
  <c r="AF132" i="21"/>
  <c r="AI133" i="21"/>
  <c r="AH133" i="21"/>
  <c r="AG133" i="21"/>
  <c r="AF133" i="21"/>
  <c r="AJ133" i="21"/>
  <c r="AL118" i="21"/>
  <c r="AK118" i="21"/>
  <c r="AK131" i="21"/>
  <c r="AL131" i="21"/>
  <c r="AI95" i="21"/>
  <c r="AG95" i="21"/>
  <c r="AF95" i="21"/>
  <c r="AJ95" i="21"/>
  <c r="AH95" i="21"/>
  <c r="AL106" i="21"/>
  <c r="AK106" i="21"/>
  <c r="AH119" i="21"/>
  <c r="AG119" i="21"/>
  <c r="AF119" i="21"/>
  <c r="AJ119" i="21"/>
  <c r="AI119" i="21"/>
  <c r="AG107" i="21"/>
  <c r="AF107" i="21"/>
  <c r="AJ107" i="21"/>
  <c r="AI107" i="21"/>
  <c r="AH107" i="21"/>
  <c r="AL94" i="21"/>
  <c r="AK94" i="21"/>
  <c r="AE120" i="21"/>
  <c r="AD121" i="21"/>
  <c r="AE121" i="21" s="1"/>
  <c r="AD109" i="21"/>
  <c r="AE109" i="21" s="1"/>
  <c r="AE108" i="21"/>
  <c r="AF95" i="20"/>
  <c r="AJ95" i="20"/>
  <c r="AI95" i="20"/>
  <c r="AH95" i="20"/>
  <c r="AG95" i="20"/>
  <c r="AL94" i="20"/>
  <c r="AK94" i="20"/>
  <c r="AE108" i="20"/>
  <c r="AD109" i="20"/>
  <c r="AE109" i="20" s="1"/>
  <c r="AD133" i="20"/>
  <c r="AE133" i="20" s="1"/>
  <c r="AE132" i="20"/>
  <c r="AD121" i="20"/>
  <c r="AE121" i="20" s="1"/>
  <c r="AE120" i="20"/>
  <c r="AG107" i="20"/>
  <c r="AF107" i="20"/>
  <c r="AI107" i="20"/>
  <c r="AH107" i="20"/>
  <c r="AJ107" i="20"/>
  <c r="AL118" i="20"/>
  <c r="AK118" i="20"/>
  <c r="AL130" i="20"/>
  <c r="AK130" i="20"/>
  <c r="AJ119" i="20"/>
  <c r="AI119" i="20"/>
  <c r="AH119" i="20"/>
  <c r="AG119" i="20"/>
  <c r="AF119" i="20"/>
  <c r="AE96" i="20"/>
  <c r="AD97" i="20"/>
  <c r="AE97" i="20" s="1"/>
  <c r="AL106" i="20"/>
  <c r="AK106" i="20"/>
  <c r="AJ131" i="20"/>
  <c r="AI131" i="20"/>
  <c r="AH131" i="20"/>
  <c r="AG131" i="20"/>
  <c r="AF131" i="20"/>
  <c r="AE96" i="19"/>
  <c r="AD97" i="19"/>
  <c r="AE97" i="19" s="1"/>
  <c r="AJ131" i="19"/>
  <c r="AI131" i="19"/>
  <c r="AH131" i="19"/>
  <c r="AG131" i="19"/>
  <c r="AF131" i="19"/>
  <c r="AK118" i="19"/>
  <c r="AL118" i="19"/>
  <c r="AL94" i="19"/>
  <c r="AK94" i="19"/>
  <c r="AL130" i="19"/>
  <c r="AK130" i="19"/>
  <c r="AL106" i="19"/>
  <c r="AK106" i="19"/>
  <c r="AE108" i="19"/>
  <c r="AD109" i="19"/>
  <c r="AE109" i="19" s="1"/>
  <c r="AE120" i="19"/>
  <c r="AD121" i="19"/>
  <c r="AE121" i="19" s="1"/>
  <c r="AF95" i="19"/>
  <c r="AG95" i="19"/>
  <c r="AJ95" i="19"/>
  <c r="AI95" i="19"/>
  <c r="AH95" i="19"/>
  <c r="AJ119" i="19"/>
  <c r="AI119" i="19"/>
  <c r="AH119" i="19"/>
  <c r="AG119" i="19"/>
  <c r="AF119" i="19"/>
  <c r="AD133" i="19"/>
  <c r="AE133" i="19" s="1"/>
  <c r="AE132" i="19"/>
  <c r="AG107" i="19"/>
  <c r="AF107" i="19"/>
  <c r="AJ107" i="19"/>
  <c r="AH107" i="19"/>
  <c r="AI107" i="19"/>
  <c r="AL118" i="18"/>
  <c r="AK118" i="18"/>
  <c r="AD121" i="18"/>
  <c r="AE121" i="18" s="1"/>
  <c r="AE120" i="18"/>
  <c r="AI95" i="18"/>
  <c r="AG95" i="18"/>
  <c r="AF95" i="18"/>
  <c r="AH95" i="18"/>
  <c r="AJ95" i="18"/>
  <c r="AD109" i="18"/>
  <c r="AE109" i="18" s="1"/>
  <c r="AE108" i="18"/>
  <c r="AI107" i="18"/>
  <c r="AH107" i="18"/>
  <c r="AJ107" i="18"/>
  <c r="AG107" i="18"/>
  <c r="AF107" i="18"/>
  <c r="AF131" i="18"/>
  <c r="AJ131" i="18"/>
  <c r="AI131" i="18"/>
  <c r="AH131" i="18"/>
  <c r="AG131" i="18"/>
  <c r="AE132" i="18"/>
  <c r="AD133" i="18"/>
  <c r="AE133" i="18" s="1"/>
  <c r="AH119" i="18"/>
  <c r="AJ119" i="18"/>
  <c r="AI119" i="18"/>
  <c r="AF119" i="18"/>
  <c r="AG119" i="18"/>
  <c r="AD97" i="18"/>
  <c r="AE97" i="18" s="1"/>
  <c r="AE96" i="18"/>
  <c r="AL130" i="18"/>
  <c r="AK130" i="18"/>
  <c r="AL106" i="18"/>
  <c r="AK106" i="18"/>
  <c r="AL94" i="18"/>
  <c r="AK94" i="18"/>
  <c r="AD121" i="15"/>
  <c r="AE121" i="15" s="1"/>
  <c r="AE120" i="15"/>
  <c r="AJ107" i="15"/>
  <c r="AH107" i="15"/>
  <c r="AG107" i="15"/>
  <c r="AI107" i="15"/>
  <c r="AF107" i="15"/>
  <c r="AG119" i="15"/>
  <c r="AF119" i="15"/>
  <c r="AJ119" i="15"/>
  <c r="AI119" i="15"/>
  <c r="AH119" i="15"/>
  <c r="AL94" i="15"/>
  <c r="AK94" i="15"/>
  <c r="AJ95" i="15"/>
  <c r="AI95" i="15"/>
  <c r="AG95" i="15"/>
  <c r="AH95" i="15"/>
  <c r="AF95" i="15"/>
  <c r="AE132" i="15"/>
  <c r="AD133" i="15"/>
  <c r="AE133" i="15" s="1"/>
  <c r="AE96" i="15"/>
  <c r="AD97" i="15"/>
  <c r="AE97" i="15" s="1"/>
  <c r="AL118" i="15"/>
  <c r="AK118" i="15"/>
  <c r="AE108" i="15"/>
  <c r="AD109" i="15"/>
  <c r="AE109" i="15" s="1"/>
  <c r="AL130" i="15"/>
  <c r="AK130" i="15"/>
  <c r="AK106" i="15"/>
  <c r="AL106" i="15"/>
  <c r="AG131" i="15"/>
  <c r="AF131" i="15"/>
  <c r="AJ131" i="15"/>
  <c r="AI131" i="15"/>
  <c r="AH131" i="15"/>
  <c r="AJ95" i="11"/>
  <c r="AK95" i="11" s="1"/>
  <c r="AL130" i="12"/>
  <c r="AK130" i="12"/>
  <c r="AD133" i="12"/>
  <c r="AE133" i="12" s="1"/>
  <c r="AE132" i="12"/>
  <c r="AI119" i="12"/>
  <c r="AH119" i="12"/>
  <c r="AJ119" i="12"/>
  <c r="AG119" i="12"/>
  <c r="AF119" i="12"/>
  <c r="AL94" i="12"/>
  <c r="AK94" i="12"/>
  <c r="AL106" i="12"/>
  <c r="AK106" i="12"/>
  <c r="AG95" i="12"/>
  <c r="AF95" i="12"/>
  <c r="AH95" i="12"/>
  <c r="AI95" i="12"/>
  <c r="AJ95" i="12"/>
  <c r="AL118" i="12"/>
  <c r="AK118" i="12"/>
  <c r="AG131" i="12"/>
  <c r="AF131" i="12"/>
  <c r="AH131" i="12"/>
  <c r="AI131" i="12"/>
  <c r="AJ131" i="12"/>
  <c r="AE120" i="12"/>
  <c r="AD121" i="12"/>
  <c r="AE121" i="12" s="1"/>
  <c r="AF107" i="12"/>
  <c r="AJ107" i="12"/>
  <c r="AI107" i="12"/>
  <c r="AH107" i="12"/>
  <c r="AG107" i="12"/>
  <c r="AD109" i="12"/>
  <c r="AE109" i="12" s="1"/>
  <c r="AE108" i="12"/>
  <c r="AE96" i="12"/>
  <c r="AD97" i="12"/>
  <c r="AE97" i="12" s="1"/>
  <c r="AF95" i="11"/>
  <c r="AG95" i="11"/>
  <c r="AH95" i="11"/>
  <c r="AF131" i="11"/>
  <c r="AH131" i="11"/>
  <c r="AG131" i="11"/>
  <c r="AJ131" i="11"/>
  <c r="AK131" i="11" s="1"/>
  <c r="AL118" i="11"/>
  <c r="AF108" i="11"/>
  <c r="AK130" i="11"/>
  <c r="AG119" i="11"/>
  <c r="AF119" i="11"/>
  <c r="AI119" i="11"/>
  <c r="AH119" i="11"/>
  <c r="AG108" i="11"/>
  <c r="AI108" i="11"/>
  <c r="AE133" i="11"/>
  <c r="AE132" i="11"/>
  <c r="AJ132" i="11" s="1"/>
  <c r="AD97" i="11"/>
  <c r="AE97" i="11" s="1"/>
  <c r="AE96" i="11"/>
  <c r="AI96" i="11" s="1"/>
  <c r="AD121" i="11"/>
  <c r="AE121" i="11" s="1"/>
  <c r="AE120" i="11"/>
  <c r="AH120" i="11" s="1"/>
  <c r="AL108" i="11"/>
  <c r="AK108" i="11"/>
  <c r="AL95" i="11"/>
  <c r="AL119" i="11"/>
  <c r="AK119" i="11"/>
  <c r="AC109" i="11"/>
  <c r="AH109" i="11" s="1"/>
  <c r="AC121" i="11"/>
  <c r="AC133" i="11"/>
  <c r="AH108" i="11"/>
  <c r="AC97" i="11"/>
  <c r="AJ109" i="11"/>
  <c r="AI109" i="11"/>
  <c r="AF109" i="11"/>
  <c r="AG109" i="11"/>
  <c r="AL119" i="26" l="1"/>
  <c r="AK119" i="26"/>
  <c r="AI121" i="26"/>
  <c r="AH121" i="26"/>
  <c r="AG121" i="26"/>
  <c r="AF121" i="26"/>
  <c r="AJ121" i="26"/>
  <c r="AL107" i="26"/>
  <c r="AK107" i="26"/>
  <c r="AH120" i="26"/>
  <c r="AG120" i="26"/>
  <c r="AF120" i="26"/>
  <c r="AJ120" i="26"/>
  <c r="AI120" i="26"/>
  <c r="AG96" i="26"/>
  <c r="AF96" i="26"/>
  <c r="AJ96" i="26"/>
  <c r="AI96" i="26"/>
  <c r="AH96" i="26"/>
  <c r="AJ132" i="26"/>
  <c r="AI132" i="26"/>
  <c r="AH132" i="26"/>
  <c r="AG132" i="26"/>
  <c r="AF132" i="26"/>
  <c r="AK131" i="26"/>
  <c r="AL131" i="26"/>
  <c r="AF97" i="26"/>
  <c r="AJ97" i="26"/>
  <c r="AI97" i="26"/>
  <c r="AH97" i="26"/>
  <c r="AG97" i="26"/>
  <c r="AG109" i="26"/>
  <c r="AF109" i="26"/>
  <c r="AJ109" i="26"/>
  <c r="AI109" i="26"/>
  <c r="AH109" i="26"/>
  <c r="AI133" i="26"/>
  <c r="AH133" i="26"/>
  <c r="AG133" i="26"/>
  <c r="AJ133" i="26"/>
  <c r="AF133" i="26"/>
  <c r="AG108" i="26"/>
  <c r="AF108" i="26"/>
  <c r="AJ108" i="26"/>
  <c r="AI108" i="26"/>
  <c r="AH108" i="26"/>
  <c r="AK95" i="26"/>
  <c r="AL95" i="26"/>
  <c r="AJ96" i="25"/>
  <c r="AH96" i="25"/>
  <c r="AG96" i="25"/>
  <c r="AF96" i="25"/>
  <c r="AI96" i="25"/>
  <c r="AL95" i="25"/>
  <c r="AK95" i="25"/>
  <c r="AJ97" i="25"/>
  <c r="AI97" i="25"/>
  <c r="AG97" i="25"/>
  <c r="AF97" i="25"/>
  <c r="AH97" i="25"/>
  <c r="AL119" i="25"/>
  <c r="AK119" i="25"/>
  <c r="AK131" i="25"/>
  <c r="AL131" i="25"/>
  <c r="AJ132" i="25"/>
  <c r="AI132" i="25"/>
  <c r="AH132" i="25"/>
  <c r="AF132" i="25"/>
  <c r="AG132" i="25"/>
  <c r="AI133" i="25"/>
  <c r="AH133" i="25"/>
  <c r="AG133" i="25"/>
  <c r="AJ133" i="25"/>
  <c r="AF133" i="25"/>
  <c r="AI121" i="25"/>
  <c r="AH121" i="25"/>
  <c r="AG121" i="25"/>
  <c r="AF121" i="25"/>
  <c r="AJ121" i="25"/>
  <c r="AL107" i="25"/>
  <c r="AK107" i="25"/>
  <c r="AI109" i="25"/>
  <c r="AH109" i="25"/>
  <c r="AG109" i="25"/>
  <c r="AF109" i="25"/>
  <c r="AJ109" i="25"/>
  <c r="AH120" i="25"/>
  <c r="AG120" i="25"/>
  <c r="AF120" i="25"/>
  <c r="AJ120" i="25"/>
  <c r="AI120" i="25"/>
  <c r="AI108" i="25"/>
  <c r="AH108" i="25"/>
  <c r="AG108" i="25"/>
  <c r="AF108" i="25"/>
  <c r="AJ108" i="25"/>
  <c r="AL95" i="24"/>
  <c r="AK95" i="24"/>
  <c r="AI120" i="24"/>
  <c r="AH120" i="24"/>
  <c r="AG120" i="24"/>
  <c r="AF120" i="24"/>
  <c r="AJ120" i="24"/>
  <c r="AF121" i="24"/>
  <c r="AJ121" i="24"/>
  <c r="AI121" i="24"/>
  <c r="AH121" i="24"/>
  <c r="AG121" i="24"/>
  <c r="AG97" i="24"/>
  <c r="AF97" i="24"/>
  <c r="AI97" i="24"/>
  <c r="AH97" i="24"/>
  <c r="AJ97" i="24"/>
  <c r="AK131" i="24"/>
  <c r="AL131" i="24"/>
  <c r="AL119" i="24"/>
  <c r="AK119" i="24"/>
  <c r="AH96" i="24"/>
  <c r="AG96" i="24"/>
  <c r="AF96" i="24"/>
  <c r="AJ96" i="24"/>
  <c r="AI96" i="24"/>
  <c r="AI133" i="24"/>
  <c r="AH133" i="24"/>
  <c r="AG133" i="24"/>
  <c r="AF133" i="24"/>
  <c r="AJ133" i="24"/>
  <c r="AJ132" i="24"/>
  <c r="AI132" i="24"/>
  <c r="AH132" i="24"/>
  <c r="AG132" i="24"/>
  <c r="AF132" i="24"/>
  <c r="AG109" i="23"/>
  <c r="AF109" i="23"/>
  <c r="AJ109" i="23"/>
  <c r="AH109" i="23"/>
  <c r="AI109" i="23"/>
  <c r="AL119" i="23"/>
  <c r="AK119" i="23"/>
  <c r="AL95" i="23"/>
  <c r="AK95" i="23"/>
  <c r="AI121" i="23"/>
  <c r="AH121" i="23"/>
  <c r="AG121" i="23"/>
  <c r="AF121" i="23"/>
  <c r="AJ121" i="23"/>
  <c r="AG97" i="23"/>
  <c r="AF97" i="23"/>
  <c r="AJ97" i="23"/>
  <c r="AI97" i="23"/>
  <c r="AH97" i="23"/>
  <c r="AL107" i="23"/>
  <c r="AK107" i="23"/>
  <c r="AG108" i="23"/>
  <c r="AF108" i="23"/>
  <c r="AJ108" i="23"/>
  <c r="AH108" i="23"/>
  <c r="AI108" i="23"/>
  <c r="AH120" i="23"/>
  <c r="AG120" i="23"/>
  <c r="AF120" i="23"/>
  <c r="AJ120" i="23"/>
  <c r="AI120" i="23"/>
  <c r="AI133" i="23"/>
  <c r="AH133" i="23"/>
  <c r="AF133" i="23"/>
  <c r="AJ133" i="23"/>
  <c r="AG133" i="23"/>
  <c r="AK131" i="23"/>
  <c r="AL131" i="23"/>
  <c r="AJ96" i="23"/>
  <c r="AI96" i="23"/>
  <c r="AH96" i="23"/>
  <c r="AG96" i="23"/>
  <c r="AF96" i="23"/>
  <c r="AJ132" i="23"/>
  <c r="AI132" i="23"/>
  <c r="AG132" i="23"/>
  <c r="AF132" i="23"/>
  <c r="AH132" i="23"/>
  <c r="AF121" i="22"/>
  <c r="AJ121" i="22"/>
  <c r="AI121" i="22"/>
  <c r="AH121" i="22"/>
  <c r="AG121" i="22"/>
  <c r="AI109" i="22"/>
  <c r="AH109" i="22"/>
  <c r="AG109" i="22"/>
  <c r="AF109" i="22"/>
  <c r="AJ109" i="22"/>
  <c r="AH97" i="22"/>
  <c r="AG97" i="22"/>
  <c r="AF97" i="22"/>
  <c r="AJ97" i="22"/>
  <c r="AI97" i="22"/>
  <c r="AI108" i="22"/>
  <c r="AH108" i="22"/>
  <c r="AG108" i="22"/>
  <c r="AF108" i="22"/>
  <c r="AJ108" i="22"/>
  <c r="AH120" i="22"/>
  <c r="AG120" i="22"/>
  <c r="AF120" i="22"/>
  <c r="AJ120" i="22"/>
  <c r="AI120" i="22"/>
  <c r="AI133" i="22"/>
  <c r="AH133" i="22"/>
  <c r="AG133" i="22"/>
  <c r="AF133" i="22"/>
  <c r="AJ133" i="22"/>
  <c r="AL95" i="22"/>
  <c r="AK95" i="22"/>
  <c r="AL119" i="22"/>
  <c r="AK119" i="22"/>
  <c r="AJ132" i="22"/>
  <c r="AI132" i="22"/>
  <c r="AH132" i="22"/>
  <c r="AG132" i="22"/>
  <c r="AF132" i="22"/>
  <c r="AK131" i="22"/>
  <c r="AL131" i="22"/>
  <c r="AI96" i="22"/>
  <c r="AH96" i="22"/>
  <c r="AG96" i="22"/>
  <c r="AF96" i="22"/>
  <c r="AJ96" i="22"/>
  <c r="AL107" i="22"/>
  <c r="AK107" i="22"/>
  <c r="AF120" i="21"/>
  <c r="AJ120" i="21"/>
  <c r="AI120" i="21"/>
  <c r="AH120" i="21"/>
  <c r="AG120" i="21"/>
  <c r="AJ108" i="21"/>
  <c r="AI108" i="21"/>
  <c r="AH108" i="21"/>
  <c r="AG108" i="21"/>
  <c r="AF108" i="21"/>
  <c r="AL119" i="21"/>
  <c r="AK119" i="21"/>
  <c r="AL132" i="21"/>
  <c r="AK132" i="21"/>
  <c r="AJ109" i="21"/>
  <c r="AH109" i="21"/>
  <c r="AI109" i="21"/>
  <c r="AG109" i="21"/>
  <c r="AF109" i="21"/>
  <c r="AK95" i="21"/>
  <c r="AL95" i="21"/>
  <c r="AG97" i="21"/>
  <c r="AF97" i="21"/>
  <c r="AH97" i="21"/>
  <c r="AJ97" i="21"/>
  <c r="AI97" i="21"/>
  <c r="AL133" i="21"/>
  <c r="AK133" i="21"/>
  <c r="AG121" i="21"/>
  <c r="AF121" i="21"/>
  <c r="AJ121" i="21"/>
  <c r="AI121" i="21"/>
  <c r="AH121" i="21"/>
  <c r="AL107" i="21"/>
  <c r="AK107" i="21"/>
  <c r="AI96" i="21"/>
  <c r="AH96" i="21"/>
  <c r="AG96" i="21"/>
  <c r="AF96" i="21"/>
  <c r="AJ96" i="21"/>
  <c r="AG97" i="20"/>
  <c r="AF97" i="20"/>
  <c r="AH97" i="20"/>
  <c r="AI97" i="20"/>
  <c r="AJ97" i="20"/>
  <c r="AK119" i="20"/>
  <c r="AL119" i="20"/>
  <c r="AJ132" i="20"/>
  <c r="AI132" i="20"/>
  <c r="AH132" i="20"/>
  <c r="AG132" i="20"/>
  <c r="AF132" i="20"/>
  <c r="AI133" i="20"/>
  <c r="AH133" i="20"/>
  <c r="AG133" i="20"/>
  <c r="AF133" i="20"/>
  <c r="AJ133" i="20"/>
  <c r="AG109" i="20"/>
  <c r="AF109" i="20"/>
  <c r="AJ109" i="20"/>
  <c r="AI109" i="20"/>
  <c r="AH109" i="20"/>
  <c r="AL107" i="20"/>
  <c r="AK107" i="20"/>
  <c r="AH96" i="20"/>
  <c r="AG96" i="20"/>
  <c r="AJ96" i="20"/>
  <c r="AI96" i="20"/>
  <c r="AF96" i="20"/>
  <c r="AK131" i="20"/>
  <c r="AL131" i="20"/>
  <c r="AG108" i="20"/>
  <c r="AF108" i="20"/>
  <c r="AJ108" i="20"/>
  <c r="AI108" i="20"/>
  <c r="AH108" i="20"/>
  <c r="AL95" i="20"/>
  <c r="AK95" i="20"/>
  <c r="AF121" i="20"/>
  <c r="AJ121" i="20"/>
  <c r="AI121" i="20"/>
  <c r="AH121" i="20"/>
  <c r="AG121" i="20"/>
  <c r="AF120" i="20"/>
  <c r="AJ120" i="20"/>
  <c r="AI120" i="20"/>
  <c r="AH120" i="20"/>
  <c r="AG120" i="20"/>
  <c r="AI133" i="19"/>
  <c r="AH133" i="19"/>
  <c r="AG133" i="19"/>
  <c r="AF133" i="19"/>
  <c r="AJ133" i="19"/>
  <c r="AL107" i="19"/>
  <c r="AK107" i="19"/>
  <c r="AL95" i="19"/>
  <c r="AK95" i="19"/>
  <c r="AG108" i="19"/>
  <c r="AF108" i="19"/>
  <c r="AJ108" i="19"/>
  <c r="AI108" i="19"/>
  <c r="AH108" i="19"/>
  <c r="AG109" i="19"/>
  <c r="AF109" i="19"/>
  <c r="AJ109" i="19"/>
  <c r="AI109" i="19"/>
  <c r="AH109" i="19"/>
  <c r="AK131" i="19"/>
  <c r="AL131" i="19"/>
  <c r="AG97" i="19"/>
  <c r="AF97" i="19"/>
  <c r="AI97" i="19"/>
  <c r="AH97" i="19"/>
  <c r="AJ97" i="19"/>
  <c r="AF120" i="19"/>
  <c r="AJ120" i="19"/>
  <c r="AI120" i="19"/>
  <c r="AG120" i="19"/>
  <c r="AH120" i="19"/>
  <c r="AJ132" i="19"/>
  <c r="AI132" i="19"/>
  <c r="AH132" i="19"/>
  <c r="AG132" i="19"/>
  <c r="AF132" i="19"/>
  <c r="AK119" i="19"/>
  <c r="AL119" i="19"/>
  <c r="AG121" i="19"/>
  <c r="AF121" i="19"/>
  <c r="AJ121" i="19"/>
  <c r="AH121" i="19"/>
  <c r="AI121" i="19"/>
  <c r="AH96" i="19"/>
  <c r="AG96" i="19"/>
  <c r="AF96" i="19"/>
  <c r="AI96" i="19"/>
  <c r="AJ96" i="19"/>
  <c r="AH133" i="18"/>
  <c r="AF133" i="18"/>
  <c r="AJ133" i="18"/>
  <c r="AI133" i="18"/>
  <c r="AG133" i="18"/>
  <c r="AK107" i="18"/>
  <c r="AL107" i="18"/>
  <c r="AI96" i="18"/>
  <c r="AH96" i="18"/>
  <c r="AG96" i="18"/>
  <c r="AJ96" i="18"/>
  <c r="AF96" i="18"/>
  <c r="AG132" i="18"/>
  <c r="AJ132" i="18"/>
  <c r="AI132" i="18"/>
  <c r="AF132" i="18"/>
  <c r="AH132" i="18"/>
  <c r="AJ120" i="18"/>
  <c r="AI120" i="18"/>
  <c r="AH120" i="18"/>
  <c r="AG120" i="18"/>
  <c r="AF120" i="18"/>
  <c r="AJ108" i="18"/>
  <c r="AG108" i="18"/>
  <c r="AF108" i="18"/>
  <c r="AH108" i="18"/>
  <c r="AI108" i="18"/>
  <c r="AF121" i="18"/>
  <c r="AH121" i="18"/>
  <c r="AG121" i="18"/>
  <c r="AJ121" i="18"/>
  <c r="AI121" i="18"/>
  <c r="AI97" i="18"/>
  <c r="AH97" i="18"/>
  <c r="AG97" i="18"/>
  <c r="AF97" i="18"/>
  <c r="AJ97" i="18"/>
  <c r="AL131" i="18"/>
  <c r="AK131" i="18"/>
  <c r="AJ109" i="18"/>
  <c r="AG109" i="18"/>
  <c r="AF109" i="18"/>
  <c r="AI109" i="18"/>
  <c r="AH109" i="18"/>
  <c r="AL119" i="18"/>
  <c r="AK119" i="18"/>
  <c r="AK95" i="18"/>
  <c r="AL95" i="18"/>
  <c r="AL131" i="15"/>
  <c r="AK131" i="15"/>
  <c r="AJ120" i="15"/>
  <c r="AI120" i="15"/>
  <c r="AH120" i="15"/>
  <c r="AG120" i="15"/>
  <c r="AF120" i="15"/>
  <c r="AI133" i="15"/>
  <c r="AH133" i="15"/>
  <c r="AG133" i="15"/>
  <c r="AF133" i="15"/>
  <c r="AJ133" i="15"/>
  <c r="AH132" i="15"/>
  <c r="AG132" i="15"/>
  <c r="AF132" i="15"/>
  <c r="AJ132" i="15"/>
  <c r="AI132" i="15"/>
  <c r="AH108" i="15"/>
  <c r="AG108" i="15"/>
  <c r="AF108" i="15"/>
  <c r="AI108" i="15"/>
  <c r="AJ108" i="15"/>
  <c r="AL119" i="15"/>
  <c r="AK119" i="15"/>
  <c r="AJ121" i="15"/>
  <c r="AI121" i="15"/>
  <c r="AH121" i="15"/>
  <c r="AG121" i="15"/>
  <c r="AF121" i="15"/>
  <c r="AI97" i="15"/>
  <c r="AF97" i="15"/>
  <c r="AH97" i="15"/>
  <c r="AG97" i="15"/>
  <c r="AJ97" i="15"/>
  <c r="AL95" i="15"/>
  <c r="AK95" i="15"/>
  <c r="AH96" i="15"/>
  <c r="AG96" i="15"/>
  <c r="AF96" i="15"/>
  <c r="AJ96" i="15"/>
  <c r="AI96" i="15"/>
  <c r="AF109" i="15"/>
  <c r="AJ109" i="15"/>
  <c r="AI109" i="15"/>
  <c r="AH109" i="15"/>
  <c r="AG109" i="15"/>
  <c r="AL107" i="15"/>
  <c r="AK107" i="15"/>
  <c r="AL107" i="12"/>
  <c r="AK107" i="12"/>
  <c r="AL95" i="12"/>
  <c r="AK95" i="12"/>
  <c r="AH97" i="12"/>
  <c r="AG97" i="12"/>
  <c r="AF97" i="12"/>
  <c r="AI97" i="12"/>
  <c r="AJ97" i="12"/>
  <c r="AL119" i="12"/>
  <c r="AK119" i="12"/>
  <c r="AJ96" i="12"/>
  <c r="AI96" i="12"/>
  <c r="AH96" i="12"/>
  <c r="AG96" i="12"/>
  <c r="AF96" i="12"/>
  <c r="AI121" i="12"/>
  <c r="AH121" i="12"/>
  <c r="AJ121" i="12"/>
  <c r="AG121" i="12"/>
  <c r="AF121" i="12"/>
  <c r="AJ108" i="12"/>
  <c r="AI108" i="12"/>
  <c r="AH108" i="12"/>
  <c r="AG108" i="12"/>
  <c r="AF108" i="12"/>
  <c r="AI120" i="12"/>
  <c r="AH120" i="12"/>
  <c r="AF120" i="12"/>
  <c r="AG120" i="12"/>
  <c r="AJ120" i="12"/>
  <c r="AJ109" i="12"/>
  <c r="AI109" i="12"/>
  <c r="AF109" i="12"/>
  <c r="AH109" i="12"/>
  <c r="AG109" i="12"/>
  <c r="AH132" i="12"/>
  <c r="AG132" i="12"/>
  <c r="AI132" i="12"/>
  <c r="AF132" i="12"/>
  <c r="AJ132" i="12"/>
  <c r="AI133" i="12"/>
  <c r="AH133" i="12"/>
  <c r="AJ133" i="12"/>
  <c r="AG133" i="12"/>
  <c r="AF133" i="12"/>
  <c r="AL131" i="12"/>
  <c r="AK131" i="12"/>
  <c r="AL131" i="11"/>
  <c r="AJ96" i="11"/>
  <c r="AK96" i="11" s="1"/>
  <c r="AH96" i="11"/>
  <c r="AG96" i="11"/>
  <c r="AF96" i="11"/>
  <c r="AF132" i="11"/>
  <c r="AG132" i="11"/>
  <c r="AH132" i="11"/>
  <c r="AI132" i="11"/>
  <c r="AI120" i="11"/>
  <c r="AG120" i="11"/>
  <c r="AJ120" i="11"/>
  <c r="AL120" i="11" s="1"/>
  <c r="AF120" i="11"/>
  <c r="AL132" i="11"/>
  <c r="AK132" i="11"/>
  <c r="AL109" i="11"/>
  <c r="AK109" i="11"/>
  <c r="AJ133" i="11"/>
  <c r="AI133" i="11"/>
  <c r="AJ121" i="11"/>
  <c r="AI121" i="11"/>
  <c r="AJ97" i="11"/>
  <c r="AI97" i="11"/>
  <c r="AH97" i="11"/>
  <c r="AG97" i="11"/>
  <c r="AF97" i="11"/>
  <c r="AG133" i="11"/>
  <c r="AF133" i="11"/>
  <c r="AH133" i="11"/>
  <c r="AF121" i="11"/>
  <c r="AG121" i="11"/>
  <c r="AH121" i="11"/>
  <c r="AL96" i="26" l="1"/>
  <c r="AK96" i="26"/>
  <c r="AL133" i="26"/>
  <c r="AK133" i="26"/>
  <c r="AL109" i="26"/>
  <c r="AK109" i="26"/>
  <c r="AL97" i="26"/>
  <c r="AK97" i="26"/>
  <c r="AL108" i="26"/>
  <c r="AK108" i="26"/>
  <c r="AL132" i="26"/>
  <c r="AK132" i="26"/>
  <c r="AL120" i="26"/>
  <c r="AK120" i="26"/>
  <c r="AL121" i="26"/>
  <c r="AK121" i="26"/>
  <c r="AL120" i="25"/>
  <c r="AK120" i="25"/>
  <c r="AL132" i="25"/>
  <c r="AK132" i="25"/>
  <c r="AL108" i="25"/>
  <c r="AK108" i="25"/>
  <c r="AL109" i="25"/>
  <c r="AK109" i="25"/>
  <c r="AL97" i="25"/>
  <c r="AK97" i="25"/>
  <c r="AL121" i="25"/>
  <c r="AK121" i="25"/>
  <c r="AK133" i="25"/>
  <c r="AL133" i="25"/>
  <c r="AK96" i="25"/>
  <c r="AL96" i="25"/>
  <c r="AL97" i="24"/>
  <c r="AK97" i="24"/>
  <c r="AL121" i="24"/>
  <c r="AK121" i="24"/>
  <c r="AL132" i="24"/>
  <c r="AK132" i="24"/>
  <c r="AL133" i="24"/>
  <c r="AK133" i="24"/>
  <c r="AL96" i="24"/>
  <c r="AK96" i="24"/>
  <c r="AL120" i="24"/>
  <c r="AK120" i="24"/>
  <c r="AL97" i="23"/>
  <c r="AK97" i="23"/>
  <c r="AL96" i="23"/>
  <c r="AK96" i="23"/>
  <c r="AL109" i="23"/>
  <c r="AK109" i="23"/>
  <c r="AL108" i="23"/>
  <c r="AK108" i="23"/>
  <c r="AL132" i="23"/>
  <c r="AK132" i="23"/>
  <c r="AL121" i="23"/>
  <c r="AK121" i="23"/>
  <c r="AL120" i="23"/>
  <c r="AK120" i="23"/>
  <c r="AL133" i="23"/>
  <c r="AK133" i="23"/>
  <c r="AL120" i="22"/>
  <c r="AK120" i="22"/>
  <c r="AL132" i="22"/>
  <c r="AK132" i="22"/>
  <c r="AL109" i="22"/>
  <c r="AK109" i="22"/>
  <c r="AL133" i="22"/>
  <c r="AK133" i="22"/>
  <c r="AL108" i="22"/>
  <c r="AK108" i="22"/>
  <c r="AL97" i="22"/>
  <c r="AK97" i="22"/>
  <c r="AL121" i="22"/>
  <c r="AK121" i="22"/>
  <c r="AL96" i="22"/>
  <c r="AK96" i="22"/>
  <c r="AK96" i="21"/>
  <c r="AL96" i="21"/>
  <c r="AL109" i="21"/>
  <c r="AK109" i="21"/>
  <c r="AL120" i="21"/>
  <c r="AK120" i="21"/>
  <c r="AL108" i="21"/>
  <c r="AK108" i="21"/>
  <c r="AL121" i="21"/>
  <c r="AK121" i="21"/>
  <c r="AL97" i="21"/>
  <c r="AK97" i="21"/>
  <c r="AL133" i="20"/>
  <c r="AK133" i="20"/>
  <c r="AL97" i="20"/>
  <c r="AK97" i="20"/>
  <c r="AL121" i="20"/>
  <c r="AK121" i="20"/>
  <c r="AL108" i="20"/>
  <c r="AK108" i="20"/>
  <c r="AL120" i="20"/>
  <c r="AK120" i="20"/>
  <c r="AL96" i="20"/>
  <c r="AK96" i="20"/>
  <c r="AL109" i="20"/>
  <c r="AK109" i="20"/>
  <c r="AL132" i="20"/>
  <c r="AK132" i="20"/>
  <c r="AL121" i="19"/>
  <c r="AK121" i="19"/>
  <c r="AL109" i="19"/>
  <c r="AK109" i="19"/>
  <c r="AL133" i="19"/>
  <c r="AK133" i="19"/>
  <c r="AL120" i="19"/>
  <c r="AK120" i="19"/>
  <c r="AL96" i="19"/>
  <c r="AK96" i="19"/>
  <c r="AL132" i="19"/>
  <c r="AK132" i="19"/>
  <c r="AL97" i="19"/>
  <c r="AK97" i="19"/>
  <c r="AL108" i="19"/>
  <c r="AK108" i="19"/>
  <c r="AK121" i="18"/>
  <c r="AL121" i="18"/>
  <c r="AK132" i="18"/>
  <c r="AL132" i="18"/>
  <c r="AL109" i="18"/>
  <c r="AK109" i="18"/>
  <c r="AL97" i="18"/>
  <c r="AK97" i="18"/>
  <c r="AK96" i="18"/>
  <c r="AL96" i="18"/>
  <c r="AL133" i="18"/>
  <c r="AK133" i="18"/>
  <c r="AK108" i="18"/>
  <c r="AL108" i="18"/>
  <c r="AK120" i="18"/>
  <c r="AL120" i="18"/>
  <c r="AL133" i="15"/>
  <c r="AK133" i="15"/>
  <c r="AK109" i="15"/>
  <c r="AL109" i="15"/>
  <c r="AL120" i="15"/>
  <c r="AK120" i="15"/>
  <c r="AL132" i="15"/>
  <c r="AK132" i="15"/>
  <c r="AL97" i="15"/>
  <c r="AK97" i="15"/>
  <c r="AK96" i="15"/>
  <c r="AL96" i="15"/>
  <c r="AL108" i="15"/>
  <c r="AK108" i="15"/>
  <c r="AL121" i="15"/>
  <c r="AK121" i="15"/>
  <c r="AL132" i="12"/>
  <c r="AK132" i="12"/>
  <c r="AL120" i="12"/>
  <c r="AK120" i="12"/>
  <c r="AK96" i="12"/>
  <c r="AL96" i="12"/>
  <c r="AL133" i="12"/>
  <c r="AK133" i="12"/>
  <c r="AL109" i="12"/>
  <c r="AK109" i="12"/>
  <c r="AL97" i="12"/>
  <c r="AK97" i="12"/>
  <c r="AL108" i="12"/>
  <c r="AK108" i="12"/>
  <c r="AL121" i="12"/>
  <c r="AK121" i="12"/>
  <c r="X139" i="11"/>
  <c r="X137" i="11"/>
  <c r="X136" i="11"/>
  <c r="X138" i="11"/>
  <c r="AL96" i="11"/>
  <c r="AK120" i="11"/>
  <c r="X133" i="11"/>
  <c r="X131" i="11"/>
  <c r="X112" i="11"/>
  <c r="X103" i="11"/>
  <c r="X124" i="11"/>
  <c r="X92" i="11"/>
  <c r="X86" i="11"/>
  <c r="X109" i="11"/>
  <c r="X104" i="11"/>
  <c r="X96" i="11"/>
  <c r="X93" i="11"/>
  <c r="X90" i="11"/>
  <c r="X122" i="11"/>
  <c r="X88" i="11"/>
  <c r="X117" i="11"/>
  <c r="X95" i="11"/>
  <c r="X100" i="11"/>
  <c r="X114" i="11"/>
  <c r="X107" i="11"/>
  <c r="X89" i="11"/>
  <c r="X125" i="11"/>
  <c r="X129" i="11"/>
  <c r="X127" i="11"/>
  <c r="X110" i="11"/>
  <c r="X120" i="11"/>
  <c r="X113" i="11"/>
  <c r="X119" i="11"/>
  <c r="X134" i="11"/>
  <c r="X106" i="11"/>
  <c r="X116" i="11"/>
  <c r="X115" i="11"/>
  <c r="X128" i="11"/>
  <c r="X94" i="11"/>
  <c r="X91" i="11"/>
  <c r="X121" i="11"/>
  <c r="X87" i="11"/>
  <c r="X108" i="11"/>
  <c r="X135" i="11"/>
  <c r="X126" i="11"/>
  <c r="X132" i="11"/>
  <c r="X130" i="11"/>
  <c r="X97" i="11"/>
  <c r="X123" i="11"/>
  <c r="X102" i="11"/>
  <c r="X101" i="11"/>
  <c r="X98" i="11"/>
  <c r="X99" i="11"/>
  <c r="X118" i="11"/>
  <c r="X111" i="11"/>
  <c r="X105" i="11"/>
  <c r="AL121" i="11"/>
  <c r="AK121" i="11"/>
  <c r="AL133" i="11"/>
  <c r="AK133" i="11"/>
  <c r="AL97" i="11"/>
  <c r="AK97" i="11"/>
  <c r="Z138" i="11" l="1"/>
  <c r="Z139" i="11"/>
  <c r="Z137" i="11"/>
  <c r="Z136" i="11"/>
  <c r="Z119" i="11"/>
  <c r="Z87" i="11"/>
  <c r="Z124" i="11"/>
  <c r="Z107" i="11"/>
  <c r="Z118" i="11"/>
  <c r="Z115" i="11"/>
  <c r="Z117" i="11"/>
  <c r="Z100" i="11"/>
  <c r="Z93" i="11"/>
  <c r="Z113" i="11"/>
  <c r="Z109" i="11"/>
  <c r="Z122" i="11"/>
  <c r="Z120" i="11"/>
  <c r="Z114" i="11"/>
  <c r="Z90" i="11"/>
  <c r="Z94" i="11"/>
  <c r="Z112" i="11"/>
  <c r="Z131" i="11"/>
  <c r="Z108" i="11"/>
  <c r="Z110" i="11"/>
  <c r="Z111" i="11"/>
  <c r="Z99" i="11"/>
  <c r="Z95" i="11"/>
  <c r="Z134" i="11"/>
  <c r="Z121" i="11"/>
  <c r="Z98" i="11"/>
  <c r="Z88" i="11"/>
  <c r="Z135" i="11"/>
  <c r="Z103" i="11"/>
  <c r="Z133" i="11"/>
  <c r="Z125" i="11"/>
  <c r="Z91" i="11"/>
  <c r="Z92" i="11"/>
  <c r="Z104" i="11"/>
  <c r="Z86" i="11"/>
  <c r="Z97" i="11"/>
  <c r="Z101" i="11"/>
  <c r="Z89" i="11"/>
  <c r="Z129" i="11"/>
  <c r="Z132" i="11"/>
  <c r="Z127" i="11"/>
  <c r="Z116" i="11"/>
  <c r="Z130" i="11"/>
  <c r="Z96" i="11"/>
  <c r="Z106" i="11"/>
  <c r="Z128" i="11"/>
  <c r="Z123" i="11"/>
  <c r="Z105" i="11"/>
  <c r="Z126" i="11"/>
  <c r="Z102" i="11"/>
  <c r="W86" i="12" l="1"/>
  <c r="Y86" i="12"/>
  <c r="X121" i="12" l="1"/>
  <c r="AI86" i="12"/>
  <c r="X120" i="12"/>
  <c r="Z133" i="12"/>
  <c r="Z90" i="12"/>
  <c r="Z87" i="12"/>
  <c r="Z130" i="12"/>
  <c r="Z111" i="12"/>
  <c r="Z107" i="12"/>
  <c r="Z91" i="12"/>
  <c r="Z89" i="12"/>
  <c r="X108" i="12"/>
  <c r="X123" i="12"/>
  <c r="Z128" i="12"/>
  <c r="Z122" i="12"/>
  <c r="X96" i="12"/>
  <c r="X127" i="12"/>
  <c r="Z93" i="12"/>
  <c r="Z96" i="12"/>
  <c r="Z119" i="12"/>
  <c r="Z104" i="12"/>
  <c r="Z121" i="12"/>
  <c r="Z117" i="12"/>
  <c r="Z95" i="12"/>
  <c r="Z116" i="12"/>
  <c r="Z110" i="12"/>
  <c r="Z88" i="12"/>
  <c r="Z114" i="12"/>
  <c r="Z120" i="12"/>
  <c r="X115" i="12"/>
  <c r="X98" i="12"/>
  <c r="X132" i="12"/>
  <c r="Z134" i="12"/>
  <c r="Z99" i="12"/>
  <c r="X134" i="12"/>
  <c r="X97" i="12"/>
  <c r="Z118" i="12"/>
  <c r="Z92" i="12"/>
  <c r="Z115" i="12"/>
  <c r="Z139" i="12"/>
  <c r="Z106" i="12"/>
  <c r="Z86" i="12"/>
  <c r="Z124" i="12"/>
  <c r="X100" i="12"/>
  <c r="X105" i="12"/>
  <c r="X107" i="12"/>
  <c r="Z94" i="12"/>
  <c r="Z126" i="12"/>
  <c r="Z97" i="12"/>
  <c r="Z112" i="12"/>
  <c r="Z125" i="12"/>
  <c r="Z123" i="12"/>
  <c r="Z101" i="12"/>
  <c r="X90" i="12"/>
  <c r="X101" i="12"/>
  <c r="X111" i="12"/>
  <c r="X87" i="12"/>
  <c r="X106" i="12"/>
  <c r="Z98" i="12"/>
  <c r="Z137" i="12"/>
  <c r="Z109" i="12"/>
  <c r="Z131" i="12"/>
  <c r="Z138" i="12"/>
  <c r="X128" i="12"/>
  <c r="X109" i="12"/>
  <c r="X136" i="12"/>
  <c r="X130" i="12"/>
  <c r="X112" i="12"/>
  <c r="X137" i="12"/>
  <c r="X125" i="12"/>
  <c r="X92" i="12"/>
  <c r="X104" i="12"/>
  <c r="X95" i="12"/>
  <c r="X93" i="12"/>
  <c r="X131" i="12"/>
  <c r="X129" i="12"/>
  <c r="X139" i="12"/>
  <c r="X138" i="12"/>
  <c r="X119" i="12"/>
  <c r="Z136" i="12"/>
  <c r="Z102" i="12"/>
  <c r="Z132" i="12"/>
  <c r="Z113" i="12"/>
  <c r="Z100" i="12"/>
  <c r="Z127" i="12"/>
  <c r="Z135" i="12"/>
  <c r="X126" i="12"/>
  <c r="X86" i="12"/>
  <c r="X88" i="12"/>
  <c r="X110" i="12"/>
  <c r="X118" i="12"/>
  <c r="X94" i="12"/>
  <c r="X116" i="12"/>
  <c r="X117" i="12"/>
  <c r="AJ86" i="12"/>
  <c r="X113" i="12"/>
  <c r="X102" i="12"/>
  <c r="X133" i="12"/>
  <c r="X135" i="12"/>
  <c r="X122" i="12"/>
  <c r="Z103" i="12"/>
  <c r="Z129" i="12"/>
  <c r="Z108" i="12"/>
  <c r="Z105" i="12"/>
  <c r="X89" i="12"/>
  <c r="X91" i="12"/>
  <c r="X124" i="12"/>
  <c r="X114" i="12"/>
  <c r="X103" i="12"/>
  <c r="X99" i="12"/>
  <c r="AL86" i="12" l="1"/>
  <c r="AK86" i="12"/>
</calcChain>
</file>

<file path=xl/sharedStrings.xml><?xml version="1.0" encoding="utf-8"?>
<sst xmlns="http://schemas.openxmlformats.org/spreadsheetml/2006/main" count="364" uniqueCount="33">
  <si>
    <t>IGPM</t>
  </si>
  <si>
    <t>IPCA</t>
  </si>
  <si>
    <t>Preços Mercado Livre (I50% - 36 meses futuros)</t>
  </si>
  <si>
    <t>Preços Mercado Livre - Média Histórica ACL de 36 meses Futuros</t>
  </si>
  <si>
    <t>Preços Mercado Livre (I50% - 60 meses futuros)</t>
  </si>
  <si>
    <t>Preços Mercado Livre - Média Histórica ACL de 60 meses Futuros</t>
  </si>
  <si>
    <t>Ágio Amarela</t>
  </si>
  <si>
    <t>Ágio Verm I</t>
  </si>
  <si>
    <t>Ágio Verm II</t>
  </si>
  <si>
    <t>Break even (Bandeira Verde)</t>
  </si>
  <si>
    <t>Break even (Bandeira Amarela)</t>
  </si>
  <si>
    <t>Break even (Bandeira Vermelha 1)</t>
  </si>
  <si>
    <t>Break even (Bandeira Vermelha 2)</t>
  </si>
  <si>
    <t>% Economia (Livre x Cativo)</t>
  </si>
  <si>
    <t>A+0 (atual 2026)</t>
  </si>
  <si>
    <t>A+1 (atual 2027)</t>
  </si>
  <si>
    <t>A+2 (atual 2028)</t>
  </si>
  <si>
    <t>A+3 (atual 2029)</t>
  </si>
  <si>
    <t>A+4 (atual 2030)</t>
  </si>
  <si>
    <t>Break even - Bandeira Verde</t>
  </si>
  <si>
    <t>Break even - Bandeira Amarela</t>
  </si>
  <si>
    <t>Break even - Bandeira Vermelha I</t>
  </si>
  <si>
    <t>Break even - Bandeira Vermelha II</t>
  </si>
  <si>
    <t>Economia R$/MWh</t>
  </si>
  <si>
    <t>Positivo</t>
  </si>
  <si>
    <t>Negativo</t>
  </si>
  <si>
    <t>-</t>
  </si>
  <si>
    <t>SWAP NE-N</t>
  </si>
  <si>
    <t>N/A</t>
  </si>
  <si>
    <t>SWAP SE/CO-N/NE</t>
  </si>
  <si>
    <t>SWAP Conv-I5</t>
  </si>
  <si>
    <t>Varejista Encargos Dentro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</si>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</sst>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/>
    </xf>
    <xf numFmtId="14" fontId="0" fillId="0" borderId="1" xfId="0" applyNumberFormat="1" applyBorder="1"/>
    <xf numFmtId="43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0" xfId="0" applyFont="1"/>
    <xf numFmtId="43" fontId="0" fillId="0" borderId="0" xfId="1" applyFont="1" applyBorder="1"/>
    <xf numFmtId="9" fontId="0" fillId="0" borderId="0" xfId="2" applyFont="1"/>
    <xf numFmtId="0" fontId="0" fillId="0" borderId="2" xfId="0" applyBorder="1" applyAlignment="1">
      <alignment horizontal="center" vertical="center"/>
    </xf>
    <xf numFmtId="10" fontId="0" fillId="0" borderId="1" xfId="0" applyNumberFormat="1" applyBorder="1"/>
    <xf numFmtId="10" fontId="0" fillId="3" borderId="1" xfId="0" applyNumberFormat="1" applyFill="1" applyBorder="1"/>
    <xf numFmtId="10" fontId="3" fillId="0" borderId="1" xfId="0" applyNumberFormat="1" applyFont="1" applyBorder="1"/>
    <xf numFmtId="43" fontId="0" fillId="0" borderId="0" xfId="0" applyNumberFormat="1"/>
    <xf numFmtId="43" fontId="0" fillId="2" borderId="1" xfId="0" applyNumberFormat="1" applyFill="1" applyBorder="1"/>
    <xf numFmtId="0" fontId="0" fillId="2" borderId="1" xfId="0" applyFill="1" applyBorder="1" applyAlignment="1">
      <alignment horizontal="center" vertical="center"/>
    </xf>
    <xf numFmtId="43" fontId="0" fillId="4" borderId="0" xfId="0" quotePrefix="1" applyNumberFormat="1" applyFill="1" applyAlignment="1">
      <alignment horizontal="center" vertical="center"/>
    </xf>
    <xf numFmtId="43" fontId="0" fillId="4" borderId="0" xfId="1" applyFont="1" applyFill="1" applyBorder="1"/>
    <xf numFmtId="0" fontId="2" fillId="5" borderId="0" xfId="0" applyFont="1" applyFill="1"/>
    <xf numFmtId="43" fontId="0" fillId="5" borderId="0" xfId="1" applyFont="1" applyFill="1" applyBorder="1"/>
    <xf numFmtId="0" fontId="0" fillId="5" borderId="0" xfId="0" applyFill="1"/>
    <xf numFmtId="0" fontId="2" fillId="6" borderId="0" xfId="0" applyFont="1" applyFill="1"/>
    <xf numFmtId="43" fontId="0" fillId="6" borderId="0" xfId="1" applyFont="1" applyFill="1" applyBorder="1"/>
    <xf numFmtId="0" fontId="0" fillId="6" borderId="0" xfId="0" applyFill="1"/>
    <xf numFmtId="43" fontId="0" fillId="0" borderId="0" xfId="2" applyNumberFormat="1" applyFont="1"/>
    <xf numFmtId="0" fontId="2" fillId="0" borderId="0" xfId="0" applyFont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43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1" xfId="0" quotePrefix="1" applyBorder="1" applyAlignment="1">
      <alignment horizontal="center" vertical="center"/>
    </xf>
    <xf numFmtId="0" fontId="0" fillId="0" borderId="0" xfId="0" applyAlignment="1">
      <alignment horizontal="center"/>
    </xf>
    <xf numFmtId="10" fontId="0" fillId="7" borderId="1" xfId="0" applyNumberFormat="1" applyFill="1" applyBorder="1"/>
    <xf numFmtId="14" fontId="0" fillId="7" borderId="1" xfId="0" applyNumberFormat="1" applyFill="1" applyBorder="1"/>
    <xf numFmtId="43" fontId="0" fillId="7" borderId="1" xfId="0" applyNumberFormat="1" applyFill="1" applyBorder="1"/>
    <xf numFmtId="43" fontId="0" fillId="7" borderId="1" xfId="1" applyFont="1" applyFill="1" applyBorder="1"/>
    <xf numFmtId="0" fontId="0" fillId="7" borderId="1" xfId="0" applyFill="1" applyBorder="1" applyAlignment="1">
      <alignment horizontal="center" vertical="center"/>
    </xf>
    <xf numFmtId="43" fontId="0" fillId="7" borderId="0" xfId="1" applyFont="1" applyFill="1" applyBorder="1"/>
    <xf numFmtId="0" fontId="0" fillId="7" borderId="0" xfId="0" applyFill="1"/>
    <xf numFmtId="43" fontId="0" fillId="7" borderId="0" xfId="0" quotePrefix="1" applyNumberFormat="1" applyFill="1" applyAlignment="1">
      <alignment horizontal="center" vertical="center"/>
    </xf>
    <xf numFmtId="9" fontId="0" fillId="7" borderId="0" xfId="2" applyFont="1" applyFill="1"/>
    <xf numFmtId="0" fontId="0" fillId="7" borderId="1" xfId="0" applyFill="1" applyBorder="1"/>
    <xf numFmtId="164" fontId="0" fillId="7" borderId="1" xfId="1" applyNumberFormat="1" applyFont="1" applyFill="1" applyBorder="1"/>
    <xf numFmtId="164" fontId="0" fillId="7" borderId="1" xfId="1" applyNumberFormat="1" applyFon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1" fontId="0" fillId="7" borderId="1" xfId="1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3" xfId="0" applyBorder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colors>
    <mruColors>
      <color rgb="FFFF9999"/>
      <color rgb="FFE46C0A"/>
      <color rgb="FFAFDC7E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8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0.xml"/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1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2.xml"/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3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4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5.xml"/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6.xml"/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0.xml"/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1.xml"/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2.xml"/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3.xml"/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4.xml"/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5.xml"/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6.xml"/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7.xml"/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8.xml"/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9.xml"/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BR" sz="1400"/>
              <a:t>Evolução</a:t>
            </a:r>
            <a:r>
              <a:rPr lang="pt-BR" sz="1400" baseline="0"/>
              <a:t> da Curva Forward - Energia Incentivada 50%</a:t>
            </a:r>
            <a:endParaRPr lang="pt-BR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3A8E-4AA3-9AC4-42F3F782C1A7}"/>
            </c:ext>
          </c:extLst>
        </c:ser>
        <c:ser>
          <c:idx val="1"/>
          <c:order val="1"/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3A8E-4AA3-9AC4-42F3F782C1A7}"/>
            </c:ext>
          </c:extLst>
        </c:ser>
        <c:ser>
          <c:idx val="2"/>
          <c:order val="2"/>
          <c:spPr>
            <a:ln>
              <a:solidFill>
                <a:schemeClr val="accent2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3A8E-4AA3-9AC4-42F3F782C1A7}"/>
            </c:ext>
          </c:extLst>
        </c:ser>
        <c:ser>
          <c:idx val="3"/>
          <c:order val="3"/>
          <c:spPr>
            <a:ln>
              <a:solidFill>
                <a:schemeClr val="accent4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3A8E-4AA3-9AC4-42F3F782C1A7}"/>
            </c:ext>
          </c:extLst>
        </c:ser>
        <c:ser>
          <c:idx val="4"/>
          <c:order val="4"/>
          <c:spPr>
            <a:ln>
              <a:solidFill>
                <a:schemeClr val="accent3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3A8E-4AA3-9AC4-42F3F782C1A7}"/>
            </c:ext>
          </c:extLst>
        </c:ser>
        <c:ser>
          <c:idx val="5"/>
          <c:order val="5"/>
          <c:spPr>
            <a:ln>
              <a:solidFill>
                <a:schemeClr val="accent6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3A8E-4AA3-9AC4-42F3F782C1A7}"/>
            </c:ext>
          </c:extLst>
        </c:ser>
        <c:ser>
          <c:idx val="6"/>
          <c:order val="6"/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3A8E-4AA3-9AC4-42F3F782C1A7}"/>
            </c:ext>
          </c:extLst>
        </c:ser>
        <c:ser>
          <c:idx val="7"/>
          <c:order val="7"/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7-3A8E-4AA3-9AC4-42F3F782C1A7}"/>
            </c:ext>
          </c:extLst>
        </c:ser>
        <c:ser>
          <c:idx val="8"/>
          <c:order val="8"/>
          <c:marker>
            <c:symbol val="none"/>
          </c:marker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3A8E-4AA3-9AC4-42F3F782C1A7}"/>
            </c:ext>
          </c:extLst>
        </c:ser>
        <c:ser>
          <c:idx val="9"/>
          <c:order val="9"/>
          <c:spPr>
            <a:ln w="41275">
              <a:solidFill>
                <a:srgbClr val="FF0000"/>
              </a:solidFill>
            </a:ln>
          </c:spPr>
          <c:marker>
            <c:symbol val="none"/>
          </c:marker>
          <c:dLbls>
            <c:dLbl>
              <c:idx val="3"/>
              <c:layout>
                <c:manualLayout>
                  <c:x val="-2.424242424242424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A8E-4AA3-9AC4-42F3F782C1A7}"/>
                </c:ext>
              </c:extLst>
            </c:dLbl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i="1">
                    <a:solidFill>
                      <a:srgbClr val="FF0000"/>
                    </a:solidFill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Forward!#REF!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Forward!#REF!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A-3A8E-4AA3-9AC4-42F3F782C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16720784"/>
        <c:axId val="-1916708272"/>
      </c:lineChart>
      <c:catAx>
        <c:axId val="-1916720784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-1916708272"/>
        <c:crosses val="autoZero"/>
        <c:auto val="1"/>
        <c:lblAlgn val="ctr"/>
        <c:lblOffset val="100"/>
        <c:noMultiLvlLbl val="0"/>
      </c:catAx>
      <c:valAx>
        <c:axId val="-1916708272"/>
        <c:scaling>
          <c:orientation val="minMax"/>
        </c:scaling>
        <c:delete val="0"/>
        <c:axPos val="l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pt-BR"/>
                  <a:t>R$/MWh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-1916720784"/>
        <c:crosses val="autoZero"/>
        <c:crossBetween val="between"/>
        <c:majorUnit val="20"/>
      </c:valAx>
    </c:plotArea>
    <c:legend>
      <c:legendPos val="b"/>
      <c:overlay val="0"/>
      <c:txPr>
        <a:bodyPr/>
        <a:lstStyle/>
        <a:p>
          <a:pPr>
            <a:defRPr sz="800"/>
          </a:pPr>
          <a:endParaRPr lang="pt-BR"/>
        </a:p>
      </c:txPr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ysClr val="windowText" lastClr="000000"/>
                </a:solidFill>
              </a:rPr>
              <a:t>Comparação</a:t>
            </a:r>
            <a:r>
              <a:rPr lang="pt-BR" baseline="0">
                <a:solidFill>
                  <a:sysClr val="windowText" lastClr="000000"/>
                </a:solidFill>
              </a:rPr>
              <a:t> Tarifária: Mercado Livre Atacadista x </a:t>
            </a:r>
            <a:r>
              <a:rPr lang="pt-BR" baseline="0">
                <a:solidFill>
                  <a:srgbClr val="00B050"/>
                </a:solidFill>
              </a:rPr>
              <a:t>Mercado Cativo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Forward!$AD$1</c:f>
              <c:strCache>
                <c:ptCount val="1"/>
                <c:pt idx="0">
                  <c:v>Break even (Bandeira Verde)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Forward!$AD$2:$AD$145</c:f>
              <c:numCache>
                <c:formatCode>General</c:formatCode>
                <c:ptCount val="144"/>
                <c:pt idx="84">
                  <c:v>300</c:v>
                </c:pt>
                <c:pt idx="85">
                  <c:v>300</c:v>
                </c:pt>
                <c:pt idx="86">
                  <c:v>300</c:v>
                </c:pt>
                <c:pt idx="87">
                  <c:v>300</c:v>
                </c:pt>
                <c:pt idx="88">
                  <c:v>300</c:v>
                </c:pt>
                <c:pt idx="89">
                  <c:v>300</c:v>
                </c:pt>
                <c:pt idx="90">
                  <c:v>300</c:v>
                </c:pt>
                <c:pt idx="91">
                  <c:v>300</c:v>
                </c:pt>
                <c:pt idx="92">
                  <c:v>300</c:v>
                </c:pt>
                <c:pt idx="93">
                  <c:v>300</c:v>
                </c:pt>
                <c:pt idx="94">
                  <c:v>300</c:v>
                </c:pt>
                <c:pt idx="95">
                  <c:v>300</c:v>
                </c:pt>
                <c:pt idx="96">
                  <c:v>330</c:v>
                </c:pt>
                <c:pt idx="97">
                  <c:v>330</c:v>
                </c:pt>
                <c:pt idx="98">
                  <c:v>330</c:v>
                </c:pt>
                <c:pt idx="99">
                  <c:v>330</c:v>
                </c:pt>
                <c:pt idx="100">
                  <c:v>330</c:v>
                </c:pt>
                <c:pt idx="101">
                  <c:v>330</c:v>
                </c:pt>
                <c:pt idx="102">
                  <c:v>330</c:v>
                </c:pt>
                <c:pt idx="103">
                  <c:v>330</c:v>
                </c:pt>
                <c:pt idx="104">
                  <c:v>330</c:v>
                </c:pt>
                <c:pt idx="105">
                  <c:v>330</c:v>
                </c:pt>
                <c:pt idx="106">
                  <c:v>330</c:v>
                </c:pt>
                <c:pt idx="107" formatCode="_(* #,##0.00_);_(* \(#,##0.00\);_(* &quot;-&quot;??_);_(@_)">
                  <c:v>330</c:v>
                </c:pt>
                <c:pt idx="108" formatCode="_(* #,##0.00_);_(* \(#,##0.00\);_(* &quot;-&quot;??_);_(@_)">
                  <c:v>350</c:v>
                </c:pt>
                <c:pt idx="109" formatCode="_(* #,##0.00_);_(* \(#,##0.00\);_(* &quot;-&quot;??_);_(@_)">
                  <c:v>350</c:v>
                </c:pt>
                <c:pt idx="110" formatCode="_(* #,##0.00_);_(* \(#,##0.00\);_(* &quot;-&quot;??_);_(@_)">
                  <c:v>350</c:v>
                </c:pt>
                <c:pt idx="111" formatCode="_(* #,##0.00_);_(* \(#,##0.00\);_(* &quot;-&quot;??_);_(@_)">
                  <c:v>350</c:v>
                </c:pt>
                <c:pt idx="112" formatCode="_(* #,##0.00_);_(* \(#,##0.00\);_(* &quot;-&quot;??_);_(@_)">
                  <c:v>350</c:v>
                </c:pt>
                <c:pt idx="113" formatCode="_(* #,##0.00_);_(* \(#,##0.00\);_(* &quot;-&quot;??_);_(@_)">
                  <c:v>350</c:v>
                </c:pt>
                <c:pt idx="114" formatCode="_(* #,##0.00_);_(* \(#,##0.00\);_(* &quot;-&quot;??_);_(@_)">
                  <c:v>350</c:v>
                </c:pt>
                <c:pt idx="115" formatCode="_(* #,##0.00_);_(* \(#,##0.00\);_(* &quot;-&quot;??_);_(@_)">
                  <c:v>350</c:v>
                </c:pt>
                <c:pt idx="116" formatCode="_(* #,##0.00_);_(* \(#,##0.00\);_(* &quot;-&quot;??_);_(@_)">
                  <c:v>350</c:v>
                </c:pt>
                <c:pt idx="117" formatCode="_(* #,##0.00_);_(* \(#,##0.00\);_(* &quot;-&quot;??_);_(@_)">
                  <c:v>350</c:v>
                </c:pt>
                <c:pt idx="118" formatCode="_(* #,##0.00_);_(* \(#,##0.00\);_(* &quot;-&quot;??_);_(@_)">
                  <c:v>350</c:v>
                </c:pt>
                <c:pt idx="119" formatCode="_(* #,##0.00_);_(* \(#,##0.00\);_(* &quot;-&quot;??_);_(@_)">
                  <c:v>350</c:v>
                </c:pt>
                <c:pt idx="120" formatCode="_(* #,##0.00_);_(* \(#,##0.00\);_(* &quot;-&quot;??_);_(@_)">
                  <c:v>390</c:v>
                </c:pt>
                <c:pt idx="121" formatCode="_(* #,##0.00_);_(* \(#,##0.00\);_(* &quot;-&quot;??_);_(@_)">
                  <c:v>390</c:v>
                </c:pt>
                <c:pt idx="122" formatCode="_(* #,##0.00_);_(* \(#,##0.00\);_(* &quot;-&quot;??_);_(@_)">
                  <c:v>390</c:v>
                </c:pt>
                <c:pt idx="123" formatCode="_(* #,##0.00_);_(* \(#,##0.00\);_(* &quot;-&quot;??_);_(@_)">
                  <c:v>390</c:v>
                </c:pt>
                <c:pt idx="124" formatCode="_(* #,##0.00_);_(* \(#,##0.00\);_(* &quot;-&quot;??_);_(@_)">
                  <c:v>390</c:v>
                </c:pt>
                <c:pt idx="125" formatCode="_(* #,##0.00_);_(* \(#,##0.00\);_(* &quot;-&quot;??_);_(@_)">
                  <c:v>390</c:v>
                </c:pt>
                <c:pt idx="126" formatCode="_(* #,##0.00_);_(* \(#,##0.00\);_(* &quot;-&quot;??_);_(@_)">
                  <c:v>390</c:v>
                </c:pt>
                <c:pt idx="127" formatCode="_(* #,##0.00_);_(* \(#,##0.00\);_(* &quot;-&quot;??_);_(@_)">
                  <c:v>390</c:v>
                </c:pt>
                <c:pt idx="128" formatCode="_(* #,##0.00_);_(* \(#,##0.00\);_(* &quot;-&quot;??_);_(@_)">
                  <c:v>390</c:v>
                </c:pt>
                <c:pt idx="129" formatCode="_(* #,##0.00_);_(* \(#,##0.00\);_(* &quot;-&quot;??_);_(@_)">
                  <c:v>390</c:v>
                </c:pt>
                <c:pt idx="130" formatCode="_(* #,##0.00_);_(* \(#,##0.00\);_(* &quot;-&quot;??_);_(@_)">
                  <c:v>390</c:v>
                </c:pt>
                <c:pt idx="131" formatCode="_(* #,##0.00_);_(* \(#,##0.00\);_(* &quot;-&quot;??_);_(@_)">
                  <c:v>390</c:v>
                </c:pt>
                <c:pt idx="132" formatCode="_(* #,##0.00_);_(* \(#,##0.00\);_(* &quot;-&quot;??_);_(@_)">
                  <c:v>390</c:v>
                </c:pt>
                <c:pt idx="133" formatCode="_(* #,##0.00_);_(* \(#,##0.00\);_(* &quot;-&quot;??_);_(@_)">
                  <c:v>390</c:v>
                </c:pt>
                <c:pt idx="134" formatCode="_(* #,##0.00_);_(* \(#,##0.00\);_(* &quot;-&quot;??_);_(@_)">
                  <c:v>390</c:v>
                </c:pt>
                <c:pt idx="135" formatCode="_(* #,##0.00_);_(* \(#,##0.00\);_(* &quot;-&quot;??_);_(@_)">
                  <c:v>390</c:v>
                </c:pt>
                <c:pt idx="136" formatCode="_(* #,##0.00_);_(* \(#,##0.00\);_(* &quot;-&quot;??_);_(@_)">
                  <c:v>390</c:v>
                </c:pt>
                <c:pt idx="137" formatCode="_(* #,##0.00_);_(* \(#,##0.00\);_(* &quot;-&quot;??_);_(@_)">
                  <c:v>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96-4DF6-813B-67B9FE53686D}"/>
            </c:ext>
          </c:extLst>
        </c:ser>
        <c:ser>
          <c:idx val="2"/>
          <c:order val="1"/>
          <c:tx>
            <c:strRef>
              <c:f>Forward!$AE$1</c:f>
              <c:strCache>
                <c:ptCount val="1"/>
                <c:pt idx="0">
                  <c:v>Break even (Bandeira Amarela)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Forward!$AE$2:$AE$134</c:f>
              <c:numCache>
                <c:formatCode>_(* #,##0.00_);_(* \(#,##0.00\);_(* "-"??_);_(@_)</c:formatCode>
                <c:ptCount val="133"/>
                <c:pt idx="84">
                  <c:v>329.89</c:v>
                </c:pt>
                <c:pt idx="85">
                  <c:v>329.89</c:v>
                </c:pt>
                <c:pt idx="86">
                  <c:v>329.89</c:v>
                </c:pt>
                <c:pt idx="87">
                  <c:v>329.89</c:v>
                </c:pt>
                <c:pt idx="88">
                  <c:v>329.89</c:v>
                </c:pt>
                <c:pt idx="89">
                  <c:v>329.89</c:v>
                </c:pt>
                <c:pt idx="90">
                  <c:v>329.89</c:v>
                </c:pt>
                <c:pt idx="91">
                  <c:v>329.89</c:v>
                </c:pt>
                <c:pt idx="92">
                  <c:v>329.89</c:v>
                </c:pt>
                <c:pt idx="93">
                  <c:v>329.89</c:v>
                </c:pt>
                <c:pt idx="94">
                  <c:v>329.89</c:v>
                </c:pt>
                <c:pt idx="95">
                  <c:v>329.89</c:v>
                </c:pt>
                <c:pt idx="96">
                  <c:v>359.89</c:v>
                </c:pt>
                <c:pt idx="97">
                  <c:v>359.89</c:v>
                </c:pt>
                <c:pt idx="98">
                  <c:v>359.89</c:v>
                </c:pt>
                <c:pt idx="99">
                  <c:v>359.89</c:v>
                </c:pt>
                <c:pt idx="100">
                  <c:v>359.89</c:v>
                </c:pt>
                <c:pt idx="101">
                  <c:v>359.89</c:v>
                </c:pt>
                <c:pt idx="102">
                  <c:v>359.89</c:v>
                </c:pt>
                <c:pt idx="103">
                  <c:v>359.89</c:v>
                </c:pt>
                <c:pt idx="104">
                  <c:v>359.89</c:v>
                </c:pt>
                <c:pt idx="105">
                  <c:v>359.89</c:v>
                </c:pt>
                <c:pt idx="106">
                  <c:v>359.89</c:v>
                </c:pt>
                <c:pt idx="107">
                  <c:v>359.89</c:v>
                </c:pt>
                <c:pt idx="108">
                  <c:v>368.85</c:v>
                </c:pt>
                <c:pt idx="109">
                  <c:v>368.85</c:v>
                </c:pt>
                <c:pt idx="110">
                  <c:v>368.85</c:v>
                </c:pt>
                <c:pt idx="111">
                  <c:v>368.85</c:v>
                </c:pt>
                <c:pt idx="112">
                  <c:v>368.85</c:v>
                </c:pt>
                <c:pt idx="113">
                  <c:v>368.85</c:v>
                </c:pt>
                <c:pt idx="114">
                  <c:v>368.85</c:v>
                </c:pt>
                <c:pt idx="115">
                  <c:v>368.85</c:v>
                </c:pt>
                <c:pt idx="116">
                  <c:v>368.85</c:v>
                </c:pt>
                <c:pt idx="117">
                  <c:v>368.85</c:v>
                </c:pt>
                <c:pt idx="118">
                  <c:v>368.85</c:v>
                </c:pt>
                <c:pt idx="119">
                  <c:v>368.85</c:v>
                </c:pt>
                <c:pt idx="120">
                  <c:v>408.85</c:v>
                </c:pt>
                <c:pt idx="121">
                  <c:v>408.85</c:v>
                </c:pt>
                <c:pt idx="122">
                  <c:v>408.85</c:v>
                </c:pt>
                <c:pt idx="123">
                  <c:v>408.85</c:v>
                </c:pt>
                <c:pt idx="124">
                  <c:v>408.85</c:v>
                </c:pt>
                <c:pt idx="125">
                  <c:v>408.85</c:v>
                </c:pt>
                <c:pt idx="126">
                  <c:v>408.85</c:v>
                </c:pt>
                <c:pt idx="127">
                  <c:v>408.85</c:v>
                </c:pt>
                <c:pt idx="128">
                  <c:v>408.85</c:v>
                </c:pt>
                <c:pt idx="129">
                  <c:v>408.85</c:v>
                </c:pt>
                <c:pt idx="130">
                  <c:v>408.85</c:v>
                </c:pt>
                <c:pt idx="131">
                  <c:v>408.85</c:v>
                </c:pt>
                <c:pt idx="132">
                  <c:v>408.85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96-4DF6-813B-67B9FE53686D}"/>
            </c:ext>
          </c:extLst>
        </c:ser>
        <c:ser>
          <c:idx val="3"/>
          <c:order val="2"/>
          <c:tx>
            <c:strRef>
              <c:f>Forward!$AF$1</c:f>
              <c:strCache>
                <c:ptCount val="1"/>
                <c:pt idx="0">
                  <c:v>Break even (Bandeira Vermelha 1)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Forward!$AF$2:$AF$134</c:f>
              <c:numCache>
                <c:formatCode>_(* #,##0.00_);_(* \(#,##0.00\);_(* "-"??_);_(@_)</c:formatCode>
                <c:ptCount val="133"/>
                <c:pt idx="84">
                  <c:v>365</c:v>
                </c:pt>
                <c:pt idx="85">
                  <c:v>365</c:v>
                </c:pt>
                <c:pt idx="86">
                  <c:v>365</c:v>
                </c:pt>
                <c:pt idx="87">
                  <c:v>365</c:v>
                </c:pt>
                <c:pt idx="88">
                  <c:v>365</c:v>
                </c:pt>
                <c:pt idx="89">
                  <c:v>365</c:v>
                </c:pt>
                <c:pt idx="90">
                  <c:v>365</c:v>
                </c:pt>
                <c:pt idx="91">
                  <c:v>365</c:v>
                </c:pt>
                <c:pt idx="92">
                  <c:v>365</c:v>
                </c:pt>
                <c:pt idx="93">
                  <c:v>365</c:v>
                </c:pt>
                <c:pt idx="94">
                  <c:v>365</c:v>
                </c:pt>
                <c:pt idx="95">
                  <c:v>365</c:v>
                </c:pt>
                <c:pt idx="96">
                  <c:v>395</c:v>
                </c:pt>
                <c:pt idx="97">
                  <c:v>395</c:v>
                </c:pt>
                <c:pt idx="98">
                  <c:v>395</c:v>
                </c:pt>
                <c:pt idx="99">
                  <c:v>395</c:v>
                </c:pt>
                <c:pt idx="100">
                  <c:v>395</c:v>
                </c:pt>
                <c:pt idx="101">
                  <c:v>395</c:v>
                </c:pt>
                <c:pt idx="102">
                  <c:v>395</c:v>
                </c:pt>
                <c:pt idx="103">
                  <c:v>395</c:v>
                </c:pt>
                <c:pt idx="104">
                  <c:v>395</c:v>
                </c:pt>
                <c:pt idx="105">
                  <c:v>395</c:v>
                </c:pt>
                <c:pt idx="106">
                  <c:v>395</c:v>
                </c:pt>
                <c:pt idx="107">
                  <c:v>395</c:v>
                </c:pt>
                <c:pt idx="108">
                  <c:v>394.63</c:v>
                </c:pt>
                <c:pt idx="109">
                  <c:v>394.63</c:v>
                </c:pt>
                <c:pt idx="110">
                  <c:v>394.63</c:v>
                </c:pt>
                <c:pt idx="111">
                  <c:v>394.63</c:v>
                </c:pt>
                <c:pt idx="112">
                  <c:v>394.63</c:v>
                </c:pt>
                <c:pt idx="113">
                  <c:v>394.63</c:v>
                </c:pt>
                <c:pt idx="114">
                  <c:v>394.63</c:v>
                </c:pt>
                <c:pt idx="115">
                  <c:v>394.63</c:v>
                </c:pt>
                <c:pt idx="116">
                  <c:v>394.63</c:v>
                </c:pt>
                <c:pt idx="117">
                  <c:v>394.63</c:v>
                </c:pt>
                <c:pt idx="118">
                  <c:v>394.63</c:v>
                </c:pt>
                <c:pt idx="119">
                  <c:v>394.63</c:v>
                </c:pt>
                <c:pt idx="120">
                  <c:v>434.63</c:v>
                </c:pt>
                <c:pt idx="121">
                  <c:v>434.63</c:v>
                </c:pt>
                <c:pt idx="122">
                  <c:v>434.63</c:v>
                </c:pt>
                <c:pt idx="123">
                  <c:v>434.63</c:v>
                </c:pt>
                <c:pt idx="124">
                  <c:v>434.63</c:v>
                </c:pt>
                <c:pt idx="125">
                  <c:v>434.63</c:v>
                </c:pt>
                <c:pt idx="126">
                  <c:v>434.63</c:v>
                </c:pt>
                <c:pt idx="127">
                  <c:v>434.63</c:v>
                </c:pt>
                <c:pt idx="128">
                  <c:v>434.63</c:v>
                </c:pt>
                <c:pt idx="129">
                  <c:v>434.63</c:v>
                </c:pt>
                <c:pt idx="130">
                  <c:v>434.63</c:v>
                </c:pt>
                <c:pt idx="131">
                  <c:v>434.63</c:v>
                </c:pt>
                <c:pt idx="132">
                  <c:v>434.63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96-4DF6-813B-67B9FE53686D}"/>
            </c:ext>
          </c:extLst>
        </c:ser>
        <c:ser>
          <c:idx val="4"/>
          <c:order val="3"/>
          <c:tx>
            <c:strRef>
              <c:f>Forward!$AG$1</c:f>
              <c:strCache>
                <c:ptCount val="1"/>
                <c:pt idx="0">
                  <c:v>Break even (Bandeira Vermelha 2)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Forward!$AG$2:$AG$134</c:f>
              <c:numCache>
                <c:formatCode>_(* #,##0.00_);_(* \(#,##0.00\);_(* "-"??_);_(@_)</c:formatCode>
                <c:ptCount val="133"/>
                <c:pt idx="84">
                  <c:v>397.95</c:v>
                </c:pt>
                <c:pt idx="85">
                  <c:v>397.95</c:v>
                </c:pt>
                <c:pt idx="86">
                  <c:v>397.95</c:v>
                </c:pt>
                <c:pt idx="87">
                  <c:v>397.95</c:v>
                </c:pt>
                <c:pt idx="88">
                  <c:v>397.95</c:v>
                </c:pt>
                <c:pt idx="89">
                  <c:v>397.95</c:v>
                </c:pt>
                <c:pt idx="90">
                  <c:v>397.95</c:v>
                </c:pt>
                <c:pt idx="91">
                  <c:v>397.95</c:v>
                </c:pt>
                <c:pt idx="92">
                  <c:v>397.95</c:v>
                </c:pt>
                <c:pt idx="93">
                  <c:v>397.95</c:v>
                </c:pt>
                <c:pt idx="94">
                  <c:v>397.95</c:v>
                </c:pt>
                <c:pt idx="95">
                  <c:v>397.95</c:v>
                </c:pt>
                <c:pt idx="96">
                  <c:v>427.95</c:v>
                </c:pt>
                <c:pt idx="97">
                  <c:v>427.95</c:v>
                </c:pt>
                <c:pt idx="98">
                  <c:v>427.95</c:v>
                </c:pt>
                <c:pt idx="99">
                  <c:v>427.95</c:v>
                </c:pt>
                <c:pt idx="100">
                  <c:v>427.95</c:v>
                </c:pt>
                <c:pt idx="101">
                  <c:v>427.95</c:v>
                </c:pt>
                <c:pt idx="102">
                  <c:v>427.95</c:v>
                </c:pt>
                <c:pt idx="103">
                  <c:v>427.95</c:v>
                </c:pt>
                <c:pt idx="104">
                  <c:v>427.95</c:v>
                </c:pt>
                <c:pt idx="105">
                  <c:v>427.95</c:v>
                </c:pt>
                <c:pt idx="106">
                  <c:v>427.95</c:v>
                </c:pt>
                <c:pt idx="107">
                  <c:v>427.95</c:v>
                </c:pt>
                <c:pt idx="108">
                  <c:v>428.77</c:v>
                </c:pt>
                <c:pt idx="109">
                  <c:v>428.77</c:v>
                </c:pt>
                <c:pt idx="110">
                  <c:v>428.77</c:v>
                </c:pt>
                <c:pt idx="111">
                  <c:v>428.77</c:v>
                </c:pt>
                <c:pt idx="112">
                  <c:v>428.77</c:v>
                </c:pt>
                <c:pt idx="113">
                  <c:v>428.77</c:v>
                </c:pt>
                <c:pt idx="114">
                  <c:v>428.77</c:v>
                </c:pt>
                <c:pt idx="115">
                  <c:v>428.77</c:v>
                </c:pt>
                <c:pt idx="116">
                  <c:v>428.77</c:v>
                </c:pt>
                <c:pt idx="117">
                  <c:v>428.77</c:v>
                </c:pt>
                <c:pt idx="118">
                  <c:v>428.77</c:v>
                </c:pt>
                <c:pt idx="119">
                  <c:v>428.77</c:v>
                </c:pt>
                <c:pt idx="120">
                  <c:v>468.77</c:v>
                </c:pt>
                <c:pt idx="121">
                  <c:v>468.77</c:v>
                </c:pt>
                <c:pt idx="122">
                  <c:v>468.77</c:v>
                </c:pt>
                <c:pt idx="123">
                  <c:v>468.77</c:v>
                </c:pt>
                <c:pt idx="124">
                  <c:v>468.77</c:v>
                </c:pt>
                <c:pt idx="125">
                  <c:v>468.77</c:v>
                </c:pt>
                <c:pt idx="126">
                  <c:v>468.77</c:v>
                </c:pt>
                <c:pt idx="127">
                  <c:v>468.77</c:v>
                </c:pt>
                <c:pt idx="128">
                  <c:v>468.77</c:v>
                </c:pt>
                <c:pt idx="129">
                  <c:v>468.77</c:v>
                </c:pt>
                <c:pt idx="130">
                  <c:v>468.77</c:v>
                </c:pt>
                <c:pt idx="131">
                  <c:v>468.77</c:v>
                </c:pt>
                <c:pt idx="132">
                  <c:v>468.77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96-4DF6-813B-67B9FE53686D}"/>
            </c:ext>
          </c:extLst>
        </c:ser>
        <c:ser>
          <c:idx val="0"/>
          <c:order val="4"/>
          <c:tx>
            <c:strRef>
              <c:f>Forward!$W$1</c:f>
              <c:strCache>
                <c:ptCount val="1"/>
                <c:pt idx="0">
                  <c:v>Preços Mercado Livre (I50% - 36 meses futuros)</c:v>
                </c:pt>
              </c:strCache>
            </c:strRef>
          </c:tx>
          <c:spPr>
            <a:ln w="31750" cap="rnd">
              <a:solidFill>
                <a:schemeClr val="tx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Forward!$W$2:$W$134</c:f>
              <c:numCache>
                <c:formatCode>_(* #,##0.00_);_(* \(#,##0.00\);_(* "-"??_);_(@_)</c:formatCode>
                <c:ptCount val="133"/>
                <c:pt idx="84">
                  <c:v>229.66666666666666</c:v>
                </c:pt>
                <c:pt idx="85">
                  <c:v>209.44444444444446</c:v>
                </c:pt>
                <c:pt idx="86">
                  <c:v>225.44444444444446</c:v>
                </c:pt>
                <c:pt idx="87">
                  <c:v>223.5</c:v>
                </c:pt>
                <c:pt idx="88">
                  <c:v>215.22222222222223</c:v>
                </c:pt>
                <c:pt idx="89">
                  <c:v>211.61111111111111</c:v>
                </c:pt>
                <c:pt idx="90">
                  <c:v>194.66666666666666</c:v>
                </c:pt>
                <c:pt idx="91">
                  <c:v>189.25</c:v>
                </c:pt>
                <c:pt idx="92">
                  <c:v>191.33333333333334</c:v>
                </c:pt>
                <c:pt idx="93">
                  <c:v>170.83333333333334</c:v>
                </c:pt>
                <c:pt idx="94">
                  <c:v>147.72222222222223</c:v>
                </c:pt>
                <c:pt idx="95">
                  <c:v>146.47222222222223</c:v>
                </c:pt>
                <c:pt idx="96">
                  <c:v>127.66666666666667</c:v>
                </c:pt>
                <c:pt idx="97">
                  <c:v>121.72222222222223</c:v>
                </c:pt>
                <c:pt idx="98">
                  <c:v>118.22222222222223</c:v>
                </c:pt>
                <c:pt idx="99">
                  <c:v>108.58333333333333</c:v>
                </c:pt>
                <c:pt idx="100">
                  <c:v>112.77777777777777</c:v>
                </c:pt>
                <c:pt idx="101">
                  <c:v>114.61111111111111</c:v>
                </c:pt>
                <c:pt idx="102">
                  <c:v>117.33333333333333</c:v>
                </c:pt>
                <c:pt idx="103">
                  <c:v>117.02777777777777</c:v>
                </c:pt>
                <c:pt idx="104">
                  <c:v>112.77777777777777</c:v>
                </c:pt>
                <c:pt idx="105">
                  <c:v>116.33333333333333</c:v>
                </c:pt>
                <c:pt idx="106">
                  <c:v>126.72222222222223</c:v>
                </c:pt>
                <c:pt idx="107">
                  <c:v>136.80555555555554</c:v>
                </c:pt>
                <c:pt idx="108">
                  <c:v>134</c:v>
                </c:pt>
                <c:pt idx="109">
                  <c:v>195.16666666666666</c:v>
                </c:pt>
                <c:pt idx="110">
                  <c:v>186.66666666666666</c:v>
                </c:pt>
                <c:pt idx="111">
                  <c:v>176.33333333333334</c:v>
                </c:pt>
                <c:pt idx="112">
                  <c:v>157.44444444444446</c:v>
                </c:pt>
                <c:pt idx="113">
                  <c:v>183.44444444444446</c:v>
                </c:pt>
                <c:pt idx="114">
                  <c:v>204.83333333333334</c:v>
                </c:pt>
                <c:pt idx="115">
                  <c:v>192.02777777777777</c:v>
                </c:pt>
                <c:pt idx="116">
                  <c:v>204.66666666666666</c:v>
                </c:pt>
                <c:pt idx="117">
                  <c:v>219.91666666666666</c:v>
                </c:pt>
                <c:pt idx="118">
                  <c:v>186.77777777777777</c:v>
                </c:pt>
                <c:pt idx="119">
                  <c:v>183.75</c:v>
                </c:pt>
                <c:pt idx="120">
                  <c:v>184.66666666666666</c:v>
                </c:pt>
                <c:pt idx="121">
                  <c:v>213.44444444444446</c:v>
                </c:pt>
                <c:pt idx="122">
                  <c:v>249.38888888888889</c:v>
                </c:pt>
                <c:pt idx="123">
                  <c:v>272.75</c:v>
                </c:pt>
                <c:pt idx="124">
                  <c:v>265.44444444444446</c:v>
                </c:pt>
                <c:pt idx="125">
                  <c:v>265.83333333333331</c:v>
                </c:pt>
                <c:pt idx="126">
                  <c:v>253.33333333333334</c:v>
                </c:pt>
                <c:pt idx="127">
                  <c:v>245.22222222222223</c:v>
                </c:pt>
                <c:pt idx="128">
                  <c:v>262.55555555555554</c:v>
                </c:pt>
                <c:pt idx="129">
                  <c:v>258.66666666666669</c:v>
                </c:pt>
                <c:pt idx="130">
                  <c:v>249.55555555555554</c:v>
                </c:pt>
                <c:pt idx="131">
                  <c:v>281.77777777777777</c:v>
                </c:pt>
                <c:pt idx="132">
                  <c:v>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A96-4DF6-813B-67B9FE53686D}"/>
            </c:ext>
          </c:extLst>
        </c:ser>
        <c:ser>
          <c:idx val="5"/>
          <c:order val="5"/>
          <c:tx>
            <c:strRef>
              <c:f>Forward!$X$1</c:f>
              <c:strCache>
                <c:ptCount val="1"/>
                <c:pt idx="0">
                  <c:v>Preços Mercado Livre - Média Histórica ACL de 36 meses Futuros</c:v>
                </c:pt>
              </c:strCache>
            </c:strRef>
          </c:tx>
          <c:spPr>
            <a:ln w="31750" cap="rnd">
              <a:solidFill>
                <a:schemeClr val="tx1">
                  <a:lumMod val="65000"/>
                  <a:lumOff val="35000"/>
                </a:schemeClr>
              </a:solidFill>
              <a:prstDash val="lg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Forward!$X$2:$X$145</c:f>
              <c:numCache>
                <c:formatCode>_(* #,##0.00_);_(* \(#,##0.00\);_(* "-"??_);_(@_)</c:formatCode>
                <c:ptCount val="144"/>
                <c:pt idx="84">
                  <c:v>201.69958847736623</c:v>
                </c:pt>
                <c:pt idx="85">
                  <c:v>201.69958847736623</c:v>
                </c:pt>
                <c:pt idx="86">
                  <c:v>201.69958847736623</c:v>
                </c:pt>
                <c:pt idx="87">
                  <c:v>201.69958847736623</c:v>
                </c:pt>
                <c:pt idx="88">
                  <c:v>201.69958847736623</c:v>
                </c:pt>
                <c:pt idx="89">
                  <c:v>201.69958847736623</c:v>
                </c:pt>
                <c:pt idx="90">
                  <c:v>201.69958847736623</c:v>
                </c:pt>
                <c:pt idx="91">
                  <c:v>201.69958847736623</c:v>
                </c:pt>
                <c:pt idx="92">
                  <c:v>201.69958847736623</c:v>
                </c:pt>
                <c:pt idx="93">
                  <c:v>201.69958847736623</c:v>
                </c:pt>
                <c:pt idx="94">
                  <c:v>201.69958847736623</c:v>
                </c:pt>
                <c:pt idx="95">
                  <c:v>201.69958847736623</c:v>
                </c:pt>
                <c:pt idx="96">
                  <c:v>201.69958847736623</c:v>
                </c:pt>
                <c:pt idx="97">
                  <c:v>201.69958847736623</c:v>
                </c:pt>
                <c:pt idx="98">
                  <c:v>201.69958847736623</c:v>
                </c:pt>
                <c:pt idx="99">
                  <c:v>201.69958847736623</c:v>
                </c:pt>
                <c:pt idx="100">
                  <c:v>201.69958847736623</c:v>
                </c:pt>
                <c:pt idx="101">
                  <c:v>201.69958847736623</c:v>
                </c:pt>
                <c:pt idx="102">
                  <c:v>201.69958847736623</c:v>
                </c:pt>
                <c:pt idx="103">
                  <c:v>201.69958847736623</c:v>
                </c:pt>
                <c:pt idx="104">
                  <c:v>201.69958847736623</c:v>
                </c:pt>
                <c:pt idx="105">
                  <c:v>201.69958847736623</c:v>
                </c:pt>
                <c:pt idx="106">
                  <c:v>201.69958847736623</c:v>
                </c:pt>
                <c:pt idx="107">
                  <c:v>201.69958847736623</c:v>
                </c:pt>
                <c:pt idx="108">
                  <c:v>201.69958847736623</c:v>
                </c:pt>
                <c:pt idx="109">
                  <c:v>201.69958847736623</c:v>
                </c:pt>
                <c:pt idx="110">
                  <c:v>201.69958847736623</c:v>
                </c:pt>
                <c:pt idx="111">
                  <c:v>201.69958847736623</c:v>
                </c:pt>
                <c:pt idx="112">
                  <c:v>201.69958847736623</c:v>
                </c:pt>
                <c:pt idx="113">
                  <c:v>201.69958847736623</c:v>
                </c:pt>
                <c:pt idx="114">
                  <c:v>201.69958847736623</c:v>
                </c:pt>
                <c:pt idx="115">
                  <c:v>201.69958847736623</c:v>
                </c:pt>
                <c:pt idx="116">
                  <c:v>201.69958847736623</c:v>
                </c:pt>
                <c:pt idx="117">
                  <c:v>201.69958847736623</c:v>
                </c:pt>
                <c:pt idx="118">
                  <c:v>201.69958847736623</c:v>
                </c:pt>
                <c:pt idx="119">
                  <c:v>201.69958847736623</c:v>
                </c:pt>
                <c:pt idx="120">
                  <c:v>201.69958847736623</c:v>
                </c:pt>
                <c:pt idx="121">
                  <c:v>201.69958847736623</c:v>
                </c:pt>
                <c:pt idx="122">
                  <c:v>201.69958847736623</c:v>
                </c:pt>
                <c:pt idx="123">
                  <c:v>201.69958847736623</c:v>
                </c:pt>
                <c:pt idx="124">
                  <c:v>201.69958847736623</c:v>
                </c:pt>
                <c:pt idx="125">
                  <c:v>201.69958847736623</c:v>
                </c:pt>
                <c:pt idx="126">
                  <c:v>201.69958847736623</c:v>
                </c:pt>
                <c:pt idx="127">
                  <c:v>201.69958847736623</c:v>
                </c:pt>
                <c:pt idx="128">
                  <c:v>201.69958847736623</c:v>
                </c:pt>
                <c:pt idx="129">
                  <c:v>201.69958847736623</c:v>
                </c:pt>
                <c:pt idx="130">
                  <c:v>201.69958847736623</c:v>
                </c:pt>
                <c:pt idx="131">
                  <c:v>201.69958847736623</c:v>
                </c:pt>
                <c:pt idx="132">
                  <c:v>201.69958847736623</c:v>
                </c:pt>
                <c:pt idx="133">
                  <c:v>201.69958847736623</c:v>
                </c:pt>
                <c:pt idx="134">
                  <c:v>201.69958847736623</c:v>
                </c:pt>
                <c:pt idx="135">
                  <c:v>201.69958847736623</c:v>
                </c:pt>
                <c:pt idx="136">
                  <c:v>201.69958847736623</c:v>
                </c:pt>
                <c:pt idx="137">
                  <c:v>201.69958847736623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A96-4DF6-813B-67B9FE536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</c:lineChart>
      <c:dateAx>
        <c:axId val="-2111322928"/>
        <c:scaling>
          <c:orientation val="minMax"/>
          <c:max val="46387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Forward!$AI$1</c:f>
              <c:strCache>
                <c:ptCount val="1"/>
                <c:pt idx="0">
                  <c:v>A+0 (atual 2026)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13-4D01-8DF1-B6E2C718C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Forward!$AJ$1</c:f>
              <c:strCache>
                <c:ptCount val="1"/>
                <c:pt idx="0">
                  <c:v>A+1 (atual 2027)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3F-4159-BDDA-B2B65E110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Forward!$AK$1</c:f>
              <c:strCache>
                <c:ptCount val="1"/>
                <c:pt idx="0">
                  <c:v>A+2 (atual 2028)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99-406D-A5AD-F40DCA40E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Forward!$AL$1</c:f>
              <c:strCache>
                <c:ptCount val="1"/>
                <c:pt idx="0">
                  <c:v>A+3 (atual 2029)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ED-464B-8AFD-793FAC6C6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Forward!$AM$1</c:f>
              <c:strCache>
                <c:ptCount val="1"/>
                <c:pt idx="0">
                  <c:v>A+4 (atual 2030)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6-4C47-AEEF-9CCBAA96C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Forward!$AI$1</c:f>
              <c:strCache>
                <c:ptCount val="1"/>
                <c:pt idx="0">
                  <c:v>A+0 (atual 2026)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42-4A39-BA97-2BBB855BC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Forward!$AJ$1</c:f>
              <c:strCache>
                <c:ptCount val="1"/>
                <c:pt idx="0">
                  <c:v>A+1 (atual 2027)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55-45CF-B533-EA5405683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5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Forward!$AK$1</c:f>
              <c:strCache>
                <c:ptCount val="1"/>
                <c:pt idx="0">
                  <c:v>A+2 (atual 2028)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BA-454A-9DC1-56020C177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Forward!$AL$1</c:f>
              <c:strCache>
                <c:ptCount val="1"/>
                <c:pt idx="0">
                  <c:v>A+3 (atual 2029)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FF-4D46-ABD2-62B802A6F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Forward!$AM$1</c:f>
              <c:strCache>
                <c:ptCount val="1"/>
                <c:pt idx="0">
                  <c:v>A+4 (atual 2030)</c:v>
                </c:pt>
              </c:strCache>
            </c:strRef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4-4CC5-BA9E-1C7E701E09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0.24945533769063186</c:v>
                      </c:pt>
                      <c:pt idx="85">
                        <c:v>0.31856564532826531</c:v>
                      </c:pt>
                      <c:pt idx="86">
                        <c:v>0.27259843441528858</c:v>
                      </c:pt>
                      <c:pt idx="87">
                        <c:v>0.28855500465325229</c:v>
                      </c:pt>
                      <c:pt idx="88">
                        <c:v>0.3210058097313</c:v>
                      </c:pt>
                      <c:pt idx="89">
                        <c:v>0.33505809731299907</c:v>
                      </c:pt>
                      <c:pt idx="90">
                        <c:v>0.39179030768517614</c:v>
                      </c:pt>
                      <c:pt idx="91">
                        <c:v>0.40527241584031315</c:v>
                      </c:pt>
                      <c:pt idx="92">
                        <c:v>0.39688339056298994</c:v>
                      </c:pt>
                      <c:pt idx="93">
                        <c:v>0.46017814290655329</c:v>
                      </c:pt>
                      <c:pt idx="94">
                        <c:v>0.5355385025441346</c:v>
                      </c:pt>
                      <c:pt idx="95">
                        <c:v>0.54107469926201668</c:v>
                      </c:pt>
                      <c:pt idx="96">
                        <c:v>0.59701178451178449</c:v>
                      </c:pt>
                      <c:pt idx="97">
                        <c:v>0.61752318642924875</c:v>
                      </c:pt>
                      <c:pt idx="98">
                        <c:v>0.63121071131196405</c:v>
                      </c:pt>
                      <c:pt idx="99">
                        <c:v>0.66336697122532451</c:v>
                      </c:pt>
                      <c:pt idx="100">
                        <c:v>0.65210439756911631</c:v>
                      </c:pt>
                      <c:pt idx="101">
                        <c:v>0.64716294550292885</c:v>
                      </c:pt>
                      <c:pt idx="102">
                        <c:v>0.6385281798015624</c:v>
                      </c:pt>
                      <c:pt idx="103">
                        <c:v>0.63984988596084214</c:v>
                      </c:pt>
                      <c:pt idx="104">
                        <c:v>0.65381500901315281</c:v>
                      </c:pt>
                      <c:pt idx="105">
                        <c:v>0.64372005406735966</c:v>
                      </c:pt>
                      <c:pt idx="106">
                        <c:v>0.61272703401210782</c:v>
                      </c:pt>
                      <c:pt idx="107">
                        <c:v>0.58294911537673322</c:v>
                      </c:pt>
                      <c:pt idx="108">
                        <c:v>0.6132756132756132</c:v>
                      </c:pt>
                      <c:pt idx="109">
                        <c:v>0.43885555046150038</c:v>
                      </c:pt>
                      <c:pt idx="110">
                        <c:v>0.4672775077157369</c:v>
                      </c:pt>
                      <c:pt idx="111">
                        <c:v>0.49749275232485352</c:v>
                      </c:pt>
                      <c:pt idx="112">
                        <c:v>0.55285946224457549</c:v>
                      </c:pt>
                      <c:pt idx="113">
                        <c:v>0.48118891962602056</c:v>
                      </c:pt>
                      <c:pt idx="114">
                        <c:v>0.42180336150230152</c:v>
                      </c:pt>
                      <c:pt idx="115">
                        <c:v>0.45982622745486068</c:v>
                      </c:pt>
                      <c:pt idx="116">
                        <c:v>0.42527267440423222</c:v>
                      </c:pt>
                      <c:pt idx="117">
                        <c:v>0.38493632623854407</c:v>
                      </c:pt>
                      <c:pt idx="118">
                        <c:v>0.48021198067218068</c:v>
                      </c:pt>
                      <c:pt idx="119">
                        <c:v>0.49048020059866504</c:v>
                      </c:pt>
                      <c:pt idx="120">
                        <c:v>0.51185126442858386</c:v>
                      </c:pt>
                      <c:pt idx="121">
                        <c:v>0.43662089402729648</c:v>
                      </c:pt>
                      <c:pt idx="122">
                        <c:v>0.34979149962415967</c:v>
                      </c:pt>
                      <c:pt idx="123">
                        <c:v>0.29318263833458846</c:v>
                      </c:pt>
                      <c:pt idx="124">
                        <c:v>0.3149252336994523</c:v>
                      </c:pt>
                      <c:pt idx="125">
                        <c:v>0.31562350677490941</c:v>
                      </c:pt>
                      <c:pt idx="126">
                        <c:v>0.34930136919006549</c:v>
                      </c:pt>
                      <c:pt idx="127">
                        <c:v>0.37170512353337581</c:v>
                      </c:pt>
                      <c:pt idx="128">
                        <c:v>0.32658343779111659</c:v>
                      </c:pt>
                      <c:pt idx="129">
                        <c:v>0.33961520547454394</c:v>
                      </c:pt>
                      <c:pt idx="130">
                        <c:v>0.36342924078388089</c:v>
                      </c:pt>
                      <c:pt idx="131">
                        <c:v>0.28248515993583417</c:v>
                      </c:pt>
                      <c:pt idx="132">
                        <c:v>0.2025641025641027</c:v>
                      </c:pt>
                      <c:pt idx="133">
                        <c:v>0.12141331878429278</c:v>
                      </c:pt>
                      <c:pt idx="134">
                        <c:v>0.19139682950315462</c:v>
                      </c:pt>
                      <c:pt idx="135">
                        <c:v>0.2580678561833975</c:v>
                      </c:pt>
                      <c:pt idx="136">
                        <c:v>0.22968805795736325</c:v>
                      </c:pt>
                      <c:pt idx="137">
                        <c:v>0.25071335626244434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2280-4073-AB25-C92008AFD547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263.70759999999996</c:v>
                </c:pt>
                <c:pt idx="85">
                  <c:v>248.42971999999997</c:v>
                </c:pt>
                <c:pt idx="86">
                  <c:v>257.14536666666669</c:v>
                </c:pt>
                <c:pt idx="87">
                  <c:v>252.93875000000006</c:v>
                </c:pt>
                <c:pt idx="88">
                  <c:v>247.34376666666665</c:v>
                </c:pt>
                <c:pt idx="89">
                  <c:v>240.67916666666667</c:v>
                </c:pt>
                <c:pt idx="90">
                  <c:v>227.58484000000001</c:v>
                </c:pt>
                <c:pt idx="91">
                  <c:v>222.42684499999999</c:v>
                </c:pt>
                <c:pt idx="92">
                  <c:v>225.21027999999998</c:v>
                </c:pt>
                <c:pt idx="93">
                  <c:v>204.88944000000001</c:v>
                </c:pt>
                <c:pt idx="94">
                  <c:v>184.07542999999998</c:v>
                </c:pt>
                <c:pt idx="95">
                  <c:v>181.83231999999998</c:v>
                </c:pt>
                <c:pt idx="96">
                  <c:v>167.8176</c:v>
                </c:pt>
                <c:pt idx="97">
                  <c:v>160.53850499999999</c:v>
                </c:pt>
                <c:pt idx="98">
                  <c:v>151.17982000000001</c:v>
                </c:pt>
                <c:pt idx="99">
                  <c:v>140.09904</c:v>
                </c:pt>
                <c:pt idx="100">
                  <c:v>141.98286666666669</c:v>
                </c:pt>
                <c:pt idx="101">
                  <c:v>141.90451000000002</c:v>
                </c:pt>
                <c:pt idx="102">
                  <c:v>143.76736</c:v>
                </c:pt>
                <c:pt idx="103">
                  <c:v>143.82398333333333</c:v>
                </c:pt>
                <c:pt idx="104">
                  <c:v>140.60475333333335</c:v>
                </c:pt>
                <c:pt idx="105">
                  <c:v>142.69434000000001</c:v>
                </c:pt>
                <c:pt idx="106">
                  <c:v>150.13911999999999</c:v>
                </c:pt>
                <c:pt idx="107">
                  <c:v>162.93488333333332</c:v>
                </c:pt>
                <c:pt idx="108">
                  <c:v>165.48598000000001</c:v>
                </c:pt>
                <c:pt idx="109">
                  <c:v>218.36848333333333</c:v>
                </c:pt>
                <c:pt idx="110">
                  <c:v>208.38454000000002</c:v>
                </c:pt>
                <c:pt idx="111">
                  <c:v>196.33305999999999</c:v>
                </c:pt>
                <c:pt idx="112">
                  <c:v>178.53568000000001</c:v>
                </c:pt>
                <c:pt idx="113">
                  <c:v>198.29271333333332</c:v>
                </c:pt>
                <c:pt idx="114">
                  <c:v>212.26273</c:v>
                </c:pt>
                <c:pt idx="115">
                  <c:v>202.50021500000003</c:v>
                </c:pt>
                <c:pt idx="116">
                  <c:v>211.56146666666669</c:v>
                </c:pt>
                <c:pt idx="117">
                  <c:v>219.61279999999999</c:v>
                </c:pt>
                <c:pt idx="118">
                  <c:v>195.51756000000003</c:v>
                </c:pt>
                <c:pt idx="119">
                  <c:v>196.12563833333334</c:v>
                </c:pt>
                <c:pt idx="120">
                  <c:v>193.01530000000002</c:v>
                </c:pt>
                <c:pt idx="121">
                  <c:v>214.48719000000003</c:v>
                </c:pt>
                <c:pt idx="122">
                  <c:v>237.91236000000001</c:v>
                </c:pt>
                <c:pt idx="123">
                  <c:v>254.4177</c:v>
                </c:pt>
                <c:pt idx="124">
                  <c:v>249.4478</c:v>
                </c:pt>
                <c:pt idx="125">
                  <c:v>249.3169</c:v>
                </c:pt>
                <c:pt idx="126">
                  <c:v>241.58195999999998</c:v>
                </c:pt>
                <c:pt idx="127">
                  <c:v>236.15881666666667</c:v>
                </c:pt>
                <c:pt idx="128">
                  <c:v>253.31712000000005</c:v>
                </c:pt>
                <c:pt idx="129">
                  <c:v>253.70496</c:v>
                </c:pt>
                <c:pt idx="130">
                  <c:v>245.57735999999997</c:v>
                </c:pt>
                <c:pt idx="131">
                  <c:v>265.95328499999999</c:v>
                </c:pt>
                <c:pt idx="132">
                  <c:v>289.24247999999994</c:v>
                </c:pt>
                <c:pt idx="133">
                  <c:v>316.82339666666667</c:v>
                </c:pt>
                <c:pt idx="134">
                  <c:v>295.70389333333338</c:v>
                </c:pt>
                <c:pt idx="135">
                  <c:v>275.450625</c:v>
                </c:pt>
                <c:pt idx="136">
                  <c:v>286.45183999999995</c:v>
                </c:pt>
                <c:pt idx="137">
                  <c:v>280.93333333333334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80-4073-AB25-C92008AFD547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214.55976839506164</c:v>
                </c:pt>
                <c:pt idx="85">
                  <c:v>214.55976839506164</c:v>
                </c:pt>
                <c:pt idx="86">
                  <c:v>214.55976839506164</c:v>
                </c:pt>
                <c:pt idx="87">
                  <c:v>214.55976839506164</c:v>
                </c:pt>
                <c:pt idx="88">
                  <c:v>214.55976839506164</c:v>
                </c:pt>
                <c:pt idx="89">
                  <c:v>214.55976839506164</c:v>
                </c:pt>
                <c:pt idx="90">
                  <c:v>214.55976839506164</c:v>
                </c:pt>
                <c:pt idx="91">
                  <c:v>214.55976839506164</c:v>
                </c:pt>
                <c:pt idx="92">
                  <c:v>214.55976839506164</c:v>
                </c:pt>
                <c:pt idx="93">
                  <c:v>214.55976839506164</c:v>
                </c:pt>
                <c:pt idx="94">
                  <c:v>214.55976839506164</c:v>
                </c:pt>
                <c:pt idx="95">
                  <c:v>214.55976839506164</c:v>
                </c:pt>
                <c:pt idx="96">
                  <c:v>214.55976839506164</c:v>
                </c:pt>
                <c:pt idx="97">
                  <c:v>214.55976839506164</c:v>
                </c:pt>
                <c:pt idx="98">
                  <c:v>214.55976839506164</c:v>
                </c:pt>
                <c:pt idx="99">
                  <c:v>214.55976839506164</c:v>
                </c:pt>
                <c:pt idx="100">
                  <c:v>214.55976839506164</c:v>
                </c:pt>
                <c:pt idx="101">
                  <c:v>214.55976839506164</c:v>
                </c:pt>
                <c:pt idx="102">
                  <c:v>214.55976839506164</c:v>
                </c:pt>
                <c:pt idx="103">
                  <c:v>214.55976839506164</c:v>
                </c:pt>
                <c:pt idx="104">
                  <c:v>214.55976839506164</c:v>
                </c:pt>
                <c:pt idx="105">
                  <c:v>214.55976839506164</c:v>
                </c:pt>
                <c:pt idx="106">
                  <c:v>214.55976839506164</c:v>
                </c:pt>
                <c:pt idx="107">
                  <c:v>214.55976839506164</c:v>
                </c:pt>
                <c:pt idx="108">
                  <c:v>214.55976839506164</c:v>
                </c:pt>
                <c:pt idx="109">
                  <c:v>214.55976839506164</c:v>
                </c:pt>
                <c:pt idx="110">
                  <c:v>214.55976839506164</c:v>
                </c:pt>
                <c:pt idx="111">
                  <c:v>214.55976839506164</c:v>
                </c:pt>
                <c:pt idx="112">
                  <c:v>214.55976839506164</c:v>
                </c:pt>
                <c:pt idx="113">
                  <c:v>214.55976839506164</c:v>
                </c:pt>
                <c:pt idx="114">
                  <c:v>214.55976839506164</c:v>
                </c:pt>
                <c:pt idx="115">
                  <c:v>214.55976839506164</c:v>
                </c:pt>
                <c:pt idx="116">
                  <c:v>214.55976839506164</c:v>
                </c:pt>
                <c:pt idx="117">
                  <c:v>214.55976839506164</c:v>
                </c:pt>
                <c:pt idx="118">
                  <c:v>214.55976839506164</c:v>
                </c:pt>
                <c:pt idx="119">
                  <c:v>214.55976839506164</c:v>
                </c:pt>
                <c:pt idx="120">
                  <c:v>214.55976839506164</c:v>
                </c:pt>
                <c:pt idx="121">
                  <c:v>214.55976839506164</c:v>
                </c:pt>
                <c:pt idx="122">
                  <c:v>214.55976839506164</c:v>
                </c:pt>
                <c:pt idx="123">
                  <c:v>214.55976839506164</c:v>
                </c:pt>
                <c:pt idx="124">
                  <c:v>214.55976839506164</c:v>
                </c:pt>
                <c:pt idx="125">
                  <c:v>214.55976839506164</c:v>
                </c:pt>
                <c:pt idx="126">
                  <c:v>214.55976839506164</c:v>
                </c:pt>
                <c:pt idx="127">
                  <c:v>214.55976839506164</c:v>
                </c:pt>
                <c:pt idx="128">
                  <c:v>214.55976839506164</c:v>
                </c:pt>
                <c:pt idx="129">
                  <c:v>214.55976839506164</c:v>
                </c:pt>
                <c:pt idx="130">
                  <c:v>214.55976839506164</c:v>
                </c:pt>
                <c:pt idx="131">
                  <c:v>214.55976839506164</c:v>
                </c:pt>
                <c:pt idx="132">
                  <c:v>214.55976839506164</c:v>
                </c:pt>
                <c:pt idx="133">
                  <c:v>214.55976839506164</c:v>
                </c:pt>
                <c:pt idx="134">
                  <c:v>214.55976839506164</c:v>
                </c:pt>
                <c:pt idx="135">
                  <c:v>214.55976839506164</c:v>
                </c:pt>
                <c:pt idx="136">
                  <c:v>214.55976839506164</c:v>
                </c:pt>
                <c:pt idx="137">
                  <c:v>214.55976839506164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2280-4073-AB25-C92008AFD547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373.93199999999996</c:v>
                </c:pt>
                <c:pt idx="85">
                  <c:v>373.93199999999996</c:v>
                </c:pt>
                <c:pt idx="86">
                  <c:v>373.93199999999996</c:v>
                </c:pt>
                <c:pt idx="87">
                  <c:v>373.93199999999996</c:v>
                </c:pt>
                <c:pt idx="88">
                  <c:v>373.93199999999996</c:v>
                </c:pt>
                <c:pt idx="89">
                  <c:v>373.93199999999996</c:v>
                </c:pt>
                <c:pt idx="90">
                  <c:v>373.93199999999996</c:v>
                </c:pt>
                <c:pt idx="91">
                  <c:v>373.93199999999996</c:v>
                </c:pt>
                <c:pt idx="92">
                  <c:v>373.93199999999996</c:v>
                </c:pt>
                <c:pt idx="93">
                  <c:v>373.93199999999996</c:v>
                </c:pt>
                <c:pt idx="94">
                  <c:v>373.93199999999996</c:v>
                </c:pt>
                <c:pt idx="95">
                  <c:v>373.93199999999996</c:v>
                </c:pt>
                <c:pt idx="96">
                  <c:v>369.19871999999998</c:v>
                </c:pt>
                <c:pt idx="97">
                  <c:v>369.19871999999998</c:v>
                </c:pt>
                <c:pt idx="98">
                  <c:v>369.19871999999998</c:v>
                </c:pt>
                <c:pt idx="99">
                  <c:v>369.19871999999998</c:v>
                </c:pt>
                <c:pt idx="100">
                  <c:v>369.19871999999998</c:v>
                </c:pt>
                <c:pt idx="101">
                  <c:v>369.19871999999998</c:v>
                </c:pt>
                <c:pt idx="102">
                  <c:v>369.19871999999998</c:v>
                </c:pt>
                <c:pt idx="103">
                  <c:v>369.19871999999998</c:v>
                </c:pt>
                <c:pt idx="104">
                  <c:v>369.19871999999998</c:v>
                </c:pt>
                <c:pt idx="105">
                  <c:v>369.19871999999998</c:v>
                </c:pt>
                <c:pt idx="106">
                  <c:v>369.19871999999998</c:v>
                </c:pt>
                <c:pt idx="107">
                  <c:v>369.19871999999998</c:v>
                </c:pt>
                <c:pt idx="108">
                  <c:v>389.01554999999996</c:v>
                </c:pt>
                <c:pt idx="109">
                  <c:v>389.01554999999996</c:v>
                </c:pt>
                <c:pt idx="110">
                  <c:v>389.01554999999996</c:v>
                </c:pt>
                <c:pt idx="111">
                  <c:v>389.01554999999996</c:v>
                </c:pt>
                <c:pt idx="112">
                  <c:v>389.01554999999996</c:v>
                </c:pt>
                <c:pt idx="113">
                  <c:v>389.01554999999996</c:v>
                </c:pt>
                <c:pt idx="114">
                  <c:v>389.01554999999996</c:v>
                </c:pt>
                <c:pt idx="115">
                  <c:v>389.01554999999996</c:v>
                </c:pt>
                <c:pt idx="116">
                  <c:v>389.01554999999996</c:v>
                </c:pt>
                <c:pt idx="117">
                  <c:v>389.01554999999996</c:v>
                </c:pt>
                <c:pt idx="118">
                  <c:v>389.01554999999996</c:v>
                </c:pt>
                <c:pt idx="119">
                  <c:v>389.01554999999996</c:v>
                </c:pt>
                <c:pt idx="120">
                  <c:v>406.10504999999995</c:v>
                </c:pt>
                <c:pt idx="121">
                  <c:v>406.10504999999995</c:v>
                </c:pt>
                <c:pt idx="122">
                  <c:v>406.10504999999995</c:v>
                </c:pt>
                <c:pt idx="123">
                  <c:v>406.10504999999995</c:v>
                </c:pt>
                <c:pt idx="124">
                  <c:v>406.10504999999995</c:v>
                </c:pt>
                <c:pt idx="125">
                  <c:v>406.10504999999995</c:v>
                </c:pt>
                <c:pt idx="126">
                  <c:v>406.10504999999995</c:v>
                </c:pt>
                <c:pt idx="127">
                  <c:v>406.10504999999995</c:v>
                </c:pt>
                <c:pt idx="128">
                  <c:v>406.10504999999995</c:v>
                </c:pt>
                <c:pt idx="129">
                  <c:v>406.10504999999995</c:v>
                </c:pt>
                <c:pt idx="130">
                  <c:v>406.10504999999995</c:v>
                </c:pt>
                <c:pt idx="131">
                  <c:v>406.10504999999995</c:v>
                </c:pt>
                <c:pt idx="132">
                  <c:v>402.012</c:v>
                </c:pt>
                <c:pt idx="133">
                  <c:v>402.012</c:v>
                </c:pt>
                <c:pt idx="134">
                  <c:v>402.012</c:v>
                </c:pt>
                <c:pt idx="135">
                  <c:v>402.012</c:v>
                </c:pt>
                <c:pt idx="136">
                  <c:v>402.012</c:v>
                </c:pt>
                <c:pt idx="137">
                  <c:v>402.012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80-4073-AB25-C92008AFD547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410.45757999999995</c:v>
                </c:pt>
                <c:pt idx="85">
                  <c:v>410.45757999999995</c:v>
                </c:pt>
                <c:pt idx="86">
                  <c:v>410.45757999999995</c:v>
                </c:pt>
                <c:pt idx="87">
                  <c:v>410.45757999999995</c:v>
                </c:pt>
                <c:pt idx="88">
                  <c:v>410.45757999999995</c:v>
                </c:pt>
                <c:pt idx="89">
                  <c:v>410.45757999999995</c:v>
                </c:pt>
                <c:pt idx="90">
                  <c:v>410.45757999999995</c:v>
                </c:pt>
                <c:pt idx="91">
                  <c:v>410.45757999999995</c:v>
                </c:pt>
                <c:pt idx="92">
                  <c:v>410.45757999999995</c:v>
                </c:pt>
                <c:pt idx="93">
                  <c:v>410.45757999999995</c:v>
                </c:pt>
                <c:pt idx="94">
                  <c:v>410.45757999999995</c:v>
                </c:pt>
                <c:pt idx="95">
                  <c:v>410.45757999999995</c:v>
                </c:pt>
                <c:pt idx="96">
                  <c:v>404.03252599999996</c:v>
                </c:pt>
                <c:pt idx="97">
                  <c:v>404.03252599999996</c:v>
                </c:pt>
                <c:pt idx="98">
                  <c:v>404.03252599999996</c:v>
                </c:pt>
                <c:pt idx="99">
                  <c:v>404.03252599999996</c:v>
                </c:pt>
                <c:pt idx="100">
                  <c:v>404.03252599999996</c:v>
                </c:pt>
                <c:pt idx="101">
                  <c:v>404.03252599999996</c:v>
                </c:pt>
                <c:pt idx="102">
                  <c:v>404.03252599999996</c:v>
                </c:pt>
                <c:pt idx="103">
                  <c:v>404.03252599999996</c:v>
                </c:pt>
                <c:pt idx="104">
                  <c:v>404.03252599999996</c:v>
                </c:pt>
                <c:pt idx="105">
                  <c:v>404.03252599999996</c:v>
                </c:pt>
                <c:pt idx="106">
                  <c:v>404.03252599999996</c:v>
                </c:pt>
                <c:pt idx="107">
                  <c:v>404.03252599999996</c:v>
                </c:pt>
                <c:pt idx="108">
                  <c:v>410.17844499999995</c:v>
                </c:pt>
                <c:pt idx="109">
                  <c:v>410.17844499999995</c:v>
                </c:pt>
                <c:pt idx="110">
                  <c:v>410.17844499999995</c:v>
                </c:pt>
                <c:pt idx="111">
                  <c:v>410.17844499999995</c:v>
                </c:pt>
                <c:pt idx="112">
                  <c:v>410.17844499999995</c:v>
                </c:pt>
                <c:pt idx="113">
                  <c:v>410.17844499999995</c:v>
                </c:pt>
                <c:pt idx="114">
                  <c:v>410.17844499999995</c:v>
                </c:pt>
                <c:pt idx="115">
                  <c:v>410.17844499999995</c:v>
                </c:pt>
                <c:pt idx="116">
                  <c:v>410.17844499999995</c:v>
                </c:pt>
                <c:pt idx="117">
                  <c:v>410.17844499999995</c:v>
                </c:pt>
                <c:pt idx="118">
                  <c:v>410.17844499999995</c:v>
                </c:pt>
                <c:pt idx="119">
                  <c:v>410.17844499999995</c:v>
                </c:pt>
                <c:pt idx="120">
                  <c:v>426.34052499999996</c:v>
                </c:pt>
                <c:pt idx="121">
                  <c:v>426.34052499999996</c:v>
                </c:pt>
                <c:pt idx="122">
                  <c:v>426.34052499999996</c:v>
                </c:pt>
                <c:pt idx="123">
                  <c:v>426.34052499999996</c:v>
                </c:pt>
                <c:pt idx="124">
                  <c:v>426.34052499999996</c:v>
                </c:pt>
                <c:pt idx="125">
                  <c:v>426.34052499999996</c:v>
                </c:pt>
                <c:pt idx="126">
                  <c:v>426.34052499999996</c:v>
                </c:pt>
                <c:pt idx="127">
                  <c:v>426.34052499999996</c:v>
                </c:pt>
                <c:pt idx="128">
                  <c:v>426.34052499999996</c:v>
                </c:pt>
                <c:pt idx="129">
                  <c:v>426.34052499999996</c:v>
                </c:pt>
                <c:pt idx="130">
                  <c:v>426.34052499999996</c:v>
                </c:pt>
                <c:pt idx="131">
                  <c:v>426.34052499999996</c:v>
                </c:pt>
                <c:pt idx="132">
                  <c:v>421.44258000000002</c:v>
                </c:pt>
                <c:pt idx="133">
                  <c:v>421.44258000000002</c:v>
                </c:pt>
                <c:pt idx="134">
                  <c:v>421.44258000000002</c:v>
                </c:pt>
                <c:pt idx="135">
                  <c:v>421.44258000000002</c:v>
                </c:pt>
                <c:pt idx="136">
                  <c:v>421.44258000000002</c:v>
                </c:pt>
                <c:pt idx="137">
                  <c:v>421.44258000000002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280-4073-AB25-C92008AFD547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453.36199999999997</c:v>
                </c:pt>
                <c:pt idx="85">
                  <c:v>453.36199999999997</c:v>
                </c:pt>
                <c:pt idx="86">
                  <c:v>453.36199999999997</c:v>
                </c:pt>
                <c:pt idx="87">
                  <c:v>453.36199999999997</c:v>
                </c:pt>
                <c:pt idx="88">
                  <c:v>453.36199999999997</c:v>
                </c:pt>
                <c:pt idx="89">
                  <c:v>453.36199999999997</c:v>
                </c:pt>
                <c:pt idx="90">
                  <c:v>453.36199999999997</c:v>
                </c:pt>
                <c:pt idx="91">
                  <c:v>453.36199999999997</c:v>
                </c:pt>
                <c:pt idx="92">
                  <c:v>453.36199999999997</c:v>
                </c:pt>
                <c:pt idx="93">
                  <c:v>453.36199999999997</c:v>
                </c:pt>
                <c:pt idx="94">
                  <c:v>453.36199999999997</c:v>
                </c:pt>
                <c:pt idx="95">
                  <c:v>453.36199999999997</c:v>
                </c:pt>
                <c:pt idx="96">
                  <c:v>444.94971999999996</c:v>
                </c:pt>
                <c:pt idx="97">
                  <c:v>444.94971999999996</c:v>
                </c:pt>
                <c:pt idx="98">
                  <c:v>444.94971999999996</c:v>
                </c:pt>
                <c:pt idx="99">
                  <c:v>444.94971999999996</c:v>
                </c:pt>
                <c:pt idx="100">
                  <c:v>444.94971999999996</c:v>
                </c:pt>
                <c:pt idx="101">
                  <c:v>444.94971999999996</c:v>
                </c:pt>
                <c:pt idx="102">
                  <c:v>444.94971999999996</c:v>
                </c:pt>
                <c:pt idx="103">
                  <c:v>444.94971999999996</c:v>
                </c:pt>
                <c:pt idx="104">
                  <c:v>444.94971999999996</c:v>
                </c:pt>
                <c:pt idx="105">
                  <c:v>444.94971999999996</c:v>
                </c:pt>
                <c:pt idx="106">
                  <c:v>444.94971999999996</c:v>
                </c:pt>
                <c:pt idx="107">
                  <c:v>444.94971999999996</c:v>
                </c:pt>
                <c:pt idx="108">
                  <c:v>439.12165099999999</c:v>
                </c:pt>
                <c:pt idx="109">
                  <c:v>439.12165099999999</c:v>
                </c:pt>
                <c:pt idx="110">
                  <c:v>439.12165099999999</c:v>
                </c:pt>
                <c:pt idx="111">
                  <c:v>439.12165099999999</c:v>
                </c:pt>
                <c:pt idx="112">
                  <c:v>439.12165099999999</c:v>
                </c:pt>
                <c:pt idx="113">
                  <c:v>439.12165099999999</c:v>
                </c:pt>
                <c:pt idx="114">
                  <c:v>439.12165099999999</c:v>
                </c:pt>
                <c:pt idx="115">
                  <c:v>439.12165099999999</c:v>
                </c:pt>
                <c:pt idx="116">
                  <c:v>439.12165099999999</c:v>
                </c:pt>
                <c:pt idx="117">
                  <c:v>439.12165099999999</c:v>
                </c:pt>
                <c:pt idx="118">
                  <c:v>439.12165099999999</c:v>
                </c:pt>
                <c:pt idx="119">
                  <c:v>439.12165099999999</c:v>
                </c:pt>
                <c:pt idx="120">
                  <c:v>454.01535499999994</c:v>
                </c:pt>
                <c:pt idx="121">
                  <c:v>454.01535499999994</c:v>
                </c:pt>
                <c:pt idx="122">
                  <c:v>454.01535499999994</c:v>
                </c:pt>
                <c:pt idx="123">
                  <c:v>454.01535499999994</c:v>
                </c:pt>
                <c:pt idx="124">
                  <c:v>454.01535499999994</c:v>
                </c:pt>
                <c:pt idx="125">
                  <c:v>454.01535499999994</c:v>
                </c:pt>
                <c:pt idx="126">
                  <c:v>454.01535499999994</c:v>
                </c:pt>
                <c:pt idx="127">
                  <c:v>454.01535499999994</c:v>
                </c:pt>
                <c:pt idx="128">
                  <c:v>454.01535499999994</c:v>
                </c:pt>
                <c:pt idx="129">
                  <c:v>454.01535499999994</c:v>
                </c:pt>
                <c:pt idx="130">
                  <c:v>454.01535499999994</c:v>
                </c:pt>
                <c:pt idx="131">
                  <c:v>454.01535499999994</c:v>
                </c:pt>
                <c:pt idx="132">
                  <c:v>448.01660400000003</c:v>
                </c:pt>
                <c:pt idx="133">
                  <c:v>448.01660400000003</c:v>
                </c:pt>
                <c:pt idx="134">
                  <c:v>448.01660400000003</c:v>
                </c:pt>
                <c:pt idx="135">
                  <c:v>448.01660400000003</c:v>
                </c:pt>
                <c:pt idx="136">
                  <c:v>448.01660400000003</c:v>
                </c:pt>
                <c:pt idx="137">
                  <c:v>448.01660400000003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2280-4073-AB25-C92008AFD547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493.62689999999998</c:v>
                </c:pt>
                <c:pt idx="85">
                  <c:v>493.62689999999998</c:v>
                </c:pt>
                <c:pt idx="86">
                  <c:v>493.62689999999998</c:v>
                </c:pt>
                <c:pt idx="87">
                  <c:v>493.62689999999998</c:v>
                </c:pt>
                <c:pt idx="88">
                  <c:v>493.62689999999998</c:v>
                </c:pt>
                <c:pt idx="89">
                  <c:v>493.62689999999998</c:v>
                </c:pt>
                <c:pt idx="90">
                  <c:v>493.62689999999998</c:v>
                </c:pt>
                <c:pt idx="91">
                  <c:v>493.62689999999998</c:v>
                </c:pt>
                <c:pt idx="92">
                  <c:v>493.62689999999998</c:v>
                </c:pt>
                <c:pt idx="93">
                  <c:v>493.62689999999998</c:v>
                </c:pt>
                <c:pt idx="94">
                  <c:v>493.62689999999998</c:v>
                </c:pt>
                <c:pt idx="95">
                  <c:v>493.62689999999998</c:v>
                </c:pt>
                <c:pt idx="96">
                  <c:v>483.34965</c:v>
                </c:pt>
                <c:pt idx="97">
                  <c:v>483.34965</c:v>
                </c:pt>
                <c:pt idx="98">
                  <c:v>483.34965</c:v>
                </c:pt>
                <c:pt idx="99">
                  <c:v>483.34965</c:v>
                </c:pt>
                <c:pt idx="100">
                  <c:v>483.34965</c:v>
                </c:pt>
                <c:pt idx="101">
                  <c:v>483.34965</c:v>
                </c:pt>
                <c:pt idx="102">
                  <c:v>483.34965</c:v>
                </c:pt>
                <c:pt idx="103">
                  <c:v>483.34965</c:v>
                </c:pt>
                <c:pt idx="104">
                  <c:v>483.34965</c:v>
                </c:pt>
                <c:pt idx="105">
                  <c:v>483.34965</c:v>
                </c:pt>
                <c:pt idx="106">
                  <c:v>483.34965</c:v>
                </c:pt>
                <c:pt idx="107">
                  <c:v>483.34965</c:v>
                </c:pt>
                <c:pt idx="108">
                  <c:v>477.45062899999994</c:v>
                </c:pt>
                <c:pt idx="109">
                  <c:v>477.45062899999994</c:v>
                </c:pt>
                <c:pt idx="110">
                  <c:v>477.45062899999994</c:v>
                </c:pt>
                <c:pt idx="111">
                  <c:v>477.45062899999994</c:v>
                </c:pt>
                <c:pt idx="112">
                  <c:v>477.45062899999994</c:v>
                </c:pt>
                <c:pt idx="113">
                  <c:v>477.45062899999994</c:v>
                </c:pt>
                <c:pt idx="114">
                  <c:v>477.45062899999994</c:v>
                </c:pt>
                <c:pt idx="115">
                  <c:v>477.45062899999994</c:v>
                </c:pt>
                <c:pt idx="116">
                  <c:v>477.45062899999994</c:v>
                </c:pt>
                <c:pt idx="117">
                  <c:v>477.45062899999994</c:v>
                </c:pt>
                <c:pt idx="118">
                  <c:v>477.45062899999994</c:v>
                </c:pt>
                <c:pt idx="119">
                  <c:v>477.45062899999994</c:v>
                </c:pt>
                <c:pt idx="120">
                  <c:v>490.66464499999995</c:v>
                </c:pt>
                <c:pt idx="121">
                  <c:v>490.66464499999995</c:v>
                </c:pt>
                <c:pt idx="122">
                  <c:v>490.66464499999995</c:v>
                </c:pt>
                <c:pt idx="123">
                  <c:v>490.66464499999995</c:v>
                </c:pt>
                <c:pt idx="124">
                  <c:v>490.66464499999995</c:v>
                </c:pt>
                <c:pt idx="125">
                  <c:v>490.66464499999995</c:v>
                </c:pt>
                <c:pt idx="126">
                  <c:v>490.66464499999995</c:v>
                </c:pt>
                <c:pt idx="127">
                  <c:v>490.66464499999995</c:v>
                </c:pt>
                <c:pt idx="128">
                  <c:v>490.66464499999995</c:v>
                </c:pt>
                <c:pt idx="129">
                  <c:v>490.66464499999995</c:v>
                </c:pt>
                <c:pt idx="130">
                  <c:v>490.66464499999995</c:v>
                </c:pt>
                <c:pt idx="131">
                  <c:v>490.66464499999995</c:v>
                </c:pt>
                <c:pt idx="132">
                  <c:v>483.20811600000002</c:v>
                </c:pt>
                <c:pt idx="133">
                  <c:v>483.20811600000002</c:v>
                </c:pt>
                <c:pt idx="134">
                  <c:v>483.20811600000002</c:v>
                </c:pt>
                <c:pt idx="135">
                  <c:v>483.20811600000002</c:v>
                </c:pt>
                <c:pt idx="136">
                  <c:v>483.20811600000002</c:v>
                </c:pt>
                <c:pt idx="137">
                  <c:v>483.20811600000002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2280-4073-AB25-C92008AFD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0.24945533769063186</c:v>
                </c:pt>
                <c:pt idx="85">
                  <c:v>0.31856564532826531</c:v>
                </c:pt>
                <c:pt idx="86">
                  <c:v>0.27259843441528858</c:v>
                </c:pt>
                <c:pt idx="87">
                  <c:v>0.28855500465325229</c:v>
                </c:pt>
                <c:pt idx="88">
                  <c:v>0.3210058097313</c:v>
                </c:pt>
                <c:pt idx="89">
                  <c:v>0.33505809731299907</c:v>
                </c:pt>
                <c:pt idx="90">
                  <c:v>0.39179030768517614</c:v>
                </c:pt>
                <c:pt idx="91">
                  <c:v>0.40527241584031315</c:v>
                </c:pt>
                <c:pt idx="92">
                  <c:v>0.39688339056298994</c:v>
                </c:pt>
                <c:pt idx="93">
                  <c:v>0.46017814290655329</c:v>
                </c:pt>
                <c:pt idx="94">
                  <c:v>0.5355385025441346</c:v>
                </c:pt>
                <c:pt idx="95">
                  <c:v>0.54107469926201668</c:v>
                </c:pt>
                <c:pt idx="96">
                  <c:v>0.59701178451178449</c:v>
                </c:pt>
                <c:pt idx="97">
                  <c:v>0.61752318642924875</c:v>
                </c:pt>
                <c:pt idx="98">
                  <c:v>0.63121071131196405</c:v>
                </c:pt>
                <c:pt idx="99">
                  <c:v>0.66336697122532451</c:v>
                </c:pt>
                <c:pt idx="100">
                  <c:v>0.65210439756911631</c:v>
                </c:pt>
                <c:pt idx="101">
                  <c:v>0.64716294550292885</c:v>
                </c:pt>
                <c:pt idx="102">
                  <c:v>0.6385281798015624</c:v>
                </c:pt>
                <c:pt idx="103">
                  <c:v>0.63984988596084214</c:v>
                </c:pt>
                <c:pt idx="104">
                  <c:v>0.65381500901315281</c:v>
                </c:pt>
                <c:pt idx="105">
                  <c:v>0.64372005406735966</c:v>
                </c:pt>
                <c:pt idx="106">
                  <c:v>0.61272703401210782</c:v>
                </c:pt>
                <c:pt idx="107">
                  <c:v>0.58294911537673322</c:v>
                </c:pt>
                <c:pt idx="108">
                  <c:v>0.6132756132756132</c:v>
                </c:pt>
                <c:pt idx="109">
                  <c:v>0.43885555046150038</c:v>
                </c:pt>
                <c:pt idx="110">
                  <c:v>0.4672775077157369</c:v>
                </c:pt>
                <c:pt idx="111">
                  <c:v>0.49749275232485352</c:v>
                </c:pt>
                <c:pt idx="112">
                  <c:v>0.55285946224457549</c:v>
                </c:pt>
                <c:pt idx="113">
                  <c:v>0.48118891962602056</c:v>
                </c:pt>
                <c:pt idx="114">
                  <c:v>0.42180336150230152</c:v>
                </c:pt>
                <c:pt idx="115">
                  <c:v>0.45982622745486068</c:v>
                </c:pt>
                <c:pt idx="116">
                  <c:v>0.42527267440423222</c:v>
                </c:pt>
                <c:pt idx="117">
                  <c:v>0.38493632623854407</c:v>
                </c:pt>
                <c:pt idx="118">
                  <c:v>0.48021198067218068</c:v>
                </c:pt>
                <c:pt idx="119">
                  <c:v>0.49048020059866504</c:v>
                </c:pt>
                <c:pt idx="120">
                  <c:v>0.51185126442858386</c:v>
                </c:pt>
                <c:pt idx="121">
                  <c:v>0.43662089402729648</c:v>
                </c:pt>
                <c:pt idx="122">
                  <c:v>0.34979149962415967</c:v>
                </c:pt>
                <c:pt idx="123">
                  <c:v>0.29318263833458846</c:v>
                </c:pt>
                <c:pt idx="124">
                  <c:v>0.3149252336994523</c:v>
                </c:pt>
                <c:pt idx="125">
                  <c:v>0.31562350677490941</c:v>
                </c:pt>
                <c:pt idx="126">
                  <c:v>0.34930136919006549</c:v>
                </c:pt>
                <c:pt idx="127">
                  <c:v>0.37170512353337581</c:v>
                </c:pt>
                <c:pt idx="128">
                  <c:v>0.32658343779111659</c:v>
                </c:pt>
                <c:pt idx="129">
                  <c:v>0.33961520547454394</c:v>
                </c:pt>
                <c:pt idx="130">
                  <c:v>0.36342924078388089</c:v>
                </c:pt>
                <c:pt idx="131">
                  <c:v>0.28248515993583417</c:v>
                </c:pt>
                <c:pt idx="132">
                  <c:v>0.2025641025641027</c:v>
                </c:pt>
                <c:pt idx="133">
                  <c:v>0.12141331878429278</c:v>
                </c:pt>
                <c:pt idx="134">
                  <c:v>0.19139682950315462</c:v>
                </c:pt>
                <c:pt idx="135">
                  <c:v>0.2580678561833975</c:v>
                </c:pt>
                <c:pt idx="136">
                  <c:v>0.22968805795736325</c:v>
                </c:pt>
                <c:pt idx="137">
                  <c:v>0.25071335626244434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5EE-4DA3-8B22-1EDDF9DDB0EA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EE-4DA3-8B22-1EDDF9DDB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453.36199999999997</c:v>
                      </c:pt>
                      <c:pt idx="85">
                        <c:v>453.36199999999997</c:v>
                      </c:pt>
                      <c:pt idx="86">
                        <c:v>453.36199999999997</c:v>
                      </c:pt>
                      <c:pt idx="87">
                        <c:v>453.36199999999997</c:v>
                      </c:pt>
                      <c:pt idx="88">
                        <c:v>453.36199999999997</c:v>
                      </c:pt>
                      <c:pt idx="89">
                        <c:v>453.36199999999997</c:v>
                      </c:pt>
                      <c:pt idx="90">
                        <c:v>453.36199999999997</c:v>
                      </c:pt>
                      <c:pt idx="91">
                        <c:v>453.36199999999997</c:v>
                      </c:pt>
                      <c:pt idx="92">
                        <c:v>453.36199999999997</c:v>
                      </c:pt>
                      <c:pt idx="93">
                        <c:v>453.36199999999997</c:v>
                      </c:pt>
                      <c:pt idx="94">
                        <c:v>453.36199999999997</c:v>
                      </c:pt>
                      <c:pt idx="95">
                        <c:v>453.36199999999997</c:v>
                      </c:pt>
                      <c:pt idx="96">
                        <c:v>444.94971999999996</c:v>
                      </c:pt>
                      <c:pt idx="97">
                        <c:v>444.94971999999996</c:v>
                      </c:pt>
                      <c:pt idx="98">
                        <c:v>444.94971999999996</c:v>
                      </c:pt>
                      <c:pt idx="99">
                        <c:v>444.94971999999996</c:v>
                      </c:pt>
                      <c:pt idx="100">
                        <c:v>444.94971999999996</c:v>
                      </c:pt>
                      <c:pt idx="101">
                        <c:v>444.94971999999996</c:v>
                      </c:pt>
                      <c:pt idx="102">
                        <c:v>444.94971999999996</c:v>
                      </c:pt>
                      <c:pt idx="103">
                        <c:v>444.94971999999996</c:v>
                      </c:pt>
                      <c:pt idx="104">
                        <c:v>444.94971999999996</c:v>
                      </c:pt>
                      <c:pt idx="105">
                        <c:v>444.94971999999996</c:v>
                      </c:pt>
                      <c:pt idx="106">
                        <c:v>444.94971999999996</c:v>
                      </c:pt>
                      <c:pt idx="107">
                        <c:v>444.94971999999996</c:v>
                      </c:pt>
                      <c:pt idx="108">
                        <c:v>439.12165099999999</c:v>
                      </c:pt>
                      <c:pt idx="109">
                        <c:v>439.12165099999999</c:v>
                      </c:pt>
                      <c:pt idx="110">
                        <c:v>439.12165099999999</c:v>
                      </c:pt>
                      <c:pt idx="111">
                        <c:v>439.12165099999999</c:v>
                      </c:pt>
                      <c:pt idx="112">
                        <c:v>439.12165099999999</c:v>
                      </c:pt>
                      <c:pt idx="113">
                        <c:v>439.12165099999999</c:v>
                      </c:pt>
                      <c:pt idx="114">
                        <c:v>439.12165099999999</c:v>
                      </c:pt>
                      <c:pt idx="115">
                        <c:v>439.12165099999999</c:v>
                      </c:pt>
                      <c:pt idx="116">
                        <c:v>439.12165099999999</c:v>
                      </c:pt>
                      <c:pt idx="117">
                        <c:v>439.12165099999999</c:v>
                      </c:pt>
                      <c:pt idx="118">
                        <c:v>439.12165099999999</c:v>
                      </c:pt>
                      <c:pt idx="119">
                        <c:v>439.12165099999999</c:v>
                      </c:pt>
                      <c:pt idx="120">
                        <c:v>454.01535499999994</c:v>
                      </c:pt>
                      <c:pt idx="121">
                        <c:v>454.01535499999994</c:v>
                      </c:pt>
                      <c:pt idx="122">
                        <c:v>454.01535499999994</c:v>
                      </c:pt>
                      <c:pt idx="123">
                        <c:v>454.01535499999994</c:v>
                      </c:pt>
                      <c:pt idx="124">
                        <c:v>454.01535499999994</c:v>
                      </c:pt>
                      <c:pt idx="125">
                        <c:v>454.01535499999994</c:v>
                      </c:pt>
                      <c:pt idx="126">
                        <c:v>454.01535499999994</c:v>
                      </c:pt>
                      <c:pt idx="127">
                        <c:v>454.01535499999994</c:v>
                      </c:pt>
                      <c:pt idx="128">
                        <c:v>454.01535499999994</c:v>
                      </c:pt>
                      <c:pt idx="129">
                        <c:v>454.01535499999994</c:v>
                      </c:pt>
                      <c:pt idx="130">
                        <c:v>454.01535499999994</c:v>
                      </c:pt>
                      <c:pt idx="131">
                        <c:v>454.01535499999994</c:v>
                      </c:pt>
                      <c:pt idx="132">
                        <c:v>448.01660400000003</c:v>
                      </c:pt>
                      <c:pt idx="133">
                        <c:v>448.01660400000003</c:v>
                      </c:pt>
                      <c:pt idx="134">
                        <c:v>448.01660400000003</c:v>
                      </c:pt>
                      <c:pt idx="135">
                        <c:v>448.01660400000003</c:v>
                      </c:pt>
                      <c:pt idx="136">
                        <c:v>448.01660400000003</c:v>
                      </c:pt>
                      <c:pt idx="137">
                        <c:v>448.01660400000003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55EE-4DA3-8B22-1EDDF9DDB0EA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493.62689999999998</c:v>
                      </c:pt>
                      <c:pt idx="85">
                        <c:v>493.62689999999998</c:v>
                      </c:pt>
                      <c:pt idx="86">
                        <c:v>493.62689999999998</c:v>
                      </c:pt>
                      <c:pt idx="87">
                        <c:v>493.62689999999998</c:v>
                      </c:pt>
                      <c:pt idx="88">
                        <c:v>493.62689999999998</c:v>
                      </c:pt>
                      <c:pt idx="89">
                        <c:v>493.62689999999998</c:v>
                      </c:pt>
                      <c:pt idx="90">
                        <c:v>493.62689999999998</c:v>
                      </c:pt>
                      <c:pt idx="91">
                        <c:v>493.62689999999998</c:v>
                      </c:pt>
                      <c:pt idx="92">
                        <c:v>493.62689999999998</c:v>
                      </c:pt>
                      <c:pt idx="93">
                        <c:v>493.62689999999998</c:v>
                      </c:pt>
                      <c:pt idx="94">
                        <c:v>493.62689999999998</c:v>
                      </c:pt>
                      <c:pt idx="95">
                        <c:v>493.62689999999998</c:v>
                      </c:pt>
                      <c:pt idx="96">
                        <c:v>483.34965</c:v>
                      </c:pt>
                      <c:pt idx="97">
                        <c:v>483.34965</c:v>
                      </c:pt>
                      <c:pt idx="98">
                        <c:v>483.34965</c:v>
                      </c:pt>
                      <c:pt idx="99">
                        <c:v>483.34965</c:v>
                      </c:pt>
                      <c:pt idx="100">
                        <c:v>483.34965</c:v>
                      </c:pt>
                      <c:pt idx="101">
                        <c:v>483.34965</c:v>
                      </c:pt>
                      <c:pt idx="102">
                        <c:v>483.34965</c:v>
                      </c:pt>
                      <c:pt idx="103">
                        <c:v>483.34965</c:v>
                      </c:pt>
                      <c:pt idx="104">
                        <c:v>483.34965</c:v>
                      </c:pt>
                      <c:pt idx="105">
                        <c:v>483.34965</c:v>
                      </c:pt>
                      <c:pt idx="106">
                        <c:v>483.34965</c:v>
                      </c:pt>
                      <c:pt idx="107">
                        <c:v>483.34965</c:v>
                      </c:pt>
                      <c:pt idx="108">
                        <c:v>477.45062899999994</c:v>
                      </c:pt>
                      <c:pt idx="109">
                        <c:v>477.45062899999994</c:v>
                      </c:pt>
                      <c:pt idx="110">
                        <c:v>477.45062899999994</c:v>
                      </c:pt>
                      <c:pt idx="111">
                        <c:v>477.45062899999994</c:v>
                      </c:pt>
                      <c:pt idx="112">
                        <c:v>477.45062899999994</c:v>
                      </c:pt>
                      <c:pt idx="113">
                        <c:v>477.45062899999994</c:v>
                      </c:pt>
                      <c:pt idx="114">
                        <c:v>477.45062899999994</c:v>
                      </c:pt>
                      <c:pt idx="115">
                        <c:v>477.45062899999994</c:v>
                      </c:pt>
                      <c:pt idx="116">
                        <c:v>477.45062899999994</c:v>
                      </c:pt>
                      <c:pt idx="117">
                        <c:v>477.45062899999994</c:v>
                      </c:pt>
                      <c:pt idx="118">
                        <c:v>477.45062899999994</c:v>
                      </c:pt>
                      <c:pt idx="119">
                        <c:v>477.45062899999994</c:v>
                      </c:pt>
                      <c:pt idx="120">
                        <c:v>490.66464499999995</c:v>
                      </c:pt>
                      <c:pt idx="121">
                        <c:v>490.66464499999995</c:v>
                      </c:pt>
                      <c:pt idx="122">
                        <c:v>490.66464499999995</c:v>
                      </c:pt>
                      <c:pt idx="123">
                        <c:v>490.66464499999995</c:v>
                      </c:pt>
                      <c:pt idx="124">
                        <c:v>490.66464499999995</c:v>
                      </c:pt>
                      <c:pt idx="125">
                        <c:v>490.66464499999995</c:v>
                      </c:pt>
                      <c:pt idx="126">
                        <c:v>490.66464499999995</c:v>
                      </c:pt>
                      <c:pt idx="127">
                        <c:v>490.66464499999995</c:v>
                      </c:pt>
                      <c:pt idx="128">
                        <c:v>490.66464499999995</c:v>
                      </c:pt>
                      <c:pt idx="129">
                        <c:v>490.66464499999995</c:v>
                      </c:pt>
                      <c:pt idx="130">
                        <c:v>490.66464499999995</c:v>
                      </c:pt>
                      <c:pt idx="131">
                        <c:v>490.66464499999995</c:v>
                      </c:pt>
                      <c:pt idx="132">
                        <c:v>483.20811600000002</c:v>
                      </c:pt>
                      <c:pt idx="133">
                        <c:v>483.20811600000002</c:v>
                      </c:pt>
                      <c:pt idx="134">
                        <c:v>483.20811600000002</c:v>
                      </c:pt>
                      <c:pt idx="135">
                        <c:v>483.20811600000002</c:v>
                      </c:pt>
                      <c:pt idx="136">
                        <c:v>483.20811600000002</c:v>
                      </c:pt>
                      <c:pt idx="137">
                        <c:v>483.20811600000002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5EE-4DA3-8B22-1EDDF9DDB0EA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220.91089963991769</c:v>
                      </c:pt>
                      <c:pt idx="85">
                        <c:v>220.91089963991769</c:v>
                      </c:pt>
                      <c:pt idx="86">
                        <c:v>220.91089963991769</c:v>
                      </c:pt>
                      <c:pt idx="87">
                        <c:v>220.91089963991769</c:v>
                      </c:pt>
                      <c:pt idx="88">
                        <c:v>220.91089963991769</c:v>
                      </c:pt>
                      <c:pt idx="89">
                        <c:v>220.91089963991769</c:v>
                      </c:pt>
                      <c:pt idx="90">
                        <c:v>220.91089963991769</c:v>
                      </c:pt>
                      <c:pt idx="91">
                        <c:v>220.91089963991769</c:v>
                      </c:pt>
                      <c:pt idx="92">
                        <c:v>220.91089963991769</c:v>
                      </c:pt>
                      <c:pt idx="93">
                        <c:v>220.91089963991769</c:v>
                      </c:pt>
                      <c:pt idx="94">
                        <c:v>220.91089963991769</c:v>
                      </c:pt>
                      <c:pt idx="95">
                        <c:v>220.91089963991769</c:v>
                      </c:pt>
                      <c:pt idx="96">
                        <c:v>220.91089963991769</c:v>
                      </c:pt>
                      <c:pt idx="97">
                        <c:v>220.91089963991769</c:v>
                      </c:pt>
                      <c:pt idx="98">
                        <c:v>220.91089963991769</c:v>
                      </c:pt>
                      <c:pt idx="99">
                        <c:v>220.91089963991769</c:v>
                      </c:pt>
                      <c:pt idx="100">
                        <c:v>220.91089963991769</c:v>
                      </c:pt>
                      <c:pt idx="101">
                        <c:v>220.91089963991769</c:v>
                      </c:pt>
                      <c:pt idx="102">
                        <c:v>220.91089963991769</c:v>
                      </c:pt>
                      <c:pt idx="103">
                        <c:v>220.91089963991769</c:v>
                      </c:pt>
                      <c:pt idx="104">
                        <c:v>220.91089963991769</c:v>
                      </c:pt>
                      <c:pt idx="105">
                        <c:v>220.91089963991769</c:v>
                      </c:pt>
                      <c:pt idx="106">
                        <c:v>220.91089963991769</c:v>
                      </c:pt>
                      <c:pt idx="107">
                        <c:v>220.91089963991769</c:v>
                      </c:pt>
                      <c:pt idx="108">
                        <c:v>220.91089963991769</c:v>
                      </c:pt>
                      <c:pt idx="109">
                        <c:v>220.91089963991769</c:v>
                      </c:pt>
                      <c:pt idx="110">
                        <c:v>220.91089963991769</c:v>
                      </c:pt>
                      <c:pt idx="111">
                        <c:v>220.91089963991769</c:v>
                      </c:pt>
                      <c:pt idx="112">
                        <c:v>220.91089963991769</c:v>
                      </c:pt>
                      <c:pt idx="113">
                        <c:v>220.91089963991769</c:v>
                      </c:pt>
                      <c:pt idx="114">
                        <c:v>220.91089963991769</c:v>
                      </c:pt>
                      <c:pt idx="115">
                        <c:v>220.91089963991769</c:v>
                      </c:pt>
                      <c:pt idx="116">
                        <c:v>220.91089963991769</c:v>
                      </c:pt>
                      <c:pt idx="117">
                        <c:v>220.91089963991769</c:v>
                      </c:pt>
                      <c:pt idx="118">
                        <c:v>220.91089963991769</c:v>
                      </c:pt>
                      <c:pt idx="119">
                        <c:v>220.91089963991769</c:v>
                      </c:pt>
                      <c:pt idx="120">
                        <c:v>220.91089963991769</c:v>
                      </c:pt>
                      <c:pt idx="121">
                        <c:v>220.91089963991769</c:v>
                      </c:pt>
                      <c:pt idx="122">
                        <c:v>220.91089963991769</c:v>
                      </c:pt>
                      <c:pt idx="123">
                        <c:v>220.91089963991769</c:v>
                      </c:pt>
                      <c:pt idx="124">
                        <c:v>220.91089963991769</c:v>
                      </c:pt>
                      <c:pt idx="125">
                        <c:v>220.91089963991769</c:v>
                      </c:pt>
                      <c:pt idx="126">
                        <c:v>220.91089963991769</c:v>
                      </c:pt>
                      <c:pt idx="127">
                        <c:v>220.91089963991769</c:v>
                      </c:pt>
                      <c:pt idx="128">
                        <c:v>220.91089963991769</c:v>
                      </c:pt>
                      <c:pt idx="129">
                        <c:v>220.91089963991769</c:v>
                      </c:pt>
                      <c:pt idx="130">
                        <c:v>220.91089963991769</c:v>
                      </c:pt>
                      <c:pt idx="131">
                        <c:v>220.91089963991769</c:v>
                      </c:pt>
                      <c:pt idx="132">
                        <c:v>220.91089963991769</c:v>
                      </c:pt>
                      <c:pt idx="133">
                        <c:v>220.91089963991769</c:v>
                      </c:pt>
                      <c:pt idx="134">
                        <c:v>220.91089963991769</c:v>
                      </c:pt>
                      <c:pt idx="135">
                        <c:v>220.91089963991769</c:v>
                      </c:pt>
                      <c:pt idx="136">
                        <c:v>220.91089963991769</c:v>
                      </c:pt>
                      <c:pt idx="137">
                        <c:v>220.91089963991769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5EE-4DA3-8B22-1EDDF9DDB0EA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29-4C7D-8FED-207EC0EF8B8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32-46BB-8A7D-837AADD1C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6C-4CAD-9B3C-5144D809EE7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5-42B7-A771-CA669FA8A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AD-4562-B33E-1CDA251B65F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4-4053-9602-30C17536F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7A-40E4-B71D-1F18DB1D540D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19-40DC-A893-DEE486EBE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E9-BA00-748165E21C00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221.62199999999999</c:v>
                </c:pt>
                <c:pt idx="133">
                  <c:v>253.0762</c:v>
                </c:pt>
                <c:pt idx="134">
                  <c:v>244.60800000000003</c:v>
                </c:pt>
                <c:pt idx="135">
                  <c:v>233.88749999999999</c:v>
                </c:pt>
                <c:pt idx="136">
                  <c:v>250.4442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CC-497D-956A-7947543E9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103-47DC-BD98-A43498DC3E4E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103-47DC-BD98-A43498DC3E4E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103-47DC-BD98-A43498DC3E4E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103-47DC-BD98-A43498DC3E4E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103-47DC-BD98-A43498DC3E4E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103-47DC-BD98-A43498DC3E4E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103-47DC-BD98-A43498DC3E4E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103-47DC-BD98-A43498DC3E4E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199.18600000000001</c:v>
                </c:pt>
                <c:pt idx="85" formatCode="_(* #,##0.00_);_(* \(#,##0.00\);_(* &quot;-&quot;??_);_(@_)">
                  <c:v>200.73899999999998</c:v>
                </c:pt>
                <c:pt idx="86" formatCode="_(* #,##0.00_);_(* \(#,##0.00\);_(* &quot;-&quot;??_);_(@_)">
                  <c:v>197.86600000000001</c:v>
                </c:pt>
                <c:pt idx="87" formatCode="_(* #,##0.00_);_(* \(#,##0.00\);_(* &quot;-&quot;??_);_(@_)">
                  <c:v>197.58980000000003</c:v>
                </c:pt>
                <c:pt idx="88" formatCode="_(* #,##0.00_);_(* \(#,##0.00\);_(* &quot;-&quot;??_);_(@_)">
                  <c:v>202.9084</c:v>
                </c:pt>
                <c:pt idx="89" formatCode="_(* #,##0.00_);_(* \(#,##0.00\);_(* &quot;-&quot;??_);_(@_)">
                  <c:v>195.05</c:v>
                </c:pt>
                <c:pt idx="90" formatCode="_(* #,##0.00_);_(* \(#,##0.00\);_(* &quot;-&quot;??_);_(@_)">
                  <c:v>195.10610000000003</c:v>
                </c:pt>
                <c:pt idx="91" formatCode="_(* #,##0.00_);_(* \(#,##0.00\);_(* &quot;-&quot;??_);_(@_)">
                  <c:v>190.36619999999999</c:v>
                </c:pt>
                <c:pt idx="92" formatCode="_(* #,##0.00_);_(* \(#,##0.00\);_(* &quot;-&quot;??_);_(@_)">
                  <c:v>193.30680000000001</c:v>
                </c:pt>
                <c:pt idx="93" formatCode="_(* #,##0.00_);_(* \(#,##0.00\);_(* &quot;-&quot;??_);_(@_)">
                  <c:v>183.148</c:v>
                </c:pt>
                <c:pt idx="94" formatCode="_(* #,##0.00_);_(* \(#,##0.00\);_(* &quot;-&quot;??_);_(@_)">
                  <c:v>182.23349999999999</c:v>
                </c:pt>
                <c:pt idx="95" formatCode="_(* #,##0.00_);_(* \(#,##0.00\);_(* &quot;-&quot;??_);_(@_)">
                  <c:v>181.59799999999998</c:v>
                </c:pt>
                <c:pt idx="96" formatCode="_(* #,##0.00_);_(* \(#,##0.00\);_(* &quot;-&quot;??_);_(@_)">
                  <c:v>185.29859999999999</c:v>
                </c:pt>
                <c:pt idx="97" formatCode="_(* #,##0.00_);_(* \(#,##0.00\);_(* &quot;-&quot;??_);_(@_)">
                  <c:v>189.09629999999999</c:v>
                </c:pt>
                <c:pt idx="98" formatCode="_(* #,##0.00_);_(* \(#,##0.00\);_(* &quot;-&quot;??_);_(@_)">
                  <c:v>179.6652</c:v>
                </c:pt>
                <c:pt idx="99" formatCode="_(* #,##0.00_);_(* \(#,##0.00\);_(* &quot;-&quot;??_);_(@_)">
                  <c:v>181.9914</c:v>
                </c:pt>
                <c:pt idx="100" formatCode="_(* #,##0.00_);_(* \(#,##0.00\);_(* &quot;-&quot;??_);_(@_)">
                  <c:v>175.39060000000001</c:v>
                </c:pt>
                <c:pt idx="101" formatCode="_(* #,##0.00_);_(* \(#,##0.00\);_(* &quot;-&quot;??_);_(@_)">
                  <c:v>170.49</c:v>
                </c:pt>
                <c:pt idx="102" formatCode="_(* #,##0.00_);_(* \(#,##0.00\);_(* &quot;-&quot;??_);_(@_)">
                  <c:v>166.06039999999999</c:v>
                </c:pt>
                <c:pt idx="103" formatCode="_(* #,##0.00_);_(* \(#,##0.00\);_(* &quot;-&quot;??_);_(@_)">
                  <c:v>165.88520000000003</c:v>
                </c:pt>
                <c:pt idx="104" formatCode="_(* #,##0.00_);_(* \(#,##0.00\);_(* &quot;-&quot;??_);_(@_)">
                  <c:v>165.46179999999998</c:v>
                </c:pt>
                <c:pt idx="105" formatCode="_(* #,##0.00_);_(* \(#,##0.00\);_(* &quot;-&quot;??_);_(@_)">
                  <c:v>162.82080000000002</c:v>
                </c:pt>
                <c:pt idx="106" formatCode="_(* #,##0.00_);_(* \(#,##0.00\);_(* &quot;-&quot;??_);_(@_)">
                  <c:v>162.4752</c:v>
                </c:pt>
                <c:pt idx="107" formatCode="_(* #,##0.00_);_(* \(#,##0.00\);_(* &quot;-&quot;??_);_(@_)">
                  <c:v>174.45249999999999</c:v>
                </c:pt>
                <c:pt idx="108" formatCode="_(* #,##0.00_);_(* \(#,##0.00\);_(* &quot;-&quot;??_);_(@_)">
                  <c:v>180.75470000000001</c:v>
                </c:pt>
                <c:pt idx="109" formatCode="_(* #,##0.00_);_(* \(#,##0.00\);_(* &quot;-&quot;??_);_(@_)">
                  <c:v>195.73750000000001</c:v>
                </c:pt>
                <c:pt idx="110" formatCode="_(* #,##0.00_);_(* \(#,##0.00\);_(* &quot;-&quot;??_);_(@_)">
                  <c:v>195.39520000000002</c:v>
                </c:pt>
                <c:pt idx="111" formatCode="_(* #,##0.00_);_(* \(#,##0.00\);_(* &quot;-&quot;??_);_(@_)">
                  <c:v>179.5932</c:v>
                </c:pt>
                <c:pt idx="112" formatCode="_(* #,##0.00_);_(* \(#,##0.00\);_(* &quot;-&quot;??_);_(@_)">
                  <c:v>167.92959999999999</c:v>
                </c:pt>
                <c:pt idx="113" formatCode="_(* #,##0.00_);_(* \(#,##0.00\);_(* &quot;-&quot;??_);_(@_)">
                  <c:v>176.03200000000001</c:v>
                </c:pt>
                <c:pt idx="114" formatCode="_(* #,##0.00_);_(* \(#,##0.00\);_(* &quot;-&quot;??_);_(@_)">
                  <c:v>176.79410000000001</c:v>
                </c:pt>
                <c:pt idx="115" formatCode="_(* #,##0.00_);_(* \(#,##0.00\);_(* &quot;-&quot;??_);_(@_)">
                  <c:v>175.08800000000002</c:v>
                </c:pt>
                <c:pt idx="116" formatCode="_(* #,##0.00_);_(* \(#,##0.00\);_(* &quot;-&quot;??_);_(@_)">
                  <c:v>178.06120000000001</c:v>
                </c:pt>
                <c:pt idx="117" formatCode="_(* #,##0.00_);_(* \(#,##0.00\);_(* &quot;-&quot;??_);_(@_)">
                  <c:v>175.16800000000001</c:v>
                </c:pt>
                <c:pt idx="118" formatCode="_(* #,##0.00_);_(* \(#,##0.00\);_(* &quot;-&quot;??_);_(@_)">
                  <c:v>171.05080000000001</c:v>
                </c:pt>
                <c:pt idx="119" formatCode="_(* #,##0.00_);_(* \(#,##0.00\);_(* &quot;-&quot;??_);_(@_)">
                  <c:v>179.0642</c:v>
                </c:pt>
                <c:pt idx="120" formatCode="_(* #,##0.00_);_(* \(#,##0.00\);_(* &quot;-&quot;??_);_(@_)">
                  <c:v>171.76</c:v>
                </c:pt>
                <c:pt idx="121" formatCode="_(* #,##0.00_);_(* \(#,##0.00\);_(* &quot;-&quot;??_);_(@_)">
                  <c:v>174.71970000000002</c:v>
                </c:pt>
                <c:pt idx="122" formatCode="_(* #,##0.00_);_(* \(#,##0.00\);_(* &quot;-&quot;??_);_(@_)">
                  <c:v>181.0548</c:v>
                </c:pt>
                <c:pt idx="123" formatCode="_(* #,##0.00_);_(* \(#,##0.00\);_(* &quot;-&quot;??_);_(@_)">
                  <c:v>188.37960000000001</c:v>
                </c:pt>
                <c:pt idx="124" formatCode="_(* #,##0.00_);_(* \(#,##0.00\);_(* &quot;-&quot;??_);_(@_)">
                  <c:v>189.70609999999999</c:v>
                </c:pt>
                <c:pt idx="125" formatCode="_(* #,##0.00_);_(* \(#,##0.00\);_(* &quot;-&quot;??_);_(@_)">
                  <c:v>190.28100000000001</c:v>
                </c:pt>
                <c:pt idx="126" formatCode="_(* #,##0.00_);_(* \(#,##0.00\);_(* &quot;-&quot;??_);_(@_)">
                  <c:v>191.93039999999999</c:v>
                </c:pt>
                <c:pt idx="127" formatCode="_(* #,##0.00_);_(* \(#,##0.00\);_(* &quot;-&quot;??_);_(@_)">
                  <c:v>192.49250000000001</c:v>
                </c:pt>
                <c:pt idx="128" formatCode="_(* #,##0.00_);_(* \(#,##0.00\);_(* &quot;-&quot;??_);_(@_)">
                  <c:v>208.32000000000002</c:v>
                </c:pt>
                <c:pt idx="129" formatCode="_(* #,##0.00_);_(* \(#,##0.00\);_(* &quot;-&quot;??_);_(@_)">
                  <c:v>217.72799999999998</c:v>
                </c:pt>
                <c:pt idx="130" formatCode="_(* #,##0.00_);_(* \(#,##0.00\);_(* &quot;-&quot;??_);_(@_)">
                  <c:v>212.3595</c:v>
                </c:pt>
                <c:pt idx="131" formatCode="_(* #,##0.00_);_(* \(#,##0.00\);_(* &quot;-&quot;??_);_(@_)">
                  <c:v>201.64950000000002</c:v>
                </c:pt>
                <c:pt idx="132" formatCode="_(* #,##0.00_);_(* \(#,##0.00\);_(* &quot;-&quot;??_);_(@_)">
                  <c:v>209.25239999999999</c:v>
                </c:pt>
                <c:pt idx="133" formatCode="_(* #,##0.00_);_(* \(#,##0.00\);_(* &quot;-&quot;??_);_(@_)">
                  <c:v>214.1414</c:v>
                </c:pt>
                <c:pt idx="134" formatCode="_(* #,##0.00_);_(* \(#,##0.00\);_(* &quot;-&quot;??_);_(@_)">
                  <c:v>222.18560000000002</c:v>
                </c:pt>
                <c:pt idx="135" formatCode="_(* #,##0.00_);_(* \(#,##0.00\);_(* &quot;-&quot;??_);_(@_)">
                  <c:v>216.67499999999998</c:v>
                </c:pt>
                <c:pt idx="136" formatCode="_(* #,##0.00_);_(* \(#,##0.00\);_(* &quot;-&quot;??_);_(@_)">
                  <c:v>221.27600000000001</c:v>
                </c:pt>
                <c:pt idx="137" formatCode="_(* #,##0.00_);_(* \(#,##0.00\);_(* &quot;-&quot;??_);_(@_)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103-47DC-BD98-A43498DC3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A-D103-47DC-BD98-A43498DC3E4E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1-BE90-44EA-9D33-D3ED06415104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D103-47DC-BD98-A43498DC3E4E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103-47DC-BD98-A43498DC3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6B-4B2B-B887-AC06B089C2E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6B-4B2B-B887-AC06B089C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E8-4A0E-A103-279C17B0DD00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E8-4A0E-A103-279C17B0D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38-432F-AB0C-37CE611A2BE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8-432F-AB0C-37CE611A2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32-4EA1-8E0F-1D923D431C4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32-4EA1-8E0F-1D923D431C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46-4F80-9D15-65B8EBCBD22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46-4F80-9D15-65B8EBCBD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0.24945533769063186</c:v>
                      </c:pt>
                      <c:pt idx="85">
                        <c:v>0.31856564532826531</c:v>
                      </c:pt>
                      <c:pt idx="86">
                        <c:v>0.27259843441528858</c:v>
                      </c:pt>
                      <c:pt idx="87">
                        <c:v>0.28855500465325229</c:v>
                      </c:pt>
                      <c:pt idx="88">
                        <c:v>0.3210058097313</c:v>
                      </c:pt>
                      <c:pt idx="89">
                        <c:v>0.33505809731299907</c:v>
                      </c:pt>
                      <c:pt idx="90">
                        <c:v>0.39179030768517614</c:v>
                      </c:pt>
                      <c:pt idx="91">
                        <c:v>0.40527241584031315</c:v>
                      </c:pt>
                      <c:pt idx="92">
                        <c:v>0.39688339056298994</c:v>
                      </c:pt>
                      <c:pt idx="93">
                        <c:v>0.46017814290655329</c:v>
                      </c:pt>
                      <c:pt idx="94">
                        <c:v>0.5355385025441346</c:v>
                      </c:pt>
                      <c:pt idx="95">
                        <c:v>0.54107469926201668</c:v>
                      </c:pt>
                      <c:pt idx="96">
                        <c:v>0.59701178451178449</c:v>
                      </c:pt>
                      <c:pt idx="97">
                        <c:v>0.61752318642924875</c:v>
                      </c:pt>
                      <c:pt idx="98">
                        <c:v>0.63121071131196405</c:v>
                      </c:pt>
                      <c:pt idx="99">
                        <c:v>0.66336697122532451</c:v>
                      </c:pt>
                      <c:pt idx="100">
                        <c:v>0.65210439756911631</c:v>
                      </c:pt>
                      <c:pt idx="101">
                        <c:v>0.64716294550292885</c:v>
                      </c:pt>
                      <c:pt idx="102">
                        <c:v>0.6385281798015624</c:v>
                      </c:pt>
                      <c:pt idx="103">
                        <c:v>0.63984988596084214</c:v>
                      </c:pt>
                      <c:pt idx="104">
                        <c:v>0.65381500901315281</c:v>
                      </c:pt>
                      <c:pt idx="105">
                        <c:v>0.64372005406735966</c:v>
                      </c:pt>
                      <c:pt idx="106">
                        <c:v>0.61272703401210782</c:v>
                      </c:pt>
                      <c:pt idx="107">
                        <c:v>0.58294911537673322</c:v>
                      </c:pt>
                      <c:pt idx="108">
                        <c:v>0.6132756132756132</c:v>
                      </c:pt>
                      <c:pt idx="109">
                        <c:v>0.43885555046150038</c:v>
                      </c:pt>
                      <c:pt idx="110">
                        <c:v>0.4672775077157369</c:v>
                      </c:pt>
                      <c:pt idx="111">
                        <c:v>0.49749275232485352</c:v>
                      </c:pt>
                      <c:pt idx="112">
                        <c:v>0.55285946224457549</c:v>
                      </c:pt>
                      <c:pt idx="113">
                        <c:v>0.48118891962602056</c:v>
                      </c:pt>
                      <c:pt idx="114">
                        <c:v>0.42180336150230152</c:v>
                      </c:pt>
                      <c:pt idx="115">
                        <c:v>0.45982622745486068</c:v>
                      </c:pt>
                      <c:pt idx="116">
                        <c:v>0.42527267440423222</c:v>
                      </c:pt>
                      <c:pt idx="117">
                        <c:v>0.38493632623854407</c:v>
                      </c:pt>
                      <c:pt idx="118">
                        <c:v>0.48021198067218068</c:v>
                      </c:pt>
                      <c:pt idx="119">
                        <c:v>0.49048020059866504</c:v>
                      </c:pt>
                      <c:pt idx="120">
                        <c:v>0.51185126442858386</c:v>
                      </c:pt>
                      <c:pt idx="121">
                        <c:v>0.43662089402729648</c:v>
                      </c:pt>
                      <c:pt idx="122">
                        <c:v>0.34979149962415967</c:v>
                      </c:pt>
                      <c:pt idx="123">
                        <c:v>0.29318263833458846</c:v>
                      </c:pt>
                      <c:pt idx="124">
                        <c:v>0.3149252336994523</c:v>
                      </c:pt>
                      <c:pt idx="125">
                        <c:v>0.31562350677490941</c:v>
                      </c:pt>
                      <c:pt idx="126">
                        <c:v>0.34930136919006549</c:v>
                      </c:pt>
                      <c:pt idx="127">
                        <c:v>0.37170512353337581</c:v>
                      </c:pt>
                      <c:pt idx="128">
                        <c:v>0.32658343779111659</c:v>
                      </c:pt>
                      <c:pt idx="129">
                        <c:v>0.33961520547454394</c:v>
                      </c:pt>
                      <c:pt idx="130">
                        <c:v>0.36342924078388089</c:v>
                      </c:pt>
                      <c:pt idx="131">
                        <c:v>0.28248515993583417</c:v>
                      </c:pt>
                      <c:pt idx="132">
                        <c:v>0.2025641025641027</c:v>
                      </c:pt>
                      <c:pt idx="133">
                        <c:v>0.12141331878429278</c:v>
                      </c:pt>
                      <c:pt idx="134">
                        <c:v>0.19139682950315462</c:v>
                      </c:pt>
                      <c:pt idx="135">
                        <c:v>0.2580678561833975</c:v>
                      </c:pt>
                      <c:pt idx="136">
                        <c:v>0.22968805795736325</c:v>
                      </c:pt>
                      <c:pt idx="137">
                        <c:v>0.25071335626244434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2099-469E-ABE8-33697C4F48D1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263.70759999999996</c:v>
                </c:pt>
                <c:pt idx="85">
                  <c:v>248.42971999999997</c:v>
                </c:pt>
                <c:pt idx="86">
                  <c:v>257.14536666666669</c:v>
                </c:pt>
                <c:pt idx="87">
                  <c:v>252.93875000000006</c:v>
                </c:pt>
                <c:pt idx="88">
                  <c:v>247.34376666666665</c:v>
                </c:pt>
                <c:pt idx="89">
                  <c:v>240.67916666666667</c:v>
                </c:pt>
                <c:pt idx="90">
                  <c:v>227.58484000000001</c:v>
                </c:pt>
                <c:pt idx="91">
                  <c:v>222.42684499999999</c:v>
                </c:pt>
                <c:pt idx="92">
                  <c:v>225.21027999999998</c:v>
                </c:pt>
                <c:pt idx="93">
                  <c:v>204.88944000000001</c:v>
                </c:pt>
                <c:pt idx="94">
                  <c:v>184.07542999999998</c:v>
                </c:pt>
                <c:pt idx="95">
                  <c:v>181.83231999999998</c:v>
                </c:pt>
                <c:pt idx="96">
                  <c:v>167.8176</c:v>
                </c:pt>
                <c:pt idx="97">
                  <c:v>160.53850499999999</c:v>
                </c:pt>
                <c:pt idx="98">
                  <c:v>151.17982000000001</c:v>
                </c:pt>
                <c:pt idx="99">
                  <c:v>140.09904</c:v>
                </c:pt>
                <c:pt idx="100">
                  <c:v>141.98286666666669</c:v>
                </c:pt>
                <c:pt idx="101">
                  <c:v>141.90451000000002</c:v>
                </c:pt>
                <c:pt idx="102">
                  <c:v>143.76736</c:v>
                </c:pt>
                <c:pt idx="103">
                  <c:v>143.82398333333333</c:v>
                </c:pt>
                <c:pt idx="104">
                  <c:v>140.60475333333335</c:v>
                </c:pt>
                <c:pt idx="105">
                  <c:v>142.69434000000001</c:v>
                </c:pt>
                <c:pt idx="106">
                  <c:v>150.13911999999999</c:v>
                </c:pt>
                <c:pt idx="107">
                  <c:v>162.93488333333332</c:v>
                </c:pt>
                <c:pt idx="108">
                  <c:v>165.48598000000001</c:v>
                </c:pt>
                <c:pt idx="109">
                  <c:v>218.36848333333333</c:v>
                </c:pt>
                <c:pt idx="110">
                  <c:v>208.38454000000002</c:v>
                </c:pt>
                <c:pt idx="111">
                  <c:v>196.33305999999999</c:v>
                </c:pt>
                <c:pt idx="112">
                  <c:v>178.53568000000001</c:v>
                </c:pt>
                <c:pt idx="113">
                  <c:v>198.29271333333332</c:v>
                </c:pt>
                <c:pt idx="114">
                  <c:v>212.26273</c:v>
                </c:pt>
                <c:pt idx="115">
                  <c:v>202.50021500000003</c:v>
                </c:pt>
                <c:pt idx="116">
                  <c:v>211.56146666666669</c:v>
                </c:pt>
                <c:pt idx="117">
                  <c:v>219.61279999999999</c:v>
                </c:pt>
                <c:pt idx="118">
                  <c:v>195.51756000000003</c:v>
                </c:pt>
                <c:pt idx="119">
                  <c:v>196.12563833333334</c:v>
                </c:pt>
                <c:pt idx="120">
                  <c:v>193.01530000000002</c:v>
                </c:pt>
                <c:pt idx="121">
                  <c:v>214.48719000000003</c:v>
                </c:pt>
                <c:pt idx="122">
                  <c:v>237.91236000000001</c:v>
                </c:pt>
                <c:pt idx="123">
                  <c:v>254.4177</c:v>
                </c:pt>
                <c:pt idx="124">
                  <c:v>249.4478</c:v>
                </c:pt>
                <c:pt idx="125">
                  <c:v>249.3169</c:v>
                </c:pt>
                <c:pt idx="126">
                  <c:v>241.58195999999998</c:v>
                </c:pt>
                <c:pt idx="127">
                  <c:v>236.15881666666667</c:v>
                </c:pt>
                <c:pt idx="128">
                  <c:v>253.31712000000005</c:v>
                </c:pt>
                <c:pt idx="129">
                  <c:v>253.70496</c:v>
                </c:pt>
                <c:pt idx="130">
                  <c:v>245.57735999999997</c:v>
                </c:pt>
                <c:pt idx="131">
                  <c:v>265.95328499999999</c:v>
                </c:pt>
                <c:pt idx="132">
                  <c:v>289.24247999999994</c:v>
                </c:pt>
                <c:pt idx="133">
                  <c:v>316.82339666666667</c:v>
                </c:pt>
                <c:pt idx="134">
                  <c:v>295.70389333333338</c:v>
                </c:pt>
                <c:pt idx="135">
                  <c:v>275.450625</c:v>
                </c:pt>
                <c:pt idx="136">
                  <c:v>286.45183999999995</c:v>
                </c:pt>
                <c:pt idx="137">
                  <c:v>280.93333333333334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99-469E-ABE8-33697C4F48D1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214.55976839506164</c:v>
                </c:pt>
                <c:pt idx="85">
                  <c:v>214.55976839506164</c:v>
                </c:pt>
                <c:pt idx="86">
                  <c:v>214.55976839506164</c:v>
                </c:pt>
                <c:pt idx="87">
                  <c:v>214.55976839506164</c:v>
                </c:pt>
                <c:pt idx="88">
                  <c:v>214.55976839506164</c:v>
                </c:pt>
                <c:pt idx="89">
                  <c:v>214.55976839506164</c:v>
                </c:pt>
                <c:pt idx="90">
                  <c:v>214.55976839506164</c:v>
                </c:pt>
                <c:pt idx="91">
                  <c:v>214.55976839506164</c:v>
                </c:pt>
                <c:pt idx="92">
                  <c:v>214.55976839506164</c:v>
                </c:pt>
                <c:pt idx="93">
                  <c:v>214.55976839506164</c:v>
                </c:pt>
                <c:pt idx="94">
                  <c:v>214.55976839506164</c:v>
                </c:pt>
                <c:pt idx="95">
                  <c:v>214.55976839506164</c:v>
                </c:pt>
                <c:pt idx="96">
                  <c:v>214.55976839506164</c:v>
                </c:pt>
                <c:pt idx="97">
                  <c:v>214.55976839506164</c:v>
                </c:pt>
                <c:pt idx="98">
                  <c:v>214.55976839506164</c:v>
                </c:pt>
                <c:pt idx="99">
                  <c:v>214.55976839506164</c:v>
                </c:pt>
                <c:pt idx="100">
                  <c:v>214.55976839506164</c:v>
                </c:pt>
                <c:pt idx="101">
                  <c:v>214.55976839506164</c:v>
                </c:pt>
                <c:pt idx="102">
                  <c:v>214.55976839506164</c:v>
                </c:pt>
                <c:pt idx="103">
                  <c:v>214.55976839506164</c:v>
                </c:pt>
                <c:pt idx="104">
                  <c:v>214.55976839506164</c:v>
                </c:pt>
                <c:pt idx="105">
                  <c:v>214.55976839506164</c:v>
                </c:pt>
                <c:pt idx="106">
                  <c:v>214.55976839506164</c:v>
                </c:pt>
                <c:pt idx="107">
                  <c:v>214.55976839506164</c:v>
                </c:pt>
                <c:pt idx="108">
                  <c:v>214.55976839506164</c:v>
                </c:pt>
                <c:pt idx="109">
                  <c:v>214.55976839506164</c:v>
                </c:pt>
                <c:pt idx="110">
                  <c:v>214.55976839506164</c:v>
                </c:pt>
                <c:pt idx="111">
                  <c:v>214.55976839506164</c:v>
                </c:pt>
                <c:pt idx="112">
                  <c:v>214.55976839506164</c:v>
                </c:pt>
                <c:pt idx="113">
                  <c:v>214.55976839506164</c:v>
                </c:pt>
                <c:pt idx="114">
                  <c:v>214.55976839506164</c:v>
                </c:pt>
                <c:pt idx="115">
                  <c:v>214.55976839506164</c:v>
                </c:pt>
                <c:pt idx="116">
                  <c:v>214.55976839506164</c:v>
                </c:pt>
                <c:pt idx="117">
                  <c:v>214.55976839506164</c:v>
                </c:pt>
                <c:pt idx="118">
                  <c:v>214.55976839506164</c:v>
                </c:pt>
                <c:pt idx="119">
                  <c:v>214.55976839506164</c:v>
                </c:pt>
                <c:pt idx="120">
                  <c:v>214.55976839506164</c:v>
                </c:pt>
                <c:pt idx="121">
                  <c:v>214.55976839506164</c:v>
                </c:pt>
                <c:pt idx="122">
                  <c:v>214.55976839506164</c:v>
                </c:pt>
                <c:pt idx="123">
                  <c:v>214.55976839506164</c:v>
                </c:pt>
                <c:pt idx="124">
                  <c:v>214.55976839506164</c:v>
                </c:pt>
                <c:pt idx="125">
                  <c:v>214.55976839506164</c:v>
                </c:pt>
                <c:pt idx="126">
                  <c:v>214.55976839506164</c:v>
                </c:pt>
                <c:pt idx="127">
                  <c:v>214.55976839506164</c:v>
                </c:pt>
                <c:pt idx="128">
                  <c:v>214.55976839506164</c:v>
                </c:pt>
                <c:pt idx="129">
                  <c:v>214.55976839506164</c:v>
                </c:pt>
                <c:pt idx="130">
                  <c:v>214.55976839506164</c:v>
                </c:pt>
                <c:pt idx="131">
                  <c:v>214.55976839506164</c:v>
                </c:pt>
                <c:pt idx="132">
                  <c:v>214.55976839506164</c:v>
                </c:pt>
                <c:pt idx="133">
                  <c:v>214.55976839506164</c:v>
                </c:pt>
                <c:pt idx="134">
                  <c:v>214.55976839506164</c:v>
                </c:pt>
                <c:pt idx="135">
                  <c:v>214.55976839506164</c:v>
                </c:pt>
                <c:pt idx="136">
                  <c:v>214.55976839506164</c:v>
                </c:pt>
                <c:pt idx="137">
                  <c:v>214.55976839506164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2099-469E-ABE8-33697C4F48D1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373.93199999999996</c:v>
                </c:pt>
                <c:pt idx="85">
                  <c:v>373.93199999999996</c:v>
                </c:pt>
                <c:pt idx="86">
                  <c:v>373.93199999999996</c:v>
                </c:pt>
                <c:pt idx="87">
                  <c:v>373.93199999999996</c:v>
                </c:pt>
                <c:pt idx="88">
                  <c:v>373.93199999999996</c:v>
                </c:pt>
                <c:pt idx="89">
                  <c:v>373.93199999999996</c:v>
                </c:pt>
                <c:pt idx="90">
                  <c:v>373.93199999999996</c:v>
                </c:pt>
                <c:pt idx="91">
                  <c:v>373.93199999999996</c:v>
                </c:pt>
                <c:pt idx="92">
                  <c:v>373.93199999999996</c:v>
                </c:pt>
                <c:pt idx="93">
                  <c:v>373.93199999999996</c:v>
                </c:pt>
                <c:pt idx="94">
                  <c:v>373.93199999999996</c:v>
                </c:pt>
                <c:pt idx="95">
                  <c:v>373.93199999999996</c:v>
                </c:pt>
                <c:pt idx="96">
                  <c:v>369.19871999999998</c:v>
                </c:pt>
                <c:pt idx="97">
                  <c:v>369.19871999999998</c:v>
                </c:pt>
                <c:pt idx="98">
                  <c:v>369.19871999999998</c:v>
                </c:pt>
                <c:pt idx="99">
                  <c:v>369.19871999999998</c:v>
                </c:pt>
                <c:pt idx="100">
                  <c:v>369.19871999999998</c:v>
                </c:pt>
                <c:pt idx="101">
                  <c:v>369.19871999999998</c:v>
                </c:pt>
                <c:pt idx="102">
                  <c:v>369.19871999999998</c:v>
                </c:pt>
                <c:pt idx="103">
                  <c:v>369.19871999999998</c:v>
                </c:pt>
                <c:pt idx="104">
                  <c:v>369.19871999999998</c:v>
                </c:pt>
                <c:pt idx="105">
                  <c:v>369.19871999999998</c:v>
                </c:pt>
                <c:pt idx="106">
                  <c:v>369.19871999999998</c:v>
                </c:pt>
                <c:pt idx="107">
                  <c:v>369.19871999999998</c:v>
                </c:pt>
                <c:pt idx="108">
                  <c:v>389.01554999999996</c:v>
                </c:pt>
                <c:pt idx="109">
                  <c:v>389.01554999999996</c:v>
                </c:pt>
                <c:pt idx="110">
                  <c:v>389.01554999999996</c:v>
                </c:pt>
                <c:pt idx="111">
                  <c:v>389.01554999999996</c:v>
                </c:pt>
                <c:pt idx="112">
                  <c:v>389.01554999999996</c:v>
                </c:pt>
                <c:pt idx="113">
                  <c:v>389.01554999999996</c:v>
                </c:pt>
                <c:pt idx="114">
                  <c:v>389.01554999999996</c:v>
                </c:pt>
                <c:pt idx="115">
                  <c:v>389.01554999999996</c:v>
                </c:pt>
                <c:pt idx="116">
                  <c:v>389.01554999999996</c:v>
                </c:pt>
                <c:pt idx="117">
                  <c:v>389.01554999999996</c:v>
                </c:pt>
                <c:pt idx="118">
                  <c:v>389.01554999999996</c:v>
                </c:pt>
                <c:pt idx="119">
                  <c:v>389.01554999999996</c:v>
                </c:pt>
                <c:pt idx="120">
                  <c:v>406.10504999999995</c:v>
                </c:pt>
                <c:pt idx="121">
                  <c:v>406.10504999999995</c:v>
                </c:pt>
                <c:pt idx="122">
                  <c:v>406.10504999999995</c:v>
                </c:pt>
                <c:pt idx="123">
                  <c:v>406.10504999999995</c:v>
                </c:pt>
                <c:pt idx="124">
                  <c:v>406.10504999999995</c:v>
                </c:pt>
                <c:pt idx="125">
                  <c:v>406.10504999999995</c:v>
                </c:pt>
                <c:pt idx="126">
                  <c:v>406.10504999999995</c:v>
                </c:pt>
                <c:pt idx="127">
                  <c:v>406.10504999999995</c:v>
                </c:pt>
                <c:pt idx="128">
                  <c:v>406.10504999999995</c:v>
                </c:pt>
                <c:pt idx="129">
                  <c:v>406.10504999999995</c:v>
                </c:pt>
                <c:pt idx="130">
                  <c:v>406.10504999999995</c:v>
                </c:pt>
                <c:pt idx="131">
                  <c:v>406.10504999999995</c:v>
                </c:pt>
                <c:pt idx="132">
                  <c:v>402.012</c:v>
                </c:pt>
                <c:pt idx="133">
                  <c:v>402.012</c:v>
                </c:pt>
                <c:pt idx="134">
                  <c:v>402.012</c:v>
                </c:pt>
                <c:pt idx="135">
                  <c:v>402.012</c:v>
                </c:pt>
                <c:pt idx="136">
                  <c:v>402.012</c:v>
                </c:pt>
                <c:pt idx="137">
                  <c:v>402.012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99-469E-ABE8-33697C4F48D1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410.45757999999995</c:v>
                </c:pt>
                <c:pt idx="85">
                  <c:v>410.45757999999995</c:v>
                </c:pt>
                <c:pt idx="86">
                  <c:v>410.45757999999995</c:v>
                </c:pt>
                <c:pt idx="87">
                  <c:v>410.45757999999995</c:v>
                </c:pt>
                <c:pt idx="88">
                  <c:v>410.45757999999995</c:v>
                </c:pt>
                <c:pt idx="89">
                  <c:v>410.45757999999995</c:v>
                </c:pt>
                <c:pt idx="90">
                  <c:v>410.45757999999995</c:v>
                </c:pt>
                <c:pt idx="91">
                  <c:v>410.45757999999995</c:v>
                </c:pt>
                <c:pt idx="92">
                  <c:v>410.45757999999995</c:v>
                </c:pt>
                <c:pt idx="93">
                  <c:v>410.45757999999995</c:v>
                </c:pt>
                <c:pt idx="94">
                  <c:v>410.45757999999995</c:v>
                </c:pt>
                <c:pt idx="95">
                  <c:v>410.45757999999995</c:v>
                </c:pt>
                <c:pt idx="96">
                  <c:v>404.03252599999996</c:v>
                </c:pt>
                <c:pt idx="97">
                  <c:v>404.03252599999996</c:v>
                </c:pt>
                <c:pt idx="98">
                  <c:v>404.03252599999996</c:v>
                </c:pt>
                <c:pt idx="99">
                  <c:v>404.03252599999996</c:v>
                </c:pt>
                <c:pt idx="100">
                  <c:v>404.03252599999996</c:v>
                </c:pt>
                <c:pt idx="101">
                  <c:v>404.03252599999996</c:v>
                </c:pt>
                <c:pt idx="102">
                  <c:v>404.03252599999996</c:v>
                </c:pt>
                <c:pt idx="103">
                  <c:v>404.03252599999996</c:v>
                </c:pt>
                <c:pt idx="104">
                  <c:v>404.03252599999996</c:v>
                </c:pt>
                <c:pt idx="105">
                  <c:v>404.03252599999996</c:v>
                </c:pt>
                <c:pt idx="106">
                  <c:v>404.03252599999996</c:v>
                </c:pt>
                <c:pt idx="107">
                  <c:v>404.03252599999996</c:v>
                </c:pt>
                <c:pt idx="108">
                  <c:v>410.17844499999995</c:v>
                </c:pt>
                <c:pt idx="109">
                  <c:v>410.17844499999995</c:v>
                </c:pt>
                <c:pt idx="110">
                  <c:v>410.17844499999995</c:v>
                </c:pt>
                <c:pt idx="111">
                  <c:v>410.17844499999995</c:v>
                </c:pt>
                <c:pt idx="112">
                  <c:v>410.17844499999995</c:v>
                </c:pt>
                <c:pt idx="113">
                  <c:v>410.17844499999995</c:v>
                </c:pt>
                <c:pt idx="114">
                  <c:v>410.17844499999995</c:v>
                </c:pt>
                <c:pt idx="115">
                  <c:v>410.17844499999995</c:v>
                </c:pt>
                <c:pt idx="116">
                  <c:v>410.17844499999995</c:v>
                </c:pt>
                <c:pt idx="117">
                  <c:v>410.17844499999995</c:v>
                </c:pt>
                <c:pt idx="118">
                  <c:v>410.17844499999995</c:v>
                </c:pt>
                <c:pt idx="119">
                  <c:v>410.17844499999995</c:v>
                </c:pt>
                <c:pt idx="120">
                  <c:v>426.34052499999996</c:v>
                </c:pt>
                <c:pt idx="121">
                  <c:v>426.34052499999996</c:v>
                </c:pt>
                <c:pt idx="122">
                  <c:v>426.34052499999996</c:v>
                </c:pt>
                <c:pt idx="123">
                  <c:v>426.34052499999996</c:v>
                </c:pt>
                <c:pt idx="124">
                  <c:v>426.34052499999996</c:v>
                </c:pt>
                <c:pt idx="125">
                  <c:v>426.34052499999996</c:v>
                </c:pt>
                <c:pt idx="126">
                  <c:v>426.34052499999996</c:v>
                </c:pt>
                <c:pt idx="127">
                  <c:v>426.34052499999996</c:v>
                </c:pt>
                <c:pt idx="128">
                  <c:v>426.34052499999996</c:v>
                </c:pt>
                <c:pt idx="129">
                  <c:v>426.34052499999996</c:v>
                </c:pt>
                <c:pt idx="130">
                  <c:v>426.34052499999996</c:v>
                </c:pt>
                <c:pt idx="131">
                  <c:v>426.34052499999996</c:v>
                </c:pt>
                <c:pt idx="132">
                  <c:v>421.44258000000002</c:v>
                </c:pt>
                <c:pt idx="133">
                  <c:v>421.44258000000002</c:v>
                </c:pt>
                <c:pt idx="134">
                  <c:v>421.44258000000002</c:v>
                </c:pt>
                <c:pt idx="135">
                  <c:v>421.44258000000002</c:v>
                </c:pt>
                <c:pt idx="136">
                  <c:v>421.44258000000002</c:v>
                </c:pt>
                <c:pt idx="137">
                  <c:v>421.44258000000002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2099-469E-ABE8-33697C4F48D1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453.36199999999997</c:v>
                </c:pt>
                <c:pt idx="85">
                  <c:v>453.36199999999997</c:v>
                </c:pt>
                <c:pt idx="86">
                  <c:v>453.36199999999997</c:v>
                </c:pt>
                <c:pt idx="87">
                  <c:v>453.36199999999997</c:v>
                </c:pt>
                <c:pt idx="88">
                  <c:v>453.36199999999997</c:v>
                </c:pt>
                <c:pt idx="89">
                  <c:v>453.36199999999997</c:v>
                </c:pt>
                <c:pt idx="90">
                  <c:v>453.36199999999997</c:v>
                </c:pt>
                <c:pt idx="91">
                  <c:v>453.36199999999997</c:v>
                </c:pt>
                <c:pt idx="92">
                  <c:v>453.36199999999997</c:v>
                </c:pt>
                <c:pt idx="93">
                  <c:v>453.36199999999997</c:v>
                </c:pt>
                <c:pt idx="94">
                  <c:v>453.36199999999997</c:v>
                </c:pt>
                <c:pt idx="95">
                  <c:v>453.36199999999997</c:v>
                </c:pt>
                <c:pt idx="96">
                  <c:v>444.94971999999996</c:v>
                </c:pt>
                <c:pt idx="97">
                  <c:v>444.94971999999996</c:v>
                </c:pt>
                <c:pt idx="98">
                  <c:v>444.94971999999996</c:v>
                </c:pt>
                <c:pt idx="99">
                  <c:v>444.94971999999996</c:v>
                </c:pt>
                <c:pt idx="100">
                  <c:v>444.94971999999996</c:v>
                </c:pt>
                <c:pt idx="101">
                  <c:v>444.94971999999996</c:v>
                </c:pt>
                <c:pt idx="102">
                  <c:v>444.94971999999996</c:v>
                </c:pt>
                <c:pt idx="103">
                  <c:v>444.94971999999996</c:v>
                </c:pt>
                <c:pt idx="104">
                  <c:v>444.94971999999996</c:v>
                </c:pt>
                <c:pt idx="105">
                  <c:v>444.94971999999996</c:v>
                </c:pt>
                <c:pt idx="106">
                  <c:v>444.94971999999996</c:v>
                </c:pt>
                <c:pt idx="107">
                  <c:v>444.94971999999996</c:v>
                </c:pt>
                <c:pt idx="108">
                  <c:v>439.12165099999999</c:v>
                </c:pt>
                <c:pt idx="109">
                  <c:v>439.12165099999999</c:v>
                </c:pt>
                <c:pt idx="110">
                  <c:v>439.12165099999999</c:v>
                </c:pt>
                <c:pt idx="111">
                  <c:v>439.12165099999999</c:v>
                </c:pt>
                <c:pt idx="112">
                  <c:v>439.12165099999999</c:v>
                </c:pt>
                <c:pt idx="113">
                  <c:v>439.12165099999999</c:v>
                </c:pt>
                <c:pt idx="114">
                  <c:v>439.12165099999999</c:v>
                </c:pt>
                <c:pt idx="115">
                  <c:v>439.12165099999999</c:v>
                </c:pt>
                <c:pt idx="116">
                  <c:v>439.12165099999999</c:v>
                </c:pt>
                <c:pt idx="117">
                  <c:v>439.12165099999999</c:v>
                </c:pt>
                <c:pt idx="118">
                  <c:v>439.12165099999999</c:v>
                </c:pt>
                <c:pt idx="119">
                  <c:v>439.12165099999999</c:v>
                </c:pt>
                <c:pt idx="120">
                  <c:v>454.01535499999994</c:v>
                </c:pt>
                <c:pt idx="121">
                  <c:v>454.01535499999994</c:v>
                </c:pt>
                <c:pt idx="122">
                  <c:v>454.01535499999994</c:v>
                </c:pt>
                <c:pt idx="123">
                  <c:v>454.01535499999994</c:v>
                </c:pt>
                <c:pt idx="124">
                  <c:v>454.01535499999994</c:v>
                </c:pt>
                <c:pt idx="125">
                  <c:v>454.01535499999994</c:v>
                </c:pt>
                <c:pt idx="126">
                  <c:v>454.01535499999994</c:v>
                </c:pt>
                <c:pt idx="127">
                  <c:v>454.01535499999994</c:v>
                </c:pt>
                <c:pt idx="128">
                  <c:v>454.01535499999994</c:v>
                </c:pt>
                <c:pt idx="129">
                  <c:v>454.01535499999994</c:v>
                </c:pt>
                <c:pt idx="130">
                  <c:v>454.01535499999994</c:v>
                </c:pt>
                <c:pt idx="131">
                  <c:v>454.01535499999994</c:v>
                </c:pt>
                <c:pt idx="132">
                  <c:v>448.01660400000003</c:v>
                </c:pt>
                <c:pt idx="133">
                  <c:v>448.01660400000003</c:v>
                </c:pt>
                <c:pt idx="134">
                  <c:v>448.01660400000003</c:v>
                </c:pt>
                <c:pt idx="135">
                  <c:v>448.01660400000003</c:v>
                </c:pt>
                <c:pt idx="136">
                  <c:v>448.01660400000003</c:v>
                </c:pt>
                <c:pt idx="137">
                  <c:v>448.01660400000003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2099-469E-ABE8-33697C4F48D1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493.62689999999998</c:v>
                </c:pt>
                <c:pt idx="85">
                  <c:v>493.62689999999998</c:v>
                </c:pt>
                <c:pt idx="86">
                  <c:v>493.62689999999998</c:v>
                </c:pt>
                <c:pt idx="87">
                  <c:v>493.62689999999998</c:v>
                </c:pt>
                <c:pt idx="88">
                  <c:v>493.62689999999998</c:v>
                </c:pt>
                <c:pt idx="89">
                  <c:v>493.62689999999998</c:v>
                </c:pt>
                <c:pt idx="90">
                  <c:v>493.62689999999998</c:v>
                </c:pt>
                <c:pt idx="91">
                  <c:v>493.62689999999998</c:v>
                </c:pt>
                <c:pt idx="92">
                  <c:v>493.62689999999998</c:v>
                </c:pt>
                <c:pt idx="93">
                  <c:v>493.62689999999998</c:v>
                </c:pt>
                <c:pt idx="94">
                  <c:v>493.62689999999998</c:v>
                </c:pt>
                <c:pt idx="95">
                  <c:v>493.62689999999998</c:v>
                </c:pt>
                <c:pt idx="96">
                  <c:v>483.34965</c:v>
                </c:pt>
                <c:pt idx="97">
                  <c:v>483.34965</c:v>
                </c:pt>
                <c:pt idx="98">
                  <c:v>483.34965</c:v>
                </c:pt>
                <c:pt idx="99">
                  <c:v>483.34965</c:v>
                </c:pt>
                <c:pt idx="100">
                  <c:v>483.34965</c:v>
                </c:pt>
                <c:pt idx="101">
                  <c:v>483.34965</c:v>
                </c:pt>
                <c:pt idx="102">
                  <c:v>483.34965</c:v>
                </c:pt>
                <c:pt idx="103">
                  <c:v>483.34965</c:v>
                </c:pt>
                <c:pt idx="104">
                  <c:v>483.34965</c:v>
                </c:pt>
                <c:pt idx="105">
                  <c:v>483.34965</c:v>
                </c:pt>
                <c:pt idx="106">
                  <c:v>483.34965</c:v>
                </c:pt>
                <c:pt idx="107">
                  <c:v>483.34965</c:v>
                </c:pt>
                <c:pt idx="108">
                  <c:v>477.45062899999994</c:v>
                </c:pt>
                <c:pt idx="109">
                  <c:v>477.45062899999994</c:v>
                </c:pt>
                <c:pt idx="110">
                  <c:v>477.45062899999994</c:v>
                </c:pt>
                <c:pt idx="111">
                  <c:v>477.45062899999994</c:v>
                </c:pt>
                <c:pt idx="112">
                  <c:v>477.45062899999994</c:v>
                </c:pt>
                <c:pt idx="113">
                  <c:v>477.45062899999994</c:v>
                </c:pt>
                <c:pt idx="114">
                  <c:v>477.45062899999994</c:v>
                </c:pt>
                <c:pt idx="115">
                  <c:v>477.45062899999994</c:v>
                </c:pt>
                <c:pt idx="116">
                  <c:v>477.45062899999994</c:v>
                </c:pt>
                <c:pt idx="117">
                  <c:v>477.45062899999994</c:v>
                </c:pt>
                <c:pt idx="118">
                  <c:v>477.45062899999994</c:v>
                </c:pt>
                <c:pt idx="119">
                  <c:v>477.45062899999994</c:v>
                </c:pt>
                <c:pt idx="120">
                  <c:v>490.66464499999995</c:v>
                </c:pt>
                <c:pt idx="121">
                  <c:v>490.66464499999995</c:v>
                </c:pt>
                <c:pt idx="122">
                  <c:v>490.66464499999995</c:v>
                </c:pt>
                <c:pt idx="123">
                  <c:v>490.66464499999995</c:v>
                </c:pt>
                <c:pt idx="124">
                  <c:v>490.66464499999995</c:v>
                </c:pt>
                <c:pt idx="125">
                  <c:v>490.66464499999995</c:v>
                </c:pt>
                <c:pt idx="126">
                  <c:v>490.66464499999995</c:v>
                </c:pt>
                <c:pt idx="127">
                  <c:v>490.66464499999995</c:v>
                </c:pt>
                <c:pt idx="128">
                  <c:v>490.66464499999995</c:v>
                </c:pt>
                <c:pt idx="129">
                  <c:v>490.66464499999995</c:v>
                </c:pt>
                <c:pt idx="130">
                  <c:v>490.66464499999995</c:v>
                </c:pt>
                <c:pt idx="131">
                  <c:v>490.66464499999995</c:v>
                </c:pt>
                <c:pt idx="132">
                  <c:v>483.20811600000002</c:v>
                </c:pt>
                <c:pt idx="133">
                  <c:v>483.20811600000002</c:v>
                </c:pt>
                <c:pt idx="134">
                  <c:v>483.20811600000002</c:v>
                </c:pt>
                <c:pt idx="135">
                  <c:v>483.20811600000002</c:v>
                </c:pt>
                <c:pt idx="136">
                  <c:v>483.20811600000002</c:v>
                </c:pt>
                <c:pt idx="137">
                  <c:v>483.20811600000002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2099-469E-ABE8-33697C4F4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0.24945533769063186</c:v>
                </c:pt>
                <c:pt idx="85">
                  <c:v>0.31856564532826531</c:v>
                </c:pt>
                <c:pt idx="86">
                  <c:v>0.27259843441528858</c:v>
                </c:pt>
                <c:pt idx="87">
                  <c:v>0.28855500465325229</c:v>
                </c:pt>
                <c:pt idx="88">
                  <c:v>0.3210058097313</c:v>
                </c:pt>
                <c:pt idx="89">
                  <c:v>0.33505809731299907</c:v>
                </c:pt>
                <c:pt idx="90">
                  <c:v>0.39179030768517614</c:v>
                </c:pt>
                <c:pt idx="91">
                  <c:v>0.40527241584031315</c:v>
                </c:pt>
                <c:pt idx="92">
                  <c:v>0.39688339056298994</c:v>
                </c:pt>
                <c:pt idx="93">
                  <c:v>0.46017814290655329</c:v>
                </c:pt>
                <c:pt idx="94">
                  <c:v>0.5355385025441346</c:v>
                </c:pt>
                <c:pt idx="95">
                  <c:v>0.54107469926201668</c:v>
                </c:pt>
                <c:pt idx="96">
                  <c:v>0.59701178451178449</c:v>
                </c:pt>
                <c:pt idx="97">
                  <c:v>0.61752318642924875</c:v>
                </c:pt>
                <c:pt idx="98">
                  <c:v>0.63121071131196405</c:v>
                </c:pt>
                <c:pt idx="99">
                  <c:v>0.66336697122532451</c:v>
                </c:pt>
                <c:pt idx="100">
                  <c:v>0.65210439756911631</c:v>
                </c:pt>
                <c:pt idx="101">
                  <c:v>0.64716294550292885</c:v>
                </c:pt>
                <c:pt idx="102">
                  <c:v>0.6385281798015624</c:v>
                </c:pt>
                <c:pt idx="103">
                  <c:v>0.63984988596084214</c:v>
                </c:pt>
                <c:pt idx="104">
                  <c:v>0.65381500901315281</c:v>
                </c:pt>
                <c:pt idx="105">
                  <c:v>0.64372005406735966</c:v>
                </c:pt>
                <c:pt idx="106">
                  <c:v>0.61272703401210782</c:v>
                </c:pt>
                <c:pt idx="107">
                  <c:v>0.58294911537673322</c:v>
                </c:pt>
                <c:pt idx="108">
                  <c:v>0.6132756132756132</c:v>
                </c:pt>
                <c:pt idx="109">
                  <c:v>0.43885555046150038</c:v>
                </c:pt>
                <c:pt idx="110">
                  <c:v>0.4672775077157369</c:v>
                </c:pt>
                <c:pt idx="111">
                  <c:v>0.49749275232485352</c:v>
                </c:pt>
                <c:pt idx="112">
                  <c:v>0.55285946224457549</c:v>
                </c:pt>
                <c:pt idx="113">
                  <c:v>0.48118891962602056</c:v>
                </c:pt>
                <c:pt idx="114">
                  <c:v>0.42180336150230152</c:v>
                </c:pt>
                <c:pt idx="115">
                  <c:v>0.45982622745486068</c:v>
                </c:pt>
                <c:pt idx="116">
                  <c:v>0.42527267440423222</c:v>
                </c:pt>
                <c:pt idx="117">
                  <c:v>0.38493632623854407</c:v>
                </c:pt>
                <c:pt idx="118">
                  <c:v>0.48021198067218068</c:v>
                </c:pt>
                <c:pt idx="119">
                  <c:v>0.49048020059866504</c:v>
                </c:pt>
                <c:pt idx="120">
                  <c:v>0.51185126442858386</c:v>
                </c:pt>
                <c:pt idx="121">
                  <c:v>0.43662089402729648</c:v>
                </c:pt>
                <c:pt idx="122">
                  <c:v>0.34979149962415967</c:v>
                </c:pt>
                <c:pt idx="123">
                  <c:v>0.29318263833458846</c:v>
                </c:pt>
                <c:pt idx="124">
                  <c:v>0.3149252336994523</c:v>
                </c:pt>
                <c:pt idx="125">
                  <c:v>0.31562350677490941</c:v>
                </c:pt>
                <c:pt idx="126">
                  <c:v>0.34930136919006549</c:v>
                </c:pt>
                <c:pt idx="127">
                  <c:v>0.37170512353337581</c:v>
                </c:pt>
                <c:pt idx="128">
                  <c:v>0.32658343779111659</c:v>
                </c:pt>
                <c:pt idx="129">
                  <c:v>0.33961520547454394</c:v>
                </c:pt>
                <c:pt idx="130">
                  <c:v>0.36342924078388089</c:v>
                </c:pt>
                <c:pt idx="131">
                  <c:v>0.28248515993583417</c:v>
                </c:pt>
                <c:pt idx="132">
                  <c:v>0.2025641025641027</c:v>
                </c:pt>
                <c:pt idx="133">
                  <c:v>0.12141331878429278</c:v>
                </c:pt>
                <c:pt idx="134">
                  <c:v>0.19139682950315462</c:v>
                </c:pt>
                <c:pt idx="135">
                  <c:v>0.2580678561833975</c:v>
                </c:pt>
                <c:pt idx="136">
                  <c:v>0.22968805795736325</c:v>
                </c:pt>
                <c:pt idx="137">
                  <c:v>0.25071335626244434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06E-4C00-AD78-DCD528E51832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6E-4C00-AD78-DCD528E51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453.36199999999997</c:v>
                      </c:pt>
                      <c:pt idx="85">
                        <c:v>453.36199999999997</c:v>
                      </c:pt>
                      <c:pt idx="86">
                        <c:v>453.36199999999997</c:v>
                      </c:pt>
                      <c:pt idx="87">
                        <c:v>453.36199999999997</c:v>
                      </c:pt>
                      <c:pt idx="88">
                        <c:v>453.36199999999997</c:v>
                      </c:pt>
                      <c:pt idx="89">
                        <c:v>453.36199999999997</c:v>
                      </c:pt>
                      <c:pt idx="90">
                        <c:v>453.36199999999997</c:v>
                      </c:pt>
                      <c:pt idx="91">
                        <c:v>453.36199999999997</c:v>
                      </c:pt>
                      <c:pt idx="92">
                        <c:v>453.36199999999997</c:v>
                      </c:pt>
                      <c:pt idx="93">
                        <c:v>453.36199999999997</c:v>
                      </c:pt>
                      <c:pt idx="94">
                        <c:v>453.36199999999997</c:v>
                      </c:pt>
                      <c:pt idx="95">
                        <c:v>453.36199999999997</c:v>
                      </c:pt>
                      <c:pt idx="96">
                        <c:v>444.94971999999996</c:v>
                      </c:pt>
                      <c:pt idx="97">
                        <c:v>444.94971999999996</c:v>
                      </c:pt>
                      <c:pt idx="98">
                        <c:v>444.94971999999996</c:v>
                      </c:pt>
                      <c:pt idx="99">
                        <c:v>444.94971999999996</c:v>
                      </c:pt>
                      <c:pt idx="100">
                        <c:v>444.94971999999996</c:v>
                      </c:pt>
                      <c:pt idx="101">
                        <c:v>444.94971999999996</c:v>
                      </c:pt>
                      <c:pt idx="102">
                        <c:v>444.94971999999996</c:v>
                      </c:pt>
                      <c:pt idx="103">
                        <c:v>444.94971999999996</c:v>
                      </c:pt>
                      <c:pt idx="104">
                        <c:v>444.94971999999996</c:v>
                      </c:pt>
                      <c:pt idx="105">
                        <c:v>444.94971999999996</c:v>
                      </c:pt>
                      <c:pt idx="106">
                        <c:v>444.94971999999996</c:v>
                      </c:pt>
                      <c:pt idx="107">
                        <c:v>444.94971999999996</c:v>
                      </c:pt>
                      <c:pt idx="108">
                        <c:v>439.12165099999999</c:v>
                      </c:pt>
                      <c:pt idx="109">
                        <c:v>439.12165099999999</c:v>
                      </c:pt>
                      <c:pt idx="110">
                        <c:v>439.12165099999999</c:v>
                      </c:pt>
                      <c:pt idx="111">
                        <c:v>439.12165099999999</c:v>
                      </c:pt>
                      <c:pt idx="112">
                        <c:v>439.12165099999999</c:v>
                      </c:pt>
                      <c:pt idx="113">
                        <c:v>439.12165099999999</c:v>
                      </c:pt>
                      <c:pt idx="114">
                        <c:v>439.12165099999999</c:v>
                      </c:pt>
                      <c:pt idx="115">
                        <c:v>439.12165099999999</c:v>
                      </c:pt>
                      <c:pt idx="116">
                        <c:v>439.12165099999999</c:v>
                      </c:pt>
                      <c:pt idx="117">
                        <c:v>439.12165099999999</c:v>
                      </c:pt>
                      <c:pt idx="118">
                        <c:v>439.12165099999999</c:v>
                      </c:pt>
                      <c:pt idx="119">
                        <c:v>439.12165099999999</c:v>
                      </c:pt>
                      <c:pt idx="120">
                        <c:v>454.01535499999994</c:v>
                      </c:pt>
                      <c:pt idx="121">
                        <c:v>454.01535499999994</c:v>
                      </c:pt>
                      <c:pt idx="122">
                        <c:v>454.01535499999994</c:v>
                      </c:pt>
                      <c:pt idx="123">
                        <c:v>454.01535499999994</c:v>
                      </c:pt>
                      <c:pt idx="124">
                        <c:v>454.01535499999994</c:v>
                      </c:pt>
                      <c:pt idx="125">
                        <c:v>454.01535499999994</c:v>
                      </c:pt>
                      <c:pt idx="126">
                        <c:v>454.01535499999994</c:v>
                      </c:pt>
                      <c:pt idx="127">
                        <c:v>454.01535499999994</c:v>
                      </c:pt>
                      <c:pt idx="128">
                        <c:v>454.01535499999994</c:v>
                      </c:pt>
                      <c:pt idx="129">
                        <c:v>454.01535499999994</c:v>
                      </c:pt>
                      <c:pt idx="130">
                        <c:v>454.01535499999994</c:v>
                      </c:pt>
                      <c:pt idx="131">
                        <c:v>454.01535499999994</c:v>
                      </c:pt>
                      <c:pt idx="132">
                        <c:v>448.01660400000003</c:v>
                      </c:pt>
                      <c:pt idx="133">
                        <c:v>448.01660400000003</c:v>
                      </c:pt>
                      <c:pt idx="134">
                        <c:v>448.01660400000003</c:v>
                      </c:pt>
                      <c:pt idx="135">
                        <c:v>448.01660400000003</c:v>
                      </c:pt>
                      <c:pt idx="136">
                        <c:v>448.01660400000003</c:v>
                      </c:pt>
                      <c:pt idx="137">
                        <c:v>448.01660400000003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F06E-4C00-AD78-DCD528E51832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493.62689999999998</c:v>
                      </c:pt>
                      <c:pt idx="85">
                        <c:v>493.62689999999998</c:v>
                      </c:pt>
                      <c:pt idx="86">
                        <c:v>493.62689999999998</c:v>
                      </c:pt>
                      <c:pt idx="87">
                        <c:v>493.62689999999998</c:v>
                      </c:pt>
                      <c:pt idx="88">
                        <c:v>493.62689999999998</c:v>
                      </c:pt>
                      <c:pt idx="89">
                        <c:v>493.62689999999998</c:v>
                      </c:pt>
                      <c:pt idx="90">
                        <c:v>493.62689999999998</c:v>
                      </c:pt>
                      <c:pt idx="91">
                        <c:v>493.62689999999998</c:v>
                      </c:pt>
                      <c:pt idx="92">
                        <c:v>493.62689999999998</c:v>
                      </c:pt>
                      <c:pt idx="93">
                        <c:v>493.62689999999998</c:v>
                      </c:pt>
                      <c:pt idx="94">
                        <c:v>493.62689999999998</c:v>
                      </c:pt>
                      <c:pt idx="95">
                        <c:v>493.62689999999998</c:v>
                      </c:pt>
                      <c:pt idx="96">
                        <c:v>483.34965</c:v>
                      </c:pt>
                      <c:pt idx="97">
                        <c:v>483.34965</c:v>
                      </c:pt>
                      <c:pt idx="98">
                        <c:v>483.34965</c:v>
                      </c:pt>
                      <c:pt idx="99">
                        <c:v>483.34965</c:v>
                      </c:pt>
                      <c:pt idx="100">
                        <c:v>483.34965</c:v>
                      </c:pt>
                      <c:pt idx="101">
                        <c:v>483.34965</c:v>
                      </c:pt>
                      <c:pt idx="102">
                        <c:v>483.34965</c:v>
                      </c:pt>
                      <c:pt idx="103">
                        <c:v>483.34965</c:v>
                      </c:pt>
                      <c:pt idx="104">
                        <c:v>483.34965</c:v>
                      </c:pt>
                      <c:pt idx="105">
                        <c:v>483.34965</c:v>
                      </c:pt>
                      <c:pt idx="106">
                        <c:v>483.34965</c:v>
                      </c:pt>
                      <c:pt idx="107">
                        <c:v>483.34965</c:v>
                      </c:pt>
                      <c:pt idx="108">
                        <c:v>477.45062899999994</c:v>
                      </c:pt>
                      <c:pt idx="109">
                        <c:v>477.45062899999994</c:v>
                      </c:pt>
                      <c:pt idx="110">
                        <c:v>477.45062899999994</c:v>
                      </c:pt>
                      <c:pt idx="111">
                        <c:v>477.45062899999994</c:v>
                      </c:pt>
                      <c:pt idx="112">
                        <c:v>477.45062899999994</c:v>
                      </c:pt>
                      <c:pt idx="113">
                        <c:v>477.45062899999994</c:v>
                      </c:pt>
                      <c:pt idx="114">
                        <c:v>477.45062899999994</c:v>
                      </c:pt>
                      <c:pt idx="115">
                        <c:v>477.45062899999994</c:v>
                      </c:pt>
                      <c:pt idx="116">
                        <c:v>477.45062899999994</c:v>
                      </c:pt>
                      <c:pt idx="117">
                        <c:v>477.45062899999994</c:v>
                      </c:pt>
                      <c:pt idx="118">
                        <c:v>477.45062899999994</c:v>
                      </c:pt>
                      <c:pt idx="119">
                        <c:v>477.45062899999994</c:v>
                      </c:pt>
                      <c:pt idx="120">
                        <c:v>490.66464499999995</c:v>
                      </c:pt>
                      <c:pt idx="121">
                        <c:v>490.66464499999995</c:v>
                      </c:pt>
                      <c:pt idx="122">
                        <c:v>490.66464499999995</c:v>
                      </c:pt>
                      <c:pt idx="123">
                        <c:v>490.66464499999995</c:v>
                      </c:pt>
                      <c:pt idx="124">
                        <c:v>490.66464499999995</c:v>
                      </c:pt>
                      <c:pt idx="125">
                        <c:v>490.66464499999995</c:v>
                      </c:pt>
                      <c:pt idx="126">
                        <c:v>490.66464499999995</c:v>
                      </c:pt>
                      <c:pt idx="127">
                        <c:v>490.66464499999995</c:v>
                      </c:pt>
                      <c:pt idx="128">
                        <c:v>490.66464499999995</c:v>
                      </c:pt>
                      <c:pt idx="129">
                        <c:v>490.66464499999995</c:v>
                      </c:pt>
                      <c:pt idx="130">
                        <c:v>490.66464499999995</c:v>
                      </c:pt>
                      <c:pt idx="131">
                        <c:v>490.66464499999995</c:v>
                      </c:pt>
                      <c:pt idx="132">
                        <c:v>483.20811600000002</c:v>
                      </c:pt>
                      <c:pt idx="133">
                        <c:v>483.20811600000002</c:v>
                      </c:pt>
                      <c:pt idx="134">
                        <c:v>483.20811600000002</c:v>
                      </c:pt>
                      <c:pt idx="135">
                        <c:v>483.20811600000002</c:v>
                      </c:pt>
                      <c:pt idx="136">
                        <c:v>483.20811600000002</c:v>
                      </c:pt>
                      <c:pt idx="137">
                        <c:v>483.20811600000002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F06E-4C00-AD78-DCD528E51832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220.91089963991769</c:v>
                      </c:pt>
                      <c:pt idx="85">
                        <c:v>220.91089963991769</c:v>
                      </c:pt>
                      <c:pt idx="86">
                        <c:v>220.91089963991769</c:v>
                      </c:pt>
                      <c:pt idx="87">
                        <c:v>220.91089963991769</c:v>
                      </c:pt>
                      <c:pt idx="88">
                        <c:v>220.91089963991769</c:v>
                      </c:pt>
                      <c:pt idx="89">
                        <c:v>220.91089963991769</c:v>
                      </c:pt>
                      <c:pt idx="90">
                        <c:v>220.91089963991769</c:v>
                      </c:pt>
                      <c:pt idx="91">
                        <c:v>220.91089963991769</c:v>
                      </c:pt>
                      <c:pt idx="92">
                        <c:v>220.91089963991769</c:v>
                      </c:pt>
                      <c:pt idx="93">
                        <c:v>220.91089963991769</c:v>
                      </c:pt>
                      <c:pt idx="94">
                        <c:v>220.91089963991769</c:v>
                      </c:pt>
                      <c:pt idx="95">
                        <c:v>220.91089963991769</c:v>
                      </c:pt>
                      <c:pt idx="96">
                        <c:v>220.91089963991769</c:v>
                      </c:pt>
                      <c:pt idx="97">
                        <c:v>220.91089963991769</c:v>
                      </c:pt>
                      <c:pt idx="98">
                        <c:v>220.91089963991769</c:v>
                      </c:pt>
                      <c:pt idx="99">
                        <c:v>220.91089963991769</c:v>
                      </c:pt>
                      <c:pt idx="100">
                        <c:v>220.91089963991769</c:v>
                      </c:pt>
                      <c:pt idx="101">
                        <c:v>220.91089963991769</c:v>
                      </c:pt>
                      <c:pt idx="102">
                        <c:v>220.91089963991769</c:v>
                      </c:pt>
                      <c:pt idx="103">
                        <c:v>220.91089963991769</c:v>
                      </c:pt>
                      <c:pt idx="104">
                        <c:v>220.91089963991769</c:v>
                      </c:pt>
                      <c:pt idx="105">
                        <c:v>220.91089963991769</c:v>
                      </c:pt>
                      <c:pt idx="106">
                        <c:v>220.91089963991769</c:v>
                      </c:pt>
                      <c:pt idx="107">
                        <c:v>220.91089963991769</c:v>
                      </c:pt>
                      <c:pt idx="108">
                        <c:v>220.91089963991769</c:v>
                      </c:pt>
                      <c:pt idx="109">
                        <c:v>220.91089963991769</c:v>
                      </c:pt>
                      <c:pt idx="110">
                        <c:v>220.91089963991769</c:v>
                      </c:pt>
                      <c:pt idx="111">
                        <c:v>220.91089963991769</c:v>
                      </c:pt>
                      <c:pt idx="112">
                        <c:v>220.91089963991769</c:v>
                      </c:pt>
                      <c:pt idx="113">
                        <c:v>220.91089963991769</c:v>
                      </c:pt>
                      <c:pt idx="114">
                        <c:v>220.91089963991769</c:v>
                      </c:pt>
                      <c:pt idx="115">
                        <c:v>220.91089963991769</c:v>
                      </c:pt>
                      <c:pt idx="116">
                        <c:v>220.91089963991769</c:v>
                      </c:pt>
                      <c:pt idx="117">
                        <c:v>220.91089963991769</c:v>
                      </c:pt>
                      <c:pt idx="118">
                        <c:v>220.91089963991769</c:v>
                      </c:pt>
                      <c:pt idx="119">
                        <c:v>220.91089963991769</c:v>
                      </c:pt>
                      <c:pt idx="120">
                        <c:v>220.91089963991769</c:v>
                      </c:pt>
                      <c:pt idx="121">
                        <c:v>220.91089963991769</c:v>
                      </c:pt>
                      <c:pt idx="122">
                        <c:v>220.91089963991769</c:v>
                      </c:pt>
                      <c:pt idx="123">
                        <c:v>220.91089963991769</c:v>
                      </c:pt>
                      <c:pt idx="124">
                        <c:v>220.91089963991769</c:v>
                      </c:pt>
                      <c:pt idx="125">
                        <c:v>220.91089963991769</c:v>
                      </c:pt>
                      <c:pt idx="126">
                        <c:v>220.91089963991769</c:v>
                      </c:pt>
                      <c:pt idx="127">
                        <c:v>220.91089963991769</c:v>
                      </c:pt>
                      <c:pt idx="128">
                        <c:v>220.91089963991769</c:v>
                      </c:pt>
                      <c:pt idx="129">
                        <c:v>220.91089963991769</c:v>
                      </c:pt>
                      <c:pt idx="130">
                        <c:v>220.91089963991769</c:v>
                      </c:pt>
                      <c:pt idx="131">
                        <c:v>220.91089963991769</c:v>
                      </c:pt>
                      <c:pt idx="132">
                        <c:v>220.91089963991769</c:v>
                      </c:pt>
                      <c:pt idx="133">
                        <c:v>220.91089963991769</c:v>
                      </c:pt>
                      <c:pt idx="134">
                        <c:v>220.91089963991769</c:v>
                      </c:pt>
                      <c:pt idx="135">
                        <c:v>220.91089963991769</c:v>
                      </c:pt>
                      <c:pt idx="136">
                        <c:v>220.91089963991769</c:v>
                      </c:pt>
                      <c:pt idx="137">
                        <c:v>220.91089963991769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06E-4C00-AD78-DCD528E51832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B8-4E33-8FF9-B46D3586AAD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B8-4E33-8FF9-B46D3586AA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C9-471A-9D92-6DACC6E59FFA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C9-471A-9D92-6DACC6E59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7E-4207-BC29-50530625512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7E-4207-BC29-505306255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41-4687-9292-265A1D86753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41-4687-9292-265A1D867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77-4AE0-9100-757BA155D30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221.62199999999999</c:v>
                </c:pt>
                <c:pt idx="133">
                  <c:v>253.0762</c:v>
                </c:pt>
                <c:pt idx="134">
                  <c:v>244.60800000000003</c:v>
                </c:pt>
                <c:pt idx="135">
                  <c:v>233.88749999999999</c:v>
                </c:pt>
                <c:pt idx="136">
                  <c:v>250.4442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77-4AE0-9100-757BA155D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F4-4EB7-BA9F-742FC8FF9653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F4-4EB7-BA9F-742FC8FF9653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F4-4EB7-BA9F-742FC8FF9653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F4-4EB7-BA9F-742FC8FF9653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DF4-4EB7-BA9F-742FC8FF9653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DF4-4EB7-BA9F-742FC8FF9653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DF4-4EB7-BA9F-742FC8FF9653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DF4-4EB7-BA9F-742FC8FF9653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199.18600000000001</c:v>
                </c:pt>
                <c:pt idx="85" formatCode="_(* #,##0.00_);_(* \(#,##0.00\);_(* &quot;-&quot;??_);_(@_)">
                  <c:v>200.73899999999998</c:v>
                </c:pt>
                <c:pt idx="86" formatCode="_(* #,##0.00_);_(* \(#,##0.00\);_(* &quot;-&quot;??_);_(@_)">
                  <c:v>197.86600000000001</c:v>
                </c:pt>
                <c:pt idx="87" formatCode="_(* #,##0.00_);_(* \(#,##0.00\);_(* &quot;-&quot;??_);_(@_)">
                  <c:v>197.58980000000003</c:v>
                </c:pt>
                <c:pt idx="88" formatCode="_(* #,##0.00_);_(* \(#,##0.00\);_(* &quot;-&quot;??_);_(@_)">
                  <c:v>202.9084</c:v>
                </c:pt>
                <c:pt idx="89" formatCode="_(* #,##0.00_);_(* \(#,##0.00\);_(* &quot;-&quot;??_);_(@_)">
                  <c:v>195.05</c:v>
                </c:pt>
                <c:pt idx="90" formatCode="_(* #,##0.00_);_(* \(#,##0.00\);_(* &quot;-&quot;??_);_(@_)">
                  <c:v>195.10610000000003</c:v>
                </c:pt>
                <c:pt idx="91" formatCode="_(* #,##0.00_);_(* \(#,##0.00\);_(* &quot;-&quot;??_);_(@_)">
                  <c:v>190.36619999999999</c:v>
                </c:pt>
                <c:pt idx="92" formatCode="_(* #,##0.00_);_(* \(#,##0.00\);_(* &quot;-&quot;??_);_(@_)">
                  <c:v>193.30680000000001</c:v>
                </c:pt>
                <c:pt idx="93" formatCode="_(* #,##0.00_);_(* \(#,##0.00\);_(* &quot;-&quot;??_);_(@_)">
                  <c:v>183.148</c:v>
                </c:pt>
                <c:pt idx="94" formatCode="_(* #,##0.00_);_(* \(#,##0.00\);_(* &quot;-&quot;??_);_(@_)">
                  <c:v>182.23349999999999</c:v>
                </c:pt>
                <c:pt idx="95" formatCode="_(* #,##0.00_);_(* \(#,##0.00\);_(* &quot;-&quot;??_);_(@_)">
                  <c:v>181.59799999999998</c:v>
                </c:pt>
                <c:pt idx="96" formatCode="_(* #,##0.00_);_(* \(#,##0.00\);_(* &quot;-&quot;??_);_(@_)">
                  <c:v>185.29859999999999</c:v>
                </c:pt>
                <c:pt idx="97" formatCode="_(* #,##0.00_);_(* \(#,##0.00\);_(* &quot;-&quot;??_);_(@_)">
                  <c:v>189.09629999999999</c:v>
                </c:pt>
                <c:pt idx="98" formatCode="_(* #,##0.00_);_(* \(#,##0.00\);_(* &quot;-&quot;??_);_(@_)">
                  <c:v>179.6652</c:v>
                </c:pt>
                <c:pt idx="99" formatCode="_(* #,##0.00_);_(* \(#,##0.00\);_(* &quot;-&quot;??_);_(@_)">
                  <c:v>181.9914</c:v>
                </c:pt>
                <c:pt idx="100" formatCode="_(* #,##0.00_);_(* \(#,##0.00\);_(* &quot;-&quot;??_);_(@_)">
                  <c:v>175.39060000000001</c:v>
                </c:pt>
                <c:pt idx="101" formatCode="_(* #,##0.00_);_(* \(#,##0.00\);_(* &quot;-&quot;??_);_(@_)">
                  <c:v>170.49</c:v>
                </c:pt>
                <c:pt idx="102" formatCode="_(* #,##0.00_);_(* \(#,##0.00\);_(* &quot;-&quot;??_);_(@_)">
                  <c:v>166.06039999999999</c:v>
                </c:pt>
                <c:pt idx="103" formatCode="_(* #,##0.00_);_(* \(#,##0.00\);_(* &quot;-&quot;??_);_(@_)">
                  <c:v>165.88520000000003</c:v>
                </c:pt>
                <c:pt idx="104" formatCode="_(* #,##0.00_);_(* \(#,##0.00\);_(* &quot;-&quot;??_);_(@_)">
                  <c:v>165.46179999999998</c:v>
                </c:pt>
                <c:pt idx="105" formatCode="_(* #,##0.00_);_(* \(#,##0.00\);_(* &quot;-&quot;??_);_(@_)">
                  <c:v>162.82080000000002</c:v>
                </c:pt>
                <c:pt idx="106" formatCode="_(* #,##0.00_);_(* \(#,##0.00\);_(* &quot;-&quot;??_);_(@_)">
                  <c:v>162.4752</c:v>
                </c:pt>
                <c:pt idx="107" formatCode="_(* #,##0.00_);_(* \(#,##0.00\);_(* &quot;-&quot;??_);_(@_)">
                  <c:v>174.45249999999999</c:v>
                </c:pt>
                <c:pt idx="108" formatCode="_(* #,##0.00_);_(* \(#,##0.00\);_(* &quot;-&quot;??_);_(@_)">
                  <c:v>180.75470000000001</c:v>
                </c:pt>
                <c:pt idx="109" formatCode="_(* #,##0.00_);_(* \(#,##0.00\);_(* &quot;-&quot;??_);_(@_)">
                  <c:v>195.73750000000001</c:v>
                </c:pt>
                <c:pt idx="110" formatCode="_(* #,##0.00_);_(* \(#,##0.00\);_(* &quot;-&quot;??_);_(@_)">
                  <c:v>195.39520000000002</c:v>
                </c:pt>
                <c:pt idx="111" formatCode="_(* #,##0.00_);_(* \(#,##0.00\);_(* &quot;-&quot;??_);_(@_)">
                  <c:v>179.5932</c:v>
                </c:pt>
                <c:pt idx="112" formatCode="_(* #,##0.00_);_(* \(#,##0.00\);_(* &quot;-&quot;??_);_(@_)">
                  <c:v>167.92959999999999</c:v>
                </c:pt>
                <c:pt idx="113" formatCode="_(* #,##0.00_);_(* \(#,##0.00\);_(* &quot;-&quot;??_);_(@_)">
                  <c:v>176.03200000000001</c:v>
                </c:pt>
                <c:pt idx="114" formatCode="_(* #,##0.00_);_(* \(#,##0.00\);_(* &quot;-&quot;??_);_(@_)">
                  <c:v>176.79410000000001</c:v>
                </c:pt>
                <c:pt idx="115" formatCode="_(* #,##0.00_);_(* \(#,##0.00\);_(* &quot;-&quot;??_);_(@_)">
                  <c:v>175.08800000000002</c:v>
                </c:pt>
                <c:pt idx="116" formatCode="_(* #,##0.00_);_(* \(#,##0.00\);_(* &quot;-&quot;??_);_(@_)">
                  <c:v>178.06120000000001</c:v>
                </c:pt>
                <c:pt idx="117" formatCode="_(* #,##0.00_);_(* \(#,##0.00\);_(* &quot;-&quot;??_);_(@_)">
                  <c:v>175.16800000000001</c:v>
                </c:pt>
                <c:pt idx="118" formatCode="_(* #,##0.00_);_(* \(#,##0.00\);_(* &quot;-&quot;??_);_(@_)">
                  <c:v>171.05080000000001</c:v>
                </c:pt>
                <c:pt idx="119" formatCode="_(* #,##0.00_);_(* \(#,##0.00\);_(* &quot;-&quot;??_);_(@_)">
                  <c:v>179.0642</c:v>
                </c:pt>
                <c:pt idx="120" formatCode="_(* #,##0.00_);_(* \(#,##0.00\);_(* &quot;-&quot;??_);_(@_)">
                  <c:v>171.76</c:v>
                </c:pt>
                <c:pt idx="121" formatCode="_(* #,##0.00_);_(* \(#,##0.00\);_(* &quot;-&quot;??_);_(@_)">
                  <c:v>174.71970000000002</c:v>
                </c:pt>
                <c:pt idx="122" formatCode="_(* #,##0.00_);_(* \(#,##0.00\);_(* &quot;-&quot;??_);_(@_)">
                  <c:v>181.0548</c:v>
                </c:pt>
                <c:pt idx="123" formatCode="_(* #,##0.00_);_(* \(#,##0.00\);_(* &quot;-&quot;??_);_(@_)">
                  <c:v>188.37960000000001</c:v>
                </c:pt>
                <c:pt idx="124" formatCode="_(* #,##0.00_);_(* \(#,##0.00\);_(* &quot;-&quot;??_);_(@_)">
                  <c:v>189.70609999999999</c:v>
                </c:pt>
                <c:pt idx="125" formatCode="_(* #,##0.00_);_(* \(#,##0.00\);_(* &quot;-&quot;??_);_(@_)">
                  <c:v>190.28100000000001</c:v>
                </c:pt>
                <c:pt idx="126" formatCode="_(* #,##0.00_);_(* \(#,##0.00\);_(* &quot;-&quot;??_);_(@_)">
                  <c:v>191.93039999999999</c:v>
                </c:pt>
                <c:pt idx="127" formatCode="_(* #,##0.00_);_(* \(#,##0.00\);_(* &quot;-&quot;??_);_(@_)">
                  <c:v>192.49250000000001</c:v>
                </c:pt>
                <c:pt idx="128" formatCode="_(* #,##0.00_);_(* \(#,##0.00\);_(* &quot;-&quot;??_);_(@_)">
                  <c:v>208.32000000000002</c:v>
                </c:pt>
                <c:pt idx="129" formatCode="_(* #,##0.00_);_(* \(#,##0.00\);_(* &quot;-&quot;??_);_(@_)">
                  <c:v>217.72799999999998</c:v>
                </c:pt>
                <c:pt idx="130" formatCode="_(* #,##0.00_);_(* \(#,##0.00\);_(* &quot;-&quot;??_);_(@_)">
                  <c:v>212.3595</c:v>
                </c:pt>
                <c:pt idx="131" formatCode="_(* #,##0.00_);_(* \(#,##0.00\);_(* &quot;-&quot;??_);_(@_)">
                  <c:v>201.64950000000002</c:v>
                </c:pt>
                <c:pt idx="132" formatCode="_(* #,##0.00_);_(* \(#,##0.00\);_(* &quot;-&quot;??_);_(@_)">
                  <c:v>209.25239999999999</c:v>
                </c:pt>
                <c:pt idx="133" formatCode="_(* #,##0.00_);_(* \(#,##0.00\);_(* &quot;-&quot;??_);_(@_)">
                  <c:v>214.1414</c:v>
                </c:pt>
                <c:pt idx="134" formatCode="_(* #,##0.00_);_(* \(#,##0.00\);_(* &quot;-&quot;??_);_(@_)">
                  <c:v>222.18560000000002</c:v>
                </c:pt>
                <c:pt idx="135" formatCode="_(* #,##0.00_);_(* \(#,##0.00\);_(* &quot;-&quot;??_);_(@_)">
                  <c:v>216.67499999999998</c:v>
                </c:pt>
                <c:pt idx="136" formatCode="_(* #,##0.00_);_(* \(#,##0.00\);_(* &quot;-&quot;??_);_(@_)">
                  <c:v>221.27600000000001</c:v>
                </c:pt>
                <c:pt idx="137" formatCode="_(* #,##0.00_);_(* \(#,##0.00\);_(* &quot;-&quot;??_);_(@_)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DF4-4EB7-BA9F-742FC8FF96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9DF4-4EB7-BA9F-742FC8FF9653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9DF4-4EB7-BA9F-742FC8FF9653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DF4-4EB7-BA9F-742FC8FF9653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DF4-4EB7-BA9F-742FC8FF96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B7-4996-8498-574D57C2B221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B7-4996-8498-574D57C2B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AA-437C-84B0-9FB5978F1938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AA-437C-84B0-9FB5978F1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D6-4AB4-A643-7A234A464307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D6-4AB4-A643-7A234A464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AF-4997-B5CA-CCCEA86ED74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AF-4997-B5CA-CCCEA86ED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CC-4F69-838C-F2488FB31668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CC-4F69-838C-F2488FB31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Mercado Cativo x Mercado Livre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613764671"/>
        <c:axId val="1613759871"/>
        <c:extLst>
          <c:ext xmlns:c15="http://schemas.microsoft.com/office/drawing/2012/chart" uri="{02D57815-91ED-43cb-92C2-25804820EDAC}">
            <c15:filteredArea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'Atac-I50-SECOeS'!$AJ$1</c15:sqref>
                        </c15:formulaRef>
                      </c:ext>
                    </c:extLst>
                    <c:strCache>
                      <c:ptCount val="1"/>
                      <c:pt idx="0">
                        <c:v>% Economia (Livre x Cativo)</c:v>
                      </c:pt>
                    </c:strCache>
                  </c:strRef>
                </c:tx>
                <c:spPr>
                  <a:solidFill>
                    <a:schemeClr val="accent6">
                      <a:lumMod val="40000"/>
                      <a:lumOff val="60000"/>
                    </a:schemeClr>
                  </a:solidFill>
                  <a:ln>
                    <a:noFill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>
                      <c:ext uri="{02D57815-91ED-43cb-92C2-25804820EDAC}">
                        <c15:formulaRef>
                          <c15:sqref>'Atac-I50-SECOeS'!$AJ$2:$AJ$151</c15:sqref>
                        </c15:formulaRef>
                      </c:ext>
                    </c:extLst>
                    <c:numCache>
                      <c:formatCode>0%</c:formatCode>
                      <c:ptCount val="150"/>
                      <c:pt idx="84">
                        <c:v>0.24945533769063186</c:v>
                      </c:pt>
                      <c:pt idx="85">
                        <c:v>0.31856564532826531</c:v>
                      </c:pt>
                      <c:pt idx="86">
                        <c:v>0.27259843441528858</c:v>
                      </c:pt>
                      <c:pt idx="87">
                        <c:v>0.28855500465325229</c:v>
                      </c:pt>
                      <c:pt idx="88">
                        <c:v>0.3210058097313</c:v>
                      </c:pt>
                      <c:pt idx="89">
                        <c:v>0.33505809731299907</c:v>
                      </c:pt>
                      <c:pt idx="90">
                        <c:v>0.39179030768517614</c:v>
                      </c:pt>
                      <c:pt idx="91">
                        <c:v>0.40527241584031315</c:v>
                      </c:pt>
                      <c:pt idx="92">
                        <c:v>0.39688339056298994</c:v>
                      </c:pt>
                      <c:pt idx="93">
                        <c:v>0.46017814290655329</c:v>
                      </c:pt>
                      <c:pt idx="94">
                        <c:v>0.5355385025441346</c:v>
                      </c:pt>
                      <c:pt idx="95">
                        <c:v>0.54107469926201668</c:v>
                      </c:pt>
                      <c:pt idx="96">
                        <c:v>0.59701178451178449</c:v>
                      </c:pt>
                      <c:pt idx="97">
                        <c:v>0.61752318642924875</c:v>
                      </c:pt>
                      <c:pt idx="98">
                        <c:v>0.63121071131196405</c:v>
                      </c:pt>
                      <c:pt idx="99">
                        <c:v>0.66336697122532451</c:v>
                      </c:pt>
                      <c:pt idx="100">
                        <c:v>0.65210439756911631</c:v>
                      </c:pt>
                      <c:pt idx="101">
                        <c:v>0.64716294550292885</c:v>
                      </c:pt>
                      <c:pt idx="102">
                        <c:v>0.6385281798015624</c:v>
                      </c:pt>
                      <c:pt idx="103">
                        <c:v>0.63984988596084214</c:v>
                      </c:pt>
                      <c:pt idx="104">
                        <c:v>0.65381500901315281</c:v>
                      </c:pt>
                      <c:pt idx="105">
                        <c:v>0.64372005406735966</c:v>
                      </c:pt>
                      <c:pt idx="106">
                        <c:v>0.61272703401210782</c:v>
                      </c:pt>
                      <c:pt idx="107">
                        <c:v>0.58294911537673322</c:v>
                      </c:pt>
                      <c:pt idx="108">
                        <c:v>0.6132756132756132</c:v>
                      </c:pt>
                      <c:pt idx="109">
                        <c:v>0.43885555046150038</c:v>
                      </c:pt>
                      <c:pt idx="110">
                        <c:v>0.4672775077157369</c:v>
                      </c:pt>
                      <c:pt idx="111">
                        <c:v>0.49749275232485352</c:v>
                      </c:pt>
                      <c:pt idx="112">
                        <c:v>0.55285946224457549</c:v>
                      </c:pt>
                      <c:pt idx="113">
                        <c:v>0.48118891962602056</c:v>
                      </c:pt>
                      <c:pt idx="114">
                        <c:v>0.42180336150230152</c:v>
                      </c:pt>
                      <c:pt idx="115">
                        <c:v>0.45982622745486068</c:v>
                      </c:pt>
                      <c:pt idx="116">
                        <c:v>0.42527267440423222</c:v>
                      </c:pt>
                      <c:pt idx="117">
                        <c:v>0.38493632623854407</c:v>
                      </c:pt>
                      <c:pt idx="118">
                        <c:v>0.48021198067218068</c:v>
                      </c:pt>
                      <c:pt idx="119">
                        <c:v>0.49048020059866504</c:v>
                      </c:pt>
                      <c:pt idx="120">
                        <c:v>0.51185126442858386</c:v>
                      </c:pt>
                      <c:pt idx="121">
                        <c:v>0.43662089402729648</c:v>
                      </c:pt>
                      <c:pt idx="122">
                        <c:v>0.34979149962415967</c:v>
                      </c:pt>
                      <c:pt idx="123">
                        <c:v>0.29318263833458846</c:v>
                      </c:pt>
                      <c:pt idx="124">
                        <c:v>0.3149252336994523</c:v>
                      </c:pt>
                      <c:pt idx="125">
                        <c:v>0.31562350677490941</c:v>
                      </c:pt>
                      <c:pt idx="126">
                        <c:v>0.34930136919006549</c:v>
                      </c:pt>
                      <c:pt idx="127">
                        <c:v>0.37170512353337581</c:v>
                      </c:pt>
                      <c:pt idx="128">
                        <c:v>0.32658343779111659</c:v>
                      </c:pt>
                      <c:pt idx="129">
                        <c:v>0.33961520547454394</c:v>
                      </c:pt>
                      <c:pt idx="130">
                        <c:v>0.36342924078388089</c:v>
                      </c:pt>
                      <c:pt idx="131">
                        <c:v>0.28248515993583417</c:v>
                      </c:pt>
                      <c:pt idx="132">
                        <c:v>0.2025641025641027</c:v>
                      </c:pt>
                      <c:pt idx="133">
                        <c:v>0.12141331878429278</c:v>
                      </c:pt>
                      <c:pt idx="134">
                        <c:v>0.19139682950315462</c:v>
                      </c:pt>
                      <c:pt idx="135">
                        <c:v>0.2580678561833975</c:v>
                      </c:pt>
                      <c:pt idx="136">
                        <c:v>0.22968805795736325</c:v>
                      </c:pt>
                      <c:pt idx="137">
                        <c:v>0.25071335626244434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D55C-4056-9CFF-5EA76ECA88AC}"/>
                  </c:ext>
                </c:extLst>
              </c15:ser>
            </c15:filteredAreaSeries>
          </c:ext>
        </c:extLst>
      </c:areaChart>
      <c:lineChart>
        <c:grouping val="standard"/>
        <c:varyColors val="0"/>
        <c:ser>
          <c:idx val="0"/>
          <c:order val="0"/>
          <c:tx>
            <c:v>Mercado Livre de Energia</c:v>
          </c:tx>
          <c:spPr>
            <a:ln w="31750" cap="rnd">
              <a:solidFill>
                <a:schemeClr val="tx1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'Atac-I50-SECOeS'!$Y$2:$Y$151</c:f>
              <c:numCache>
                <c:formatCode>_(* #,##0.00_);_(* \(#,##0.00\);_(* "-"??_);_(@_)</c:formatCode>
                <c:ptCount val="150"/>
                <c:pt idx="84">
                  <c:v>263.70759999999996</c:v>
                </c:pt>
                <c:pt idx="85">
                  <c:v>248.42971999999997</c:v>
                </c:pt>
                <c:pt idx="86">
                  <c:v>257.14536666666669</c:v>
                </c:pt>
                <c:pt idx="87">
                  <c:v>252.93875000000006</c:v>
                </c:pt>
                <c:pt idx="88">
                  <c:v>247.34376666666665</c:v>
                </c:pt>
                <c:pt idx="89">
                  <c:v>240.67916666666667</c:v>
                </c:pt>
                <c:pt idx="90">
                  <c:v>227.58484000000001</c:v>
                </c:pt>
                <c:pt idx="91">
                  <c:v>222.42684499999999</c:v>
                </c:pt>
                <c:pt idx="92">
                  <c:v>225.21027999999998</c:v>
                </c:pt>
                <c:pt idx="93">
                  <c:v>204.88944000000001</c:v>
                </c:pt>
                <c:pt idx="94">
                  <c:v>184.07542999999998</c:v>
                </c:pt>
                <c:pt idx="95">
                  <c:v>181.83231999999998</c:v>
                </c:pt>
                <c:pt idx="96">
                  <c:v>167.8176</c:v>
                </c:pt>
                <c:pt idx="97">
                  <c:v>160.53850499999999</c:v>
                </c:pt>
                <c:pt idx="98">
                  <c:v>151.17982000000001</c:v>
                </c:pt>
                <c:pt idx="99">
                  <c:v>140.09904</c:v>
                </c:pt>
                <c:pt idx="100">
                  <c:v>141.98286666666669</c:v>
                </c:pt>
                <c:pt idx="101">
                  <c:v>141.90451000000002</c:v>
                </c:pt>
                <c:pt idx="102">
                  <c:v>143.76736</c:v>
                </c:pt>
                <c:pt idx="103">
                  <c:v>143.82398333333333</c:v>
                </c:pt>
                <c:pt idx="104">
                  <c:v>140.60475333333335</c:v>
                </c:pt>
                <c:pt idx="105">
                  <c:v>142.69434000000001</c:v>
                </c:pt>
                <c:pt idx="106">
                  <c:v>150.13911999999999</c:v>
                </c:pt>
                <c:pt idx="107">
                  <c:v>162.93488333333332</c:v>
                </c:pt>
                <c:pt idx="108">
                  <c:v>165.48598000000001</c:v>
                </c:pt>
                <c:pt idx="109">
                  <c:v>218.36848333333333</c:v>
                </c:pt>
                <c:pt idx="110">
                  <c:v>208.38454000000002</c:v>
                </c:pt>
                <c:pt idx="111">
                  <c:v>196.33305999999999</c:v>
                </c:pt>
                <c:pt idx="112">
                  <c:v>178.53568000000001</c:v>
                </c:pt>
                <c:pt idx="113">
                  <c:v>198.29271333333332</c:v>
                </c:pt>
                <c:pt idx="114">
                  <c:v>212.26273</c:v>
                </c:pt>
                <c:pt idx="115">
                  <c:v>202.50021500000003</c:v>
                </c:pt>
                <c:pt idx="116">
                  <c:v>211.56146666666669</c:v>
                </c:pt>
                <c:pt idx="117">
                  <c:v>219.61279999999999</c:v>
                </c:pt>
                <c:pt idx="118">
                  <c:v>195.51756000000003</c:v>
                </c:pt>
                <c:pt idx="119">
                  <c:v>196.12563833333334</c:v>
                </c:pt>
                <c:pt idx="120">
                  <c:v>193.01530000000002</c:v>
                </c:pt>
                <c:pt idx="121">
                  <c:v>214.48719000000003</c:v>
                </c:pt>
                <c:pt idx="122">
                  <c:v>237.91236000000001</c:v>
                </c:pt>
                <c:pt idx="123">
                  <c:v>254.4177</c:v>
                </c:pt>
                <c:pt idx="124">
                  <c:v>249.4478</c:v>
                </c:pt>
                <c:pt idx="125">
                  <c:v>249.3169</c:v>
                </c:pt>
                <c:pt idx="126">
                  <c:v>241.58195999999998</c:v>
                </c:pt>
                <c:pt idx="127">
                  <c:v>236.15881666666667</c:v>
                </c:pt>
                <c:pt idx="128">
                  <c:v>253.31712000000005</c:v>
                </c:pt>
                <c:pt idx="129">
                  <c:v>253.70496</c:v>
                </c:pt>
                <c:pt idx="130">
                  <c:v>245.57735999999997</c:v>
                </c:pt>
                <c:pt idx="131">
                  <c:v>265.95328499999999</c:v>
                </c:pt>
                <c:pt idx="132">
                  <c:v>289.24247999999994</c:v>
                </c:pt>
                <c:pt idx="133">
                  <c:v>316.82339666666667</c:v>
                </c:pt>
                <c:pt idx="134">
                  <c:v>295.70389333333338</c:v>
                </c:pt>
                <c:pt idx="135">
                  <c:v>275.450625</c:v>
                </c:pt>
                <c:pt idx="136">
                  <c:v>286.45183999999995</c:v>
                </c:pt>
                <c:pt idx="137">
                  <c:v>280.93333333333334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5C-4056-9CFF-5EA76ECA88AC}"/>
            </c:ext>
          </c:extLst>
        </c:ser>
        <c:ser>
          <c:idx val="5"/>
          <c:order val="1"/>
          <c:tx>
            <c:v>Média Mercado Livre</c:v>
          </c:tx>
          <c:spPr>
            <a:ln w="19050" cap="rnd" cmpd="sng">
              <a:solidFill>
                <a:schemeClr val="tx1">
                  <a:alpha val="98000"/>
                </a:schemeClr>
              </a:solidFill>
              <a:prstDash val="solid"/>
              <a:round/>
              <a:tailEnd type="none"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'Atac-I50-SECOeS'!$Z$2:$Z$151</c:f>
              <c:numCache>
                <c:formatCode>_(* #,##0.00_);_(* \(#,##0.00\);_(* "-"??_);_(@_)</c:formatCode>
                <c:ptCount val="150"/>
                <c:pt idx="84">
                  <c:v>214.55976839506164</c:v>
                </c:pt>
                <c:pt idx="85">
                  <c:v>214.55976839506164</c:v>
                </c:pt>
                <c:pt idx="86">
                  <c:v>214.55976839506164</c:v>
                </c:pt>
                <c:pt idx="87">
                  <c:v>214.55976839506164</c:v>
                </c:pt>
                <c:pt idx="88">
                  <c:v>214.55976839506164</c:v>
                </c:pt>
                <c:pt idx="89">
                  <c:v>214.55976839506164</c:v>
                </c:pt>
                <c:pt idx="90">
                  <c:v>214.55976839506164</c:v>
                </c:pt>
                <c:pt idx="91">
                  <c:v>214.55976839506164</c:v>
                </c:pt>
                <c:pt idx="92">
                  <c:v>214.55976839506164</c:v>
                </c:pt>
                <c:pt idx="93">
                  <c:v>214.55976839506164</c:v>
                </c:pt>
                <c:pt idx="94">
                  <c:v>214.55976839506164</c:v>
                </c:pt>
                <c:pt idx="95">
                  <c:v>214.55976839506164</c:v>
                </c:pt>
                <c:pt idx="96">
                  <c:v>214.55976839506164</c:v>
                </c:pt>
                <c:pt idx="97">
                  <c:v>214.55976839506164</c:v>
                </c:pt>
                <c:pt idx="98">
                  <c:v>214.55976839506164</c:v>
                </c:pt>
                <c:pt idx="99">
                  <c:v>214.55976839506164</c:v>
                </c:pt>
                <c:pt idx="100">
                  <c:v>214.55976839506164</c:v>
                </c:pt>
                <c:pt idx="101">
                  <c:v>214.55976839506164</c:v>
                </c:pt>
                <c:pt idx="102">
                  <c:v>214.55976839506164</c:v>
                </c:pt>
                <c:pt idx="103">
                  <c:v>214.55976839506164</c:v>
                </c:pt>
                <c:pt idx="104">
                  <c:v>214.55976839506164</c:v>
                </c:pt>
                <c:pt idx="105">
                  <c:v>214.55976839506164</c:v>
                </c:pt>
                <c:pt idx="106">
                  <c:v>214.55976839506164</c:v>
                </c:pt>
                <c:pt idx="107">
                  <c:v>214.55976839506164</c:v>
                </c:pt>
                <c:pt idx="108">
                  <c:v>214.55976839506164</c:v>
                </c:pt>
                <c:pt idx="109">
                  <c:v>214.55976839506164</c:v>
                </c:pt>
                <c:pt idx="110">
                  <c:v>214.55976839506164</c:v>
                </c:pt>
                <c:pt idx="111">
                  <c:v>214.55976839506164</c:v>
                </c:pt>
                <c:pt idx="112">
                  <c:v>214.55976839506164</c:v>
                </c:pt>
                <c:pt idx="113">
                  <c:v>214.55976839506164</c:v>
                </c:pt>
                <c:pt idx="114">
                  <c:v>214.55976839506164</c:v>
                </c:pt>
                <c:pt idx="115">
                  <c:v>214.55976839506164</c:v>
                </c:pt>
                <c:pt idx="116">
                  <c:v>214.55976839506164</c:v>
                </c:pt>
                <c:pt idx="117">
                  <c:v>214.55976839506164</c:v>
                </c:pt>
                <c:pt idx="118">
                  <c:v>214.55976839506164</c:v>
                </c:pt>
                <c:pt idx="119">
                  <c:v>214.55976839506164</c:v>
                </c:pt>
                <c:pt idx="120">
                  <c:v>214.55976839506164</c:v>
                </c:pt>
                <c:pt idx="121">
                  <c:v>214.55976839506164</c:v>
                </c:pt>
                <c:pt idx="122">
                  <c:v>214.55976839506164</c:v>
                </c:pt>
                <c:pt idx="123">
                  <c:v>214.55976839506164</c:v>
                </c:pt>
                <c:pt idx="124">
                  <c:v>214.55976839506164</c:v>
                </c:pt>
                <c:pt idx="125">
                  <c:v>214.55976839506164</c:v>
                </c:pt>
                <c:pt idx="126">
                  <c:v>214.55976839506164</c:v>
                </c:pt>
                <c:pt idx="127">
                  <c:v>214.55976839506164</c:v>
                </c:pt>
                <c:pt idx="128">
                  <c:v>214.55976839506164</c:v>
                </c:pt>
                <c:pt idx="129">
                  <c:v>214.55976839506164</c:v>
                </c:pt>
                <c:pt idx="130">
                  <c:v>214.55976839506164</c:v>
                </c:pt>
                <c:pt idx="131">
                  <c:v>214.55976839506164</c:v>
                </c:pt>
                <c:pt idx="132">
                  <c:v>214.55976839506164</c:v>
                </c:pt>
                <c:pt idx="133">
                  <c:v>214.55976839506164</c:v>
                </c:pt>
                <c:pt idx="134">
                  <c:v>214.55976839506164</c:v>
                </c:pt>
                <c:pt idx="135">
                  <c:v>214.55976839506164</c:v>
                </c:pt>
                <c:pt idx="136">
                  <c:v>214.55976839506164</c:v>
                </c:pt>
                <c:pt idx="137">
                  <c:v>214.55976839506164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D55C-4056-9CFF-5EA76ECA88AC}"/>
            </c:ext>
          </c:extLst>
        </c:ser>
        <c:ser>
          <c:idx val="1"/>
          <c:order val="2"/>
          <c:tx>
            <c:strRef>
              <c:f>'Atac-I50-SECOeS'!$AE$1</c:f>
              <c:strCache>
                <c:ptCount val="1"/>
                <c:pt idx="0">
                  <c:v>Break even - Bandeira Verde</c:v>
                </c:pt>
              </c:strCache>
            </c:strRef>
          </c:tx>
          <c:spPr>
            <a:ln w="19050" cap="rnd">
              <a:solidFill>
                <a:srgbClr val="AFDC7E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'Atac-I50-SECOeS'!$AE$2:$AE$151</c:f>
              <c:numCache>
                <c:formatCode>_(* #,##0.00_);_(* \(#,##0.00\);_(* "-"??_);_(@_)</c:formatCode>
                <c:ptCount val="150"/>
                <c:pt idx="84">
                  <c:v>373.93199999999996</c:v>
                </c:pt>
                <c:pt idx="85">
                  <c:v>373.93199999999996</c:v>
                </c:pt>
                <c:pt idx="86">
                  <c:v>373.93199999999996</c:v>
                </c:pt>
                <c:pt idx="87">
                  <c:v>373.93199999999996</c:v>
                </c:pt>
                <c:pt idx="88">
                  <c:v>373.93199999999996</c:v>
                </c:pt>
                <c:pt idx="89">
                  <c:v>373.93199999999996</c:v>
                </c:pt>
                <c:pt idx="90">
                  <c:v>373.93199999999996</c:v>
                </c:pt>
                <c:pt idx="91">
                  <c:v>373.93199999999996</c:v>
                </c:pt>
                <c:pt idx="92">
                  <c:v>373.93199999999996</c:v>
                </c:pt>
                <c:pt idx="93">
                  <c:v>373.93199999999996</c:v>
                </c:pt>
                <c:pt idx="94">
                  <c:v>373.93199999999996</c:v>
                </c:pt>
                <c:pt idx="95">
                  <c:v>373.93199999999996</c:v>
                </c:pt>
                <c:pt idx="96">
                  <c:v>369.19871999999998</c:v>
                </c:pt>
                <c:pt idx="97">
                  <c:v>369.19871999999998</c:v>
                </c:pt>
                <c:pt idx="98">
                  <c:v>369.19871999999998</c:v>
                </c:pt>
                <c:pt idx="99">
                  <c:v>369.19871999999998</c:v>
                </c:pt>
                <c:pt idx="100">
                  <c:v>369.19871999999998</c:v>
                </c:pt>
                <c:pt idx="101">
                  <c:v>369.19871999999998</c:v>
                </c:pt>
                <c:pt idx="102">
                  <c:v>369.19871999999998</c:v>
                </c:pt>
                <c:pt idx="103">
                  <c:v>369.19871999999998</c:v>
                </c:pt>
                <c:pt idx="104">
                  <c:v>369.19871999999998</c:v>
                </c:pt>
                <c:pt idx="105">
                  <c:v>369.19871999999998</c:v>
                </c:pt>
                <c:pt idx="106">
                  <c:v>369.19871999999998</c:v>
                </c:pt>
                <c:pt idx="107">
                  <c:v>369.19871999999998</c:v>
                </c:pt>
                <c:pt idx="108">
                  <c:v>389.01554999999996</c:v>
                </c:pt>
                <c:pt idx="109">
                  <c:v>389.01554999999996</c:v>
                </c:pt>
                <c:pt idx="110">
                  <c:v>389.01554999999996</c:v>
                </c:pt>
                <c:pt idx="111">
                  <c:v>389.01554999999996</c:v>
                </c:pt>
                <c:pt idx="112">
                  <c:v>389.01554999999996</c:v>
                </c:pt>
                <c:pt idx="113">
                  <c:v>389.01554999999996</c:v>
                </c:pt>
                <c:pt idx="114">
                  <c:v>389.01554999999996</c:v>
                </c:pt>
                <c:pt idx="115">
                  <c:v>389.01554999999996</c:v>
                </c:pt>
                <c:pt idx="116">
                  <c:v>389.01554999999996</c:v>
                </c:pt>
                <c:pt idx="117">
                  <c:v>389.01554999999996</c:v>
                </c:pt>
                <c:pt idx="118">
                  <c:v>389.01554999999996</c:v>
                </c:pt>
                <c:pt idx="119">
                  <c:v>389.01554999999996</c:v>
                </c:pt>
                <c:pt idx="120">
                  <c:v>406.10504999999995</c:v>
                </c:pt>
                <c:pt idx="121">
                  <c:v>406.10504999999995</c:v>
                </c:pt>
                <c:pt idx="122">
                  <c:v>406.10504999999995</c:v>
                </c:pt>
                <c:pt idx="123">
                  <c:v>406.10504999999995</c:v>
                </c:pt>
                <c:pt idx="124">
                  <c:v>406.10504999999995</c:v>
                </c:pt>
                <c:pt idx="125">
                  <c:v>406.10504999999995</c:v>
                </c:pt>
                <c:pt idx="126">
                  <c:v>406.10504999999995</c:v>
                </c:pt>
                <c:pt idx="127">
                  <c:v>406.10504999999995</c:v>
                </c:pt>
                <c:pt idx="128">
                  <c:v>406.10504999999995</c:v>
                </c:pt>
                <c:pt idx="129">
                  <c:v>406.10504999999995</c:v>
                </c:pt>
                <c:pt idx="130">
                  <c:v>406.10504999999995</c:v>
                </c:pt>
                <c:pt idx="131">
                  <c:v>406.10504999999995</c:v>
                </c:pt>
                <c:pt idx="132">
                  <c:v>402.012</c:v>
                </c:pt>
                <c:pt idx="133">
                  <c:v>402.012</c:v>
                </c:pt>
                <c:pt idx="134">
                  <c:v>402.012</c:v>
                </c:pt>
                <c:pt idx="135">
                  <c:v>402.012</c:v>
                </c:pt>
                <c:pt idx="136">
                  <c:v>402.012</c:v>
                </c:pt>
                <c:pt idx="137">
                  <c:v>402.012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5C-4056-9CFF-5EA76ECA88AC}"/>
            </c:ext>
          </c:extLst>
        </c:ser>
        <c:ser>
          <c:idx val="2"/>
          <c:order val="3"/>
          <c:tx>
            <c:strRef>
              <c:f>'Atac-I50-SECOeS'!$AF$1</c:f>
              <c:strCache>
                <c:ptCount val="1"/>
                <c:pt idx="0">
                  <c:v>Break even - Bandeira Amarela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'Atac-I50-SECOeS'!$AF$2:$AF$151</c:f>
              <c:numCache>
                <c:formatCode>_(* #,##0.00_);_(* \(#,##0.00\);_(* "-"??_);_(@_)</c:formatCode>
                <c:ptCount val="150"/>
                <c:pt idx="84">
                  <c:v>410.45757999999995</c:v>
                </c:pt>
                <c:pt idx="85">
                  <c:v>410.45757999999995</c:v>
                </c:pt>
                <c:pt idx="86">
                  <c:v>410.45757999999995</c:v>
                </c:pt>
                <c:pt idx="87">
                  <c:v>410.45757999999995</c:v>
                </c:pt>
                <c:pt idx="88">
                  <c:v>410.45757999999995</c:v>
                </c:pt>
                <c:pt idx="89">
                  <c:v>410.45757999999995</c:v>
                </c:pt>
                <c:pt idx="90">
                  <c:v>410.45757999999995</c:v>
                </c:pt>
                <c:pt idx="91">
                  <c:v>410.45757999999995</c:v>
                </c:pt>
                <c:pt idx="92">
                  <c:v>410.45757999999995</c:v>
                </c:pt>
                <c:pt idx="93">
                  <c:v>410.45757999999995</c:v>
                </c:pt>
                <c:pt idx="94">
                  <c:v>410.45757999999995</c:v>
                </c:pt>
                <c:pt idx="95">
                  <c:v>410.45757999999995</c:v>
                </c:pt>
                <c:pt idx="96">
                  <c:v>404.03252599999996</c:v>
                </c:pt>
                <c:pt idx="97">
                  <c:v>404.03252599999996</c:v>
                </c:pt>
                <c:pt idx="98">
                  <c:v>404.03252599999996</c:v>
                </c:pt>
                <c:pt idx="99">
                  <c:v>404.03252599999996</c:v>
                </c:pt>
                <c:pt idx="100">
                  <c:v>404.03252599999996</c:v>
                </c:pt>
                <c:pt idx="101">
                  <c:v>404.03252599999996</c:v>
                </c:pt>
                <c:pt idx="102">
                  <c:v>404.03252599999996</c:v>
                </c:pt>
                <c:pt idx="103">
                  <c:v>404.03252599999996</c:v>
                </c:pt>
                <c:pt idx="104">
                  <c:v>404.03252599999996</c:v>
                </c:pt>
                <c:pt idx="105">
                  <c:v>404.03252599999996</c:v>
                </c:pt>
                <c:pt idx="106">
                  <c:v>404.03252599999996</c:v>
                </c:pt>
                <c:pt idx="107">
                  <c:v>404.03252599999996</c:v>
                </c:pt>
                <c:pt idx="108">
                  <c:v>410.17844499999995</c:v>
                </c:pt>
                <c:pt idx="109">
                  <c:v>410.17844499999995</c:v>
                </c:pt>
                <c:pt idx="110">
                  <c:v>410.17844499999995</c:v>
                </c:pt>
                <c:pt idx="111">
                  <c:v>410.17844499999995</c:v>
                </c:pt>
                <c:pt idx="112">
                  <c:v>410.17844499999995</c:v>
                </c:pt>
                <c:pt idx="113">
                  <c:v>410.17844499999995</c:v>
                </c:pt>
                <c:pt idx="114">
                  <c:v>410.17844499999995</c:v>
                </c:pt>
                <c:pt idx="115">
                  <c:v>410.17844499999995</c:v>
                </c:pt>
                <c:pt idx="116">
                  <c:v>410.17844499999995</c:v>
                </c:pt>
                <c:pt idx="117">
                  <c:v>410.17844499999995</c:v>
                </c:pt>
                <c:pt idx="118">
                  <c:v>410.17844499999995</c:v>
                </c:pt>
                <c:pt idx="119">
                  <c:v>410.17844499999995</c:v>
                </c:pt>
                <c:pt idx="120">
                  <c:v>426.34052499999996</c:v>
                </c:pt>
                <c:pt idx="121">
                  <c:v>426.34052499999996</c:v>
                </c:pt>
                <c:pt idx="122">
                  <c:v>426.34052499999996</c:v>
                </c:pt>
                <c:pt idx="123">
                  <c:v>426.34052499999996</c:v>
                </c:pt>
                <c:pt idx="124">
                  <c:v>426.34052499999996</c:v>
                </c:pt>
                <c:pt idx="125">
                  <c:v>426.34052499999996</c:v>
                </c:pt>
                <c:pt idx="126">
                  <c:v>426.34052499999996</c:v>
                </c:pt>
                <c:pt idx="127">
                  <c:v>426.34052499999996</c:v>
                </c:pt>
                <c:pt idx="128">
                  <c:v>426.34052499999996</c:v>
                </c:pt>
                <c:pt idx="129">
                  <c:v>426.34052499999996</c:v>
                </c:pt>
                <c:pt idx="130">
                  <c:v>426.34052499999996</c:v>
                </c:pt>
                <c:pt idx="131">
                  <c:v>426.34052499999996</c:v>
                </c:pt>
                <c:pt idx="132">
                  <c:v>421.44258000000002</c:v>
                </c:pt>
                <c:pt idx="133">
                  <c:v>421.44258000000002</c:v>
                </c:pt>
                <c:pt idx="134">
                  <c:v>421.44258000000002</c:v>
                </c:pt>
                <c:pt idx="135">
                  <c:v>421.44258000000002</c:v>
                </c:pt>
                <c:pt idx="136">
                  <c:v>421.44258000000002</c:v>
                </c:pt>
                <c:pt idx="137">
                  <c:v>421.44258000000002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D55C-4056-9CFF-5EA76ECA88AC}"/>
            </c:ext>
          </c:extLst>
        </c:ser>
        <c:ser>
          <c:idx val="3"/>
          <c:order val="4"/>
          <c:tx>
            <c:strRef>
              <c:f>'Atac-I50-SECOeS'!$AG$1</c:f>
              <c:strCache>
                <c:ptCount val="1"/>
                <c:pt idx="0">
                  <c:v>Break even - Bandeira Vermelha 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9999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'Atac-I50-SECOeS'!$AG$2:$AG$151</c:f>
              <c:numCache>
                <c:formatCode>_(* #,##0.00_);_(* \(#,##0.00\);_(* "-"??_);_(@_)</c:formatCode>
                <c:ptCount val="150"/>
                <c:pt idx="84">
                  <c:v>453.36199999999997</c:v>
                </c:pt>
                <c:pt idx="85">
                  <c:v>453.36199999999997</c:v>
                </c:pt>
                <c:pt idx="86">
                  <c:v>453.36199999999997</c:v>
                </c:pt>
                <c:pt idx="87">
                  <c:v>453.36199999999997</c:v>
                </c:pt>
                <c:pt idx="88">
                  <c:v>453.36199999999997</c:v>
                </c:pt>
                <c:pt idx="89">
                  <c:v>453.36199999999997</c:v>
                </c:pt>
                <c:pt idx="90">
                  <c:v>453.36199999999997</c:v>
                </c:pt>
                <c:pt idx="91">
                  <c:v>453.36199999999997</c:v>
                </c:pt>
                <c:pt idx="92">
                  <c:v>453.36199999999997</c:v>
                </c:pt>
                <c:pt idx="93">
                  <c:v>453.36199999999997</c:v>
                </c:pt>
                <c:pt idx="94">
                  <c:v>453.36199999999997</c:v>
                </c:pt>
                <c:pt idx="95">
                  <c:v>453.36199999999997</c:v>
                </c:pt>
                <c:pt idx="96">
                  <c:v>444.94971999999996</c:v>
                </c:pt>
                <c:pt idx="97">
                  <c:v>444.94971999999996</c:v>
                </c:pt>
                <c:pt idx="98">
                  <c:v>444.94971999999996</c:v>
                </c:pt>
                <c:pt idx="99">
                  <c:v>444.94971999999996</c:v>
                </c:pt>
                <c:pt idx="100">
                  <c:v>444.94971999999996</c:v>
                </c:pt>
                <c:pt idx="101">
                  <c:v>444.94971999999996</c:v>
                </c:pt>
                <c:pt idx="102">
                  <c:v>444.94971999999996</c:v>
                </c:pt>
                <c:pt idx="103">
                  <c:v>444.94971999999996</c:v>
                </c:pt>
                <c:pt idx="104">
                  <c:v>444.94971999999996</c:v>
                </c:pt>
                <c:pt idx="105">
                  <c:v>444.94971999999996</c:v>
                </c:pt>
                <c:pt idx="106">
                  <c:v>444.94971999999996</c:v>
                </c:pt>
                <c:pt idx="107">
                  <c:v>444.94971999999996</c:v>
                </c:pt>
                <c:pt idx="108">
                  <c:v>439.12165099999999</c:v>
                </c:pt>
                <c:pt idx="109">
                  <c:v>439.12165099999999</c:v>
                </c:pt>
                <c:pt idx="110">
                  <c:v>439.12165099999999</c:v>
                </c:pt>
                <c:pt idx="111">
                  <c:v>439.12165099999999</c:v>
                </c:pt>
                <c:pt idx="112">
                  <c:v>439.12165099999999</c:v>
                </c:pt>
                <c:pt idx="113">
                  <c:v>439.12165099999999</c:v>
                </c:pt>
                <c:pt idx="114">
                  <c:v>439.12165099999999</c:v>
                </c:pt>
                <c:pt idx="115">
                  <c:v>439.12165099999999</c:v>
                </c:pt>
                <c:pt idx="116">
                  <c:v>439.12165099999999</c:v>
                </c:pt>
                <c:pt idx="117">
                  <c:v>439.12165099999999</c:v>
                </c:pt>
                <c:pt idx="118">
                  <c:v>439.12165099999999</c:v>
                </c:pt>
                <c:pt idx="119">
                  <c:v>439.12165099999999</c:v>
                </c:pt>
                <c:pt idx="120">
                  <c:v>454.01535499999994</c:v>
                </c:pt>
                <c:pt idx="121">
                  <c:v>454.01535499999994</c:v>
                </c:pt>
                <c:pt idx="122">
                  <c:v>454.01535499999994</c:v>
                </c:pt>
                <c:pt idx="123">
                  <c:v>454.01535499999994</c:v>
                </c:pt>
                <c:pt idx="124">
                  <c:v>454.01535499999994</c:v>
                </c:pt>
                <c:pt idx="125">
                  <c:v>454.01535499999994</c:v>
                </c:pt>
                <c:pt idx="126">
                  <c:v>454.01535499999994</c:v>
                </c:pt>
                <c:pt idx="127">
                  <c:v>454.01535499999994</c:v>
                </c:pt>
                <c:pt idx="128">
                  <c:v>454.01535499999994</c:v>
                </c:pt>
                <c:pt idx="129">
                  <c:v>454.01535499999994</c:v>
                </c:pt>
                <c:pt idx="130">
                  <c:v>454.01535499999994</c:v>
                </c:pt>
                <c:pt idx="131">
                  <c:v>454.01535499999994</c:v>
                </c:pt>
                <c:pt idx="132">
                  <c:v>448.01660400000003</c:v>
                </c:pt>
                <c:pt idx="133">
                  <c:v>448.01660400000003</c:v>
                </c:pt>
                <c:pt idx="134">
                  <c:v>448.01660400000003</c:v>
                </c:pt>
                <c:pt idx="135">
                  <c:v>448.01660400000003</c:v>
                </c:pt>
                <c:pt idx="136">
                  <c:v>448.01660400000003</c:v>
                </c:pt>
                <c:pt idx="137">
                  <c:v>448.01660400000003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D55C-4056-9CFF-5EA76ECA88AC}"/>
            </c:ext>
          </c:extLst>
        </c:ser>
        <c:ser>
          <c:idx val="4"/>
          <c:order val="5"/>
          <c:tx>
            <c:strRef>
              <c:f>'Atac-I50-SECOeS'!$AH$1</c:f>
              <c:strCache>
                <c:ptCount val="1"/>
                <c:pt idx="0">
                  <c:v>Break even - Bandeira Vermelha II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'Atac-I50-SECOeS'!$AH$2:$AH$151</c:f>
              <c:numCache>
                <c:formatCode>_(* #,##0.00_);_(* \(#,##0.00\);_(* "-"??_);_(@_)</c:formatCode>
                <c:ptCount val="150"/>
                <c:pt idx="84">
                  <c:v>493.62689999999998</c:v>
                </c:pt>
                <c:pt idx="85">
                  <c:v>493.62689999999998</c:v>
                </c:pt>
                <c:pt idx="86">
                  <c:v>493.62689999999998</c:v>
                </c:pt>
                <c:pt idx="87">
                  <c:v>493.62689999999998</c:v>
                </c:pt>
                <c:pt idx="88">
                  <c:v>493.62689999999998</c:v>
                </c:pt>
                <c:pt idx="89">
                  <c:v>493.62689999999998</c:v>
                </c:pt>
                <c:pt idx="90">
                  <c:v>493.62689999999998</c:v>
                </c:pt>
                <c:pt idx="91">
                  <c:v>493.62689999999998</c:v>
                </c:pt>
                <c:pt idx="92">
                  <c:v>493.62689999999998</c:v>
                </c:pt>
                <c:pt idx="93">
                  <c:v>493.62689999999998</c:v>
                </c:pt>
                <c:pt idx="94">
                  <c:v>493.62689999999998</c:v>
                </c:pt>
                <c:pt idx="95">
                  <c:v>493.62689999999998</c:v>
                </c:pt>
                <c:pt idx="96">
                  <c:v>483.34965</c:v>
                </c:pt>
                <c:pt idx="97">
                  <c:v>483.34965</c:v>
                </c:pt>
                <c:pt idx="98">
                  <c:v>483.34965</c:v>
                </c:pt>
                <c:pt idx="99">
                  <c:v>483.34965</c:v>
                </c:pt>
                <c:pt idx="100">
                  <c:v>483.34965</c:v>
                </c:pt>
                <c:pt idx="101">
                  <c:v>483.34965</c:v>
                </c:pt>
                <c:pt idx="102">
                  <c:v>483.34965</c:v>
                </c:pt>
                <c:pt idx="103">
                  <c:v>483.34965</c:v>
                </c:pt>
                <c:pt idx="104">
                  <c:v>483.34965</c:v>
                </c:pt>
                <c:pt idx="105">
                  <c:v>483.34965</c:v>
                </c:pt>
                <c:pt idx="106">
                  <c:v>483.34965</c:v>
                </c:pt>
                <c:pt idx="107">
                  <c:v>483.34965</c:v>
                </c:pt>
                <c:pt idx="108">
                  <c:v>477.45062899999994</c:v>
                </c:pt>
                <c:pt idx="109">
                  <c:v>477.45062899999994</c:v>
                </c:pt>
                <c:pt idx="110">
                  <c:v>477.45062899999994</c:v>
                </c:pt>
                <c:pt idx="111">
                  <c:v>477.45062899999994</c:v>
                </c:pt>
                <c:pt idx="112">
                  <c:v>477.45062899999994</c:v>
                </c:pt>
                <c:pt idx="113">
                  <c:v>477.45062899999994</c:v>
                </c:pt>
                <c:pt idx="114">
                  <c:v>477.45062899999994</c:v>
                </c:pt>
                <c:pt idx="115">
                  <c:v>477.45062899999994</c:v>
                </c:pt>
                <c:pt idx="116">
                  <c:v>477.45062899999994</c:v>
                </c:pt>
                <c:pt idx="117">
                  <c:v>477.45062899999994</c:v>
                </c:pt>
                <c:pt idx="118">
                  <c:v>477.45062899999994</c:v>
                </c:pt>
                <c:pt idx="119">
                  <c:v>477.45062899999994</c:v>
                </c:pt>
                <c:pt idx="120">
                  <c:v>490.66464499999995</c:v>
                </c:pt>
                <c:pt idx="121">
                  <c:v>490.66464499999995</c:v>
                </c:pt>
                <c:pt idx="122">
                  <c:v>490.66464499999995</c:v>
                </c:pt>
                <c:pt idx="123">
                  <c:v>490.66464499999995</c:v>
                </c:pt>
                <c:pt idx="124">
                  <c:v>490.66464499999995</c:v>
                </c:pt>
                <c:pt idx="125">
                  <c:v>490.66464499999995</c:v>
                </c:pt>
                <c:pt idx="126">
                  <c:v>490.66464499999995</c:v>
                </c:pt>
                <c:pt idx="127">
                  <c:v>490.66464499999995</c:v>
                </c:pt>
                <c:pt idx="128">
                  <c:v>490.66464499999995</c:v>
                </c:pt>
                <c:pt idx="129">
                  <c:v>490.66464499999995</c:v>
                </c:pt>
                <c:pt idx="130">
                  <c:v>490.66464499999995</c:v>
                </c:pt>
                <c:pt idx="131">
                  <c:v>490.66464499999995</c:v>
                </c:pt>
                <c:pt idx="132">
                  <c:v>483.20811600000002</c:v>
                </c:pt>
                <c:pt idx="133">
                  <c:v>483.20811600000002</c:v>
                </c:pt>
                <c:pt idx="134">
                  <c:v>483.20811600000002</c:v>
                </c:pt>
                <c:pt idx="135">
                  <c:v>483.20811600000002</c:v>
                </c:pt>
                <c:pt idx="136">
                  <c:v>483.20811600000002</c:v>
                </c:pt>
                <c:pt idx="137">
                  <c:v>483.20811600000002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D55C-4056-9CFF-5EA76ECA8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53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valAx>
        <c:axId val="1613759871"/>
        <c:scaling>
          <c:orientation val="minMax"/>
          <c:max val="0.65000000000000013"/>
          <c:min val="-1"/>
        </c:scaling>
        <c:delete val="1"/>
        <c:axPos val="r"/>
        <c:numFmt formatCode="0%" sourceLinked="1"/>
        <c:majorTickMark val="out"/>
        <c:minorTickMark val="none"/>
        <c:tickLblPos val="nextTo"/>
        <c:crossAx val="1613764671"/>
        <c:crosses val="max"/>
        <c:crossBetween val="between"/>
      </c:valAx>
      <c:catAx>
        <c:axId val="1613764671"/>
        <c:scaling>
          <c:orientation val="minMax"/>
        </c:scaling>
        <c:delete val="1"/>
        <c:axPos val="b"/>
        <c:majorTickMark val="out"/>
        <c:minorTickMark val="none"/>
        <c:tickLblPos val="nextTo"/>
        <c:crossAx val="1613759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2"/>
          <c:order val="0"/>
          <c:tx>
            <c:v>Economia</c:v>
          </c:tx>
          <c:spPr>
            <a:solidFill>
              <a:schemeClr val="accent3">
                <a:lumMod val="40000"/>
                <a:lumOff val="60000"/>
              </a:schemeClr>
            </a:solidFill>
            <a:ln w="19050">
              <a:solidFill>
                <a:schemeClr val="accent3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  <c:extLst xmlns:c15="http://schemas.microsoft.com/office/drawing/2012/chart"/>
            </c:numRef>
          </c:cat>
          <c:val>
            <c:numRef>
              <c:f>'Atac-I50-SECOeS'!$AK$2:$AK$151</c:f>
              <c:numCache>
                <c:formatCode>0%</c:formatCode>
                <c:ptCount val="150"/>
                <c:pt idx="84">
                  <c:v>0.24945533769063186</c:v>
                </c:pt>
                <c:pt idx="85">
                  <c:v>0.31856564532826531</c:v>
                </c:pt>
                <c:pt idx="86">
                  <c:v>0.27259843441528858</c:v>
                </c:pt>
                <c:pt idx="87">
                  <c:v>0.28855500465325229</c:v>
                </c:pt>
                <c:pt idx="88">
                  <c:v>0.3210058097313</c:v>
                </c:pt>
                <c:pt idx="89">
                  <c:v>0.33505809731299907</c:v>
                </c:pt>
                <c:pt idx="90">
                  <c:v>0.39179030768517614</c:v>
                </c:pt>
                <c:pt idx="91">
                  <c:v>0.40527241584031315</c:v>
                </c:pt>
                <c:pt idx="92">
                  <c:v>0.39688339056298994</c:v>
                </c:pt>
                <c:pt idx="93">
                  <c:v>0.46017814290655329</c:v>
                </c:pt>
                <c:pt idx="94">
                  <c:v>0.5355385025441346</c:v>
                </c:pt>
                <c:pt idx="95">
                  <c:v>0.54107469926201668</c:v>
                </c:pt>
                <c:pt idx="96">
                  <c:v>0.59701178451178449</c:v>
                </c:pt>
                <c:pt idx="97">
                  <c:v>0.61752318642924875</c:v>
                </c:pt>
                <c:pt idx="98">
                  <c:v>0.63121071131196405</c:v>
                </c:pt>
                <c:pt idx="99">
                  <c:v>0.66336697122532451</c:v>
                </c:pt>
                <c:pt idx="100">
                  <c:v>0.65210439756911631</c:v>
                </c:pt>
                <c:pt idx="101">
                  <c:v>0.64716294550292885</c:v>
                </c:pt>
                <c:pt idx="102">
                  <c:v>0.6385281798015624</c:v>
                </c:pt>
                <c:pt idx="103">
                  <c:v>0.63984988596084214</c:v>
                </c:pt>
                <c:pt idx="104">
                  <c:v>0.65381500901315281</c:v>
                </c:pt>
                <c:pt idx="105">
                  <c:v>0.64372005406735966</c:v>
                </c:pt>
                <c:pt idx="106">
                  <c:v>0.61272703401210782</c:v>
                </c:pt>
                <c:pt idx="107">
                  <c:v>0.58294911537673322</c:v>
                </c:pt>
                <c:pt idx="108">
                  <c:v>0.6132756132756132</c:v>
                </c:pt>
                <c:pt idx="109">
                  <c:v>0.43885555046150038</c:v>
                </c:pt>
                <c:pt idx="110">
                  <c:v>0.4672775077157369</c:v>
                </c:pt>
                <c:pt idx="111">
                  <c:v>0.49749275232485352</c:v>
                </c:pt>
                <c:pt idx="112">
                  <c:v>0.55285946224457549</c:v>
                </c:pt>
                <c:pt idx="113">
                  <c:v>0.48118891962602056</c:v>
                </c:pt>
                <c:pt idx="114">
                  <c:v>0.42180336150230152</c:v>
                </c:pt>
                <c:pt idx="115">
                  <c:v>0.45982622745486068</c:v>
                </c:pt>
                <c:pt idx="116">
                  <c:v>0.42527267440423222</c:v>
                </c:pt>
                <c:pt idx="117">
                  <c:v>0.38493632623854407</c:v>
                </c:pt>
                <c:pt idx="118">
                  <c:v>0.48021198067218068</c:v>
                </c:pt>
                <c:pt idx="119">
                  <c:v>0.49048020059866504</c:v>
                </c:pt>
                <c:pt idx="120">
                  <c:v>0.51185126442858386</c:v>
                </c:pt>
                <c:pt idx="121">
                  <c:v>0.43662089402729648</c:v>
                </c:pt>
                <c:pt idx="122">
                  <c:v>0.34979149962415967</c:v>
                </c:pt>
                <c:pt idx="123">
                  <c:v>0.29318263833458846</c:v>
                </c:pt>
                <c:pt idx="124">
                  <c:v>0.3149252336994523</c:v>
                </c:pt>
                <c:pt idx="125">
                  <c:v>0.31562350677490941</c:v>
                </c:pt>
                <c:pt idx="126">
                  <c:v>0.34930136919006549</c:v>
                </c:pt>
                <c:pt idx="127">
                  <c:v>0.37170512353337581</c:v>
                </c:pt>
                <c:pt idx="128">
                  <c:v>0.32658343779111659</c:v>
                </c:pt>
                <c:pt idx="129">
                  <c:v>0.33961520547454394</c:v>
                </c:pt>
                <c:pt idx="130">
                  <c:v>0.36342924078388089</c:v>
                </c:pt>
                <c:pt idx="131">
                  <c:v>0.28248515993583417</c:v>
                </c:pt>
                <c:pt idx="132">
                  <c:v>0.2025641025641027</c:v>
                </c:pt>
                <c:pt idx="133">
                  <c:v>0.12141331878429278</c:v>
                </c:pt>
                <c:pt idx="134">
                  <c:v>0.19139682950315462</c:v>
                </c:pt>
                <c:pt idx="135">
                  <c:v>0.2580678561833975</c:v>
                </c:pt>
                <c:pt idx="136">
                  <c:v>0.22968805795736325</c:v>
                </c:pt>
                <c:pt idx="137">
                  <c:v>0.25071335626244434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17F2-4F07-9536-4A821E0644BD}"/>
            </c:ext>
          </c:extLst>
        </c:ser>
        <c:ser>
          <c:idx val="1"/>
          <c:order val="1"/>
          <c:tx>
            <c:v>Prejuízo</c:v>
          </c:tx>
          <c:spPr>
            <a:solidFill>
              <a:schemeClr val="accent6">
                <a:lumMod val="40000"/>
                <a:lumOff val="60000"/>
              </a:schemeClr>
            </a:solidFill>
            <a:ln w="19050">
              <a:solidFill>
                <a:schemeClr val="accent6">
                  <a:lumMod val="40000"/>
                  <a:lumOff val="60000"/>
                </a:schemeClr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'Atac-I50-SECOeS'!$AL$2:$AL$151</c:f>
              <c:numCache>
                <c:formatCode>0%</c:formatCode>
                <c:ptCount val="150"/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F2-4F07-9536-4A821E064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322928"/>
        <c:axId val="-2111317488"/>
        <c:extLst>
          <c:ext xmlns:c15="http://schemas.microsoft.com/office/drawing/2012/chart" uri="{02D57815-91ED-43cb-92C2-25804820EDAC}">
            <c15:filteredArea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'Atac-I50-SECOeS'!$AG$1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4">
                          <a:shade val="51000"/>
                          <a:satMod val="130000"/>
                        </a:schemeClr>
                      </a:gs>
                      <a:gs pos="80000">
                        <a:schemeClr val="accent4">
                          <a:shade val="93000"/>
                          <a:satMod val="130000"/>
                        </a:schemeClr>
                      </a:gs>
                      <a:gs pos="100000">
                        <a:schemeClr val="accent4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FF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'Atac-I50-SECOeS'!$AG$2:$AG$151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453.36199999999997</c:v>
                      </c:pt>
                      <c:pt idx="85">
                        <c:v>453.36199999999997</c:v>
                      </c:pt>
                      <c:pt idx="86">
                        <c:v>453.36199999999997</c:v>
                      </c:pt>
                      <c:pt idx="87">
                        <c:v>453.36199999999997</c:v>
                      </c:pt>
                      <c:pt idx="88">
                        <c:v>453.36199999999997</c:v>
                      </c:pt>
                      <c:pt idx="89">
                        <c:v>453.36199999999997</c:v>
                      </c:pt>
                      <c:pt idx="90">
                        <c:v>453.36199999999997</c:v>
                      </c:pt>
                      <c:pt idx="91">
                        <c:v>453.36199999999997</c:v>
                      </c:pt>
                      <c:pt idx="92">
                        <c:v>453.36199999999997</c:v>
                      </c:pt>
                      <c:pt idx="93">
                        <c:v>453.36199999999997</c:v>
                      </c:pt>
                      <c:pt idx="94">
                        <c:v>453.36199999999997</c:v>
                      </c:pt>
                      <c:pt idx="95">
                        <c:v>453.36199999999997</c:v>
                      </c:pt>
                      <c:pt idx="96">
                        <c:v>444.94971999999996</c:v>
                      </c:pt>
                      <c:pt idx="97">
                        <c:v>444.94971999999996</c:v>
                      </c:pt>
                      <c:pt idx="98">
                        <c:v>444.94971999999996</c:v>
                      </c:pt>
                      <c:pt idx="99">
                        <c:v>444.94971999999996</c:v>
                      </c:pt>
                      <c:pt idx="100">
                        <c:v>444.94971999999996</c:v>
                      </c:pt>
                      <c:pt idx="101">
                        <c:v>444.94971999999996</c:v>
                      </c:pt>
                      <c:pt idx="102">
                        <c:v>444.94971999999996</c:v>
                      </c:pt>
                      <c:pt idx="103">
                        <c:v>444.94971999999996</c:v>
                      </c:pt>
                      <c:pt idx="104">
                        <c:v>444.94971999999996</c:v>
                      </c:pt>
                      <c:pt idx="105">
                        <c:v>444.94971999999996</c:v>
                      </c:pt>
                      <c:pt idx="106">
                        <c:v>444.94971999999996</c:v>
                      </c:pt>
                      <c:pt idx="107">
                        <c:v>444.94971999999996</c:v>
                      </c:pt>
                      <c:pt idx="108">
                        <c:v>439.12165099999999</c:v>
                      </c:pt>
                      <c:pt idx="109">
                        <c:v>439.12165099999999</c:v>
                      </c:pt>
                      <c:pt idx="110">
                        <c:v>439.12165099999999</c:v>
                      </c:pt>
                      <c:pt idx="111">
                        <c:v>439.12165099999999</c:v>
                      </c:pt>
                      <c:pt idx="112">
                        <c:v>439.12165099999999</c:v>
                      </c:pt>
                      <c:pt idx="113">
                        <c:v>439.12165099999999</c:v>
                      </c:pt>
                      <c:pt idx="114">
                        <c:v>439.12165099999999</c:v>
                      </c:pt>
                      <c:pt idx="115">
                        <c:v>439.12165099999999</c:v>
                      </c:pt>
                      <c:pt idx="116">
                        <c:v>439.12165099999999</c:v>
                      </c:pt>
                      <c:pt idx="117">
                        <c:v>439.12165099999999</c:v>
                      </c:pt>
                      <c:pt idx="118">
                        <c:v>439.12165099999999</c:v>
                      </c:pt>
                      <c:pt idx="119">
                        <c:v>439.12165099999999</c:v>
                      </c:pt>
                      <c:pt idx="120">
                        <c:v>454.01535499999994</c:v>
                      </c:pt>
                      <c:pt idx="121">
                        <c:v>454.01535499999994</c:v>
                      </c:pt>
                      <c:pt idx="122">
                        <c:v>454.01535499999994</c:v>
                      </c:pt>
                      <c:pt idx="123">
                        <c:v>454.01535499999994</c:v>
                      </c:pt>
                      <c:pt idx="124">
                        <c:v>454.01535499999994</c:v>
                      </c:pt>
                      <c:pt idx="125">
                        <c:v>454.01535499999994</c:v>
                      </c:pt>
                      <c:pt idx="126">
                        <c:v>454.01535499999994</c:v>
                      </c:pt>
                      <c:pt idx="127">
                        <c:v>454.01535499999994</c:v>
                      </c:pt>
                      <c:pt idx="128">
                        <c:v>454.01535499999994</c:v>
                      </c:pt>
                      <c:pt idx="129">
                        <c:v>454.01535499999994</c:v>
                      </c:pt>
                      <c:pt idx="130">
                        <c:v>454.01535499999994</c:v>
                      </c:pt>
                      <c:pt idx="131">
                        <c:v>454.01535499999994</c:v>
                      </c:pt>
                      <c:pt idx="132">
                        <c:v>448.01660400000003</c:v>
                      </c:pt>
                      <c:pt idx="133">
                        <c:v>448.01660400000003</c:v>
                      </c:pt>
                      <c:pt idx="134">
                        <c:v>448.01660400000003</c:v>
                      </c:pt>
                      <c:pt idx="135">
                        <c:v>448.01660400000003</c:v>
                      </c:pt>
                      <c:pt idx="136">
                        <c:v>448.01660400000003</c:v>
                      </c:pt>
                      <c:pt idx="137">
                        <c:v>448.01660400000003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7F2-4F07-9536-4A821E0644BD}"/>
                  </c:ext>
                </c:extLst>
              </c15:ser>
            </c15:filteredAreaSeries>
            <c15:filteredArea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'Atac-I50-SECOeS'!$AH$1</c15:sqref>
                        </c15:formulaRef>
                      </c:ext>
                    </c:extLst>
                    <c:strCache>
                      <c:ptCount val="1"/>
                      <c:pt idx="0">
                        <c:v>Break even - Bandeira Vermelha II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hade val="51000"/>
                          <a:satMod val="130000"/>
                        </a:schemeClr>
                      </a:gs>
                      <a:gs pos="80000">
                        <a:schemeClr val="accent5">
                          <a:shade val="93000"/>
                          <a:satMod val="130000"/>
                        </a:schemeClr>
                      </a:gs>
                      <a:gs pos="100000">
                        <a:schemeClr val="accent5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 w="19050">
                    <a:solidFill>
                      <a:srgbClr val="C00000"/>
                    </a:solidFill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'Atac-I50-SECOeS'!$AH$2:$AH$151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493.62689999999998</c:v>
                      </c:pt>
                      <c:pt idx="85">
                        <c:v>493.62689999999998</c:v>
                      </c:pt>
                      <c:pt idx="86">
                        <c:v>493.62689999999998</c:v>
                      </c:pt>
                      <c:pt idx="87">
                        <c:v>493.62689999999998</c:v>
                      </c:pt>
                      <c:pt idx="88">
                        <c:v>493.62689999999998</c:v>
                      </c:pt>
                      <c:pt idx="89">
                        <c:v>493.62689999999998</c:v>
                      </c:pt>
                      <c:pt idx="90">
                        <c:v>493.62689999999998</c:v>
                      </c:pt>
                      <c:pt idx="91">
                        <c:v>493.62689999999998</c:v>
                      </c:pt>
                      <c:pt idx="92">
                        <c:v>493.62689999999998</c:v>
                      </c:pt>
                      <c:pt idx="93">
                        <c:v>493.62689999999998</c:v>
                      </c:pt>
                      <c:pt idx="94">
                        <c:v>493.62689999999998</c:v>
                      </c:pt>
                      <c:pt idx="95">
                        <c:v>493.62689999999998</c:v>
                      </c:pt>
                      <c:pt idx="96">
                        <c:v>483.34965</c:v>
                      </c:pt>
                      <c:pt idx="97">
                        <c:v>483.34965</c:v>
                      </c:pt>
                      <c:pt idx="98">
                        <c:v>483.34965</c:v>
                      </c:pt>
                      <c:pt idx="99">
                        <c:v>483.34965</c:v>
                      </c:pt>
                      <c:pt idx="100">
                        <c:v>483.34965</c:v>
                      </c:pt>
                      <c:pt idx="101">
                        <c:v>483.34965</c:v>
                      </c:pt>
                      <c:pt idx="102">
                        <c:v>483.34965</c:v>
                      </c:pt>
                      <c:pt idx="103">
                        <c:v>483.34965</c:v>
                      </c:pt>
                      <c:pt idx="104">
                        <c:v>483.34965</c:v>
                      </c:pt>
                      <c:pt idx="105">
                        <c:v>483.34965</c:v>
                      </c:pt>
                      <c:pt idx="106">
                        <c:v>483.34965</c:v>
                      </c:pt>
                      <c:pt idx="107">
                        <c:v>483.34965</c:v>
                      </c:pt>
                      <c:pt idx="108">
                        <c:v>477.45062899999994</c:v>
                      </c:pt>
                      <c:pt idx="109">
                        <c:v>477.45062899999994</c:v>
                      </c:pt>
                      <c:pt idx="110">
                        <c:v>477.45062899999994</c:v>
                      </c:pt>
                      <c:pt idx="111">
                        <c:v>477.45062899999994</c:v>
                      </c:pt>
                      <c:pt idx="112">
                        <c:v>477.45062899999994</c:v>
                      </c:pt>
                      <c:pt idx="113">
                        <c:v>477.45062899999994</c:v>
                      </c:pt>
                      <c:pt idx="114">
                        <c:v>477.45062899999994</c:v>
                      </c:pt>
                      <c:pt idx="115">
                        <c:v>477.45062899999994</c:v>
                      </c:pt>
                      <c:pt idx="116">
                        <c:v>477.45062899999994</c:v>
                      </c:pt>
                      <c:pt idx="117">
                        <c:v>477.45062899999994</c:v>
                      </c:pt>
                      <c:pt idx="118">
                        <c:v>477.45062899999994</c:v>
                      </c:pt>
                      <c:pt idx="119">
                        <c:v>477.45062899999994</c:v>
                      </c:pt>
                      <c:pt idx="120">
                        <c:v>490.66464499999995</c:v>
                      </c:pt>
                      <c:pt idx="121">
                        <c:v>490.66464499999995</c:v>
                      </c:pt>
                      <c:pt idx="122">
                        <c:v>490.66464499999995</c:v>
                      </c:pt>
                      <c:pt idx="123">
                        <c:v>490.66464499999995</c:v>
                      </c:pt>
                      <c:pt idx="124">
                        <c:v>490.66464499999995</c:v>
                      </c:pt>
                      <c:pt idx="125">
                        <c:v>490.66464499999995</c:v>
                      </c:pt>
                      <c:pt idx="126">
                        <c:v>490.66464499999995</c:v>
                      </c:pt>
                      <c:pt idx="127">
                        <c:v>490.66464499999995</c:v>
                      </c:pt>
                      <c:pt idx="128">
                        <c:v>490.66464499999995</c:v>
                      </c:pt>
                      <c:pt idx="129">
                        <c:v>490.66464499999995</c:v>
                      </c:pt>
                      <c:pt idx="130">
                        <c:v>490.66464499999995</c:v>
                      </c:pt>
                      <c:pt idx="131">
                        <c:v>490.66464499999995</c:v>
                      </c:pt>
                      <c:pt idx="132">
                        <c:v>483.20811600000002</c:v>
                      </c:pt>
                      <c:pt idx="133">
                        <c:v>483.20811600000002</c:v>
                      </c:pt>
                      <c:pt idx="134">
                        <c:v>483.20811600000002</c:v>
                      </c:pt>
                      <c:pt idx="135">
                        <c:v>483.20811600000002</c:v>
                      </c:pt>
                      <c:pt idx="136">
                        <c:v>483.20811600000002</c:v>
                      </c:pt>
                      <c:pt idx="137">
                        <c:v>483.20811600000002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7F2-4F07-9536-4A821E0644BD}"/>
                  </c:ext>
                </c:extLst>
              </c15:ser>
            </c15:filteredAreaSeries>
            <c15:filteredArea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'Atac-I50-SECOeS'!$X$1</c15:sqref>
                        </c15:formulaRef>
                      </c:ext>
                    </c:extLst>
                    <c:strCache>
                      <c:ptCount val="1"/>
                      <c:pt idx="0">
                        <c:v>Preços Mercado Livre - Média Histórica ACL de 36 meses Futuros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hade val="51000"/>
                          <a:satMod val="130000"/>
                        </a:schemeClr>
                      </a:gs>
                      <a:gs pos="80000">
                        <a:schemeClr val="accent6">
                          <a:shade val="93000"/>
                          <a:satMod val="130000"/>
                        </a:schemeClr>
                      </a:gs>
                      <a:gs pos="100000">
                        <a:schemeClr val="accent6">
                          <a:shade val="94000"/>
                          <a:satMod val="135000"/>
                        </a:schemeClr>
                      </a:gs>
                    </a:gsLst>
                    <a:lin ang="16200000" scaled="0"/>
                  </a:gradFill>
                  <a:ln>
                    <a:solidFill>
                      <a:schemeClr val="tx1">
                        <a:lumMod val="65000"/>
                        <a:lumOff val="35000"/>
                      </a:schemeClr>
                    </a:solidFill>
                    <a:prstDash val="lgDash"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'Atac-I50-SECOeS'!$X$2:$X$151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  <c:pt idx="84">
                        <c:v>220.91089963991769</c:v>
                      </c:pt>
                      <c:pt idx="85">
                        <c:v>220.91089963991769</c:v>
                      </c:pt>
                      <c:pt idx="86">
                        <c:v>220.91089963991769</c:v>
                      </c:pt>
                      <c:pt idx="87">
                        <c:v>220.91089963991769</c:v>
                      </c:pt>
                      <c:pt idx="88">
                        <c:v>220.91089963991769</c:v>
                      </c:pt>
                      <c:pt idx="89">
                        <c:v>220.91089963991769</c:v>
                      </c:pt>
                      <c:pt idx="90">
                        <c:v>220.91089963991769</c:v>
                      </c:pt>
                      <c:pt idx="91">
                        <c:v>220.91089963991769</c:v>
                      </c:pt>
                      <c:pt idx="92">
                        <c:v>220.91089963991769</c:v>
                      </c:pt>
                      <c:pt idx="93">
                        <c:v>220.91089963991769</c:v>
                      </c:pt>
                      <c:pt idx="94">
                        <c:v>220.91089963991769</c:v>
                      </c:pt>
                      <c:pt idx="95">
                        <c:v>220.91089963991769</c:v>
                      </c:pt>
                      <c:pt idx="96">
                        <c:v>220.91089963991769</c:v>
                      </c:pt>
                      <c:pt idx="97">
                        <c:v>220.91089963991769</c:v>
                      </c:pt>
                      <c:pt idx="98">
                        <c:v>220.91089963991769</c:v>
                      </c:pt>
                      <c:pt idx="99">
                        <c:v>220.91089963991769</c:v>
                      </c:pt>
                      <c:pt idx="100">
                        <c:v>220.91089963991769</c:v>
                      </c:pt>
                      <c:pt idx="101">
                        <c:v>220.91089963991769</c:v>
                      </c:pt>
                      <c:pt idx="102">
                        <c:v>220.91089963991769</c:v>
                      </c:pt>
                      <c:pt idx="103">
                        <c:v>220.91089963991769</c:v>
                      </c:pt>
                      <c:pt idx="104">
                        <c:v>220.91089963991769</c:v>
                      </c:pt>
                      <c:pt idx="105">
                        <c:v>220.91089963991769</c:v>
                      </c:pt>
                      <c:pt idx="106">
                        <c:v>220.91089963991769</c:v>
                      </c:pt>
                      <c:pt idx="107">
                        <c:v>220.91089963991769</c:v>
                      </c:pt>
                      <c:pt idx="108">
                        <c:v>220.91089963991769</c:v>
                      </c:pt>
                      <c:pt idx="109">
                        <c:v>220.91089963991769</c:v>
                      </c:pt>
                      <c:pt idx="110">
                        <c:v>220.91089963991769</c:v>
                      </c:pt>
                      <c:pt idx="111">
                        <c:v>220.91089963991769</c:v>
                      </c:pt>
                      <c:pt idx="112">
                        <c:v>220.91089963991769</c:v>
                      </c:pt>
                      <c:pt idx="113">
                        <c:v>220.91089963991769</c:v>
                      </c:pt>
                      <c:pt idx="114">
                        <c:v>220.91089963991769</c:v>
                      </c:pt>
                      <c:pt idx="115">
                        <c:v>220.91089963991769</c:v>
                      </c:pt>
                      <c:pt idx="116">
                        <c:v>220.91089963991769</c:v>
                      </c:pt>
                      <c:pt idx="117">
                        <c:v>220.91089963991769</c:v>
                      </c:pt>
                      <c:pt idx="118">
                        <c:v>220.91089963991769</c:v>
                      </c:pt>
                      <c:pt idx="119">
                        <c:v>220.91089963991769</c:v>
                      </c:pt>
                      <c:pt idx="120">
                        <c:v>220.91089963991769</c:v>
                      </c:pt>
                      <c:pt idx="121">
                        <c:v>220.91089963991769</c:v>
                      </c:pt>
                      <c:pt idx="122">
                        <c:v>220.91089963991769</c:v>
                      </c:pt>
                      <c:pt idx="123">
                        <c:v>220.91089963991769</c:v>
                      </c:pt>
                      <c:pt idx="124">
                        <c:v>220.91089963991769</c:v>
                      </c:pt>
                      <c:pt idx="125">
                        <c:v>220.91089963991769</c:v>
                      </c:pt>
                      <c:pt idx="126">
                        <c:v>220.91089963991769</c:v>
                      </c:pt>
                      <c:pt idx="127">
                        <c:v>220.91089963991769</c:v>
                      </c:pt>
                      <c:pt idx="128">
                        <c:v>220.91089963991769</c:v>
                      </c:pt>
                      <c:pt idx="129">
                        <c:v>220.91089963991769</c:v>
                      </c:pt>
                      <c:pt idx="130">
                        <c:v>220.91089963991769</c:v>
                      </c:pt>
                      <c:pt idx="131">
                        <c:v>220.91089963991769</c:v>
                      </c:pt>
                      <c:pt idx="132">
                        <c:v>220.91089963991769</c:v>
                      </c:pt>
                      <c:pt idx="133">
                        <c:v>220.91089963991769</c:v>
                      </c:pt>
                      <c:pt idx="134">
                        <c:v>220.91089963991769</c:v>
                      </c:pt>
                      <c:pt idx="135">
                        <c:v>220.91089963991769</c:v>
                      </c:pt>
                      <c:pt idx="136">
                        <c:v>220.91089963991769</c:v>
                      </c:pt>
                      <c:pt idx="137">
                        <c:v>220.91089963991769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F2-4F07-9536-4A821E0644BD}"/>
                  </c:ext>
                </c:extLst>
              </c15:ser>
            </c15:filteredAreaSeries>
          </c:ext>
        </c:extLst>
      </c:areaChart>
      <c:dateAx>
        <c:axId val="-2111322928"/>
        <c:scaling>
          <c:orientation val="minMax"/>
          <c:max val="46388"/>
        </c:scaling>
        <c:delete val="0"/>
        <c:axPos val="b"/>
        <c:numFmt formatCode="mm/yyyy" sourceLinked="0"/>
        <c:majorTickMark val="out"/>
        <c:minorTickMark val="out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2"/>
        <c:majorTimeUnit val="months"/>
      </c:dateAx>
      <c:valAx>
        <c:axId val="-2111317488"/>
        <c:scaling>
          <c:orientation val="minMax"/>
          <c:max val="0.65000000000000013"/>
          <c:min val="-1.05"/>
        </c:scaling>
        <c:delete val="0"/>
        <c:axPos val="r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max"/>
        <c:crossBetween val="midCat"/>
        <c:majorUnit val="0.30000000000000004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A+0 (Atual 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Forward!$AI$2:$AI$151</c:f>
              <c:numCache>
                <c:formatCode>General</c:formatCode>
                <c:ptCount val="150"/>
                <c:pt idx="84">
                  <c:v>234</c:v>
                </c:pt>
                <c:pt idx="85">
                  <c:v>173</c:v>
                </c:pt>
                <c:pt idx="86">
                  <c:v>192</c:v>
                </c:pt>
                <c:pt idx="87">
                  <c:v>172</c:v>
                </c:pt>
                <c:pt idx="88">
                  <c:v>170</c:v>
                </c:pt>
                <c:pt idx="89">
                  <c:v>164</c:v>
                </c:pt>
                <c:pt idx="90">
                  <c:v>97</c:v>
                </c:pt>
                <c:pt idx="91">
                  <c:v>99</c:v>
                </c:pt>
                <c:pt idx="92">
                  <c:v>119</c:v>
                </c:pt>
                <c:pt idx="93">
                  <c:v>95</c:v>
                </c:pt>
                <c:pt idx="94">
                  <c:v>90</c:v>
                </c:pt>
                <c:pt idx="95">
                  <c:v>91</c:v>
                </c:pt>
                <c:pt idx="96">
                  <c:v>108</c:v>
                </c:pt>
                <c:pt idx="97">
                  <c:v>107</c:v>
                </c:pt>
                <c:pt idx="98">
                  <c:v>103</c:v>
                </c:pt>
                <c:pt idx="99">
                  <c:v>101</c:v>
                </c:pt>
                <c:pt idx="100">
                  <c:v>105</c:v>
                </c:pt>
                <c:pt idx="101">
                  <c:v>105</c:v>
                </c:pt>
                <c:pt idx="102">
                  <c:v>108</c:v>
                </c:pt>
                <c:pt idx="103">
                  <c:v>111</c:v>
                </c:pt>
                <c:pt idx="104">
                  <c:v>108</c:v>
                </c:pt>
                <c:pt idx="105">
                  <c:v>110</c:v>
                </c:pt>
                <c:pt idx="106">
                  <c:v>110</c:v>
                </c:pt>
                <c:pt idx="107">
                  <c:v>111</c:v>
                </c:pt>
                <c:pt idx="108">
                  <c:v>120</c:v>
                </c:pt>
                <c:pt idx="109">
                  <c:v>159</c:v>
                </c:pt>
                <c:pt idx="110">
                  <c:v>159</c:v>
                </c:pt>
                <c:pt idx="111">
                  <c:v>150</c:v>
                </c:pt>
                <c:pt idx="112">
                  <c:v>120</c:v>
                </c:pt>
                <c:pt idx="113">
                  <c:v>172</c:v>
                </c:pt>
                <c:pt idx="114">
                  <c:v>230</c:v>
                </c:pt>
                <c:pt idx="115">
                  <c:v>185</c:v>
                </c:pt>
                <c:pt idx="116">
                  <c:v>228</c:v>
                </c:pt>
                <c:pt idx="117">
                  <c:v>320</c:v>
                </c:pt>
                <c:pt idx="118">
                  <c:v>282</c:v>
                </c:pt>
                <c:pt idx="119">
                  <c:v>117</c:v>
                </c:pt>
                <c:pt idx="120">
                  <c:v>175</c:v>
                </c:pt>
                <c:pt idx="121">
                  <c:v>227</c:v>
                </c:pt>
                <c:pt idx="122">
                  <c:v>322</c:v>
                </c:pt>
                <c:pt idx="123">
                  <c:v>370</c:v>
                </c:pt>
                <c:pt idx="124">
                  <c:v>356</c:v>
                </c:pt>
                <c:pt idx="125">
                  <c:v>364</c:v>
                </c:pt>
                <c:pt idx="126">
                  <c:v>316</c:v>
                </c:pt>
                <c:pt idx="127">
                  <c:v>293</c:v>
                </c:pt>
                <c:pt idx="128">
                  <c:v>333</c:v>
                </c:pt>
                <c:pt idx="129">
                  <c:v>322</c:v>
                </c:pt>
                <c:pt idx="130">
                  <c:v>295</c:v>
                </c:pt>
                <c:pt idx="131">
                  <c:v>312</c:v>
                </c:pt>
                <c:pt idx="132">
                  <c:v>364</c:v>
                </c:pt>
                <c:pt idx="133">
                  <c:v>436</c:v>
                </c:pt>
                <c:pt idx="134">
                  <c:v>400</c:v>
                </c:pt>
                <c:pt idx="135">
                  <c:v>325</c:v>
                </c:pt>
                <c:pt idx="136">
                  <c:v>337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E6-41DD-9C42-CB36351529F5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'Atac-I50-SECOeS'!$AM$2:$AM$151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E6-41DD-9C42-CB3635152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700"/>
          <c:min val="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A+1 (Atual 2027)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Forward!$AJ$2:$AJ$151</c:f>
              <c:numCache>
                <c:formatCode>General</c:formatCode>
                <c:ptCount val="150"/>
                <c:pt idx="84">
                  <c:v>241</c:v>
                </c:pt>
                <c:pt idx="85">
                  <c:v>234</c:v>
                </c:pt>
                <c:pt idx="86">
                  <c:v>258</c:v>
                </c:pt>
                <c:pt idx="87">
                  <c:v>258</c:v>
                </c:pt>
                <c:pt idx="88">
                  <c:v>235</c:v>
                </c:pt>
                <c:pt idx="89">
                  <c:v>232</c:v>
                </c:pt>
                <c:pt idx="90">
                  <c:v>217</c:v>
                </c:pt>
                <c:pt idx="91">
                  <c:v>203</c:v>
                </c:pt>
                <c:pt idx="92">
                  <c:v>197</c:v>
                </c:pt>
                <c:pt idx="93">
                  <c:v>165</c:v>
                </c:pt>
                <c:pt idx="94">
                  <c:v>121</c:v>
                </c:pt>
                <c:pt idx="95">
                  <c:v>118</c:v>
                </c:pt>
                <c:pt idx="96">
                  <c:v>130</c:v>
                </c:pt>
                <c:pt idx="97">
                  <c:v>121</c:v>
                </c:pt>
                <c:pt idx="98">
                  <c:v>116</c:v>
                </c:pt>
                <c:pt idx="99">
                  <c:v>103</c:v>
                </c:pt>
                <c:pt idx="100">
                  <c:v>106</c:v>
                </c:pt>
                <c:pt idx="101">
                  <c:v>107</c:v>
                </c:pt>
                <c:pt idx="102">
                  <c:v>110</c:v>
                </c:pt>
                <c:pt idx="103">
                  <c:v>107</c:v>
                </c:pt>
                <c:pt idx="104">
                  <c:v>103</c:v>
                </c:pt>
                <c:pt idx="105">
                  <c:v>104</c:v>
                </c:pt>
                <c:pt idx="106">
                  <c:v>117</c:v>
                </c:pt>
                <c:pt idx="107">
                  <c:v>116</c:v>
                </c:pt>
                <c:pt idx="108">
                  <c:v>135</c:v>
                </c:pt>
                <c:pt idx="109">
                  <c:v>216</c:v>
                </c:pt>
                <c:pt idx="110">
                  <c:v>201</c:v>
                </c:pt>
                <c:pt idx="111">
                  <c:v>185</c:v>
                </c:pt>
                <c:pt idx="112">
                  <c:v>160</c:v>
                </c:pt>
                <c:pt idx="113">
                  <c:v>187</c:v>
                </c:pt>
                <c:pt idx="114">
                  <c:v>212</c:v>
                </c:pt>
                <c:pt idx="115">
                  <c:v>202</c:v>
                </c:pt>
                <c:pt idx="116">
                  <c:v>216</c:v>
                </c:pt>
                <c:pt idx="117">
                  <c:v>243</c:v>
                </c:pt>
                <c:pt idx="118">
                  <c:v>176</c:v>
                </c:pt>
                <c:pt idx="119">
                  <c:v>180</c:v>
                </c:pt>
                <c:pt idx="120">
                  <c:v>199</c:v>
                </c:pt>
                <c:pt idx="121">
                  <c:v>219</c:v>
                </c:pt>
                <c:pt idx="122">
                  <c:v>242</c:v>
                </c:pt>
                <c:pt idx="123">
                  <c:v>273</c:v>
                </c:pt>
                <c:pt idx="124">
                  <c:v>271</c:v>
                </c:pt>
                <c:pt idx="125">
                  <c:v>281</c:v>
                </c:pt>
                <c:pt idx="126">
                  <c:v>276</c:v>
                </c:pt>
                <c:pt idx="127">
                  <c:v>268</c:v>
                </c:pt>
                <c:pt idx="128">
                  <c:v>289</c:v>
                </c:pt>
                <c:pt idx="129">
                  <c:v>281</c:v>
                </c:pt>
                <c:pt idx="130">
                  <c:v>279</c:v>
                </c:pt>
                <c:pt idx="131">
                  <c:v>316</c:v>
                </c:pt>
                <c:pt idx="132">
                  <c:v>294</c:v>
                </c:pt>
                <c:pt idx="133">
                  <c:v>314</c:v>
                </c:pt>
                <c:pt idx="134">
                  <c:v>298</c:v>
                </c:pt>
                <c:pt idx="135">
                  <c:v>296</c:v>
                </c:pt>
                <c:pt idx="136">
                  <c:v>317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86-4369-8F2E-F2E86AB1425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'Atac-I50-SECOeS'!$AN$2:$AN$151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86-4369-8F2E-F2E86AB14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6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10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A+2 (Atual 2028)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Forward!$AK$2:$AK$151</c:f>
              <c:numCache>
                <c:formatCode>General</c:formatCode>
                <c:ptCount val="150"/>
                <c:pt idx="84">
                  <c:v>214</c:v>
                </c:pt>
                <c:pt idx="85">
                  <c:v>219</c:v>
                </c:pt>
                <c:pt idx="86">
                  <c:v>225</c:v>
                </c:pt>
                <c:pt idx="87">
                  <c:v>233</c:v>
                </c:pt>
                <c:pt idx="88">
                  <c:v>228</c:v>
                </c:pt>
                <c:pt idx="89">
                  <c:v>223</c:v>
                </c:pt>
                <c:pt idx="90">
                  <c:v>217</c:v>
                </c:pt>
                <c:pt idx="91">
                  <c:v>208</c:v>
                </c:pt>
                <c:pt idx="92">
                  <c:v>204</c:v>
                </c:pt>
                <c:pt idx="93">
                  <c:v>185</c:v>
                </c:pt>
                <c:pt idx="94">
                  <c:v>163</c:v>
                </c:pt>
                <c:pt idx="95">
                  <c:v>158</c:v>
                </c:pt>
                <c:pt idx="96">
                  <c:v>145</c:v>
                </c:pt>
                <c:pt idx="97">
                  <c:v>134</c:v>
                </c:pt>
                <c:pt idx="98">
                  <c:v>130</c:v>
                </c:pt>
                <c:pt idx="99">
                  <c:v>115</c:v>
                </c:pt>
                <c:pt idx="100">
                  <c:v>119</c:v>
                </c:pt>
                <c:pt idx="101">
                  <c:v>121</c:v>
                </c:pt>
                <c:pt idx="102">
                  <c:v>123</c:v>
                </c:pt>
                <c:pt idx="103">
                  <c:v>122</c:v>
                </c:pt>
                <c:pt idx="104">
                  <c:v>116</c:v>
                </c:pt>
                <c:pt idx="105">
                  <c:v>120</c:v>
                </c:pt>
                <c:pt idx="106">
                  <c:v>129</c:v>
                </c:pt>
                <c:pt idx="107">
                  <c:v>144</c:v>
                </c:pt>
                <c:pt idx="108">
                  <c:v>147</c:v>
                </c:pt>
                <c:pt idx="109">
                  <c:v>207</c:v>
                </c:pt>
                <c:pt idx="110">
                  <c:v>195</c:v>
                </c:pt>
                <c:pt idx="111">
                  <c:v>186</c:v>
                </c:pt>
                <c:pt idx="112">
                  <c:v>175</c:v>
                </c:pt>
                <c:pt idx="113">
                  <c:v>188</c:v>
                </c:pt>
                <c:pt idx="114">
                  <c:v>197</c:v>
                </c:pt>
                <c:pt idx="115">
                  <c:v>192</c:v>
                </c:pt>
                <c:pt idx="116">
                  <c:v>200</c:v>
                </c:pt>
                <c:pt idx="117">
                  <c:v>201</c:v>
                </c:pt>
                <c:pt idx="118">
                  <c:v>189</c:v>
                </c:pt>
                <c:pt idx="119">
                  <c:v>191</c:v>
                </c:pt>
                <c:pt idx="120">
                  <c:v>180</c:v>
                </c:pt>
                <c:pt idx="121">
                  <c:v>198</c:v>
                </c:pt>
                <c:pt idx="122">
                  <c:v>206</c:v>
                </c:pt>
                <c:pt idx="123">
                  <c:v>218</c:v>
                </c:pt>
                <c:pt idx="124">
                  <c:v>221</c:v>
                </c:pt>
                <c:pt idx="125">
                  <c:v>220</c:v>
                </c:pt>
                <c:pt idx="126">
                  <c:v>224</c:v>
                </c:pt>
                <c:pt idx="127">
                  <c:v>226</c:v>
                </c:pt>
                <c:pt idx="128">
                  <c:v>241</c:v>
                </c:pt>
                <c:pt idx="129">
                  <c:v>242</c:v>
                </c:pt>
                <c:pt idx="130">
                  <c:v>233</c:v>
                </c:pt>
                <c:pt idx="131">
                  <c:v>265</c:v>
                </c:pt>
                <c:pt idx="132">
                  <c:v>275</c:v>
                </c:pt>
                <c:pt idx="133">
                  <c:v>298</c:v>
                </c:pt>
                <c:pt idx="134">
                  <c:v>282</c:v>
                </c:pt>
                <c:pt idx="135">
                  <c:v>280</c:v>
                </c:pt>
                <c:pt idx="136">
                  <c:v>293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0-435F-9879-A7233332815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'Atac-I50-SECOeS'!$AO$2:$AO$151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0-435F-9879-A72333328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A+3 (Atual 2029)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Forward!$AL$2:$AL$151</c:f>
              <c:numCache>
                <c:formatCode>General</c:formatCode>
                <c:ptCount val="150"/>
                <c:pt idx="84">
                  <c:v>199</c:v>
                </c:pt>
                <c:pt idx="85">
                  <c:v>201</c:v>
                </c:pt>
                <c:pt idx="86">
                  <c:v>200</c:v>
                </c:pt>
                <c:pt idx="87">
                  <c:v>202</c:v>
                </c:pt>
                <c:pt idx="88">
                  <c:v>208</c:v>
                </c:pt>
                <c:pt idx="89">
                  <c:v>202</c:v>
                </c:pt>
                <c:pt idx="90">
                  <c:v>203</c:v>
                </c:pt>
                <c:pt idx="91">
                  <c:v>198</c:v>
                </c:pt>
                <c:pt idx="92">
                  <c:v>200</c:v>
                </c:pt>
                <c:pt idx="93">
                  <c:v>185</c:v>
                </c:pt>
                <c:pt idx="94">
                  <c:v>173</c:v>
                </c:pt>
                <c:pt idx="95">
                  <c:v>170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>
                  <c:v>154</c:v>
                </c:pt>
                <c:pt idx="108">
                  <c:v>168</c:v>
                </c:pt>
                <c:pt idx="109">
                  <c:v>201</c:v>
                </c:pt>
                <c:pt idx="110">
                  <c:v>189</c:v>
                </c:pt>
                <c:pt idx="111">
                  <c:v>182</c:v>
                </c:pt>
                <c:pt idx="112">
                  <c:v>172</c:v>
                </c:pt>
                <c:pt idx="113">
                  <c:v>180</c:v>
                </c:pt>
                <c:pt idx="114">
                  <c:v>181</c:v>
                </c:pt>
                <c:pt idx="115">
                  <c:v>180</c:v>
                </c:pt>
                <c:pt idx="116">
                  <c:v>183</c:v>
                </c:pt>
                <c:pt idx="117">
                  <c:v>181</c:v>
                </c:pt>
                <c:pt idx="118">
                  <c:v>178</c:v>
                </c:pt>
                <c:pt idx="119">
                  <c:v>186</c:v>
                </c:pt>
                <c:pt idx="120">
                  <c:v>175</c:v>
                </c:pt>
                <c:pt idx="121">
                  <c:v>183</c:v>
                </c:pt>
                <c:pt idx="122">
                  <c:v>191</c:v>
                </c:pt>
                <c:pt idx="123">
                  <c:v>199</c:v>
                </c:pt>
                <c:pt idx="124">
                  <c:v>201</c:v>
                </c:pt>
                <c:pt idx="125">
                  <c:v>202</c:v>
                </c:pt>
                <c:pt idx="126">
                  <c:v>204</c:v>
                </c:pt>
                <c:pt idx="127">
                  <c:v>205</c:v>
                </c:pt>
                <c:pt idx="128">
                  <c:v>220</c:v>
                </c:pt>
                <c:pt idx="129">
                  <c:v>230</c:v>
                </c:pt>
                <c:pt idx="130">
                  <c:v>225</c:v>
                </c:pt>
                <c:pt idx="131">
                  <c:v>260</c:v>
                </c:pt>
                <c:pt idx="132">
                  <c:v>255</c:v>
                </c:pt>
                <c:pt idx="133">
                  <c:v>270</c:v>
                </c:pt>
                <c:pt idx="134">
                  <c:v>261</c:v>
                </c:pt>
                <c:pt idx="135">
                  <c:v>256</c:v>
                </c:pt>
                <c:pt idx="136">
                  <c:v>267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37-4062-8456-9D0023C3804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'Atac-I50-SECOeS'!$AP$2:$AP$151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37-4062-8456-9D0023C38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Ano A+4 (Atual 2030)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Forward!$AM$2:$AM$151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167</c:v>
                </c:pt>
                <c:pt idx="109">
                  <c:v>191</c:v>
                </c:pt>
                <c:pt idx="110">
                  <c:v>190</c:v>
                </c:pt>
                <c:pt idx="111">
                  <c:v>177</c:v>
                </c:pt>
                <c:pt idx="112">
                  <c:v>167</c:v>
                </c:pt>
                <c:pt idx="113">
                  <c:v>175</c:v>
                </c:pt>
                <c:pt idx="114">
                  <c:v>176</c:v>
                </c:pt>
                <c:pt idx="115">
                  <c:v>175</c:v>
                </c:pt>
                <c:pt idx="116">
                  <c:v>178</c:v>
                </c:pt>
                <c:pt idx="117">
                  <c:v>176</c:v>
                </c:pt>
                <c:pt idx="118">
                  <c:v>173</c:v>
                </c:pt>
                <c:pt idx="119">
                  <c:v>181</c:v>
                </c:pt>
                <c:pt idx="120">
                  <c:v>170</c:v>
                </c:pt>
                <c:pt idx="121">
                  <c:v>178</c:v>
                </c:pt>
                <c:pt idx="122">
                  <c:v>186</c:v>
                </c:pt>
                <c:pt idx="123">
                  <c:v>194</c:v>
                </c:pt>
                <c:pt idx="124">
                  <c:v>196</c:v>
                </c:pt>
                <c:pt idx="125">
                  <c:v>197</c:v>
                </c:pt>
                <c:pt idx="126">
                  <c:v>199</c:v>
                </c:pt>
                <c:pt idx="127">
                  <c:v>200</c:v>
                </c:pt>
                <c:pt idx="128">
                  <c:v>215</c:v>
                </c:pt>
                <c:pt idx="129">
                  <c:v>225</c:v>
                </c:pt>
                <c:pt idx="130">
                  <c:v>220</c:v>
                </c:pt>
                <c:pt idx="131">
                  <c:v>231</c:v>
                </c:pt>
                <c:pt idx="132">
                  <c:v>215</c:v>
                </c:pt>
                <c:pt idx="133">
                  <c:v>247</c:v>
                </c:pt>
                <c:pt idx="134">
                  <c:v>240</c:v>
                </c:pt>
                <c:pt idx="135">
                  <c:v>231</c:v>
                </c:pt>
                <c:pt idx="136">
                  <c:v>249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62-41E2-940A-ED8D01AA9CBE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'Atac-I50-SECOeS'!$AQ$2:$AQ$151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221.62199999999999</c:v>
                </c:pt>
                <c:pt idx="133">
                  <c:v>253.0762</c:v>
                </c:pt>
                <c:pt idx="134">
                  <c:v>244.60800000000003</c:v>
                </c:pt>
                <c:pt idx="135">
                  <c:v>233.88749999999999</c:v>
                </c:pt>
                <c:pt idx="136">
                  <c:v>250.4442</c:v>
                </c:pt>
                <c:pt idx="137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62-41E2-940A-ED8D01AA9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1"/>
        <c:majorTimeUnit val="year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Modalidade Atacadista - Incentivada 50% - SE/CO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8"/>
          <c:order val="2"/>
          <c:tx>
            <c:v>Preço 2022</c:v>
          </c:tx>
          <c:spPr>
            <a:ln w="31750" cap="rnd">
              <a:solidFill>
                <a:srgbClr val="C00000"/>
              </a:solidFill>
              <a:prstDash val="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'Atac-I50-SECOeS'!$K$2:$K$151</c:f>
              <c:numCache>
                <c:formatCode>_(* #,##0.00_);_(* \(#,##0.00\);_(* "-"??_);_(@_)</c:formatCode>
                <c:ptCount val="150"/>
                <c:pt idx="84">
                  <c:v>285.94799999999998</c:v>
                </c:pt>
                <c:pt idx="85">
                  <c:v>210.47179999999997</c:v>
                </c:pt>
                <c:pt idx="86">
                  <c:v>231.64800000000002</c:v>
                </c:pt>
                <c:pt idx="87">
                  <c:v>204.73160000000001</c:v>
                </c:pt>
                <c:pt idx="88">
                  <c:v>200.54900000000001</c:v>
                </c:pt>
                <c:pt idx="89">
                  <c:v>192.70000000000002</c:v>
                </c:pt>
                <c:pt idx="90">
                  <c:v>113.32510000000001</c:v>
                </c:pt>
                <c:pt idx="91">
                  <c:v>116.3349</c:v>
                </c:pt>
                <c:pt idx="92">
                  <c:v>140.2653</c:v>
                </c:pt>
                <c:pt idx="93">
                  <c:v>112.252</c:v>
                </c:pt>
                <c:pt idx="94">
                  <c:v>105.813</c:v>
                </c:pt>
                <c:pt idx="95">
                  <c:v>106.6156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D5-4B7E-ADE1-C91855C7A203}"/>
            </c:ext>
          </c:extLst>
        </c:ser>
        <c:ser>
          <c:idx val="7"/>
          <c:order val="3"/>
          <c:tx>
            <c:v>Preço 2023</c:v>
          </c:tx>
          <c:spPr>
            <a:ln w="31750" cap="rnd">
              <a:solidFill>
                <a:sysClr val="windowText" lastClr="00000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'Atac-I50-SECOeS'!$L$2:$L$151</c:f>
              <c:numCache>
                <c:formatCode>_(* #,##0.00_);_(* \(#,##0.00\);_(* "-"??_);_(@_)</c:formatCode>
                <c:ptCount val="150"/>
                <c:pt idx="84">
                  <c:v>294.50200000000001</c:v>
                </c:pt>
                <c:pt idx="85">
                  <c:v>284.68439999999998</c:v>
                </c:pt>
                <c:pt idx="86">
                  <c:v>311.27700000000004</c:v>
                </c:pt>
                <c:pt idx="87">
                  <c:v>307.09740000000005</c:v>
                </c:pt>
                <c:pt idx="88">
                  <c:v>277.22949999999997</c:v>
                </c:pt>
                <c:pt idx="89">
                  <c:v>272.60000000000002</c:v>
                </c:pt>
                <c:pt idx="90">
                  <c:v>253.52110000000002</c:v>
                </c:pt>
                <c:pt idx="91">
                  <c:v>238.5453</c:v>
                </c:pt>
                <c:pt idx="92">
                  <c:v>232.2039</c:v>
                </c:pt>
                <c:pt idx="93">
                  <c:v>194.964</c:v>
                </c:pt>
                <c:pt idx="94">
                  <c:v>142.25970000000001</c:v>
                </c:pt>
                <c:pt idx="95">
                  <c:v>138.24879999999999</c:v>
                </c:pt>
                <c:pt idx="96">
                  <c:v>125.86320000000001</c:v>
                </c:pt>
                <c:pt idx="97">
                  <c:v>124.13069999999999</c:v>
                </c:pt>
                <c:pt idx="98">
                  <c:v>118.62509999999999</c:v>
                </c:pt>
                <c:pt idx="99">
                  <c:v>115.6046</c:v>
                </c:pt>
                <c:pt idx="100">
                  <c:v>119.58450000000001</c:v>
                </c:pt>
                <c:pt idx="101">
                  <c:v>119.343</c:v>
                </c:pt>
                <c:pt idx="102">
                  <c:v>122.83919999999999</c:v>
                </c:pt>
                <c:pt idx="103">
                  <c:v>126.11820000000002</c:v>
                </c:pt>
                <c:pt idx="104">
                  <c:v>122.3964</c:v>
                </c:pt>
                <c:pt idx="105">
                  <c:v>124.37700000000001</c:v>
                </c:pt>
                <c:pt idx="106">
                  <c:v>124.11300000000001</c:v>
                </c:pt>
                <c:pt idx="107">
                  <c:v>124.93049999999999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D5-4B7E-ADE1-C91855C7A203}"/>
            </c:ext>
          </c:extLst>
        </c:ser>
        <c:ser>
          <c:idx val="6"/>
          <c:order val="4"/>
          <c:tx>
            <c:v>Preço 2024</c:v>
          </c:tx>
          <c:spPr>
            <a:ln w="31750" cap="rnd">
              <a:solidFill>
                <a:schemeClr val="bg1">
                  <a:lumMod val="50000"/>
                </a:schemeClr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'Atac-I50-SECOeS'!$M$2:$M$151</c:f>
              <c:numCache>
                <c:formatCode>_(* #,##0.00_);_(* \(#,##0.00\);_(* "-"??_);_(@_)</c:formatCode>
                <c:ptCount val="150"/>
                <c:pt idx="84">
                  <c:v>261.50799999999998</c:v>
                </c:pt>
                <c:pt idx="85">
                  <c:v>266.43539999999996</c:v>
                </c:pt>
                <c:pt idx="86">
                  <c:v>271.46250000000003</c:v>
                </c:pt>
                <c:pt idx="87">
                  <c:v>277.33990000000006</c:v>
                </c:pt>
                <c:pt idx="88">
                  <c:v>268.97159999999997</c:v>
                </c:pt>
                <c:pt idx="89">
                  <c:v>262.02500000000003</c:v>
                </c:pt>
                <c:pt idx="90">
                  <c:v>253.52110000000002</c:v>
                </c:pt>
                <c:pt idx="91">
                  <c:v>244.42080000000001</c:v>
                </c:pt>
                <c:pt idx="92">
                  <c:v>240.45480000000001</c:v>
                </c:pt>
                <c:pt idx="93">
                  <c:v>218.596</c:v>
                </c:pt>
                <c:pt idx="94">
                  <c:v>191.63909999999998</c:v>
                </c:pt>
                <c:pt idx="95">
                  <c:v>185.11279999999999</c:v>
                </c:pt>
                <c:pt idx="96">
                  <c:v>151.50200000000001</c:v>
                </c:pt>
                <c:pt idx="97">
                  <c:v>140.37209999999999</c:v>
                </c:pt>
                <c:pt idx="98">
                  <c:v>133.59719999999999</c:v>
                </c:pt>
                <c:pt idx="99">
                  <c:v>117.89380000000001</c:v>
                </c:pt>
                <c:pt idx="100">
                  <c:v>120.7234</c:v>
                </c:pt>
                <c:pt idx="101">
                  <c:v>121.61620000000001</c:v>
                </c:pt>
                <c:pt idx="102">
                  <c:v>125.11399999999999</c:v>
                </c:pt>
                <c:pt idx="103">
                  <c:v>121.57340000000001</c:v>
                </c:pt>
                <c:pt idx="104">
                  <c:v>116.7299</c:v>
                </c:pt>
                <c:pt idx="105">
                  <c:v>117.59280000000001</c:v>
                </c:pt>
                <c:pt idx="106">
                  <c:v>132.0111</c:v>
                </c:pt>
                <c:pt idx="107">
                  <c:v>130.55799999999999</c:v>
                </c:pt>
                <c:pt idx="108">
                  <c:v>134.72399999999999</c:v>
                </c:pt>
                <c:pt idx="109">
                  <c:v>177.8415</c:v>
                </c:pt>
                <c:pt idx="110">
                  <c:v>176.52180000000001</c:v>
                </c:pt>
                <c:pt idx="111">
                  <c:v>166.29</c:v>
                </c:pt>
                <c:pt idx="112">
                  <c:v>132.57599999999999</c:v>
                </c:pt>
                <c:pt idx="113">
                  <c:v>189.23440000000002</c:v>
                </c:pt>
                <c:pt idx="114">
                  <c:v>252.56300000000002</c:v>
                </c:pt>
                <c:pt idx="115">
                  <c:v>202.44550000000001</c:v>
                </c:pt>
                <c:pt idx="116">
                  <c:v>249.06720000000001</c:v>
                </c:pt>
                <c:pt idx="117">
                  <c:v>348.16</c:v>
                </c:pt>
                <c:pt idx="118">
                  <c:v>305.29320000000001</c:v>
                </c:pt>
                <c:pt idx="119">
                  <c:v>126.2079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D5-4B7E-ADE1-C91855C7A203}"/>
            </c:ext>
          </c:extLst>
        </c:ser>
        <c:ser>
          <c:idx val="5"/>
          <c:order val="5"/>
          <c:tx>
            <c:v>Preço 2025</c:v>
          </c:tx>
          <c:spPr>
            <a:ln w="31750" cap="rnd">
              <a:solidFill>
                <a:srgbClr val="00B050"/>
              </a:solidFill>
              <a:prstDash val="sysDash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'Atac-I50-SECOeS'!$N$2:$N$151</c:f>
              <c:numCache>
                <c:formatCode>_(* #,##0.00_);_(* \(#,##0.00\);_(* "-"??_);_(@_)</c:formatCode>
                <c:ptCount val="150"/>
                <c:pt idx="84">
                  <c:v>243.178</c:v>
                </c:pt>
                <c:pt idx="85">
                  <c:v>244.53659999999999</c:v>
                </c:pt>
                <c:pt idx="86">
                  <c:v>241.3</c:v>
                </c:pt>
                <c:pt idx="87">
                  <c:v>240.44060000000002</c:v>
                </c:pt>
                <c:pt idx="88">
                  <c:v>245.3776</c:v>
                </c:pt>
                <c:pt idx="89">
                  <c:v>237.35000000000002</c:v>
                </c:pt>
                <c:pt idx="90">
                  <c:v>237.16490000000002</c:v>
                </c:pt>
                <c:pt idx="91">
                  <c:v>232.66980000000001</c:v>
                </c:pt>
                <c:pt idx="92">
                  <c:v>235.74</c:v>
                </c:pt>
                <c:pt idx="93">
                  <c:v>218.596</c:v>
                </c:pt>
                <c:pt idx="94">
                  <c:v>203.39609999999999</c:v>
                </c:pt>
                <c:pt idx="95">
                  <c:v>199.172</c:v>
                </c:pt>
                <c:pt idx="96">
                  <c:v>168.983</c:v>
                </c:pt>
                <c:pt idx="97">
                  <c:v>155.45339999999999</c:v>
                </c:pt>
                <c:pt idx="98">
                  <c:v>149.721</c:v>
                </c:pt>
                <c:pt idx="99">
                  <c:v>131.62900000000002</c:v>
                </c:pt>
                <c:pt idx="100">
                  <c:v>135.5291</c:v>
                </c:pt>
                <c:pt idx="101">
                  <c:v>137.52860000000001</c:v>
                </c:pt>
                <c:pt idx="102">
                  <c:v>139.90019999999998</c:v>
                </c:pt>
                <c:pt idx="103">
                  <c:v>138.6164</c:v>
                </c:pt>
                <c:pt idx="104">
                  <c:v>131.46279999999999</c:v>
                </c:pt>
                <c:pt idx="105">
                  <c:v>135.684</c:v>
                </c:pt>
                <c:pt idx="106">
                  <c:v>145.55070000000001</c:v>
                </c:pt>
                <c:pt idx="107">
                  <c:v>162.072</c:v>
                </c:pt>
                <c:pt idx="108">
                  <c:v>151.56450000000001</c:v>
                </c:pt>
                <c:pt idx="109">
                  <c:v>241.596</c:v>
                </c:pt>
                <c:pt idx="110">
                  <c:v>223.15020000000001</c:v>
                </c:pt>
                <c:pt idx="111">
                  <c:v>205.09100000000001</c:v>
                </c:pt>
                <c:pt idx="112">
                  <c:v>176.768</c:v>
                </c:pt>
                <c:pt idx="113">
                  <c:v>205.73740000000001</c:v>
                </c:pt>
                <c:pt idx="114">
                  <c:v>232.7972</c:v>
                </c:pt>
                <c:pt idx="115">
                  <c:v>221.04860000000002</c:v>
                </c:pt>
                <c:pt idx="116">
                  <c:v>235.95840000000001</c:v>
                </c:pt>
                <c:pt idx="117">
                  <c:v>264.38400000000001</c:v>
                </c:pt>
                <c:pt idx="118">
                  <c:v>190.5376</c:v>
                </c:pt>
                <c:pt idx="119">
                  <c:v>194.166</c:v>
                </c:pt>
                <c:pt idx="120">
                  <c:v>187.86249999999998</c:v>
                </c:pt>
                <c:pt idx="121">
                  <c:v>243.32130000000001</c:v>
                </c:pt>
                <c:pt idx="122">
                  <c:v>340.93360000000001</c:v>
                </c:pt>
                <c:pt idx="123">
                  <c:v>389.38799999999998</c:v>
                </c:pt>
                <c:pt idx="124">
                  <c:v>373.12360000000001</c:v>
                </c:pt>
                <c:pt idx="125">
                  <c:v>380.56200000000001</c:v>
                </c:pt>
                <c:pt idx="126">
                  <c:v>329.61959999999999</c:v>
                </c:pt>
                <c:pt idx="127">
                  <c:v>304.86649999999997</c:v>
                </c:pt>
                <c:pt idx="128">
                  <c:v>346.8528</c:v>
                </c:pt>
                <c:pt idx="129">
                  <c:v>333.84960000000001</c:v>
                </c:pt>
                <c:pt idx="130">
                  <c:v>305.59050000000002</c:v>
                </c:pt>
                <c:pt idx="131">
                  <c:v>322.63920000000002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D5-4B7E-ADE1-C91855C7A203}"/>
            </c:ext>
          </c:extLst>
        </c:ser>
        <c:ser>
          <c:idx val="0"/>
          <c:order val="6"/>
          <c:tx>
            <c:v>Preço 2026</c:v>
          </c:tx>
          <c:spPr>
            <a:ln w="31750" cap="rnd">
              <a:solidFill>
                <a:srgbClr val="00B0F0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D5-4B7E-ADE1-C91855C7A203}"/>
            </c:ext>
          </c:extLst>
        </c:ser>
        <c:ser>
          <c:idx val="2"/>
          <c:order val="8"/>
          <c:tx>
            <c:v>Preço 2028</c:v>
          </c:tx>
          <c:spPr>
            <a:ln w="31750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D5-4B7E-ADE1-C91855C7A203}"/>
            </c:ext>
          </c:extLst>
        </c:ser>
        <c:ser>
          <c:idx val="3"/>
          <c:order val="9"/>
          <c:tx>
            <c:v>Preço 2029</c:v>
          </c:tx>
          <c:spPr>
            <a:ln w="31750" cap="rnd">
              <a:solidFill>
                <a:srgbClr val="7030A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D5-4B7E-ADE1-C91855C7A203}"/>
            </c:ext>
          </c:extLst>
        </c:ser>
        <c:ser>
          <c:idx val="4"/>
          <c:order val="10"/>
          <c:tx>
            <c:v>Preço 2030</c:v>
          </c:tx>
          <c:spPr>
            <a:ln w="31750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D5-4B7E-ADE1-C91855C7A203}"/>
            </c:ext>
          </c:extLst>
        </c:ser>
        <c:ser>
          <c:idx val="11"/>
          <c:order val="11"/>
          <c:tx>
            <c:v>Preço 2031</c:v>
          </c:tx>
          <c:spPr>
            <a:ln w="31750" cap="rnd">
              <a:solidFill>
                <a:schemeClr val="accent6">
                  <a:lumMod val="60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'Atac-I50-SECOeS'!$T$2:$T$151</c:f>
              <c:numCache>
                <c:formatCode>General</c:formatCode>
                <c:ptCount val="150"/>
                <c:pt idx="84" formatCode="_(* #,##0.00_);_(* \(#,##0.00\);_(* &quot;-&quot;??_);_(@_)">
                  <c:v>199.18600000000001</c:v>
                </c:pt>
                <c:pt idx="85" formatCode="_(* #,##0.00_);_(* \(#,##0.00\);_(* &quot;-&quot;??_);_(@_)">
                  <c:v>200.73899999999998</c:v>
                </c:pt>
                <c:pt idx="86" formatCode="_(* #,##0.00_);_(* \(#,##0.00\);_(* &quot;-&quot;??_);_(@_)">
                  <c:v>197.86600000000001</c:v>
                </c:pt>
                <c:pt idx="87" formatCode="_(* #,##0.00_);_(* \(#,##0.00\);_(* &quot;-&quot;??_);_(@_)">
                  <c:v>197.58980000000003</c:v>
                </c:pt>
                <c:pt idx="88" formatCode="_(* #,##0.00_);_(* \(#,##0.00\);_(* &quot;-&quot;??_);_(@_)">
                  <c:v>202.9084</c:v>
                </c:pt>
                <c:pt idx="89" formatCode="_(* #,##0.00_);_(* \(#,##0.00\);_(* &quot;-&quot;??_);_(@_)">
                  <c:v>195.05</c:v>
                </c:pt>
                <c:pt idx="90" formatCode="_(* #,##0.00_);_(* \(#,##0.00\);_(* &quot;-&quot;??_);_(@_)">
                  <c:v>195.10610000000003</c:v>
                </c:pt>
                <c:pt idx="91" formatCode="_(* #,##0.00_);_(* \(#,##0.00\);_(* &quot;-&quot;??_);_(@_)">
                  <c:v>190.36619999999999</c:v>
                </c:pt>
                <c:pt idx="92" formatCode="_(* #,##0.00_);_(* \(#,##0.00\);_(* &quot;-&quot;??_);_(@_)">
                  <c:v>193.30680000000001</c:v>
                </c:pt>
                <c:pt idx="93" formatCode="_(* #,##0.00_);_(* \(#,##0.00\);_(* &quot;-&quot;??_);_(@_)">
                  <c:v>183.148</c:v>
                </c:pt>
                <c:pt idx="94" formatCode="_(* #,##0.00_);_(* \(#,##0.00\);_(* &quot;-&quot;??_);_(@_)">
                  <c:v>182.23349999999999</c:v>
                </c:pt>
                <c:pt idx="95" formatCode="_(* #,##0.00_);_(* \(#,##0.00\);_(* &quot;-&quot;??_);_(@_)">
                  <c:v>181.59799999999998</c:v>
                </c:pt>
                <c:pt idx="96" formatCode="_(* #,##0.00_);_(* \(#,##0.00\);_(* &quot;-&quot;??_);_(@_)">
                  <c:v>185.29859999999999</c:v>
                </c:pt>
                <c:pt idx="97" formatCode="_(* #,##0.00_);_(* \(#,##0.00\);_(* &quot;-&quot;??_);_(@_)">
                  <c:v>189.09629999999999</c:v>
                </c:pt>
                <c:pt idx="98" formatCode="_(* #,##0.00_);_(* \(#,##0.00\);_(* &quot;-&quot;??_);_(@_)">
                  <c:v>179.6652</c:v>
                </c:pt>
                <c:pt idx="99" formatCode="_(* #,##0.00_);_(* \(#,##0.00\);_(* &quot;-&quot;??_);_(@_)">
                  <c:v>181.9914</c:v>
                </c:pt>
                <c:pt idx="100" formatCode="_(* #,##0.00_);_(* \(#,##0.00\);_(* &quot;-&quot;??_);_(@_)">
                  <c:v>175.39060000000001</c:v>
                </c:pt>
                <c:pt idx="101" formatCode="_(* #,##0.00_);_(* \(#,##0.00\);_(* &quot;-&quot;??_);_(@_)">
                  <c:v>170.49</c:v>
                </c:pt>
                <c:pt idx="102" formatCode="_(* #,##0.00_);_(* \(#,##0.00\);_(* &quot;-&quot;??_);_(@_)">
                  <c:v>166.06039999999999</c:v>
                </c:pt>
                <c:pt idx="103" formatCode="_(* #,##0.00_);_(* \(#,##0.00\);_(* &quot;-&quot;??_);_(@_)">
                  <c:v>165.88520000000003</c:v>
                </c:pt>
                <c:pt idx="104" formatCode="_(* #,##0.00_);_(* \(#,##0.00\);_(* &quot;-&quot;??_);_(@_)">
                  <c:v>165.46179999999998</c:v>
                </c:pt>
                <c:pt idx="105" formatCode="_(* #,##0.00_);_(* \(#,##0.00\);_(* &quot;-&quot;??_);_(@_)">
                  <c:v>162.82080000000002</c:v>
                </c:pt>
                <c:pt idx="106" formatCode="_(* #,##0.00_);_(* \(#,##0.00\);_(* &quot;-&quot;??_);_(@_)">
                  <c:v>162.4752</c:v>
                </c:pt>
                <c:pt idx="107" formatCode="_(* #,##0.00_);_(* \(#,##0.00\);_(* &quot;-&quot;??_);_(@_)">
                  <c:v>174.45249999999999</c:v>
                </c:pt>
                <c:pt idx="108" formatCode="_(* #,##0.00_);_(* \(#,##0.00\);_(* &quot;-&quot;??_);_(@_)">
                  <c:v>180.75470000000001</c:v>
                </c:pt>
                <c:pt idx="109" formatCode="_(* #,##0.00_);_(* \(#,##0.00\);_(* &quot;-&quot;??_);_(@_)">
                  <c:v>195.73750000000001</c:v>
                </c:pt>
                <c:pt idx="110" formatCode="_(* #,##0.00_);_(* \(#,##0.00\);_(* &quot;-&quot;??_);_(@_)">
                  <c:v>195.39520000000002</c:v>
                </c:pt>
                <c:pt idx="111" formatCode="_(* #,##0.00_);_(* \(#,##0.00\);_(* &quot;-&quot;??_);_(@_)">
                  <c:v>179.5932</c:v>
                </c:pt>
                <c:pt idx="112" formatCode="_(* #,##0.00_);_(* \(#,##0.00\);_(* &quot;-&quot;??_);_(@_)">
                  <c:v>167.92959999999999</c:v>
                </c:pt>
                <c:pt idx="113" formatCode="_(* #,##0.00_);_(* \(#,##0.00\);_(* &quot;-&quot;??_);_(@_)">
                  <c:v>176.03200000000001</c:v>
                </c:pt>
                <c:pt idx="114" formatCode="_(* #,##0.00_);_(* \(#,##0.00\);_(* &quot;-&quot;??_);_(@_)">
                  <c:v>176.79410000000001</c:v>
                </c:pt>
                <c:pt idx="115" formatCode="_(* #,##0.00_);_(* \(#,##0.00\);_(* &quot;-&quot;??_);_(@_)">
                  <c:v>175.08800000000002</c:v>
                </c:pt>
                <c:pt idx="116" formatCode="_(* #,##0.00_);_(* \(#,##0.00\);_(* &quot;-&quot;??_);_(@_)">
                  <c:v>178.06120000000001</c:v>
                </c:pt>
                <c:pt idx="117" formatCode="_(* #,##0.00_);_(* \(#,##0.00\);_(* &quot;-&quot;??_);_(@_)">
                  <c:v>175.16800000000001</c:v>
                </c:pt>
                <c:pt idx="118" formatCode="_(* #,##0.00_);_(* \(#,##0.00\);_(* &quot;-&quot;??_);_(@_)">
                  <c:v>171.05080000000001</c:v>
                </c:pt>
                <c:pt idx="119" formatCode="_(* #,##0.00_);_(* \(#,##0.00\);_(* &quot;-&quot;??_);_(@_)">
                  <c:v>179.0642</c:v>
                </c:pt>
                <c:pt idx="120" formatCode="_(* #,##0.00_);_(* \(#,##0.00\);_(* &quot;-&quot;??_);_(@_)">
                  <c:v>171.76</c:v>
                </c:pt>
                <c:pt idx="121" formatCode="_(* #,##0.00_);_(* \(#,##0.00\);_(* &quot;-&quot;??_);_(@_)">
                  <c:v>174.71970000000002</c:v>
                </c:pt>
                <c:pt idx="122" formatCode="_(* #,##0.00_);_(* \(#,##0.00\);_(* &quot;-&quot;??_);_(@_)">
                  <c:v>181.0548</c:v>
                </c:pt>
                <c:pt idx="123" formatCode="_(* #,##0.00_);_(* \(#,##0.00\);_(* &quot;-&quot;??_);_(@_)">
                  <c:v>188.37960000000001</c:v>
                </c:pt>
                <c:pt idx="124" formatCode="_(* #,##0.00_);_(* \(#,##0.00\);_(* &quot;-&quot;??_);_(@_)">
                  <c:v>189.70609999999999</c:v>
                </c:pt>
                <c:pt idx="125" formatCode="_(* #,##0.00_);_(* \(#,##0.00\);_(* &quot;-&quot;??_);_(@_)">
                  <c:v>190.28100000000001</c:v>
                </c:pt>
                <c:pt idx="126" formatCode="_(* #,##0.00_);_(* \(#,##0.00\);_(* &quot;-&quot;??_);_(@_)">
                  <c:v>191.93039999999999</c:v>
                </c:pt>
                <c:pt idx="127" formatCode="_(* #,##0.00_);_(* \(#,##0.00\);_(* &quot;-&quot;??_);_(@_)">
                  <c:v>192.49250000000001</c:v>
                </c:pt>
                <c:pt idx="128" formatCode="_(* #,##0.00_);_(* \(#,##0.00\);_(* &quot;-&quot;??_);_(@_)">
                  <c:v>208.32000000000002</c:v>
                </c:pt>
                <c:pt idx="129" formatCode="_(* #,##0.00_);_(* \(#,##0.00\);_(* &quot;-&quot;??_);_(@_)">
                  <c:v>217.72799999999998</c:v>
                </c:pt>
                <c:pt idx="130" formatCode="_(* #,##0.00_);_(* \(#,##0.00\);_(* &quot;-&quot;??_);_(@_)">
                  <c:v>212.3595</c:v>
                </c:pt>
                <c:pt idx="131" formatCode="_(* #,##0.00_);_(* \(#,##0.00\);_(* &quot;-&quot;??_);_(@_)">
                  <c:v>201.64950000000002</c:v>
                </c:pt>
                <c:pt idx="132" formatCode="_(* #,##0.00_);_(* \(#,##0.00\);_(* &quot;-&quot;??_);_(@_)">
                  <c:v>209.25239999999999</c:v>
                </c:pt>
                <c:pt idx="133" formatCode="_(* #,##0.00_);_(* \(#,##0.00\);_(* &quot;-&quot;??_);_(@_)">
                  <c:v>214.1414</c:v>
                </c:pt>
                <c:pt idx="134" formatCode="_(* #,##0.00_);_(* \(#,##0.00\);_(* &quot;-&quot;??_);_(@_)">
                  <c:v>222.18560000000002</c:v>
                </c:pt>
                <c:pt idx="135" formatCode="_(* #,##0.00_);_(* \(#,##0.00\);_(* &quot;-&quot;??_);_(@_)">
                  <c:v>216.67499999999998</c:v>
                </c:pt>
                <c:pt idx="136" formatCode="_(* #,##0.00_);_(* \(#,##0.00\);_(* &quot;-&quot;??_);_(@_)">
                  <c:v>221.27600000000001</c:v>
                </c:pt>
                <c:pt idx="137" formatCode="_(* #,##0.00_);_(* \(#,##0.00\);_(* &quot;-&quot;??_);_(@_)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D5-4B7E-ADE1-C91855C7A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11322928"/>
        <c:axId val="-2111317488"/>
        <c:extLst>
          <c:ext xmlns:c15="http://schemas.microsoft.com/office/drawing/2012/chart" uri="{02D57815-91ED-43cb-92C2-25804820EDAC}">
            <c15:filteredLineSeries>
              <c15:ser>
                <c:idx val="10"/>
                <c:order val="0"/>
                <c:tx>
                  <c:strRef>
                    <c:extLst>
                      <c:ext uri="{02D57815-91ED-43cb-92C2-25804820EDAC}">
                        <c15:formulaRef>
                          <c15:sqref>'Atac-I50-SECOeS'!$I$1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 w="317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'Atac-I50-SECOeS'!$I$2:$I$151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A-E6D5-4B7E-ADE1-C91855C7A203}"/>
                  </c:ext>
                </c:extLst>
              </c15:ser>
            </c15:filteredLineSeries>
            <c15:filteredLineSeries>
              <c15:ser>
                <c:idx val="9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 w="31750" cap="rnd">
                    <a:solidFill>
                      <a:schemeClr val="accent4">
                        <a:lumMod val="60000"/>
                      </a:schemeClr>
                    </a:solidFill>
                    <a:prstDash val="dash"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none"/>
                </c:marker>
                <c:dPt>
                  <c:idx val="141"/>
                  <c:marker>
                    <c:symbol val="none"/>
                  </c:marker>
                  <c:bubble3D val="0"/>
                  <c:spPr>
                    <a:ln w="31750" cap="rnd">
                      <a:solidFill>
                        <a:sysClr val="windowText" lastClr="000000"/>
                      </a:solidFill>
                      <a:prstDash val="dash"/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0C-E6D5-4B7E-ADE1-C91855C7A203}"/>
                    </c:ext>
                  </c:extLst>
                </c:dPt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Forward!$C$2:$C$153</c15:sqref>
                        </c15:formulaRef>
                      </c:ext>
                    </c:extLst>
                    <c:numCache>
                      <c:formatCode>m/d/yyyy</c:formatCode>
                      <c:ptCount val="152"/>
                      <c:pt idx="84">
                        <c:v>44562</c:v>
                      </c:pt>
                      <c:pt idx="85">
                        <c:v>44593</c:v>
                      </c:pt>
                      <c:pt idx="86">
                        <c:v>44621</c:v>
                      </c:pt>
                      <c:pt idx="87">
                        <c:v>44652</c:v>
                      </c:pt>
                      <c:pt idx="88">
                        <c:v>44682</c:v>
                      </c:pt>
                      <c:pt idx="89">
                        <c:v>44713</c:v>
                      </c:pt>
                      <c:pt idx="90">
                        <c:v>44743</c:v>
                      </c:pt>
                      <c:pt idx="91">
                        <c:v>44774</c:v>
                      </c:pt>
                      <c:pt idx="92">
                        <c:v>44805</c:v>
                      </c:pt>
                      <c:pt idx="93">
                        <c:v>44835</c:v>
                      </c:pt>
                      <c:pt idx="94">
                        <c:v>44866</c:v>
                      </c:pt>
                      <c:pt idx="95">
                        <c:v>44896</c:v>
                      </c:pt>
                      <c:pt idx="96">
                        <c:v>44927</c:v>
                      </c:pt>
                      <c:pt idx="97">
                        <c:v>44958</c:v>
                      </c:pt>
                      <c:pt idx="98">
                        <c:v>44986</c:v>
                      </c:pt>
                      <c:pt idx="99">
                        <c:v>45017</c:v>
                      </c:pt>
                      <c:pt idx="100">
                        <c:v>45047</c:v>
                      </c:pt>
                      <c:pt idx="101">
                        <c:v>45078</c:v>
                      </c:pt>
                      <c:pt idx="102">
                        <c:v>45108</c:v>
                      </c:pt>
                      <c:pt idx="103">
                        <c:v>45139</c:v>
                      </c:pt>
                      <c:pt idx="104">
                        <c:v>45170</c:v>
                      </c:pt>
                      <c:pt idx="105">
                        <c:v>45200</c:v>
                      </c:pt>
                      <c:pt idx="106">
                        <c:v>45231</c:v>
                      </c:pt>
                      <c:pt idx="107">
                        <c:v>45261</c:v>
                      </c:pt>
                      <c:pt idx="108">
                        <c:v>45292</c:v>
                      </c:pt>
                      <c:pt idx="109">
                        <c:v>45323</c:v>
                      </c:pt>
                      <c:pt idx="110">
                        <c:v>45352</c:v>
                      </c:pt>
                      <c:pt idx="111">
                        <c:v>45383</c:v>
                      </c:pt>
                      <c:pt idx="112">
                        <c:v>45413</c:v>
                      </c:pt>
                      <c:pt idx="113">
                        <c:v>45444</c:v>
                      </c:pt>
                      <c:pt idx="114">
                        <c:v>45474</c:v>
                      </c:pt>
                      <c:pt idx="115">
                        <c:v>45505</c:v>
                      </c:pt>
                      <c:pt idx="116">
                        <c:v>45536</c:v>
                      </c:pt>
                      <c:pt idx="117">
                        <c:v>45566</c:v>
                      </c:pt>
                      <c:pt idx="118">
                        <c:v>45597</c:v>
                      </c:pt>
                      <c:pt idx="119">
                        <c:v>45627</c:v>
                      </c:pt>
                      <c:pt idx="120">
                        <c:v>45658</c:v>
                      </c:pt>
                      <c:pt idx="121">
                        <c:v>45689</c:v>
                      </c:pt>
                      <c:pt idx="122">
                        <c:v>45717</c:v>
                      </c:pt>
                      <c:pt idx="123">
                        <c:v>45748</c:v>
                      </c:pt>
                      <c:pt idx="124">
                        <c:v>45778</c:v>
                      </c:pt>
                      <c:pt idx="125">
                        <c:v>45809</c:v>
                      </c:pt>
                      <c:pt idx="126">
                        <c:v>45839</c:v>
                      </c:pt>
                      <c:pt idx="127">
                        <c:v>45870</c:v>
                      </c:pt>
                      <c:pt idx="128">
                        <c:v>45901</c:v>
                      </c:pt>
                      <c:pt idx="129">
                        <c:v>45931</c:v>
                      </c:pt>
                      <c:pt idx="130">
                        <c:v>45962</c:v>
                      </c:pt>
                      <c:pt idx="131">
                        <c:v>45992</c:v>
                      </c:pt>
                      <c:pt idx="132">
                        <c:v>46023</c:v>
                      </c:pt>
                      <c:pt idx="133">
                        <c:v>46054</c:v>
                      </c:pt>
                      <c:pt idx="134">
                        <c:v>46082</c:v>
                      </c:pt>
                      <c:pt idx="135">
                        <c:v>46113</c:v>
                      </c:pt>
                      <c:pt idx="136">
                        <c:v>46143</c:v>
                      </c:pt>
                      <c:pt idx="137">
                        <c:v>46174</c:v>
                      </c:pt>
                      <c:pt idx="138">
                        <c:v>46204</c:v>
                      </c:pt>
                      <c:pt idx="139">
                        <c:v>46235</c:v>
                      </c:pt>
                      <c:pt idx="140">
                        <c:v>46266</c:v>
                      </c:pt>
                      <c:pt idx="141">
                        <c:v>46296</c:v>
                      </c:pt>
                      <c:pt idx="142">
                        <c:v>46327</c:v>
                      </c:pt>
                      <c:pt idx="143">
                        <c:v>46357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'Atac-I50-SECOeS'!$J$2:$J$151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50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E6D5-4B7E-ADE1-C91855C7A203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"/>
          <c:order val="7"/>
          <c:tx>
            <c:v>Preço 2027</c:v>
          </c:tx>
          <c:spPr>
            <a:ln w="31750" cap="rnd">
              <a:solidFill>
                <a:srgbClr val="FFFF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D5-4B7E-ADE1-C91855C7A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622368"/>
        <c:axId val="1039618528"/>
      </c:lineChart>
      <c:dateAx>
        <c:axId val="-2111322928"/>
        <c:scaling>
          <c:orientation val="minMax"/>
          <c:max val="46203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3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25"/>
      </c:valAx>
      <c:valAx>
        <c:axId val="1039618528"/>
        <c:scaling>
          <c:orientation val="minMax"/>
          <c:max val="450"/>
          <c:min val="100"/>
        </c:scaling>
        <c:delete val="0"/>
        <c:axPos val="r"/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1039622368"/>
        <c:crosses val="max"/>
        <c:crossBetween val="between"/>
        <c:majorUnit val="25"/>
      </c:valAx>
      <c:dateAx>
        <c:axId val="103962236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03961852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Forward!$O$2:$O$151</c:f>
              <c:numCache>
                <c:formatCode>General</c:formatCode>
                <c:ptCount val="150"/>
                <c:pt idx="84">
                  <c:v>191</c:v>
                </c:pt>
                <c:pt idx="85">
                  <c:v>193</c:v>
                </c:pt>
                <c:pt idx="86">
                  <c:v>192</c:v>
                </c:pt>
                <c:pt idx="87">
                  <c:v>194</c:v>
                </c:pt>
                <c:pt idx="88">
                  <c:v>200</c:v>
                </c:pt>
                <c:pt idx="89">
                  <c:v>194</c:v>
                </c:pt>
                <c:pt idx="90">
                  <c:v>195</c:v>
                </c:pt>
                <c:pt idx="91">
                  <c:v>190</c:v>
                </c:pt>
                <c:pt idx="92">
                  <c:v>192</c:v>
                </c:pt>
                <c:pt idx="93">
                  <c:v>177</c:v>
                </c:pt>
                <c:pt idx="94">
                  <c:v>165</c:v>
                </c:pt>
                <c:pt idx="95">
                  <c:v>162</c:v>
                </c:pt>
                <c:pt idx="96">
                  <c:v>158</c:v>
                </c:pt>
                <c:pt idx="97">
                  <c:v>145</c:v>
                </c:pt>
                <c:pt idx="98">
                  <c:v>137</c:v>
                </c:pt>
                <c:pt idx="99">
                  <c:v>128</c:v>
                </c:pt>
                <c:pt idx="100">
                  <c:v>130</c:v>
                </c:pt>
                <c:pt idx="101">
                  <c:v>131</c:v>
                </c:pt>
                <c:pt idx="102">
                  <c:v>130</c:v>
                </c:pt>
                <c:pt idx="103">
                  <c:v>130</c:v>
                </c:pt>
                <c:pt idx="104">
                  <c:v>125</c:v>
                </c:pt>
                <c:pt idx="105">
                  <c:v>130</c:v>
                </c:pt>
                <c:pt idx="106">
                  <c:v>139</c:v>
                </c:pt>
                <c:pt idx="107" formatCode="_(* #,##0.00_);_(* \(#,##0.00\);_(* &quot;-&quot;??_);_(@_)">
                  <c:v>154</c:v>
                </c:pt>
                <c:pt idx="108" formatCode="_(* #,##0.00_);_(* \(#,##0.00\);_(* &quot;-&quot;??_);_(@_)">
                  <c:v>147</c:v>
                </c:pt>
                <c:pt idx="109" formatCode="_(* #,##0.00_);_(* \(#,##0.00\);_(* &quot;-&quot;??_);_(@_)">
                  <c:v>207</c:v>
                </c:pt>
                <c:pt idx="110" formatCode="_(* #,##0.00_);_(* \(#,##0.00\);_(* &quot;-&quot;??_);_(@_)">
                  <c:v>195</c:v>
                </c:pt>
                <c:pt idx="111" formatCode="_(* #,##0.00_);_(* \(#,##0.00\);_(* &quot;-&quot;??_);_(@_)">
                  <c:v>186</c:v>
                </c:pt>
                <c:pt idx="112" formatCode="_(* #,##0.00_);_(* \(#,##0.00\);_(* &quot;-&quot;??_);_(@_)">
                  <c:v>175</c:v>
                </c:pt>
                <c:pt idx="113" formatCode="_(* #,##0.00_);_(* \(#,##0.00\);_(* &quot;-&quot;??_);_(@_)">
                  <c:v>188</c:v>
                </c:pt>
                <c:pt idx="114" formatCode="_(* #,##0.00_);_(* \(#,##0.00\);_(* &quot;-&quot;??_);_(@_)">
                  <c:v>197</c:v>
                </c:pt>
                <c:pt idx="115" formatCode="_(* #,##0.00_);_(* \(#,##0.00\);_(* &quot;-&quot;??_);_(@_)">
                  <c:v>192</c:v>
                </c:pt>
                <c:pt idx="116" formatCode="_(* #,##0.00_);_(* \(#,##0.00\);_(* &quot;-&quot;??_);_(@_)">
                  <c:v>200</c:v>
                </c:pt>
                <c:pt idx="117" formatCode="_(* #,##0.00_);_(* \(#,##0.00\);_(* &quot;-&quot;??_);_(@_)">
                  <c:v>201</c:v>
                </c:pt>
                <c:pt idx="118" formatCode="_(* #,##0.00_);_(* \(#,##0.00\);_(* &quot;-&quot;??_);_(@_)">
                  <c:v>189</c:v>
                </c:pt>
                <c:pt idx="119" formatCode="_(* #,##0.00_);_(* \(#,##0.00\);_(* &quot;-&quot;??_);_(@_)">
                  <c:v>191</c:v>
                </c:pt>
                <c:pt idx="120" formatCode="_(* #,##0.00_);_(* \(#,##0.00\);_(* &quot;-&quot;??_);_(@_)">
                  <c:v>199</c:v>
                </c:pt>
                <c:pt idx="121" formatCode="_(* #,##0.00_);_(* \(#,##0.00\);_(* &quot;-&quot;??_);_(@_)">
                  <c:v>219</c:v>
                </c:pt>
                <c:pt idx="122" formatCode="_(* #,##0.00_);_(* \(#,##0.00\);_(* &quot;-&quot;??_);_(@_)">
                  <c:v>242</c:v>
                </c:pt>
                <c:pt idx="123" formatCode="_(* #,##0.00_);_(* \(#,##0.00\);_(* &quot;-&quot;??_);_(@_)">
                  <c:v>273</c:v>
                </c:pt>
                <c:pt idx="124" formatCode="_(* #,##0.00_);_(* \(#,##0.00\);_(* &quot;-&quot;??_);_(@_)">
                  <c:v>271</c:v>
                </c:pt>
                <c:pt idx="125" formatCode="_(* #,##0.00_);_(* \(#,##0.00\);_(* &quot;-&quot;??_);_(@_)">
                  <c:v>281</c:v>
                </c:pt>
                <c:pt idx="126" formatCode="_(* #,##0.00_);_(* \(#,##0.00\);_(* &quot;-&quot;??_);_(@_)">
                  <c:v>276</c:v>
                </c:pt>
                <c:pt idx="127" formatCode="_(* #,##0.00_);_(* \(#,##0.00\);_(* &quot;-&quot;??_);_(@_)">
                  <c:v>268</c:v>
                </c:pt>
                <c:pt idx="128" formatCode="_(* #,##0.00_);_(* \(#,##0.00\);_(* &quot;-&quot;??_);_(@_)">
                  <c:v>289</c:v>
                </c:pt>
                <c:pt idx="129" formatCode="_(* #,##0.00_);_(* \(#,##0.00\);_(* &quot;-&quot;??_);_(@_)">
                  <c:v>281</c:v>
                </c:pt>
                <c:pt idx="130" formatCode="_(* #,##0.00_);_(* \(#,##0.00\);_(* &quot;-&quot;??_);_(@_)">
                  <c:v>279</c:v>
                </c:pt>
                <c:pt idx="131" formatCode="_(* #,##0.00_);_(* \(#,##0.00\);_(* &quot;-&quot;??_);_(@_)">
                  <c:v>316</c:v>
                </c:pt>
                <c:pt idx="132" formatCode="_(* #,##0.00_);_(* \(#,##0.00\);_(* &quot;-&quot;??_);_(@_)">
                  <c:v>364</c:v>
                </c:pt>
                <c:pt idx="133" formatCode="_(* #,##0.00_);_(* \(#,##0.00\);_(* &quot;-&quot;??_);_(@_)">
                  <c:v>436</c:v>
                </c:pt>
                <c:pt idx="134" formatCode="_(* #,##0.00_);_(* \(#,##0.00\);_(* &quot;-&quot;??_);_(@_)">
                  <c:v>400</c:v>
                </c:pt>
                <c:pt idx="135" formatCode="_(* #,##0.00_);_(* \(#,##0.00\);_(* &quot;-&quot;??_);_(@_)">
                  <c:v>325</c:v>
                </c:pt>
                <c:pt idx="136" formatCode="_(* #,##0.00_);_(* \(#,##0.00\);_(* &quot;-&quot;??_);_(@_)">
                  <c:v>337</c:v>
                </c:pt>
                <c:pt idx="137" formatCode="_(* #,##0.00_);_(* \(#,##0.00\);_(* &quot;-&quot;??_);_(@_)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AE-47CF-A154-2E0A5165EBAF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'Atac-I50-SECOeS'!$O$2:$O$151</c:f>
              <c:numCache>
                <c:formatCode>_(* #,##0.00_);_(* \(#,##0.00\);_(* "-"??_);_(@_)</c:formatCode>
                <c:ptCount val="150"/>
                <c:pt idx="84">
                  <c:v>233.40199999999999</c:v>
                </c:pt>
                <c:pt idx="85">
                  <c:v>234.8038</c:v>
                </c:pt>
                <c:pt idx="86">
                  <c:v>231.64800000000002</c:v>
                </c:pt>
                <c:pt idx="87">
                  <c:v>230.91820000000001</c:v>
                </c:pt>
                <c:pt idx="88">
                  <c:v>235.94</c:v>
                </c:pt>
                <c:pt idx="89">
                  <c:v>227.95000000000002</c:v>
                </c:pt>
                <c:pt idx="90">
                  <c:v>227.81850000000003</c:v>
                </c:pt>
                <c:pt idx="91">
                  <c:v>223.26900000000001</c:v>
                </c:pt>
                <c:pt idx="92">
                  <c:v>226.31040000000002</c:v>
                </c:pt>
                <c:pt idx="93">
                  <c:v>209.14320000000001</c:v>
                </c:pt>
                <c:pt idx="94">
                  <c:v>193.9905</c:v>
                </c:pt>
                <c:pt idx="95">
                  <c:v>189.79919999999998</c:v>
                </c:pt>
                <c:pt idx="96">
                  <c:v>184.13319999999999</c:v>
                </c:pt>
                <c:pt idx="97">
                  <c:v>168.21449999999999</c:v>
                </c:pt>
                <c:pt idx="98">
                  <c:v>157.78289999999998</c:v>
                </c:pt>
                <c:pt idx="99">
                  <c:v>146.50880000000001</c:v>
                </c:pt>
                <c:pt idx="100">
                  <c:v>148.05700000000002</c:v>
                </c:pt>
                <c:pt idx="101">
                  <c:v>148.8946</c:v>
                </c:pt>
                <c:pt idx="102">
                  <c:v>147.86199999999999</c:v>
                </c:pt>
                <c:pt idx="103">
                  <c:v>147.70600000000002</c:v>
                </c:pt>
                <c:pt idx="104">
                  <c:v>141.66249999999999</c:v>
                </c:pt>
                <c:pt idx="105">
                  <c:v>146.99100000000001</c:v>
                </c:pt>
                <c:pt idx="106">
                  <c:v>156.83370000000002</c:v>
                </c:pt>
                <c:pt idx="107">
                  <c:v>173.327</c:v>
                </c:pt>
                <c:pt idx="108">
                  <c:v>165.0369</c:v>
                </c:pt>
                <c:pt idx="109">
                  <c:v>231.52950000000001</c:v>
                </c:pt>
                <c:pt idx="110">
                  <c:v>216.489</c:v>
                </c:pt>
                <c:pt idx="111">
                  <c:v>206.1996</c:v>
                </c:pt>
                <c:pt idx="112">
                  <c:v>193.34</c:v>
                </c:pt>
                <c:pt idx="113">
                  <c:v>206.83760000000001</c:v>
                </c:pt>
                <c:pt idx="114">
                  <c:v>216.32570000000001</c:v>
                </c:pt>
                <c:pt idx="115">
                  <c:v>210.10560000000001</c:v>
                </c:pt>
                <c:pt idx="116">
                  <c:v>218.48000000000002</c:v>
                </c:pt>
                <c:pt idx="117">
                  <c:v>218.68800000000002</c:v>
                </c:pt>
                <c:pt idx="118">
                  <c:v>204.6114</c:v>
                </c:pt>
                <c:pt idx="119">
                  <c:v>206.0317</c:v>
                </c:pt>
                <c:pt idx="120">
                  <c:v>213.62649999999999</c:v>
                </c:pt>
                <c:pt idx="121">
                  <c:v>234.74610000000001</c:v>
                </c:pt>
                <c:pt idx="122">
                  <c:v>256.2296</c:v>
                </c:pt>
                <c:pt idx="123">
                  <c:v>287.30520000000001</c:v>
                </c:pt>
                <c:pt idx="124">
                  <c:v>284.0351</c:v>
                </c:pt>
                <c:pt idx="125">
                  <c:v>293.78550000000001</c:v>
                </c:pt>
                <c:pt idx="126">
                  <c:v>287.8956</c:v>
                </c:pt>
                <c:pt idx="127">
                  <c:v>278.85399999999998</c:v>
                </c:pt>
                <c:pt idx="128">
                  <c:v>301.0224</c:v>
                </c:pt>
                <c:pt idx="129">
                  <c:v>291.3408</c:v>
                </c:pt>
                <c:pt idx="130">
                  <c:v>289.01609999999999</c:v>
                </c:pt>
                <c:pt idx="131">
                  <c:v>326.7756</c:v>
                </c:pt>
                <c:pt idx="132">
                  <c:v>375.21119999999996</c:v>
                </c:pt>
                <c:pt idx="133">
                  <c:v>446.72559999999999</c:v>
                </c:pt>
                <c:pt idx="134">
                  <c:v>407.68000000000006</c:v>
                </c:pt>
                <c:pt idx="135">
                  <c:v>329.0625</c:v>
                </c:pt>
                <c:pt idx="136">
                  <c:v>338.95460000000003</c:v>
                </c:pt>
                <c:pt idx="137">
                  <c:v>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AE-47CF-A154-2E0A5165E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Forward!$P$2:$P$151</c:f>
              <c:numCache>
                <c:formatCode>General</c:formatCode>
                <c:ptCount val="150"/>
                <c:pt idx="84">
                  <c:v>183</c:v>
                </c:pt>
                <c:pt idx="85">
                  <c:v>185</c:v>
                </c:pt>
                <c:pt idx="86">
                  <c:v>184</c:v>
                </c:pt>
                <c:pt idx="87">
                  <c:v>186</c:v>
                </c:pt>
                <c:pt idx="88">
                  <c:v>192</c:v>
                </c:pt>
                <c:pt idx="89">
                  <c:v>186</c:v>
                </c:pt>
                <c:pt idx="90">
                  <c:v>187</c:v>
                </c:pt>
                <c:pt idx="91">
                  <c:v>182</c:v>
                </c:pt>
                <c:pt idx="92">
                  <c:v>184</c:v>
                </c:pt>
                <c:pt idx="93">
                  <c:v>175</c:v>
                </c:pt>
                <c:pt idx="94">
                  <c:v>175</c:v>
                </c:pt>
                <c:pt idx="95">
                  <c:v>175</c:v>
                </c:pt>
                <c:pt idx="96">
                  <c:v>179</c:v>
                </c:pt>
                <c:pt idx="97">
                  <c:v>179</c:v>
                </c:pt>
                <c:pt idx="98">
                  <c:v>159</c:v>
                </c:pt>
                <c:pt idx="99">
                  <c:v>149</c:v>
                </c:pt>
                <c:pt idx="100">
                  <c:v>145</c:v>
                </c:pt>
                <c:pt idx="101">
                  <c:v>139</c:v>
                </c:pt>
                <c:pt idx="102">
                  <c:v>139</c:v>
                </c:pt>
                <c:pt idx="103">
                  <c:v>139</c:v>
                </c:pt>
                <c:pt idx="104">
                  <c:v>139</c:v>
                </c:pt>
                <c:pt idx="105">
                  <c:v>137</c:v>
                </c:pt>
                <c:pt idx="106">
                  <c:v>137</c:v>
                </c:pt>
                <c:pt idx="107">
                  <c:v>153</c:v>
                </c:pt>
                <c:pt idx="108">
                  <c:v>168</c:v>
                </c:pt>
                <c:pt idx="109" formatCode="_(* #,##0.00_);_(* \(#,##0.00\);_(* &quot;-&quot;??_);_(@_)">
                  <c:v>201</c:v>
                </c:pt>
                <c:pt idx="110" formatCode="_(* #,##0.00_);_(* \(#,##0.00\);_(* &quot;-&quot;??_);_(@_)">
                  <c:v>189</c:v>
                </c:pt>
                <c:pt idx="111" formatCode="_(* #,##0.00_);_(* \(#,##0.00\);_(* &quot;-&quot;??_);_(@_)">
                  <c:v>182</c:v>
                </c:pt>
                <c:pt idx="112" formatCode="_(* #,##0.00_);_(* \(#,##0.00\);_(* &quot;-&quot;??_);_(@_)">
                  <c:v>172</c:v>
                </c:pt>
                <c:pt idx="113" formatCode="_(* #,##0.00_);_(* \(#,##0.00\);_(* &quot;-&quot;??_);_(@_)">
                  <c:v>180</c:v>
                </c:pt>
                <c:pt idx="114" formatCode="_(* #,##0.00_);_(* \(#,##0.00\);_(* &quot;-&quot;??_);_(@_)">
                  <c:v>181</c:v>
                </c:pt>
                <c:pt idx="115" formatCode="_(* #,##0.00_);_(* \(#,##0.00\);_(* &quot;-&quot;??_);_(@_)">
                  <c:v>180</c:v>
                </c:pt>
                <c:pt idx="116" formatCode="_(* #,##0.00_);_(* \(#,##0.00\);_(* &quot;-&quot;??_);_(@_)">
                  <c:v>183</c:v>
                </c:pt>
                <c:pt idx="117" formatCode="_(* #,##0.00_);_(* \(#,##0.00\);_(* &quot;-&quot;??_);_(@_)">
                  <c:v>181</c:v>
                </c:pt>
                <c:pt idx="118" formatCode="_(* #,##0.00_);_(* \(#,##0.00\);_(* &quot;-&quot;??_);_(@_)">
                  <c:v>178</c:v>
                </c:pt>
                <c:pt idx="119" formatCode="_(* #,##0.00_);_(* \(#,##0.00\);_(* &quot;-&quot;??_);_(@_)">
                  <c:v>186</c:v>
                </c:pt>
                <c:pt idx="120" formatCode="_(* #,##0.00_);_(* \(#,##0.00\);_(* &quot;-&quot;??_);_(@_)">
                  <c:v>180</c:v>
                </c:pt>
                <c:pt idx="121" formatCode="_(* #,##0.00_);_(* \(#,##0.00\);_(* &quot;-&quot;??_);_(@_)">
                  <c:v>198</c:v>
                </c:pt>
                <c:pt idx="122" formatCode="_(* #,##0.00_);_(* \(#,##0.00\);_(* &quot;-&quot;??_);_(@_)">
                  <c:v>206</c:v>
                </c:pt>
                <c:pt idx="123" formatCode="_(* #,##0.00_);_(* \(#,##0.00\);_(* &quot;-&quot;??_);_(@_)">
                  <c:v>218</c:v>
                </c:pt>
                <c:pt idx="124" formatCode="_(* #,##0.00_);_(* \(#,##0.00\);_(* &quot;-&quot;??_);_(@_)">
                  <c:v>221</c:v>
                </c:pt>
                <c:pt idx="125" formatCode="_(* #,##0.00_);_(* \(#,##0.00\);_(* &quot;-&quot;??_);_(@_)">
                  <c:v>220</c:v>
                </c:pt>
                <c:pt idx="126" formatCode="_(* #,##0.00_);_(* \(#,##0.00\);_(* &quot;-&quot;??_);_(@_)">
                  <c:v>224</c:v>
                </c:pt>
                <c:pt idx="127" formatCode="_(* #,##0.00_);_(* \(#,##0.00\);_(* &quot;-&quot;??_);_(@_)">
                  <c:v>226</c:v>
                </c:pt>
                <c:pt idx="128" formatCode="_(* #,##0.00_);_(* \(#,##0.00\);_(* &quot;-&quot;??_);_(@_)">
                  <c:v>241</c:v>
                </c:pt>
                <c:pt idx="129" formatCode="_(* #,##0.00_);_(* \(#,##0.00\);_(* &quot;-&quot;??_);_(@_)">
                  <c:v>242</c:v>
                </c:pt>
                <c:pt idx="130" formatCode="_(* #,##0.00_);_(* \(#,##0.00\);_(* &quot;-&quot;??_);_(@_)">
                  <c:v>233</c:v>
                </c:pt>
                <c:pt idx="131" formatCode="_(* #,##0.00_);_(* \(#,##0.00\);_(* &quot;-&quot;??_);_(@_)">
                  <c:v>265</c:v>
                </c:pt>
                <c:pt idx="132" formatCode="_(* #,##0.00_);_(* \(#,##0.00\);_(* &quot;-&quot;??_);_(@_)">
                  <c:v>294</c:v>
                </c:pt>
                <c:pt idx="133" formatCode="_(* #,##0.00_);_(* \(#,##0.00\);_(* &quot;-&quot;??_);_(@_)">
                  <c:v>314</c:v>
                </c:pt>
                <c:pt idx="134" formatCode="_(* #,##0.00_);_(* \(#,##0.00\);_(* &quot;-&quot;??_);_(@_)">
                  <c:v>298</c:v>
                </c:pt>
                <c:pt idx="135" formatCode="_(* #,##0.00_);_(* \(#,##0.00\);_(* &quot;-&quot;??_);_(@_)">
                  <c:v>296</c:v>
                </c:pt>
                <c:pt idx="136" formatCode="_(* #,##0.00_);_(* \(#,##0.00\);_(* &quot;-&quot;??_);_(@_)">
                  <c:v>317</c:v>
                </c:pt>
                <c:pt idx="137" formatCode="_(* #,##0.00_);_(* \(#,##0.00\);_(* &quot;-&quot;??_);_(@_)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C5-41D3-A991-7A5EBFA035A3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'Atac-I50-SECOeS'!$P$2:$P$151</c:f>
              <c:numCache>
                <c:formatCode>_(* #,##0.00_);_(* \(#,##0.00\);_(* "-"??_);_(@_)</c:formatCode>
                <c:ptCount val="150"/>
                <c:pt idx="84">
                  <c:v>223.626</c:v>
                </c:pt>
                <c:pt idx="85">
                  <c:v>225.07099999999997</c:v>
                </c:pt>
                <c:pt idx="86">
                  <c:v>221.99600000000004</c:v>
                </c:pt>
                <c:pt idx="87">
                  <c:v>221.39580000000004</c:v>
                </c:pt>
                <c:pt idx="88">
                  <c:v>226.50239999999999</c:v>
                </c:pt>
                <c:pt idx="89">
                  <c:v>218.55</c:v>
                </c:pt>
                <c:pt idx="90">
                  <c:v>218.47210000000001</c:v>
                </c:pt>
                <c:pt idx="91">
                  <c:v>213.8682</c:v>
                </c:pt>
                <c:pt idx="92">
                  <c:v>216.88080000000002</c:v>
                </c:pt>
                <c:pt idx="93">
                  <c:v>206.78</c:v>
                </c:pt>
                <c:pt idx="94">
                  <c:v>205.7475</c:v>
                </c:pt>
                <c:pt idx="95">
                  <c:v>205.03</c:v>
                </c:pt>
                <c:pt idx="96">
                  <c:v>208.60659999999999</c:v>
                </c:pt>
                <c:pt idx="97">
                  <c:v>207.65789999999998</c:v>
                </c:pt>
                <c:pt idx="98">
                  <c:v>183.12029999999999</c:v>
                </c:pt>
                <c:pt idx="99">
                  <c:v>170.5454</c:v>
                </c:pt>
                <c:pt idx="100">
                  <c:v>165.1405</c:v>
                </c:pt>
                <c:pt idx="101">
                  <c:v>157.98740000000001</c:v>
                </c:pt>
                <c:pt idx="102">
                  <c:v>158.0986</c:v>
                </c:pt>
                <c:pt idx="103">
                  <c:v>157.93180000000001</c:v>
                </c:pt>
                <c:pt idx="104">
                  <c:v>157.52869999999999</c:v>
                </c:pt>
                <c:pt idx="105">
                  <c:v>154.9059</c:v>
                </c:pt>
                <c:pt idx="106">
                  <c:v>154.5771</c:v>
                </c:pt>
                <c:pt idx="107">
                  <c:v>172.20149999999998</c:v>
                </c:pt>
                <c:pt idx="108">
                  <c:v>188.61360000000002</c:v>
                </c:pt>
                <c:pt idx="109">
                  <c:v>224.8185</c:v>
                </c:pt>
                <c:pt idx="110">
                  <c:v>209.82780000000002</c:v>
                </c:pt>
                <c:pt idx="111">
                  <c:v>201.76519999999999</c:v>
                </c:pt>
                <c:pt idx="112">
                  <c:v>190.0256</c:v>
                </c:pt>
                <c:pt idx="113">
                  <c:v>198.036</c:v>
                </c:pt>
                <c:pt idx="114">
                  <c:v>198.7561</c:v>
                </c:pt>
                <c:pt idx="115">
                  <c:v>196.97400000000002</c:v>
                </c:pt>
                <c:pt idx="116">
                  <c:v>199.9092</c:v>
                </c:pt>
                <c:pt idx="117">
                  <c:v>196.92800000000003</c:v>
                </c:pt>
                <c:pt idx="118">
                  <c:v>192.7028</c:v>
                </c:pt>
                <c:pt idx="119">
                  <c:v>200.63820000000001</c:v>
                </c:pt>
                <c:pt idx="120">
                  <c:v>193.23</c:v>
                </c:pt>
                <c:pt idx="121">
                  <c:v>212.23620000000003</c:v>
                </c:pt>
                <c:pt idx="122">
                  <c:v>218.11279999999999</c:v>
                </c:pt>
                <c:pt idx="123">
                  <c:v>229.42320000000001</c:v>
                </c:pt>
                <c:pt idx="124">
                  <c:v>231.6301</c:v>
                </c:pt>
                <c:pt idx="125">
                  <c:v>230.01000000000002</c:v>
                </c:pt>
                <c:pt idx="126">
                  <c:v>233.65439999999998</c:v>
                </c:pt>
                <c:pt idx="127">
                  <c:v>235.15299999999999</c:v>
                </c:pt>
                <c:pt idx="128">
                  <c:v>251.02560000000003</c:v>
                </c:pt>
                <c:pt idx="129">
                  <c:v>250.90559999999999</c:v>
                </c:pt>
                <c:pt idx="130">
                  <c:v>241.3647</c:v>
                </c:pt>
                <c:pt idx="131">
                  <c:v>274.03649999999999</c:v>
                </c:pt>
                <c:pt idx="132">
                  <c:v>303.05519999999996</c:v>
                </c:pt>
                <c:pt idx="133">
                  <c:v>321.7244</c:v>
                </c:pt>
                <c:pt idx="134">
                  <c:v>303.72160000000002</c:v>
                </c:pt>
                <c:pt idx="135">
                  <c:v>299.7</c:v>
                </c:pt>
                <c:pt idx="136">
                  <c:v>318.83859999999999</c:v>
                </c:pt>
                <c:pt idx="137">
                  <c:v>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C5-41D3-A991-7A5EBFA03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4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Forward!$Q$2:$Q$151</c:f>
              <c:numCache>
                <c:formatCode>General</c:formatCode>
                <c:ptCount val="150"/>
                <c:pt idx="84">
                  <c:v>178</c:v>
                </c:pt>
                <c:pt idx="85">
                  <c:v>180</c:v>
                </c:pt>
                <c:pt idx="86">
                  <c:v>179</c:v>
                </c:pt>
                <c:pt idx="87">
                  <c:v>181</c:v>
                </c:pt>
                <c:pt idx="88">
                  <c:v>187</c:v>
                </c:pt>
                <c:pt idx="89">
                  <c:v>181</c:v>
                </c:pt>
                <c:pt idx="90">
                  <c:v>182</c:v>
                </c:pt>
                <c:pt idx="91">
                  <c:v>177</c:v>
                </c:pt>
                <c:pt idx="92">
                  <c:v>179</c:v>
                </c:pt>
                <c:pt idx="93">
                  <c:v>170</c:v>
                </c:pt>
                <c:pt idx="94">
                  <c:v>170</c:v>
                </c:pt>
                <c:pt idx="95">
                  <c:v>170</c:v>
                </c:pt>
                <c:pt idx="96">
                  <c:v>174</c:v>
                </c:pt>
                <c:pt idx="97">
                  <c:v>178</c:v>
                </c:pt>
                <c:pt idx="98">
                  <c:v>171</c:v>
                </c:pt>
                <c:pt idx="99">
                  <c:v>165</c:v>
                </c:pt>
                <c:pt idx="100">
                  <c:v>160</c:v>
                </c:pt>
                <c:pt idx="101">
                  <c:v>156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  <c:pt idx="105">
                  <c:v>150</c:v>
                </c:pt>
                <c:pt idx="106">
                  <c:v>150</c:v>
                </c:pt>
                <c:pt idx="107">
                  <c:v>161</c:v>
                </c:pt>
                <c:pt idx="108">
                  <c:v>167</c:v>
                </c:pt>
                <c:pt idx="109" formatCode="_(* #,##0.00_);_(* \(#,##0.00\);_(* &quot;-&quot;??_);_(@_)">
                  <c:v>191</c:v>
                </c:pt>
                <c:pt idx="110" formatCode="_(* #,##0.00_);_(* \(#,##0.00\);_(* &quot;-&quot;??_);_(@_)">
                  <c:v>190</c:v>
                </c:pt>
                <c:pt idx="111" formatCode="_(* #,##0.00_);_(* \(#,##0.00\);_(* &quot;-&quot;??_);_(@_)">
                  <c:v>177</c:v>
                </c:pt>
                <c:pt idx="112" formatCode="_(* #,##0.00_);_(* \(#,##0.00\);_(* &quot;-&quot;??_);_(@_)">
                  <c:v>167</c:v>
                </c:pt>
                <c:pt idx="113" formatCode="_(* #,##0.00_);_(* \(#,##0.00\);_(* &quot;-&quot;??_);_(@_)">
                  <c:v>175</c:v>
                </c:pt>
                <c:pt idx="114" formatCode="_(* #,##0.00_);_(* \(#,##0.00\);_(* &quot;-&quot;??_);_(@_)">
                  <c:v>176</c:v>
                </c:pt>
                <c:pt idx="115" formatCode="_(* #,##0.00_);_(* \(#,##0.00\);_(* &quot;-&quot;??_);_(@_)">
                  <c:v>175</c:v>
                </c:pt>
                <c:pt idx="116" formatCode="_(* #,##0.00_);_(* \(#,##0.00\);_(* &quot;-&quot;??_);_(@_)">
                  <c:v>178</c:v>
                </c:pt>
                <c:pt idx="117" formatCode="_(* #,##0.00_);_(* \(#,##0.00\);_(* &quot;-&quot;??_);_(@_)">
                  <c:v>176</c:v>
                </c:pt>
                <c:pt idx="118" formatCode="_(* #,##0.00_);_(* \(#,##0.00\);_(* &quot;-&quot;??_);_(@_)">
                  <c:v>173</c:v>
                </c:pt>
                <c:pt idx="119" formatCode="_(* #,##0.00_);_(* \(#,##0.00\);_(* &quot;-&quot;??_);_(@_)">
                  <c:v>181</c:v>
                </c:pt>
                <c:pt idx="120" formatCode="_(* #,##0.00_);_(* \(#,##0.00\);_(* &quot;-&quot;??_);_(@_)">
                  <c:v>175</c:v>
                </c:pt>
                <c:pt idx="121" formatCode="_(* #,##0.00_);_(* \(#,##0.00\);_(* &quot;-&quot;??_);_(@_)">
                  <c:v>183</c:v>
                </c:pt>
                <c:pt idx="122" formatCode="_(* #,##0.00_);_(* \(#,##0.00\);_(* &quot;-&quot;??_);_(@_)">
                  <c:v>191</c:v>
                </c:pt>
                <c:pt idx="123" formatCode="_(* #,##0.00_);_(* \(#,##0.00\);_(* &quot;-&quot;??_);_(@_)">
                  <c:v>199</c:v>
                </c:pt>
                <c:pt idx="124" formatCode="_(* #,##0.00_);_(* \(#,##0.00\);_(* &quot;-&quot;??_);_(@_)">
                  <c:v>201</c:v>
                </c:pt>
                <c:pt idx="125" formatCode="_(* #,##0.00_);_(* \(#,##0.00\);_(* &quot;-&quot;??_);_(@_)">
                  <c:v>202</c:v>
                </c:pt>
                <c:pt idx="126" formatCode="_(* #,##0.00_);_(* \(#,##0.00\);_(* &quot;-&quot;??_);_(@_)">
                  <c:v>204</c:v>
                </c:pt>
                <c:pt idx="127" formatCode="_(* #,##0.00_);_(* \(#,##0.00\);_(* &quot;-&quot;??_);_(@_)">
                  <c:v>205</c:v>
                </c:pt>
                <c:pt idx="128" formatCode="_(* #,##0.00_);_(* \(#,##0.00\);_(* &quot;-&quot;??_);_(@_)">
                  <c:v>220</c:v>
                </c:pt>
                <c:pt idx="129" formatCode="_(* #,##0.00_);_(* \(#,##0.00\);_(* &quot;-&quot;??_);_(@_)">
                  <c:v>230</c:v>
                </c:pt>
                <c:pt idx="130" formatCode="_(* #,##0.00_);_(* \(#,##0.00\);_(* &quot;-&quot;??_);_(@_)">
                  <c:v>225</c:v>
                </c:pt>
                <c:pt idx="131" formatCode="_(* #,##0.00_);_(* \(#,##0.00\);_(* &quot;-&quot;??_);_(@_)">
                  <c:v>260</c:v>
                </c:pt>
                <c:pt idx="132" formatCode="_(* #,##0.00_);_(* \(#,##0.00\);_(* &quot;-&quot;??_);_(@_)">
                  <c:v>275</c:v>
                </c:pt>
                <c:pt idx="133" formatCode="_(* #,##0.00_);_(* \(#,##0.00\);_(* &quot;-&quot;??_);_(@_)">
                  <c:v>298</c:v>
                </c:pt>
                <c:pt idx="134" formatCode="_(* #,##0.00_);_(* \(#,##0.00\);_(* &quot;-&quot;??_);_(@_)">
                  <c:v>282</c:v>
                </c:pt>
                <c:pt idx="135" formatCode="_(* #,##0.00_);_(* \(#,##0.00\);_(* &quot;-&quot;??_);_(@_)">
                  <c:v>280</c:v>
                </c:pt>
                <c:pt idx="136" formatCode="_(* #,##0.00_);_(* \(#,##0.00\);_(* &quot;-&quot;??_);_(@_)">
                  <c:v>293</c:v>
                </c:pt>
                <c:pt idx="137" formatCode="_(* #,##0.00_);_(* \(#,##0.00\);_(* &quot;-&quot;??_);_(@_)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5BA-AF09-11A32088F019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'Atac-I50-SECOeS'!$Q$2:$Q$151</c:f>
              <c:numCache>
                <c:formatCode>_(* #,##0.00_);_(* \(#,##0.00\);_(* "-"??_);_(@_)</c:formatCode>
                <c:ptCount val="150"/>
                <c:pt idx="84">
                  <c:v>217.51599999999999</c:v>
                </c:pt>
                <c:pt idx="85">
                  <c:v>218.98799999999997</c:v>
                </c:pt>
                <c:pt idx="86">
                  <c:v>215.96350000000001</c:v>
                </c:pt>
                <c:pt idx="87">
                  <c:v>215.44430000000003</c:v>
                </c:pt>
                <c:pt idx="88">
                  <c:v>220.60389999999998</c:v>
                </c:pt>
                <c:pt idx="89">
                  <c:v>212.67500000000001</c:v>
                </c:pt>
                <c:pt idx="90">
                  <c:v>212.63060000000002</c:v>
                </c:pt>
                <c:pt idx="91">
                  <c:v>207.99270000000001</c:v>
                </c:pt>
                <c:pt idx="92">
                  <c:v>210.9873</c:v>
                </c:pt>
                <c:pt idx="93">
                  <c:v>200.87199999999999</c:v>
                </c:pt>
                <c:pt idx="94">
                  <c:v>199.869</c:v>
                </c:pt>
                <c:pt idx="95">
                  <c:v>199.172</c:v>
                </c:pt>
                <c:pt idx="96">
                  <c:v>202.77959999999999</c:v>
                </c:pt>
                <c:pt idx="97">
                  <c:v>206.49779999999998</c:v>
                </c:pt>
                <c:pt idx="98">
                  <c:v>196.94069999999999</c:v>
                </c:pt>
                <c:pt idx="99">
                  <c:v>188.85900000000001</c:v>
                </c:pt>
                <c:pt idx="100">
                  <c:v>182.22399999999999</c:v>
                </c:pt>
                <c:pt idx="101">
                  <c:v>177.30960000000002</c:v>
                </c:pt>
                <c:pt idx="102">
                  <c:v>172.88479999999998</c:v>
                </c:pt>
                <c:pt idx="103">
                  <c:v>172.70240000000001</c:v>
                </c:pt>
                <c:pt idx="104">
                  <c:v>172.26159999999999</c:v>
                </c:pt>
                <c:pt idx="105">
                  <c:v>169.60500000000002</c:v>
                </c:pt>
                <c:pt idx="106">
                  <c:v>169.245</c:v>
                </c:pt>
                <c:pt idx="107">
                  <c:v>181.2055</c:v>
                </c:pt>
                <c:pt idx="108">
                  <c:v>187.49090000000001</c:v>
                </c:pt>
                <c:pt idx="109">
                  <c:v>213.6335</c:v>
                </c:pt>
                <c:pt idx="110">
                  <c:v>210.93800000000002</c:v>
                </c:pt>
                <c:pt idx="111">
                  <c:v>196.22220000000002</c:v>
                </c:pt>
                <c:pt idx="112">
                  <c:v>184.5016</c:v>
                </c:pt>
                <c:pt idx="113">
                  <c:v>192.53500000000003</c:v>
                </c:pt>
                <c:pt idx="114">
                  <c:v>193.26560000000001</c:v>
                </c:pt>
                <c:pt idx="115">
                  <c:v>191.5025</c:v>
                </c:pt>
                <c:pt idx="116">
                  <c:v>194.44720000000001</c:v>
                </c:pt>
                <c:pt idx="117">
                  <c:v>191.488</c:v>
                </c:pt>
                <c:pt idx="118">
                  <c:v>187.28980000000001</c:v>
                </c:pt>
                <c:pt idx="119">
                  <c:v>195.24469999999999</c:v>
                </c:pt>
                <c:pt idx="120">
                  <c:v>187.86249999999998</c:v>
                </c:pt>
                <c:pt idx="121">
                  <c:v>196.15770000000001</c:v>
                </c:pt>
                <c:pt idx="122">
                  <c:v>202.23079999999999</c:v>
                </c:pt>
                <c:pt idx="123">
                  <c:v>209.42760000000001</c:v>
                </c:pt>
                <c:pt idx="124">
                  <c:v>210.66810000000001</c:v>
                </c:pt>
                <c:pt idx="125">
                  <c:v>211.19100000000003</c:v>
                </c:pt>
                <c:pt idx="126">
                  <c:v>212.79239999999999</c:v>
                </c:pt>
                <c:pt idx="127">
                  <c:v>213.30250000000001</c:v>
                </c:pt>
                <c:pt idx="128">
                  <c:v>229.15200000000002</c:v>
                </c:pt>
                <c:pt idx="129">
                  <c:v>238.464</c:v>
                </c:pt>
                <c:pt idx="130">
                  <c:v>233.07750000000001</c:v>
                </c:pt>
                <c:pt idx="131">
                  <c:v>268.86599999999999</c:v>
                </c:pt>
                <c:pt idx="132">
                  <c:v>283.46999999999997</c:v>
                </c:pt>
                <c:pt idx="133">
                  <c:v>305.33080000000001</c:v>
                </c:pt>
                <c:pt idx="134">
                  <c:v>287.41440000000006</c:v>
                </c:pt>
                <c:pt idx="135">
                  <c:v>283.5</c:v>
                </c:pt>
                <c:pt idx="136">
                  <c:v>294.69940000000003</c:v>
                </c:pt>
                <c:pt idx="137">
                  <c:v>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A3-45BA-AF09-11A32088F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Forward!$R$2:$R$151</c:f>
              <c:numCache>
                <c:formatCode>General</c:formatCode>
                <c:ptCount val="150"/>
                <c:pt idx="84">
                  <c:v>173</c:v>
                </c:pt>
                <c:pt idx="85">
                  <c:v>175</c:v>
                </c:pt>
                <c:pt idx="86">
                  <c:v>174</c:v>
                </c:pt>
                <c:pt idx="87">
                  <c:v>176</c:v>
                </c:pt>
                <c:pt idx="88">
                  <c:v>182</c:v>
                </c:pt>
                <c:pt idx="89">
                  <c:v>176</c:v>
                </c:pt>
                <c:pt idx="90">
                  <c:v>177</c:v>
                </c:pt>
                <c:pt idx="91">
                  <c:v>172</c:v>
                </c:pt>
                <c:pt idx="92">
                  <c:v>174</c:v>
                </c:pt>
                <c:pt idx="93">
                  <c:v>165</c:v>
                </c:pt>
                <c:pt idx="94">
                  <c:v>165</c:v>
                </c:pt>
                <c:pt idx="95">
                  <c:v>165</c:v>
                </c:pt>
                <c:pt idx="96">
                  <c:v>169</c:v>
                </c:pt>
                <c:pt idx="97">
                  <c:v>173</c:v>
                </c:pt>
                <c:pt idx="98">
                  <c:v>166</c:v>
                </c:pt>
                <c:pt idx="99">
                  <c:v>163</c:v>
                </c:pt>
                <c:pt idx="100">
                  <c:v>158</c:v>
                </c:pt>
                <c:pt idx="101">
                  <c:v>154</c:v>
                </c:pt>
                <c:pt idx="102">
                  <c:v>150</c:v>
                </c:pt>
                <c:pt idx="103">
                  <c:v>150</c:v>
                </c:pt>
                <c:pt idx="104">
                  <c:v>150</c:v>
                </c:pt>
                <c:pt idx="105">
                  <c:v>148</c:v>
                </c:pt>
                <c:pt idx="106">
                  <c:v>148</c:v>
                </c:pt>
                <c:pt idx="107">
                  <c:v>159</c:v>
                </c:pt>
                <c:pt idx="108">
                  <c:v>165</c:v>
                </c:pt>
                <c:pt idx="109" formatCode="_(* #,##0.00_);_(* \(#,##0.00\);_(* &quot;-&quot;??_);_(@_)">
                  <c:v>185</c:v>
                </c:pt>
                <c:pt idx="110" formatCode="_(* #,##0.00_);_(* \(#,##0.00\);_(* &quot;-&quot;??_);_(@_)">
                  <c:v>186</c:v>
                </c:pt>
                <c:pt idx="111" formatCode="_(* #,##0.00_);_(* \(#,##0.00\);_(* &quot;-&quot;??_);_(@_)">
                  <c:v>172</c:v>
                </c:pt>
                <c:pt idx="112" formatCode="_(* #,##0.00_);_(* \(#,##0.00\);_(* &quot;-&quot;??_);_(@_)">
                  <c:v>162</c:v>
                </c:pt>
                <c:pt idx="113" formatCode="_(* #,##0.00_);_(* \(#,##0.00\);_(* &quot;-&quot;??_);_(@_)">
                  <c:v>170</c:v>
                </c:pt>
                <c:pt idx="114" formatCode="_(* #,##0.00_);_(* \(#,##0.00\);_(* &quot;-&quot;??_);_(@_)">
                  <c:v>171</c:v>
                </c:pt>
                <c:pt idx="115" formatCode="_(* #,##0.00_);_(* \(#,##0.00\);_(* &quot;-&quot;??_);_(@_)">
                  <c:v>170</c:v>
                </c:pt>
                <c:pt idx="116" formatCode="_(* #,##0.00_);_(* \(#,##0.00\);_(* &quot;-&quot;??_);_(@_)">
                  <c:v>173</c:v>
                </c:pt>
                <c:pt idx="117" formatCode="_(* #,##0.00_);_(* \(#,##0.00\);_(* &quot;-&quot;??_);_(@_)">
                  <c:v>171</c:v>
                </c:pt>
                <c:pt idx="118" formatCode="_(* #,##0.00_);_(* \(#,##0.00\);_(* &quot;-&quot;??_);_(@_)">
                  <c:v>168</c:v>
                </c:pt>
                <c:pt idx="119" formatCode="_(* #,##0.00_);_(* \(#,##0.00\);_(* &quot;-&quot;??_);_(@_)">
                  <c:v>176</c:v>
                </c:pt>
                <c:pt idx="120" formatCode="_(* #,##0.00_);_(* \(#,##0.00\);_(* &quot;-&quot;??_);_(@_)">
                  <c:v>170</c:v>
                </c:pt>
                <c:pt idx="121" formatCode="_(* #,##0.00_);_(* \(#,##0.00\);_(* &quot;-&quot;??_);_(@_)">
                  <c:v>178</c:v>
                </c:pt>
                <c:pt idx="122" formatCode="_(* #,##0.00_);_(* \(#,##0.00\);_(* &quot;-&quot;??_);_(@_)">
                  <c:v>186</c:v>
                </c:pt>
                <c:pt idx="123" formatCode="_(* #,##0.00_);_(* \(#,##0.00\);_(* &quot;-&quot;??_);_(@_)">
                  <c:v>194</c:v>
                </c:pt>
                <c:pt idx="124" formatCode="_(* #,##0.00_);_(* \(#,##0.00\);_(* &quot;-&quot;??_);_(@_)">
                  <c:v>196</c:v>
                </c:pt>
                <c:pt idx="125" formatCode="_(* #,##0.00_);_(* \(#,##0.00\);_(* &quot;-&quot;??_);_(@_)">
                  <c:v>197</c:v>
                </c:pt>
                <c:pt idx="126" formatCode="_(* #,##0.00_);_(* \(#,##0.00\);_(* &quot;-&quot;??_);_(@_)">
                  <c:v>199</c:v>
                </c:pt>
                <c:pt idx="127" formatCode="_(* #,##0.00_);_(* \(#,##0.00\);_(* &quot;-&quot;??_);_(@_)">
                  <c:v>200</c:v>
                </c:pt>
                <c:pt idx="128" formatCode="_(* #,##0.00_);_(* \(#,##0.00\);_(* &quot;-&quot;??_);_(@_)">
                  <c:v>215</c:v>
                </c:pt>
                <c:pt idx="129" formatCode="_(* #,##0.00_);_(* \(#,##0.00\);_(* &quot;-&quot;??_);_(@_)">
                  <c:v>225</c:v>
                </c:pt>
                <c:pt idx="130" formatCode="_(* #,##0.00_);_(* \(#,##0.00\);_(* &quot;-&quot;??_);_(@_)">
                  <c:v>220</c:v>
                </c:pt>
                <c:pt idx="131" formatCode="_(* #,##0.00_);_(* \(#,##0.00\);_(* &quot;-&quot;??_);_(@_)">
                  <c:v>231</c:v>
                </c:pt>
                <c:pt idx="132" formatCode="_(* #,##0.00_);_(* \(#,##0.00\);_(* &quot;-&quot;??_);_(@_)">
                  <c:v>255</c:v>
                </c:pt>
                <c:pt idx="133" formatCode="_(* #,##0.00_);_(* \(#,##0.00\);_(* &quot;-&quot;??_);_(@_)">
                  <c:v>270</c:v>
                </c:pt>
                <c:pt idx="134" formatCode="_(* #,##0.00_);_(* \(#,##0.00\);_(* &quot;-&quot;??_);_(@_)">
                  <c:v>261</c:v>
                </c:pt>
                <c:pt idx="135" formatCode="_(* #,##0.00_);_(* \(#,##0.00\);_(* &quot;-&quot;??_);_(@_)">
                  <c:v>256</c:v>
                </c:pt>
                <c:pt idx="136" formatCode="_(* #,##0.00_);_(* \(#,##0.00\);_(* &quot;-&quot;??_);_(@_)">
                  <c:v>267</c:v>
                </c:pt>
                <c:pt idx="137" formatCode="_(* #,##0.00_);_(* \(#,##0.00\);_(* &quot;-&quot;??_);_(@_)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0E-4E8B-B1E6-8D078B492234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'Atac-I50-SECOeS'!$R$2:$R$151</c:f>
              <c:numCache>
                <c:formatCode>_(* #,##0.00_);_(* \(#,##0.00\);_(* "-"??_);_(@_)</c:formatCode>
                <c:ptCount val="150"/>
                <c:pt idx="84">
                  <c:v>211.40600000000001</c:v>
                </c:pt>
                <c:pt idx="85">
                  <c:v>212.90499999999997</c:v>
                </c:pt>
                <c:pt idx="86">
                  <c:v>209.93100000000001</c:v>
                </c:pt>
                <c:pt idx="87">
                  <c:v>209.49280000000002</c:v>
                </c:pt>
                <c:pt idx="88">
                  <c:v>214.7054</c:v>
                </c:pt>
                <c:pt idx="89">
                  <c:v>206.8</c:v>
                </c:pt>
                <c:pt idx="90">
                  <c:v>206.78910000000002</c:v>
                </c:pt>
                <c:pt idx="91">
                  <c:v>202.1172</c:v>
                </c:pt>
                <c:pt idx="92">
                  <c:v>205.09380000000002</c:v>
                </c:pt>
                <c:pt idx="93">
                  <c:v>194.964</c:v>
                </c:pt>
                <c:pt idx="94">
                  <c:v>193.9905</c:v>
                </c:pt>
                <c:pt idx="95">
                  <c:v>193.31399999999999</c:v>
                </c:pt>
                <c:pt idx="96">
                  <c:v>196.95259999999999</c:v>
                </c:pt>
                <c:pt idx="97">
                  <c:v>200.69729999999998</c:v>
                </c:pt>
                <c:pt idx="98">
                  <c:v>191.18219999999999</c:v>
                </c:pt>
                <c:pt idx="99">
                  <c:v>186.56980000000001</c:v>
                </c:pt>
                <c:pt idx="100">
                  <c:v>179.9462</c:v>
                </c:pt>
                <c:pt idx="101">
                  <c:v>175.03640000000001</c:v>
                </c:pt>
                <c:pt idx="102">
                  <c:v>170.60999999999999</c:v>
                </c:pt>
                <c:pt idx="103">
                  <c:v>170.43</c:v>
                </c:pt>
                <c:pt idx="104">
                  <c:v>169.995</c:v>
                </c:pt>
                <c:pt idx="105">
                  <c:v>167.34360000000001</c:v>
                </c:pt>
                <c:pt idx="106">
                  <c:v>166.98840000000001</c:v>
                </c:pt>
                <c:pt idx="107">
                  <c:v>178.9545</c:v>
                </c:pt>
                <c:pt idx="108">
                  <c:v>185.24549999999999</c:v>
                </c:pt>
                <c:pt idx="109">
                  <c:v>206.92250000000001</c:v>
                </c:pt>
                <c:pt idx="110">
                  <c:v>206.49720000000002</c:v>
                </c:pt>
                <c:pt idx="111">
                  <c:v>190.67920000000001</c:v>
                </c:pt>
                <c:pt idx="112">
                  <c:v>178.9776</c:v>
                </c:pt>
                <c:pt idx="113">
                  <c:v>187.03400000000002</c:v>
                </c:pt>
                <c:pt idx="114">
                  <c:v>187.77510000000001</c:v>
                </c:pt>
                <c:pt idx="115">
                  <c:v>186.03100000000001</c:v>
                </c:pt>
                <c:pt idx="116">
                  <c:v>188.98520000000002</c:v>
                </c:pt>
                <c:pt idx="117">
                  <c:v>186.048</c:v>
                </c:pt>
                <c:pt idx="118">
                  <c:v>181.8768</c:v>
                </c:pt>
                <c:pt idx="119">
                  <c:v>189.85120000000001</c:v>
                </c:pt>
                <c:pt idx="120">
                  <c:v>182.49499999999998</c:v>
                </c:pt>
                <c:pt idx="121">
                  <c:v>190.79820000000001</c:v>
                </c:pt>
                <c:pt idx="122">
                  <c:v>196.93680000000001</c:v>
                </c:pt>
                <c:pt idx="123">
                  <c:v>204.16560000000001</c:v>
                </c:pt>
                <c:pt idx="124">
                  <c:v>205.42760000000001</c:v>
                </c:pt>
                <c:pt idx="125">
                  <c:v>205.96350000000001</c:v>
                </c:pt>
                <c:pt idx="126">
                  <c:v>207.57689999999999</c:v>
                </c:pt>
                <c:pt idx="127">
                  <c:v>208.1</c:v>
                </c:pt>
                <c:pt idx="128">
                  <c:v>223.94400000000002</c:v>
                </c:pt>
                <c:pt idx="129">
                  <c:v>233.28</c:v>
                </c:pt>
                <c:pt idx="130">
                  <c:v>227.898</c:v>
                </c:pt>
                <c:pt idx="131">
                  <c:v>238.87710000000001</c:v>
                </c:pt>
                <c:pt idx="132">
                  <c:v>262.85399999999998</c:v>
                </c:pt>
                <c:pt idx="133">
                  <c:v>276.642</c:v>
                </c:pt>
                <c:pt idx="134">
                  <c:v>266.01120000000003</c:v>
                </c:pt>
                <c:pt idx="135">
                  <c:v>259.2</c:v>
                </c:pt>
                <c:pt idx="136">
                  <c:v>268.54860000000002</c:v>
                </c:pt>
                <c:pt idx="137">
                  <c:v>270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0E-4E8B-B1E6-8D078B492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pt-BR" sz="2500" b="0" i="0" u="none" strike="noStrike" kern="1200" cap="none" spc="0" baseline="0">
                <a:ln w="0"/>
                <a:solidFill>
                  <a:schemeClr val="accent6">
                    <a:lumMod val="75000"/>
                  </a:schemeClr>
                </a:solidFill>
                <a:effectLst>
                  <a:outerShdw blurRad="38100" dist="25400" dir="5400000" algn="ctr" rotWithShape="0">
                    <a:srgbClr val="6E747A">
                      <a:alpha val="43000"/>
                    </a:srgbClr>
                  </a:outerShdw>
                </a:effectLst>
                <a:latin typeface="Book Antiqua" panose="02040602050305030304" pitchFamily="18" charset="0"/>
              </a:rPr>
              <a:t>Preço do 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cap="none" spc="0" baseline="0">
              <a:ln w="0"/>
              <a:solidFill>
                <a:schemeClr val="accent6">
                  <a:lumMod val="75000"/>
                </a:schemeClr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  <a:latin typeface="Book Antiqua" panose="02040602050305030304" pitchFamily="18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Valor Nominal</c:v>
          </c:tx>
          <c:spPr>
            <a:ln w="31750" cap="rnd">
              <a:solidFill>
                <a:schemeClr val="tx1"/>
              </a:solidFill>
              <a:prstDash val="solid"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numRef>
              <c:f>Forward!$C$2:$C$153</c:f>
              <c:numCache>
                <c:formatCode>m/d/yyyy</c:formatCode>
                <c:ptCount val="152"/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  <c:pt idx="129">
                  <c:v>45931</c:v>
                </c:pt>
                <c:pt idx="130">
                  <c:v>45962</c:v>
                </c:pt>
                <c:pt idx="131">
                  <c:v>45992</c:v>
                </c:pt>
                <c:pt idx="132">
                  <c:v>46023</c:v>
                </c:pt>
                <c:pt idx="133">
                  <c:v>46054</c:v>
                </c:pt>
                <c:pt idx="134">
                  <c:v>46082</c:v>
                </c:pt>
                <c:pt idx="135">
                  <c:v>46113</c:v>
                </c:pt>
                <c:pt idx="136">
                  <c:v>46143</c:v>
                </c:pt>
                <c:pt idx="137">
                  <c:v>46174</c:v>
                </c:pt>
                <c:pt idx="138">
                  <c:v>46204</c:v>
                </c:pt>
                <c:pt idx="139">
                  <c:v>46235</c:v>
                </c:pt>
                <c:pt idx="140">
                  <c:v>46266</c:v>
                </c:pt>
                <c:pt idx="141">
                  <c:v>46296</c:v>
                </c:pt>
                <c:pt idx="142">
                  <c:v>46327</c:v>
                </c:pt>
                <c:pt idx="143">
                  <c:v>46357</c:v>
                </c:pt>
              </c:numCache>
            </c:numRef>
          </c:cat>
          <c:val>
            <c:numRef>
              <c:f>Forward!$S$2:$S$151</c:f>
              <c:numCache>
                <c:formatCode>General</c:formatCode>
                <c:ptCount val="150"/>
                <c:pt idx="84">
                  <c:v>168</c:v>
                </c:pt>
                <c:pt idx="85">
                  <c:v>170</c:v>
                </c:pt>
                <c:pt idx="86">
                  <c:v>169</c:v>
                </c:pt>
                <c:pt idx="87">
                  <c:v>171</c:v>
                </c:pt>
                <c:pt idx="88">
                  <c:v>177</c:v>
                </c:pt>
                <c:pt idx="89">
                  <c:v>171</c:v>
                </c:pt>
                <c:pt idx="90">
                  <c:v>172</c:v>
                </c:pt>
                <c:pt idx="91">
                  <c:v>167</c:v>
                </c:pt>
                <c:pt idx="92">
                  <c:v>169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164</c:v>
                </c:pt>
                <c:pt idx="97">
                  <c:v>168</c:v>
                </c:pt>
                <c:pt idx="98">
                  <c:v>161</c:v>
                </c:pt>
                <c:pt idx="99">
                  <c:v>161</c:v>
                </c:pt>
                <c:pt idx="100">
                  <c:v>156</c:v>
                </c:pt>
                <c:pt idx="101">
                  <c:v>152</c:v>
                </c:pt>
                <c:pt idx="102">
                  <c:v>148</c:v>
                </c:pt>
                <c:pt idx="103">
                  <c:v>148</c:v>
                </c:pt>
                <c:pt idx="104">
                  <c:v>148</c:v>
                </c:pt>
                <c:pt idx="105">
                  <c:v>146</c:v>
                </c:pt>
                <c:pt idx="106">
                  <c:v>146</c:v>
                </c:pt>
                <c:pt idx="107">
                  <c:v>157</c:v>
                </c:pt>
                <c:pt idx="108">
                  <c:v>163</c:v>
                </c:pt>
                <c:pt idx="109" formatCode="_(* #,##0.00_);_(* \(#,##0.00\);_(* &quot;-&quot;??_);_(@_)">
                  <c:v>180</c:v>
                </c:pt>
                <c:pt idx="110" formatCode="_(* #,##0.00_);_(* \(#,##0.00\);_(* &quot;-&quot;??_);_(@_)">
                  <c:v>181</c:v>
                </c:pt>
                <c:pt idx="111" formatCode="_(* #,##0.00_);_(* \(#,##0.00\);_(* &quot;-&quot;??_);_(@_)">
                  <c:v>167</c:v>
                </c:pt>
                <c:pt idx="112" formatCode="_(* #,##0.00_);_(* \(#,##0.00\);_(* &quot;-&quot;??_);_(@_)">
                  <c:v>157</c:v>
                </c:pt>
                <c:pt idx="113" formatCode="_(* #,##0.00_);_(* \(#,##0.00\);_(* &quot;-&quot;??_);_(@_)">
                  <c:v>165</c:v>
                </c:pt>
                <c:pt idx="114" formatCode="_(* #,##0.00_);_(* \(#,##0.00\);_(* &quot;-&quot;??_);_(@_)">
                  <c:v>166</c:v>
                </c:pt>
                <c:pt idx="115" formatCode="_(* #,##0.00_);_(* \(#,##0.00\);_(* &quot;-&quot;??_);_(@_)">
                  <c:v>165</c:v>
                </c:pt>
                <c:pt idx="116" formatCode="_(* #,##0.00_);_(* \(#,##0.00\);_(* &quot;-&quot;??_);_(@_)">
                  <c:v>168</c:v>
                </c:pt>
                <c:pt idx="117" formatCode="_(* #,##0.00_);_(* \(#,##0.00\);_(* &quot;-&quot;??_);_(@_)">
                  <c:v>166</c:v>
                </c:pt>
                <c:pt idx="118" formatCode="_(* #,##0.00_);_(* \(#,##0.00\);_(* &quot;-&quot;??_);_(@_)">
                  <c:v>163</c:v>
                </c:pt>
                <c:pt idx="119" formatCode="_(* #,##0.00_);_(* \(#,##0.00\);_(* &quot;-&quot;??_);_(@_)">
                  <c:v>171</c:v>
                </c:pt>
                <c:pt idx="120" formatCode="_(* #,##0.00_);_(* \(#,##0.00\);_(* &quot;-&quot;??_);_(@_)">
                  <c:v>165</c:v>
                </c:pt>
                <c:pt idx="121" formatCode="_(* #,##0.00_);_(* \(#,##0.00\);_(* &quot;-&quot;??_);_(@_)">
                  <c:v>173</c:v>
                </c:pt>
                <c:pt idx="122" formatCode="_(* #,##0.00_);_(* \(#,##0.00\);_(* &quot;-&quot;??_);_(@_)">
                  <c:v>181</c:v>
                </c:pt>
                <c:pt idx="123" formatCode="_(* #,##0.00_);_(* \(#,##0.00\);_(* &quot;-&quot;??_);_(@_)">
                  <c:v>189</c:v>
                </c:pt>
                <c:pt idx="124" formatCode="_(* #,##0.00_);_(* \(#,##0.00\);_(* &quot;-&quot;??_);_(@_)">
                  <c:v>191</c:v>
                </c:pt>
                <c:pt idx="125" formatCode="_(* #,##0.00_);_(* \(#,##0.00\);_(* &quot;-&quot;??_);_(@_)">
                  <c:v>192</c:v>
                </c:pt>
                <c:pt idx="126" formatCode="_(* #,##0.00_);_(* \(#,##0.00\);_(* &quot;-&quot;??_);_(@_)">
                  <c:v>194</c:v>
                </c:pt>
                <c:pt idx="127" formatCode="_(* #,##0.00_);_(* \(#,##0.00\);_(* &quot;-&quot;??_);_(@_)">
                  <c:v>195</c:v>
                </c:pt>
                <c:pt idx="128" formatCode="_(* #,##0.00_);_(* \(#,##0.00\);_(* &quot;-&quot;??_);_(@_)">
                  <c:v>210</c:v>
                </c:pt>
                <c:pt idx="129" formatCode="_(* #,##0.00_);_(* \(#,##0.00\);_(* &quot;-&quot;??_);_(@_)">
                  <c:v>220</c:v>
                </c:pt>
                <c:pt idx="130" formatCode="_(* #,##0.00_);_(* \(#,##0.00\);_(* &quot;-&quot;??_);_(@_)">
                  <c:v>215</c:v>
                </c:pt>
                <c:pt idx="131" formatCode="_(* #,##0.00_);_(* \(#,##0.00\);_(* &quot;-&quot;??_);_(@_)">
                  <c:v>205</c:v>
                </c:pt>
                <c:pt idx="132" formatCode="_(* #,##0.00_);_(* \(#,##0.00\);_(* &quot;-&quot;??_);_(@_)">
                  <c:v>215</c:v>
                </c:pt>
                <c:pt idx="133" formatCode="_(* #,##0.00_);_(* \(#,##0.00\);_(* &quot;-&quot;??_);_(@_)">
                  <c:v>247</c:v>
                </c:pt>
                <c:pt idx="134" formatCode="_(* #,##0.00_);_(* \(#,##0.00\);_(* &quot;-&quot;??_);_(@_)">
                  <c:v>240</c:v>
                </c:pt>
                <c:pt idx="135" formatCode="_(* #,##0.00_);_(* \(#,##0.00\);_(* &quot;-&quot;??_);_(@_)">
                  <c:v>231</c:v>
                </c:pt>
                <c:pt idx="136" formatCode="_(* #,##0.00_);_(* \(#,##0.00\);_(* &quot;-&quot;??_);_(@_)">
                  <c:v>249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01-4BAF-BAF5-1AD148A6CA32}"/>
            </c:ext>
          </c:extLst>
        </c:ser>
        <c:ser>
          <c:idx val="1"/>
          <c:order val="1"/>
          <c:tx>
            <c:v>Indexado IPCA</c:v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val>
            <c:numRef>
              <c:f>'Atac-I50-SECOeS'!$S$2:$S$151</c:f>
              <c:numCache>
                <c:formatCode>General</c:formatCode>
                <c:ptCount val="150"/>
                <c:pt idx="84" formatCode="_(* #,##0.00_);_(* \(#,##0.00\);_(* &quot;-&quot;??_);_(@_)">
                  <c:v>205.29599999999999</c:v>
                </c:pt>
                <c:pt idx="85" formatCode="_(* #,##0.00_);_(* \(#,##0.00\);_(* &quot;-&quot;??_);_(@_)">
                  <c:v>206.82199999999997</c:v>
                </c:pt>
                <c:pt idx="86" formatCode="_(* #,##0.00_);_(* \(#,##0.00\);_(* &quot;-&quot;??_);_(@_)">
                  <c:v>203.89850000000001</c:v>
                </c:pt>
                <c:pt idx="87" formatCode="_(* #,##0.00_);_(* \(#,##0.00\);_(* &quot;-&quot;??_);_(@_)">
                  <c:v>203.54130000000004</c:v>
                </c:pt>
                <c:pt idx="88" formatCode="_(* #,##0.00_);_(* \(#,##0.00\);_(* &quot;-&quot;??_);_(@_)">
                  <c:v>208.80689999999998</c:v>
                </c:pt>
                <c:pt idx="89" formatCode="_(* #,##0.00_);_(* \(#,##0.00\);_(* &quot;-&quot;??_);_(@_)">
                  <c:v>200.92500000000001</c:v>
                </c:pt>
                <c:pt idx="90" formatCode="_(* #,##0.00_);_(* \(#,##0.00\);_(* &quot;-&quot;??_);_(@_)">
                  <c:v>200.94760000000002</c:v>
                </c:pt>
                <c:pt idx="91" formatCode="_(* #,##0.00_);_(* \(#,##0.00\);_(* &quot;-&quot;??_);_(@_)">
                  <c:v>196.24170000000001</c:v>
                </c:pt>
                <c:pt idx="92" formatCode="_(* #,##0.00_);_(* \(#,##0.00\);_(* &quot;-&quot;??_);_(@_)">
                  <c:v>199.20030000000003</c:v>
                </c:pt>
                <c:pt idx="93" formatCode="_(* #,##0.00_);_(* \(#,##0.00\);_(* &quot;-&quot;??_);_(@_)">
                  <c:v>189.05599999999998</c:v>
                </c:pt>
                <c:pt idx="94" formatCode="_(* #,##0.00_);_(* \(#,##0.00\);_(* &quot;-&quot;??_);_(@_)">
                  <c:v>188.11199999999999</c:v>
                </c:pt>
                <c:pt idx="95" formatCode="_(* #,##0.00_);_(* \(#,##0.00\);_(* &quot;-&quot;??_);_(@_)">
                  <c:v>187.45599999999999</c:v>
                </c:pt>
                <c:pt idx="96" formatCode="_(* #,##0.00_);_(* \(#,##0.00\);_(* &quot;-&quot;??_);_(@_)">
                  <c:v>191.12559999999999</c:v>
                </c:pt>
                <c:pt idx="97" formatCode="_(* #,##0.00_);_(* \(#,##0.00\);_(* &quot;-&quot;??_);_(@_)">
                  <c:v>194.89679999999998</c:v>
                </c:pt>
                <c:pt idx="98" formatCode="_(* #,##0.00_);_(* \(#,##0.00\);_(* &quot;-&quot;??_);_(@_)">
                  <c:v>185.4237</c:v>
                </c:pt>
                <c:pt idx="99" formatCode="_(* #,##0.00_);_(* \(#,##0.00\);_(* &quot;-&quot;??_);_(@_)">
                  <c:v>184.28060000000002</c:v>
                </c:pt>
                <c:pt idx="100" formatCode="_(* #,##0.00_);_(* \(#,##0.00\);_(* &quot;-&quot;??_);_(@_)">
                  <c:v>177.66839999999999</c:v>
                </c:pt>
                <c:pt idx="101" formatCode="_(* #,##0.00_);_(* \(#,##0.00\);_(* &quot;-&quot;??_);_(@_)">
                  <c:v>172.76320000000001</c:v>
                </c:pt>
                <c:pt idx="102" formatCode="_(* #,##0.00_);_(* \(#,##0.00\);_(* &quot;-&quot;??_);_(@_)">
                  <c:v>168.33519999999999</c:v>
                </c:pt>
                <c:pt idx="103" formatCode="_(* #,##0.00_);_(* \(#,##0.00\);_(* &quot;-&quot;??_);_(@_)">
                  <c:v>168.1576</c:v>
                </c:pt>
                <c:pt idx="104" formatCode="_(* #,##0.00_);_(* \(#,##0.00\);_(* &quot;-&quot;??_);_(@_)">
                  <c:v>167.72839999999999</c:v>
                </c:pt>
                <c:pt idx="105" formatCode="_(* #,##0.00_);_(* \(#,##0.00\);_(* &quot;-&quot;??_);_(@_)">
                  <c:v>165.0822</c:v>
                </c:pt>
                <c:pt idx="106" formatCode="_(* #,##0.00_);_(* \(#,##0.00\);_(* &quot;-&quot;??_);_(@_)">
                  <c:v>164.73180000000002</c:v>
                </c:pt>
                <c:pt idx="107" formatCode="_(* #,##0.00_);_(* \(#,##0.00\);_(* &quot;-&quot;??_);_(@_)">
                  <c:v>176.70349999999999</c:v>
                </c:pt>
                <c:pt idx="108" formatCode="_(* #,##0.00_);_(* \(#,##0.00\);_(* &quot;-&quot;??_);_(@_)">
                  <c:v>183.0001</c:v>
                </c:pt>
                <c:pt idx="109" formatCode="_(* #,##0.00_);_(* \(#,##0.00\);_(* &quot;-&quot;??_);_(@_)">
                  <c:v>201.33</c:v>
                </c:pt>
                <c:pt idx="110" formatCode="_(* #,##0.00_);_(* \(#,##0.00\);_(* &quot;-&quot;??_);_(@_)">
                  <c:v>200.9462</c:v>
                </c:pt>
                <c:pt idx="111" formatCode="_(* #,##0.00_);_(* \(#,##0.00\);_(* &quot;-&quot;??_);_(@_)">
                  <c:v>185.1362</c:v>
                </c:pt>
                <c:pt idx="112" formatCode="_(* #,##0.00_);_(* \(#,##0.00\);_(* &quot;-&quot;??_);_(@_)">
                  <c:v>173.45359999999999</c:v>
                </c:pt>
                <c:pt idx="113" formatCode="_(* #,##0.00_);_(* \(#,##0.00\);_(* &quot;-&quot;??_);_(@_)">
                  <c:v>181.53300000000002</c:v>
                </c:pt>
                <c:pt idx="114" formatCode="_(* #,##0.00_);_(* \(#,##0.00\);_(* &quot;-&quot;??_);_(@_)">
                  <c:v>182.28460000000001</c:v>
                </c:pt>
                <c:pt idx="115" formatCode="_(* #,##0.00_);_(* \(#,##0.00\);_(* &quot;-&quot;??_);_(@_)">
                  <c:v>180.55950000000001</c:v>
                </c:pt>
                <c:pt idx="116" formatCode="_(* #,##0.00_);_(* \(#,##0.00\);_(* &quot;-&quot;??_);_(@_)">
                  <c:v>183.5232</c:v>
                </c:pt>
                <c:pt idx="117" formatCode="_(* #,##0.00_);_(* \(#,##0.00\);_(* &quot;-&quot;??_);_(@_)">
                  <c:v>180.608</c:v>
                </c:pt>
                <c:pt idx="118" formatCode="_(* #,##0.00_);_(* \(#,##0.00\);_(* &quot;-&quot;??_);_(@_)">
                  <c:v>176.46379999999999</c:v>
                </c:pt>
                <c:pt idx="119" formatCode="_(* #,##0.00_);_(* \(#,##0.00\);_(* &quot;-&quot;??_);_(@_)">
                  <c:v>184.45769999999999</c:v>
                </c:pt>
                <c:pt idx="120" formatCode="_(* #,##0.00_);_(* \(#,##0.00\);_(* &quot;-&quot;??_);_(@_)">
                  <c:v>177.12749999999997</c:v>
                </c:pt>
                <c:pt idx="121" formatCode="_(* #,##0.00_);_(* \(#,##0.00\);_(* &quot;-&quot;??_);_(@_)">
                  <c:v>185.43870000000001</c:v>
                </c:pt>
                <c:pt idx="122" formatCode="_(* #,##0.00_);_(* \(#,##0.00\);_(* &quot;-&quot;??_);_(@_)">
                  <c:v>191.64279999999999</c:v>
                </c:pt>
                <c:pt idx="123" formatCode="_(* #,##0.00_);_(* \(#,##0.00\);_(* &quot;-&quot;??_);_(@_)">
                  <c:v>198.90360000000001</c:v>
                </c:pt>
                <c:pt idx="124" formatCode="_(* #,##0.00_);_(* \(#,##0.00\);_(* &quot;-&quot;??_);_(@_)">
                  <c:v>200.18710000000002</c:v>
                </c:pt>
                <c:pt idx="125" formatCode="_(* #,##0.00_);_(* \(#,##0.00\);_(* &quot;-&quot;??_);_(@_)">
                  <c:v>200.73600000000002</c:v>
                </c:pt>
                <c:pt idx="126" formatCode="_(* #,##0.00_);_(* \(#,##0.00\);_(* &quot;-&quot;??_);_(@_)">
                  <c:v>202.36139999999997</c:v>
                </c:pt>
                <c:pt idx="127" formatCode="_(* #,##0.00_);_(* \(#,##0.00\);_(* &quot;-&quot;??_);_(@_)">
                  <c:v>202.89750000000001</c:v>
                </c:pt>
                <c:pt idx="128" formatCode="_(* #,##0.00_);_(* \(#,##0.00\);_(* &quot;-&quot;??_);_(@_)">
                  <c:v>218.73600000000002</c:v>
                </c:pt>
                <c:pt idx="129" formatCode="_(* #,##0.00_);_(* \(#,##0.00\);_(* &quot;-&quot;??_);_(@_)">
                  <c:v>228.09599999999998</c:v>
                </c:pt>
                <c:pt idx="130" formatCode="_(* #,##0.00_);_(* \(#,##0.00\);_(* &quot;-&quot;??_);_(@_)">
                  <c:v>222.71850000000001</c:v>
                </c:pt>
                <c:pt idx="131" formatCode="_(* #,##0.00_);_(* \(#,##0.00\);_(* &quot;-&quot;??_);_(@_)">
                  <c:v>211.9905</c:v>
                </c:pt>
                <c:pt idx="132" formatCode="_(* #,##0.00_);_(* \(#,##0.00\);_(* &quot;-&quot;??_);_(@_)">
                  <c:v>221.62199999999999</c:v>
                </c:pt>
                <c:pt idx="133" formatCode="_(* #,##0.00_);_(* \(#,##0.00\);_(* &quot;-&quot;??_);_(@_)">
                  <c:v>253.0762</c:v>
                </c:pt>
                <c:pt idx="134" formatCode="_(* #,##0.00_);_(* \(#,##0.00\);_(* &quot;-&quot;??_);_(@_)">
                  <c:v>244.60800000000003</c:v>
                </c:pt>
                <c:pt idx="135" formatCode="_(* #,##0.00_);_(* \(#,##0.00\);_(* &quot;-&quot;??_);_(@_)">
                  <c:v>233.88749999999999</c:v>
                </c:pt>
                <c:pt idx="136" formatCode="_(* #,##0.00_);_(* \(#,##0.00\);_(* &quot;-&quot;??_);_(@_)">
                  <c:v>250.4442</c:v>
                </c:pt>
                <c:pt idx="137" formatCode="_(* #,##0.00_);_(* \(#,##0.00\);_(* &quot;-&quot;??_);_(@_)">
                  <c:v>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01-4BAF-BAF5-1AD148A6C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111322928"/>
        <c:axId val="-2111317488"/>
        <c:extLst/>
      </c:lineChart>
      <c:dateAx>
        <c:axId val="-2111322928"/>
        <c:scaling>
          <c:orientation val="minMax"/>
          <c:max val="46387"/>
          <c:min val="44562"/>
        </c:scaling>
        <c:delete val="0"/>
        <c:axPos val="b"/>
        <c:numFmt formatCode="mm/yyyy" sourceLinked="0"/>
        <c:majorTickMark val="out"/>
        <c:minorTickMark val="out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17488"/>
        <c:crosses val="autoZero"/>
        <c:auto val="1"/>
        <c:lblOffset val="100"/>
        <c:baseTimeUnit val="days"/>
        <c:majorUnit val="6"/>
        <c:majorTimeUnit val="months"/>
      </c:dateAx>
      <c:valAx>
        <c:axId val="-2111317488"/>
        <c:scaling>
          <c:orientation val="minMax"/>
          <c:max val="3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accent6">
                  <a:lumMod val="60000"/>
                  <a:lumOff val="40000"/>
                </a:schemeClr>
              </a:solidFill>
              <a:prstDash val="dash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cap="none" spc="0" baseline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2000" b="0" cap="none" spc="0">
                    <a:ln w="0"/>
                    <a:solidFill>
                      <a:schemeClr val="accent6">
                        <a:lumMod val="75000"/>
                      </a:schemeClr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Book Antiqua" panose="02040602050305030304" pitchFamily="18" charset="0"/>
                  </a:rPr>
                  <a:t>Valor em R$/MWh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cap="none" spc="0" baseline="0">
                  <a:ln w="0"/>
                  <a:solidFill>
                    <a:schemeClr val="accent6">
                      <a:lumMod val="75000"/>
                    </a:schemeClr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6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pt-BR"/>
          </a:p>
        </c:txPr>
        <c:crossAx val="-2111322928"/>
        <c:crosses val="autoZero"/>
        <c:crossBetween val="between"/>
        <c:majorUnit val="50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13" Type="http://schemas.openxmlformats.org/officeDocument/2006/relationships/chart" Target="../charts/chart23.xml"/><Relationship Id="rId3" Type="http://schemas.openxmlformats.org/officeDocument/2006/relationships/image" Target="../media/image1.png"/><Relationship Id="rId7" Type="http://schemas.openxmlformats.org/officeDocument/2006/relationships/chart" Target="../charts/chart18.xml"/><Relationship Id="rId12" Type="http://schemas.openxmlformats.org/officeDocument/2006/relationships/chart" Target="../charts/chart22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7.xml"/><Relationship Id="rId11" Type="http://schemas.openxmlformats.org/officeDocument/2006/relationships/chart" Target="../charts/chart21.xml"/><Relationship Id="rId5" Type="http://schemas.openxmlformats.org/officeDocument/2006/relationships/chart" Target="../charts/chart16.xml"/><Relationship Id="rId15" Type="http://schemas.openxmlformats.org/officeDocument/2006/relationships/chart" Target="../charts/chart25.xml"/><Relationship Id="rId10" Type="http://schemas.openxmlformats.org/officeDocument/2006/relationships/chart" Target="../charts/chart20.xml"/><Relationship Id="rId4" Type="http://schemas.openxmlformats.org/officeDocument/2006/relationships/chart" Target="../charts/chart15.xml"/><Relationship Id="rId9" Type="http://schemas.openxmlformats.org/officeDocument/2006/relationships/image" Target="../media/image2.png"/><Relationship Id="rId14" Type="http://schemas.openxmlformats.org/officeDocument/2006/relationships/chart" Target="../charts/chart24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1.xml"/><Relationship Id="rId13" Type="http://schemas.openxmlformats.org/officeDocument/2006/relationships/chart" Target="../charts/chart36.xml"/><Relationship Id="rId3" Type="http://schemas.openxmlformats.org/officeDocument/2006/relationships/chart" Target="../charts/chart26.xml"/><Relationship Id="rId7" Type="http://schemas.openxmlformats.org/officeDocument/2006/relationships/chart" Target="../charts/chart30.xml"/><Relationship Id="rId12" Type="http://schemas.openxmlformats.org/officeDocument/2006/relationships/chart" Target="../charts/chart35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29.xml"/><Relationship Id="rId11" Type="http://schemas.openxmlformats.org/officeDocument/2006/relationships/chart" Target="../charts/chart34.xml"/><Relationship Id="rId5" Type="http://schemas.openxmlformats.org/officeDocument/2006/relationships/chart" Target="../charts/chart28.xml"/><Relationship Id="rId15" Type="http://schemas.openxmlformats.org/officeDocument/2006/relationships/chart" Target="../charts/chart38.xml"/><Relationship Id="rId10" Type="http://schemas.openxmlformats.org/officeDocument/2006/relationships/chart" Target="../charts/chart33.xml"/><Relationship Id="rId4" Type="http://schemas.openxmlformats.org/officeDocument/2006/relationships/chart" Target="../charts/chart27.xml"/><Relationship Id="rId9" Type="http://schemas.openxmlformats.org/officeDocument/2006/relationships/chart" Target="../charts/chart32.xml"/><Relationship Id="rId14" Type="http://schemas.openxmlformats.org/officeDocument/2006/relationships/chart" Target="../charts/chart37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4.xml"/><Relationship Id="rId13" Type="http://schemas.openxmlformats.org/officeDocument/2006/relationships/chart" Target="../charts/chart49.xml"/><Relationship Id="rId3" Type="http://schemas.openxmlformats.org/officeDocument/2006/relationships/chart" Target="../charts/chart39.xml"/><Relationship Id="rId7" Type="http://schemas.openxmlformats.org/officeDocument/2006/relationships/chart" Target="../charts/chart43.xml"/><Relationship Id="rId12" Type="http://schemas.openxmlformats.org/officeDocument/2006/relationships/chart" Target="../charts/chart48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42.xml"/><Relationship Id="rId11" Type="http://schemas.openxmlformats.org/officeDocument/2006/relationships/chart" Target="../charts/chart47.xml"/><Relationship Id="rId5" Type="http://schemas.openxmlformats.org/officeDocument/2006/relationships/chart" Target="../charts/chart41.xml"/><Relationship Id="rId15" Type="http://schemas.openxmlformats.org/officeDocument/2006/relationships/chart" Target="../charts/chart51.xml"/><Relationship Id="rId10" Type="http://schemas.openxmlformats.org/officeDocument/2006/relationships/chart" Target="../charts/chart46.xml"/><Relationship Id="rId4" Type="http://schemas.openxmlformats.org/officeDocument/2006/relationships/chart" Target="../charts/chart40.xml"/><Relationship Id="rId9" Type="http://schemas.openxmlformats.org/officeDocument/2006/relationships/chart" Target="../charts/chart45.xml"/><Relationship Id="rId14" Type="http://schemas.openxmlformats.org/officeDocument/2006/relationships/chart" Target="../charts/chart50.xml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609327</xdr:colOff>
      <xdr:row>98</xdr:row>
      <xdr:rowOff>30480</xdr:rowOff>
    </xdr:from>
    <xdr:to>
      <xdr:col>57</xdr:col>
      <xdr:colOff>213223</xdr:colOff>
      <xdr:row>117</xdr:row>
      <xdr:rowOff>61095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363855</xdr:colOff>
      <xdr:row>120</xdr:row>
      <xdr:rowOff>163831</xdr:rowOff>
    </xdr:from>
    <xdr:to>
      <xdr:col>64</xdr:col>
      <xdr:colOff>520064</xdr:colOff>
      <xdr:row>157</xdr:row>
      <xdr:rowOff>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EBA4D1-7EFA-4C6E-BB64-D55EBB8AF3DA}"/>
            </a:ext>
            <a:ext uri="{147F2762-F138-4A5C-976F-8EAC2B608ADB}">
              <a16:predDERef xmlns:a16="http://schemas.microsoft.com/office/drawing/2014/main" pre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213584</xdr:colOff>
      <xdr:row>161</xdr:row>
      <xdr:rowOff>30480</xdr:rowOff>
    </xdr:from>
    <xdr:to>
      <xdr:col>56</xdr:col>
      <xdr:colOff>411876</xdr:colOff>
      <xdr:row>188</xdr:row>
      <xdr:rowOff>83300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C92D9ED-A8A9-4CC6-BC6F-EAAB0EB8C2D9}"/>
            </a:ext>
            <a:ext uri="{147F2762-F138-4A5C-976F-8EAC2B608ADB}">
              <a16:predDERef xmlns:a16="http://schemas.microsoft.com/office/drawing/2014/main" pred="{99EBA4D1-7EFA-4C6E-BB64-D55EBB8AF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508858</xdr:colOff>
      <xdr:row>161</xdr:row>
      <xdr:rowOff>30481</xdr:rowOff>
    </xdr:from>
    <xdr:to>
      <xdr:col>71</xdr:col>
      <xdr:colOff>65511</xdr:colOff>
      <xdr:row>188</xdr:row>
      <xdr:rowOff>83301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859F326-8830-4D49-AD89-FF50401C3000}"/>
            </a:ext>
            <a:ext uri="{147F2762-F138-4A5C-976F-8EAC2B608ADB}">
              <a16:predDERef xmlns:a16="http://schemas.microsoft.com/office/drawing/2014/main" pred="{CC92D9ED-A8A9-4CC6-BC6F-EAAB0EB8C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199729</xdr:colOff>
      <xdr:row>188</xdr:row>
      <xdr:rowOff>170881</xdr:rowOff>
    </xdr:from>
    <xdr:to>
      <xdr:col>56</xdr:col>
      <xdr:colOff>398021</xdr:colOff>
      <xdr:row>216</xdr:row>
      <xdr:rowOff>49530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3557064-DCCB-40BE-AAB2-06C026A31DD5}"/>
            </a:ext>
            <a:ext uri="{147F2762-F138-4A5C-976F-8EAC2B608ADB}">
              <a16:predDERef xmlns:a16="http://schemas.microsoft.com/office/drawing/2014/main" pred="{6859F326-8830-4D49-AD89-FF50401C3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56</xdr:col>
      <xdr:colOff>522713</xdr:colOff>
      <xdr:row>188</xdr:row>
      <xdr:rowOff>170881</xdr:rowOff>
    </xdr:from>
    <xdr:to>
      <xdr:col>71</xdr:col>
      <xdr:colOff>79366</xdr:colOff>
      <xdr:row>216</xdr:row>
      <xdr:rowOff>49530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894C8E4-FC0A-422A-9745-8DE0FF0E066B}"/>
            </a:ext>
            <a:ext uri="{147F2762-F138-4A5C-976F-8EAC2B608ADB}">
              <a16:predDERef xmlns:a16="http://schemas.microsoft.com/office/drawing/2014/main" pred="{E3557064-DCCB-40BE-AAB2-06C026A31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489464</xdr:colOff>
      <xdr:row>216</xdr:row>
      <xdr:rowOff>131792</xdr:rowOff>
    </xdr:from>
    <xdr:to>
      <xdr:col>63</xdr:col>
      <xdr:colOff>356459</xdr:colOff>
      <xdr:row>244</xdr:row>
      <xdr:rowOff>1732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4ED0FCB5-8B5B-4CE4-AA79-2A76322D0DDD}"/>
            </a:ext>
            <a:ext uri="{147F2762-F138-4A5C-976F-8EAC2B608ADB}">
              <a16:predDERef xmlns:a16="http://schemas.microsoft.com/office/drawing/2014/main" pred="{5894C8E4-FC0A-422A-9745-8DE0FF0E0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53</xdr:col>
      <xdr:colOff>385849</xdr:colOff>
      <xdr:row>188</xdr:row>
      <xdr:rowOff>177685</xdr:rowOff>
    </xdr:from>
    <xdr:to>
      <xdr:col>56</xdr:col>
      <xdr:colOff>358140</xdr:colOff>
      <xdr:row>192</xdr:row>
      <xdr:rowOff>126495</xdr:rowOff>
    </xdr:to>
    <xdr:sp macro="" textlink="">
      <xdr:nvSpPr>
        <xdr:cNvPr id="9" name="CaixaDeTexto 1">
          <a:extLst>
            <a:ext uri="{FF2B5EF4-FFF2-40B4-BE49-F238E27FC236}">
              <a16:creationId xmlns:a16="http://schemas.microsoft.com/office/drawing/2014/main" id="{5020F93A-FC27-A723-78DA-8C8BDD53EE0B}"/>
            </a:ext>
          </a:extLst>
        </xdr:cNvPr>
        <xdr:cNvSpPr txBox="1"/>
      </xdr:nvSpPr>
      <xdr:spPr>
        <a:xfrm>
          <a:off x="43515049" y="34559125"/>
          <a:ext cx="1801091" cy="680330"/>
        </a:xfrm>
        <a:prstGeom prst="rect">
          <a:avLst/>
        </a:prstGeom>
        <a:ln>
          <a:solidFill>
            <a:schemeClr val="accent6">
              <a:lumMod val="75000"/>
            </a:schemeClr>
          </a:solidFill>
        </a:ln>
      </xdr:spPr>
      <xdr:txBody>
        <a:bodyPr wrap="square" rtlCol="0" anchor="ctr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xdr:txBody>
    </xdr:sp>
    <xdr:clientData/>
  </xdr:twoCellAnchor>
  <xdr:twoCellAnchor>
    <xdr:from>
      <xdr:col>72</xdr:col>
      <xdr:colOff>365984</xdr:colOff>
      <xdr:row>161</xdr:row>
      <xdr:rowOff>30480</xdr:rowOff>
    </xdr:from>
    <xdr:to>
      <xdr:col>85</xdr:col>
      <xdr:colOff>411876</xdr:colOff>
      <xdr:row>188</xdr:row>
      <xdr:rowOff>83300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62D7C7B-C97C-4D6F-BD61-9F927D9F91EC}"/>
            </a:ext>
            <a:ext uri="{147F2762-F138-4A5C-976F-8EAC2B608ADB}">
              <a16:predDERef xmlns:a16="http://schemas.microsoft.com/office/drawing/2014/main" pred="{5020F93A-FC27-A723-78DA-8C8BDD53E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85</xdr:col>
      <xdr:colOff>508858</xdr:colOff>
      <xdr:row>161</xdr:row>
      <xdr:rowOff>30481</xdr:rowOff>
    </xdr:from>
    <xdr:to>
      <xdr:col>100</xdr:col>
      <xdr:colOff>126471</xdr:colOff>
      <xdr:row>188</xdr:row>
      <xdr:rowOff>83301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5F459AA-3BA9-43B1-838F-EDA181D0267D}"/>
            </a:ext>
            <a:ext uri="{147F2762-F138-4A5C-976F-8EAC2B608ADB}">
              <a16:predDERef xmlns:a16="http://schemas.microsoft.com/office/drawing/2014/main" pred="{262D7C7B-C97C-4D6F-BD61-9F927D9F9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72</xdr:col>
      <xdr:colOff>352129</xdr:colOff>
      <xdr:row>188</xdr:row>
      <xdr:rowOff>170881</xdr:rowOff>
    </xdr:from>
    <xdr:to>
      <xdr:col>85</xdr:col>
      <xdr:colOff>398021</xdr:colOff>
      <xdr:row>216</xdr:row>
      <xdr:rowOff>49530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B768D90-CC0E-4533-B750-C82A9EFDEE55}"/>
            </a:ext>
            <a:ext uri="{147F2762-F138-4A5C-976F-8EAC2B608ADB}">
              <a16:predDERef xmlns:a16="http://schemas.microsoft.com/office/drawing/2014/main" pred="{D5F459AA-3BA9-43B1-838F-EDA181D02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85</xdr:col>
      <xdr:colOff>522713</xdr:colOff>
      <xdr:row>188</xdr:row>
      <xdr:rowOff>170881</xdr:rowOff>
    </xdr:from>
    <xdr:to>
      <xdr:col>100</xdr:col>
      <xdr:colOff>140326</xdr:colOff>
      <xdr:row>216</xdr:row>
      <xdr:rowOff>49530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0D68762-7C78-4AFC-B7EF-1FF197F6298E}"/>
            </a:ext>
            <a:ext uri="{147F2762-F138-4A5C-976F-8EAC2B608ADB}">
              <a16:predDERef xmlns:a16="http://schemas.microsoft.com/office/drawing/2014/main" pred="{0B768D90-CC0E-4533-B750-C82A9EFDEE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78</xdr:col>
      <xdr:colOff>550424</xdr:colOff>
      <xdr:row>216</xdr:row>
      <xdr:rowOff>131792</xdr:rowOff>
    </xdr:from>
    <xdr:to>
      <xdr:col>92</xdr:col>
      <xdr:colOff>356459</xdr:colOff>
      <xdr:row>244</xdr:row>
      <xdr:rowOff>1732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4AEB2E72-434E-490D-99EE-9A1277DFF9BE}"/>
            </a:ext>
            <a:ext uri="{147F2762-F138-4A5C-976F-8EAC2B608ADB}">
              <a16:predDERef xmlns:a16="http://schemas.microsoft.com/office/drawing/2014/main" pred="{70D68762-7C78-4AFC-B7EF-1FF197F629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82</xdr:col>
      <xdr:colOff>366799</xdr:colOff>
      <xdr:row>189</xdr:row>
      <xdr:rowOff>13855</xdr:rowOff>
    </xdr:from>
    <xdr:to>
      <xdr:col>85</xdr:col>
      <xdr:colOff>339090</xdr:colOff>
      <xdr:row>192</xdr:row>
      <xdr:rowOff>145545</xdr:rowOff>
    </xdr:to>
    <xdr:sp macro="" textlink="">
      <xdr:nvSpPr>
        <xdr:cNvPr id="15" name="CaixaDeTexto 1">
          <a:extLst>
            <a:ext uri="{FF2B5EF4-FFF2-40B4-BE49-F238E27FC236}">
              <a16:creationId xmlns:a16="http://schemas.microsoft.com/office/drawing/2014/main" id="{9346D11F-A141-476A-A181-1018E191DFAD}"/>
            </a:ext>
          </a:extLst>
        </xdr:cNvPr>
        <xdr:cNvSpPr txBox="1"/>
      </xdr:nvSpPr>
      <xdr:spPr>
        <a:xfrm>
          <a:off x="60869599" y="34578175"/>
          <a:ext cx="1801091" cy="680330"/>
        </a:xfrm>
        <a:prstGeom prst="rect">
          <a:avLst/>
        </a:prstGeom>
        <a:ln>
          <a:solidFill>
            <a:schemeClr val="accent6">
              <a:lumMod val="75000"/>
            </a:schemeClr>
          </a:solidFill>
        </a:ln>
      </xdr:spPr>
      <xdr:txBody>
        <a:bodyPr wrap="square" rtlCol="0" anchor="ctr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xdr:txBody>
    </xdr:sp>
    <xdr:clientData/>
  </xdr:twoCellAnchor>
  <xdr:oneCellAnchor>
    <xdr:from>
      <xdr:col>65</xdr:col>
      <xdr:colOff>399796</xdr:colOff>
      <xdr:row>226</xdr:row>
      <xdr:rowOff>47727</xdr:rowOff>
    </xdr:from>
    <xdr:ext cx="2411237" cy="1689693"/>
    <xdr:sp macro="" textlink="">
      <xdr:nvSpPr>
        <xdr:cNvPr id="16" name="Retângulo 15">
          <a:extLst>
            <a:ext uri="{FF2B5EF4-FFF2-40B4-BE49-F238E27FC236}">
              <a16:creationId xmlns:a16="http://schemas.microsoft.com/office/drawing/2014/main" id="{FE50A18C-824F-F7F7-7751-F63010F21630}"/>
            </a:ext>
          </a:extLst>
        </xdr:cNvPr>
        <xdr:cNvSpPr/>
      </xdr:nvSpPr>
      <xdr:spPr>
        <a:xfrm rot="19765934">
          <a:off x="50844196" y="41378607"/>
          <a:ext cx="2411237" cy="1689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ZOOM</a:t>
          </a:r>
        </a:p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OUT</a:t>
          </a:r>
        </a:p>
      </xdr:txBody>
    </xdr:sp>
    <xdr:clientData/>
  </xdr:oneCellAnchor>
  <xdr:oneCellAnchor>
    <xdr:from>
      <xdr:col>94</xdr:col>
      <xdr:colOff>331615</xdr:colOff>
      <xdr:row>226</xdr:row>
      <xdr:rowOff>39704</xdr:rowOff>
    </xdr:from>
    <xdr:ext cx="2411237" cy="1689693"/>
    <xdr:sp macro="" textlink="">
      <xdr:nvSpPr>
        <xdr:cNvPr id="17" name="Retângulo 16">
          <a:extLst>
            <a:ext uri="{FF2B5EF4-FFF2-40B4-BE49-F238E27FC236}">
              <a16:creationId xmlns:a16="http://schemas.microsoft.com/office/drawing/2014/main" id="{E90E670E-F405-4C20-9B51-9A122063DF2A}"/>
            </a:ext>
          </a:extLst>
        </xdr:cNvPr>
        <xdr:cNvSpPr/>
      </xdr:nvSpPr>
      <xdr:spPr>
        <a:xfrm rot="19765934">
          <a:off x="68149615" y="41370584"/>
          <a:ext cx="2411237" cy="1689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ZOOM</a:t>
          </a:r>
        </a:p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IN</a:t>
          </a:r>
        </a:p>
      </xdr:txBody>
    </xdr:sp>
    <xdr:clientData/>
  </xdr:oneCellAnchor>
  <xdr:oneCellAnchor>
    <xdr:from>
      <xdr:col>43</xdr:col>
      <xdr:colOff>179432</xdr:colOff>
      <xdr:row>226</xdr:row>
      <xdr:rowOff>79811</xdr:rowOff>
    </xdr:from>
    <xdr:ext cx="3666901" cy="1689693"/>
    <xdr:sp macro="" textlink="">
      <xdr:nvSpPr>
        <xdr:cNvPr id="18" name="Retângulo 17">
          <a:extLst>
            <a:ext uri="{FF2B5EF4-FFF2-40B4-BE49-F238E27FC236}">
              <a16:creationId xmlns:a16="http://schemas.microsoft.com/office/drawing/2014/main" id="{23BF40BA-C032-400C-9A5E-6B1E74F66E1C}"/>
            </a:ext>
          </a:extLst>
        </xdr:cNvPr>
        <xdr:cNvSpPr/>
      </xdr:nvSpPr>
      <xdr:spPr>
        <a:xfrm rot="19765934">
          <a:off x="36907832" y="41410691"/>
          <a:ext cx="3666901" cy="1689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VALOR</a:t>
          </a:r>
        </a:p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NOMINAL</a:t>
          </a:r>
        </a:p>
      </xdr:txBody>
    </xdr:sp>
    <xdr:clientData/>
  </xdr:oneCellAnchor>
  <xdr:oneCellAnchor>
    <xdr:from>
      <xdr:col>72</xdr:col>
      <xdr:colOff>57112</xdr:colOff>
      <xdr:row>225</xdr:row>
      <xdr:rowOff>71791</xdr:rowOff>
    </xdr:from>
    <xdr:ext cx="3666901" cy="1689693"/>
    <xdr:sp macro="" textlink="">
      <xdr:nvSpPr>
        <xdr:cNvPr id="19" name="Retângulo 18">
          <a:extLst>
            <a:ext uri="{FF2B5EF4-FFF2-40B4-BE49-F238E27FC236}">
              <a16:creationId xmlns:a16="http://schemas.microsoft.com/office/drawing/2014/main" id="{3F431C43-572B-467B-9788-36EA7E659816}"/>
            </a:ext>
          </a:extLst>
        </xdr:cNvPr>
        <xdr:cNvSpPr/>
      </xdr:nvSpPr>
      <xdr:spPr>
        <a:xfrm rot="19765934">
          <a:off x="54463912" y="41219791"/>
          <a:ext cx="3666901" cy="1689693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VALOR</a:t>
          </a:r>
        </a:p>
        <a:p>
          <a:pPr algn="ctr"/>
          <a:r>
            <a:rPr lang="pt-BR" sz="5500" b="1" cap="none" spc="0">
              <a:ln w="22225">
                <a:solidFill>
                  <a:schemeClr val="accent2"/>
                </a:solidFill>
                <a:prstDash val="solid"/>
              </a:ln>
              <a:solidFill>
                <a:srgbClr val="E46C0A"/>
              </a:solidFill>
              <a:effectLst/>
              <a:latin typeface="Bell MT" panose="02020503060305020303" pitchFamily="18" charset="0"/>
            </a:rPr>
            <a:t>NOMINAL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0.77709</cdr:x>
      <cdr:y>0.00752</cdr:y>
    </cdr:from>
    <cdr:to>
      <cdr:x>0.99161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24351" y="39076"/>
          <a:ext cx="1801078" cy="70742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4C6E0DD-887C-45CF-8ECA-BE71C309CCC4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73</xdr:col>
      <xdr:colOff>2523</xdr:colOff>
      <xdr:row>104</xdr:row>
      <xdr:rowOff>111872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4A50A497-D594-2EDF-2F68-8751F7173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411494" y="18282641"/>
          <a:ext cx="1885603" cy="8487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036EBE64-ABDB-0308-B812-5D5FBE463E8E}"/>
            </a:ext>
          </a:extLst>
        </xdr:cNvPr>
        <xdr:cNvCxnSpPr/>
      </xdr:nvCxnSpPr>
      <xdr:spPr>
        <a:xfrm flipH="1">
          <a:off x="36497111" y="19828137"/>
          <a:ext cx="134470" cy="5236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8535DD60-81A9-4AB9-A540-61D96A6B1FC3}"/>
            </a:ext>
          </a:extLst>
        </xdr:cNvPr>
        <xdr:cNvCxnSpPr/>
      </xdr:nvCxnSpPr>
      <xdr:spPr>
        <a:xfrm flipH="1" flipV="1">
          <a:off x="37843845" y="21679545"/>
          <a:ext cx="424692" cy="24453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1D46F564-F73E-4480-92F1-A967361A8D95}"/>
            </a:ext>
          </a:extLst>
        </xdr:cNvPr>
        <xdr:cNvCxnSpPr/>
      </xdr:nvCxnSpPr>
      <xdr:spPr>
        <a:xfrm>
          <a:off x="38472292" y="20216949"/>
          <a:ext cx="261257" cy="39841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9" name="Conector de Seta Reta 18">
          <a:extLst>
            <a:ext uri="{FF2B5EF4-FFF2-40B4-BE49-F238E27FC236}">
              <a16:creationId xmlns:a16="http://schemas.microsoft.com/office/drawing/2014/main" id="{238A8878-F964-46AD-8577-6D0AADD3D41D}"/>
            </a:ext>
          </a:extLst>
        </xdr:cNvPr>
        <xdr:cNvCxnSpPr/>
      </xdr:nvCxnSpPr>
      <xdr:spPr>
        <a:xfrm flipV="1">
          <a:off x="41824086" y="21669103"/>
          <a:ext cx="508280" cy="3933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23" name="Conector de Seta Reta 22">
          <a:extLst>
            <a:ext uri="{FF2B5EF4-FFF2-40B4-BE49-F238E27FC236}">
              <a16:creationId xmlns:a16="http://schemas.microsoft.com/office/drawing/2014/main" id="{D1B30365-C044-464C-ABE1-EA214DA5F187}"/>
            </a:ext>
          </a:extLst>
        </xdr:cNvPr>
        <xdr:cNvCxnSpPr/>
      </xdr:nvCxnSpPr>
      <xdr:spPr>
        <a:xfrm>
          <a:off x="42761095" y="19872960"/>
          <a:ext cx="1138813" cy="101019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29" name="Conector de Seta Reta 28">
          <a:extLst>
            <a:ext uri="{FF2B5EF4-FFF2-40B4-BE49-F238E27FC236}">
              <a16:creationId xmlns:a16="http://schemas.microsoft.com/office/drawing/2014/main" id="{B1F727FF-769C-4C2C-A9BF-7B0679EFC975}"/>
            </a:ext>
          </a:extLst>
        </xdr:cNvPr>
        <xdr:cNvCxnSpPr/>
      </xdr:nvCxnSpPr>
      <xdr:spPr>
        <a:xfrm>
          <a:off x="43632286" y="1783246"/>
          <a:ext cx="492370" cy="2063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31" name="Conector de Seta Reta 30">
          <a:extLst>
            <a:ext uri="{FF2B5EF4-FFF2-40B4-BE49-F238E27FC236}">
              <a16:creationId xmlns:a16="http://schemas.microsoft.com/office/drawing/2014/main" id="{9B77EFFC-34A8-46B2-AC52-36BAA3CDAC44}"/>
            </a:ext>
          </a:extLst>
        </xdr:cNvPr>
        <xdr:cNvCxnSpPr/>
      </xdr:nvCxnSpPr>
      <xdr:spPr>
        <a:xfrm flipV="1">
          <a:off x="45409674" y="22541635"/>
          <a:ext cx="410308" cy="28587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35" name="Conector de Seta Reta 34">
          <a:extLst>
            <a:ext uri="{FF2B5EF4-FFF2-40B4-BE49-F238E27FC236}">
              <a16:creationId xmlns:a16="http://schemas.microsoft.com/office/drawing/2014/main" id="{A2C186DD-8573-429F-BA80-A526213CABAF}"/>
            </a:ext>
          </a:extLst>
        </xdr:cNvPr>
        <xdr:cNvCxnSpPr/>
      </xdr:nvCxnSpPr>
      <xdr:spPr>
        <a:xfrm flipH="1" flipV="1">
          <a:off x="48115191" y="22266310"/>
          <a:ext cx="293079" cy="29542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38" name="Conector de Seta Reta 37">
          <a:extLst>
            <a:ext uri="{FF2B5EF4-FFF2-40B4-BE49-F238E27FC236}">
              <a16:creationId xmlns:a16="http://schemas.microsoft.com/office/drawing/2014/main" id="{E6F616D0-E37C-4207-AC30-5951E2582268}"/>
            </a:ext>
          </a:extLst>
        </xdr:cNvPr>
        <xdr:cNvCxnSpPr/>
      </xdr:nvCxnSpPr>
      <xdr:spPr>
        <a:xfrm flipV="1">
          <a:off x="43863065" y="21377366"/>
          <a:ext cx="526701" cy="43693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42" name="Conector de Seta Reta 41">
          <a:extLst>
            <a:ext uri="{FF2B5EF4-FFF2-40B4-BE49-F238E27FC236}">
              <a16:creationId xmlns:a16="http://schemas.microsoft.com/office/drawing/2014/main" id="{176237B8-2E56-D97C-028D-19346A8A7138}"/>
            </a:ext>
          </a:extLst>
        </xdr:cNvPr>
        <xdr:cNvCxnSpPr/>
      </xdr:nvCxnSpPr>
      <xdr:spPr>
        <a:xfrm flipH="1" flipV="1">
          <a:off x="49712879" y="21790856"/>
          <a:ext cx="386862" cy="47126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42279FDD-AF39-49CD-97DE-116AA5F45A7B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18E86FC5-90E3-4FEF-ABF4-DC8BFAE601E0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3EDFDD88-8690-4D0A-A6DD-D013D1F0C933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A0B0FC24-D1B0-4F95-A408-99E8AE868D25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9C305A2E-520B-4746-8178-E580367AB246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474616</xdr:colOff>
      <xdr:row>228</xdr:row>
      <xdr:rowOff>11973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5D45C3B-33DF-F7F6-382D-F5060FAC4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82251" y="38167439"/>
          <a:ext cx="423236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4272394-E147-4AAF-9BBD-815097E51E0A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7FD7C0CE-90D0-48DB-B580-CB9201ADCFCE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368A4986-7677-44F9-9841-886E16BE18F1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7097B948-2ACF-4B40-A4F3-BE013100A82D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ED1175CF-E193-41BD-B7D7-46CB21FACC18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9E3BE602-A71A-45CF-BD6A-D0EA1BBF9310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20" name="Conector de Seta Reta 19">
          <a:extLst>
            <a:ext uri="{FF2B5EF4-FFF2-40B4-BE49-F238E27FC236}">
              <a16:creationId xmlns:a16="http://schemas.microsoft.com/office/drawing/2014/main" id="{C71CDAC1-D8DC-4324-9FF1-1F63AD7EF334}"/>
            </a:ext>
          </a:extLst>
        </xdr:cNvPr>
        <xdr:cNvCxnSpPr/>
      </xdr:nvCxnSpPr>
      <xdr:spPr>
        <a:xfrm flipV="1">
          <a:off x="37033200" y="22004766"/>
          <a:ext cx="161365" cy="40162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DCCFAA5B-3E88-47A7-A35E-08119FDEC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307931" y="38746559"/>
          <a:ext cx="423236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B4EE63F-95F4-4467-B5BE-2AD756DFD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533414" y="19959041"/>
          <a:ext cx="1885603" cy="84875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F0C70317-EF20-4C2A-8948-D3843B3663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704171" y="39843839"/>
          <a:ext cx="423236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B8373A07-27D6-48FA-A8B2-B2CA0602E8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8567982-D689-449E-9A8C-C82380501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A101A36F-D6E0-4BA1-89D3-9AF38A5C1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EBBEB7D-C90D-4BD1-91AC-574CFD8173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0</xdr:colOff>
      <xdr:row>0</xdr:row>
      <xdr:rowOff>0</xdr:rowOff>
    </xdr:from>
    <xdr:ext cx="4209506" cy="3541174"/>
    <xdr:pic>
      <xdr:nvPicPr>
        <xdr:cNvPr id="2" name="Imagem 1">
          <a:extLst>
            <a:ext uri="{FF2B5EF4-FFF2-40B4-BE49-F238E27FC236}">
              <a16:creationId xmlns:a16="http://schemas.microsoft.com/office/drawing/2014/main" id="{310CB290-B964-4277-B7E6-3DEC76A21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764220" y="38746559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44</xdr:col>
      <xdr:colOff>0</xdr:colOff>
      <xdr:row>0</xdr:row>
      <xdr:rowOff>0</xdr:rowOff>
    </xdr:from>
    <xdr:ext cx="4209506" cy="3541174"/>
    <xdr:pic>
      <xdr:nvPicPr>
        <xdr:cNvPr id="3" name="Imagem 2">
          <a:extLst>
            <a:ext uri="{FF2B5EF4-FFF2-40B4-BE49-F238E27FC236}">
              <a16:creationId xmlns:a16="http://schemas.microsoft.com/office/drawing/2014/main" id="{CCC60DF9-A28C-4571-AD68-B7AFE42C63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0"/>
          <a:ext cx="4209506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0</xdr:colOff>
      <xdr:row>211</xdr:row>
      <xdr:rowOff>158879</xdr:rowOff>
    </xdr:from>
    <xdr:to>
      <xdr:col>51</xdr:col>
      <xdr:colOff>181888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15B3EA0-3433-4891-AD6A-816355D80A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6A45F49-906E-4A8C-AFD4-899E8099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923814" y="18282641"/>
          <a:ext cx="1888869" cy="84875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0ADB9B22-4477-4B30-B4F8-4058ECF95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4571" y="38167439"/>
          <a:ext cx="4209505" cy="35411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C2B75881-943B-450E-B58A-8CF0CEB3A6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E15B3E93-4D2B-494E-85D9-1EAB0C159297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7681424A-0B32-4D4D-B42B-873D4D4B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102759" y="19037021"/>
          <a:ext cx="1867914" cy="8868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31" name="Conector de Seta Reta 30">
          <a:extLst>
            <a:ext uri="{FF2B5EF4-FFF2-40B4-BE49-F238E27FC236}">
              <a16:creationId xmlns:a16="http://schemas.microsoft.com/office/drawing/2014/main" id="{B698A51F-A5AE-47A2-8790-35DF8B1EDF99}"/>
            </a:ext>
          </a:extLst>
        </xdr:cNvPr>
        <xdr:cNvCxnSpPr/>
      </xdr:nvCxnSpPr>
      <xdr:spPr>
        <a:xfrm flipH="1">
          <a:off x="35256956" y="20651097"/>
          <a:ext cx="134470" cy="5465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32" name="Conector de Seta Reta 31">
          <a:extLst>
            <a:ext uri="{FF2B5EF4-FFF2-40B4-BE49-F238E27FC236}">
              <a16:creationId xmlns:a16="http://schemas.microsoft.com/office/drawing/2014/main" id="{484A74A3-EAC2-4179-8B9F-522241B73DAB}"/>
            </a:ext>
          </a:extLst>
        </xdr:cNvPr>
        <xdr:cNvCxnSpPr/>
      </xdr:nvCxnSpPr>
      <xdr:spPr>
        <a:xfrm flipH="1" flipV="1">
          <a:off x="36557970" y="22578705"/>
          <a:ext cx="424692" cy="25215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33" name="Conector de Seta Reta 32">
          <a:extLst>
            <a:ext uri="{FF2B5EF4-FFF2-40B4-BE49-F238E27FC236}">
              <a16:creationId xmlns:a16="http://schemas.microsoft.com/office/drawing/2014/main" id="{ED6BBA50-EEE1-4505-B53B-A170797CAFCA}"/>
            </a:ext>
          </a:extLst>
        </xdr:cNvPr>
        <xdr:cNvCxnSpPr/>
      </xdr:nvCxnSpPr>
      <xdr:spPr>
        <a:xfrm>
          <a:off x="37163557" y="21055149"/>
          <a:ext cx="261257" cy="41365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34" name="Conector de Seta Reta 33">
          <a:extLst>
            <a:ext uri="{FF2B5EF4-FFF2-40B4-BE49-F238E27FC236}">
              <a16:creationId xmlns:a16="http://schemas.microsoft.com/office/drawing/2014/main" id="{5BA843F1-E307-46A7-929C-A020912A9057}"/>
            </a:ext>
          </a:extLst>
        </xdr:cNvPr>
        <xdr:cNvCxnSpPr/>
      </xdr:nvCxnSpPr>
      <xdr:spPr>
        <a:xfrm flipV="1">
          <a:off x="40515351" y="22568263"/>
          <a:ext cx="508280" cy="40863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35" name="Conector de Seta Reta 34">
          <a:extLst>
            <a:ext uri="{FF2B5EF4-FFF2-40B4-BE49-F238E27FC236}">
              <a16:creationId xmlns:a16="http://schemas.microsoft.com/office/drawing/2014/main" id="{CBCAB9A1-33D7-4FAC-9C15-24BE9971672D}"/>
            </a:ext>
          </a:extLst>
        </xdr:cNvPr>
        <xdr:cNvCxnSpPr/>
      </xdr:nvCxnSpPr>
      <xdr:spPr>
        <a:xfrm>
          <a:off x="41452360" y="20695920"/>
          <a:ext cx="1138813" cy="105591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36" name="Conector de Seta Reta 35">
          <a:extLst>
            <a:ext uri="{FF2B5EF4-FFF2-40B4-BE49-F238E27FC236}">
              <a16:creationId xmlns:a16="http://schemas.microsoft.com/office/drawing/2014/main" id="{FB885662-C9E7-4D1A-93F5-0CEDDBDEDB2D}"/>
            </a:ext>
          </a:extLst>
        </xdr:cNvPr>
        <xdr:cNvCxnSpPr/>
      </xdr:nvCxnSpPr>
      <xdr:spPr>
        <a:xfrm>
          <a:off x="42323551" y="1851826"/>
          <a:ext cx="492370" cy="21394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37" name="Conector de Seta Reta 36">
          <a:extLst>
            <a:ext uri="{FF2B5EF4-FFF2-40B4-BE49-F238E27FC236}">
              <a16:creationId xmlns:a16="http://schemas.microsoft.com/office/drawing/2014/main" id="{B0B704F8-2DCA-4945-BD2D-D5362A40DFEB}"/>
            </a:ext>
          </a:extLst>
        </xdr:cNvPr>
        <xdr:cNvCxnSpPr/>
      </xdr:nvCxnSpPr>
      <xdr:spPr>
        <a:xfrm flipV="1">
          <a:off x="44100939" y="23478895"/>
          <a:ext cx="410308" cy="29349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38" name="Conector de Seta Reta 37">
          <a:extLst>
            <a:ext uri="{FF2B5EF4-FFF2-40B4-BE49-F238E27FC236}">
              <a16:creationId xmlns:a16="http://schemas.microsoft.com/office/drawing/2014/main" id="{50B8625C-F06A-49AB-B4F9-2A4423D957D3}"/>
            </a:ext>
          </a:extLst>
        </xdr:cNvPr>
        <xdr:cNvCxnSpPr/>
      </xdr:nvCxnSpPr>
      <xdr:spPr>
        <a:xfrm flipH="1" flipV="1">
          <a:off x="46806456" y="23188330"/>
          <a:ext cx="293079" cy="31066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39" name="Conector de Seta Reta 38">
          <a:extLst>
            <a:ext uri="{FF2B5EF4-FFF2-40B4-BE49-F238E27FC236}">
              <a16:creationId xmlns:a16="http://schemas.microsoft.com/office/drawing/2014/main" id="{35C76897-E766-44D3-8343-4D13E192E635}"/>
            </a:ext>
          </a:extLst>
        </xdr:cNvPr>
        <xdr:cNvCxnSpPr/>
      </xdr:nvCxnSpPr>
      <xdr:spPr>
        <a:xfrm flipV="1">
          <a:off x="42554330" y="22261286"/>
          <a:ext cx="526701" cy="45979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40" name="Conector de Seta Reta 39">
          <a:extLst>
            <a:ext uri="{FF2B5EF4-FFF2-40B4-BE49-F238E27FC236}">
              <a16:creationId xmlns:a16="http://schemas.microsoft.com/office/drawing/2014/main" id="{EC8234B5-5F1B-4F1C-A83A-0BB822492E3A}"/>
            </a:ext>
          </a:extLst>
        </xdr:cNvPr>
        <xdr:cNvCxnSpPr/>
      </xdr:nvCxnSpPr>
      <xdr:spPr>
        <a:xfrm flipH="1" flipV="1">
          <a:off x="48404144" y="22697636"/>
          <a:ext cx="386862" cy="48650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B183FD69-7491-490A-9979-45C213BDEFD4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61BA3ED3-7923-4E64-B221-74D2CF42D103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DE84A100-2750-4811-92CD-986A77B19987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C2A8101A-D3F2-4414-8A4D-9F999AFC6731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1453EAAE-0CBB-4BEF-AB33-420BF3AEEDB1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46" name="Imagem 45">
          <a:extLst>
            <a:ext uri="{FF2B5EF4-FFF2-40B4-BE49-F238E27FC236}">
              <a16:creationId xmlns:a16="http://schemas.microsoft.com/office/drawing/2014/main" id="{7FB5DE94-AD60-4A89-8031-C7389C3031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73516" y="39752399"/>
          <a:ext cx="4140925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47" name="Gráfico 46">
          <a:extLst>
            <a:ext uri="{FF2B5EF4-FFF2-40B4-BE49-F238E27FC236}">
              <a16:creationId xmlns:a16="http://schemas.microsoft.com/office/drawing/2014/main" id="{BD0F791C-7EE5-47FC-A46F-3498799055F7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98108C90-9285-4953-8BF4-5D2F337303DB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3A37C739-3850-4835-BDEA-050F9A317682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17FF03A4-B324-443F-9F9A-5075845C8537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51" name="Gráfico 50">
          <a:extLst>
            <a:ext uri="{FF2B5EF4-FFF2-40B4-BE49-F238E27FC236}">
              <a16:creationId xmlns:a16="http://schemas.microsoft.com/office/drawing/2014/main" id="{A63AB4D6-0574-4D67-94E2-63B94E7C904B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52" name="Gráfico 51">
          <a:extLst>
            <a:ext uri="{FF2B5EF4-FFF2-40B4-BE49-F238E27FC236}">
              <a16:creationId xmlns:a16="http://schemas.microsoft.com/office/drawing/2014/main" id="{61D2629B-AA7F-4346-89D7-A2BC2C920EC0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53" name="Conector de Seta Reta 52">
          <a:extLst>
            <a:ext uri="{FF2B5EF4-FFF2-40B4-BE49-F238E27FC236}">
              <a16:creationId xmlns:a16="http://schemas.microsoft.com/office/drawing/2014/main" id="{CD7ECF6A-59F6-439D-92C5-1788471D7D3B}"/>
            </a:ext>
          </a:extLst>
        </xdr:cNvPr>
        <xdr:cNvCxnSpPr/>
      </xdr:nvCxnSpPr>
      <xdr:spPr>
        <a:xfrm flipV="1">
          <a:off x="35793045" y="22919166"/>
          <a:ext cx="138505" cy="41686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9BDBF03-2411-4109-81EE-9326B45387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322FC34-FEC3-4916-A9E8-13A0777BB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DBA293F-FCF5-43D5-8217-384E9E91E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04175" y="0"/>
          <a:ext cx="1885603" cy="87923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0D7F0BC-3D29-44D9-8C61-085B2617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04175" y="0"/>
          <a:ext cx="4232365" cy="36808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559BB2C-9D74-47B0-A831-7F9C5D639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20315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68</xdr:col>
      <xdr:colOff>582534</xdr:colOff>
      <xdr:row>0</xdr:row>
      <xdr:rowOff>0</xdr:rowOff>
    </xdr:from>
    <xdr:to>
      <xdr:col>73</xdr:col>
      <xdr:colOff>2523</xdr:colOff>
      <xdr:row>4</xdr:row>
      <xdr:rowOff>124851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DF9B1C2-C4D4-4015-BE58-9DC3E44AC7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102759" y="0"/>
          <a:ext cx="1867914" cy="886851"/>
        </a:xfrm>
        <a:prstGeom prst="rect">
          <a:avLst/>
        </a:prstGeom>
      </xdr:spPr>
    </xdr:pic>
    <xdr:clientData/>
  </xdr:twoCellAnchor>
  <xdr:twoCellAnchor editAs="oneCell">
    <xdr:from>
      <xdr:col>69</xdr:col>
      <xdr:colOff>143691</xdr:colOff>
      <xdr:row>0</xdr:row>
      <xdr:rowOff>0</xdr:rowOff>
    </xdr:from>
    <xdr:to>
      <xdr:col>76</xdr:col>
      <xdr:colOff>474616</xdr:colOff>
      <xdr:row>19</xdr:row>
      <xdr:rowOff>74074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78D7302B-59E5-4171-A167-38FE6716FA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73516" y="0"/>
          <a:ext cx="4140925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45</xdr:col>
      <xdr:colOff>346163</xdr:colOff>
      <xdr:row>99</xdr:row>
      <xdr:rowOff>152400</xdr:rowOff>
    </xdr:from>
    <xdr:to>
      <xdr:col>73</xdr:col>
      <xdr:colOff>19424</xdr:colOff>
      <xdr:row>132</xdr:row>
      <xdr:rowOff>135317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4B88EE7-B749-4D1F-8225-7E4264B8FA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335280</xdr:colOff>
      <xdr:row>132</xdr:row>
      <xdr:rowOff>146204</xdr:rowOff>
    </xdr:from>
    <xdr:to>
      <xdr:col>73</xdr:col>
      <xdr:colOff>19428</xdr:colOff>
      <xdr:row>144</xdr:row>
      <xdr:rowOff>37345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C32E3DA-7C57-4EF1-BB35-70DED7581A1A}"/>
            </a:ext>
            <a:ext uri="{147F2762-F138-4A5C-976F-8EAC2B608ADB}">
              <a16:predDERef xmlns:a16="http://schemas.microsoft.com/office/drawing/2014/main" pred="{B9ED8EB5-B1F4-4C8D-8718-D7ABBDCF6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68</xdr:col>
      <xdr:colOff>582534</xdr:colOff>
      <xdr:row>99</xdr:row>
      <xdr:rowOff>177521</xdr:rowOff>
    </xdr:from>
    <xdr:to>
      <xdr:col>72</xdr:col>
      <xdr:colOff>280989</xdr:colOff>
      <xdr:row>104</xdr:row>
      <xdr:rowOff>111872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4C54A83D-EAE7-4395-9792-9B25259A5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102759" y="19037021"/>
          <a:ext cx="1860630" cy="886851"/>
        </a:xfrm>
        <a:prstGeom prst="rect">
          <a:avLst/>
        </a:prstGeom>
      </xdr:spPr>
    </xdr:pic>
    <xdr:clientData/>
  </xdr:twoCellAnchor>
  <xdr:twoCellAnchor>
    <xdr:from>
      <xdr:col>48</xdr:col>
      <xdr:colOff>43031</xdr:colOff>
      <xdr:row>108</xdr:row>
      <xdr:rowOff>77097</xdr:rowOff>
    </xdr:from>
    <xdr:to>
      <xdr:col>48</xdr:col>
      <xdr:colOff>177501</xdr:colOff>
      <xdr:row>111</xdr:row>
      <xdr:rowOff>52124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83B14C79-9E5C-4143-A656-657EF16F968B}"/>
            </a:ext>
          </a:extLst>
        </xdr:cNvPr>
        <xdr:cNvCxnSpPr/>
      </xdr:nvCxnSpPr>
      <xdr:spPr>
        <a:xfrm flipH="1">
          <a:off x="35256956" y="20651097"/>
          <a:ext cx="134470" cy="54652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48645</xdr:colOff>
      <xdr:row>118</xdr:row>
      <xdr:rowOff>99705</xdr:rowOff>
    </xdr:from>
    <xdr:to>
      <xdr:col>50</xdr:col>
      <xdr:colOff>473337</xdr:colOff>
      <xdr:row>119</xdr:row>
      <xdr:rowOff>161364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BDF6FD80-5FBA-4D82-A32A-FEEC9D3BB593}"/>
            </a:ext>
          </a:extLst>
        </xdr:cNvPr>
        <xdr:cNvCxnSpPr/>
      </xdr:nvCxnSpPr>
      <xdr:spPr>
        <a:xfrm flipH="1" flipV="1">
          <a:off x="36557970" y="22578705"/>
          <a:ext cx="424692" cy="252159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6532</xdr:colOff>
      <xdr:row>110</xdr:row>
      <xdr:rowOff>100149</xdr:rowOff>
    </xdr:from>
    <xdr:to>
      <xdr:col>51</xdr:col>
      <xdr:colOff>267789</xdr:colOff>
      <xdr:row>112</xdr:row>
      <xdr:rowOff>132806</xdr:rowOff>
    </xdr:to>
    <xdr:cxnSp macro="">
      <xdr:nvCxnSpPr>
        <xdr:cNvPr id="12" name="Conector de Seta Reta 11">
          <a:extLst>
            <a:ext uri="{FF2B5EF4-FFF2-40B4-BE49-F238E27FC236}">
              <a16:creationId xmlns:a16="http://schemas.microsoft.com/office/drawing/2014/main" id="{32EAC0C4-6EB7-473E-BC91-CB95028A6017}"/>
            </a:ext>
          </a:extLst>
        </xdr:cNvPr>
        <xdr:cNvCxnSpPr/>
      </xdr:nvCxnSpPr>
      <xdr:spPr>
        <a:xfrm>
          <a:off x="37163557" y="21055149"/>
          <a:ext cx="261257" cy="41365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310326</xdr:colOff>
      <xdr:row>118</xdr:row>
      <xdr:rowOff>89263</xdr:rowOff>
    </xdr:from>
    <xdr:to>
      <xdr:col>57</xdr:col>
      <xdr:colOff>209006</xdr:colOff>
      <xdr:row>120</xdr:row>
      <xdr:rowOff>116897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A2E1CFDD-C47F-4430-BBC0-AA23DCFB173B}"/>
            </a:ext>
          </a:extLst>
        </xdr:cNvPr>
        <xdr:cNvCxnSpPr/>
      </xdr:nvCxnSpPr>
      <xdr:spPr>
        <a:xfrm flipV="1">
          <a:off x="40515351" y="22568263"/>
          <a:ext cx="508280" cy="40863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58</xdr:col>
      <xdr:colOff>28135</xdr:colOff>
      <xdr:row>108</xdr:row>
      <xdr:rowOff>121920</xdr:rowOff>
    </xdr:from>
    <xdr:to>
      <xdr:col>59</xdr:col>
      <xdr:colOff>557348</xdr:colOff>
      <xdr:row>114</xdr:row>
      <xdr:rowOff>34834</xdr:rowOff>
    </xdr:to>
    <xdr:cxnSp macro="">
      <xdr:nvCxnSpPr>
        <xdr:cNvPr id="14" name="Conector de Seta Reta 13">
          <a:extLst>
            <a:ext uri="{FF2B5EF4-FFF2-40B4-BE49-F238E27FC236}">
              <a16:creationId xmlns:a16="http://schemas.microsoft.com/office/drawing/2014/main" id="{3CA35B4D-ABE1-4202-AB08-2E7CCAD5F931}"/>
            </a:ext>
          </a:extLst>
        </xdr:cNvPr>
        <xdr:cNvCxnSpPr/>
      </xdr:nvCxnSpPr>
      <xdr:spPr>
        <a:xfrm>
          <a:off x="41452360" y="20695920"/>
          <a:ext cx="1138813" cy="1055914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289726</xdr:colOff>
      <xdr:row>9</xdr:row>
      <xdr:rowOff>137326</xdr:rowOff>
    </xdr:from>
    <xdr:to>
      <xdr:col>60</xdr:col>
      <xdr:colOff>172496</xdr:colOff>
      <xdr:row>10</xdr:row>
      <xdr:rowOff>160773</xdr:rowOff>
    </xdr:to>
    <xdr:cxnSp macro="">
      <xdr:nvCxnSpPr>
        <xdr:cNvPr id="15" name="Conector de Seta Reta 14">
          <a:extLst>
            <a:ext uri="{FF2B5EF4-FFF2-40B4-BE49-F238E27FC236}">
              <a16:creationId xmlns:a16="http://schemas.microsoft.com/office/drawing/2014/main" id="{7B659265-303D-4B4C-977B-5F5AB0E43E82}"/>
            </a:ext>
          </a:extLst>
        </xdr:cNvPr>
        <xdr:cNvCxnSpPr/>
      </xdr:nvCxnSpPr>
      <xdr:spPr>
        <a:xfrm>
          <a:off x="42323551" y="1851826"/>
          <a:ext cx="492370" cy="21394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238314</xdr:colOff>
      <xdr:row>123</xdr:row>
      <xdr:rowOff>47395</xdr:rowOff>
    </xdr:from>
    <xdr:to>
      <xdr:col>63</xdr:col>
      <xdr:colOff>39022</xdr:colOff>
      <xdr:row>124</xdr:row>
      <xdr:rowOff>150390</xdr:rowOff>
    </xdr:to>
    <xdr:cxnSp macro="">
      <xdr:nvCxnSpPr>
        <xdr:cNvPr id="16" name="Conector de Seta Reta 15">
          <a:extLst>
            <a:ext uri="{FF2B5EF4-FFF2-40B4-BE49-F238E27FC236}">
              <a16:creationId xmlns:a16="http://schemas.microsoft.com/office/drawing/2014/main" id="{EE15898F-1FC6-4D4C-B327-0C72F3E0593A}"/>
            </a:ext>
          </a:extLst>
        </xdr:cNvPr>
        <xdr:cNvCxnSpPr/>
      </xdr:nvCxnSpPr>
      <xdr:spPr>
        <a:xfrm flipV="1">
          <a:off x="44100939" y="23478895"/>
          <a:ext cx="410308" cy="293495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505431</xdr:colOff>
      <xdr:row>121</xdr:row>
      <xdr:rowOff>137830</xdr:rowOff>
    </xdr:from>
    <xdr:to>
      <xdr:col>67</xdr:col>
      <xdr:colOff>188910</xdr:colOff>
      <xdr:row>123</xdr:row>
      <xdr:rowOff>67491</xdr:rowOff>
    </xdr:to>
    <xdr:cxnSp macro="">
      <xdr:nvCxnSpPr>
        <xdr:cNvPr id="17" name="Conector de Seta Reta 16">
          <a:extLst>
            <a:ext uri="{FF2B5EF4-FFF2-40B4-BE49-F238E27FC236}">
              <a16:creationId xmlns:a16="http://schemas.microsoft.com/office/drawing/2014/main" id="{C8AA61DA-39F8-46B1-9536-6E3CDC7866B0}"/>
            </a:ext>
          </a:extLst>
        </xdr:cNvPr>
        <xdr:cNvCxnSpPr/>
      </xdr:nvCxnSpPr>
      <xdr:spPr>
        <a:xfrm flipH="1" flipV="1">
          <a:off x="46806456" y="23188330"/>
          <a:ext cx="293079" cy="310661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59</xdr:col>
      <xdr:colOff>520505</xdr:colOff>
      <xdr:row>116</xdr:row>
      <xdr:rowOff>163286</xdr:rowOff>
    </xdr:from>
    <xdr:to>
      <xdr:col>60</xdr:col>
      <xdr:colOff>437606</xdr:colOff>
      <xdr:row>119</xdr:row>
      <xdr:rowOff>51582</xdr:rowOff>
    </xdr:to>
    <xdr:cxnSp macro="">
      <xdr:nvCxnSpPr>
        <xdr:cNvPr id="18" name="Conector de Seta Reta 17">
          <a:extLst>
            <a:ext uri="{FF2B5EF4-FFF2-40B4-BE49-F238E27FC236}">
              <a16:creationId xmlns:a16="http://schemas.microsoft.com/office/drawing/2014/main" id="{4B9E15EA-4962-4FCE-B0F1-EC7CC3E62D55}"/>
            </a:ext>
          </a:extLst>
        </xdr:cNvPr>
        <xdr:cNvCxnSpPr/>
      </xdr:nvCxnSpPr>
      <xdr:spPr>
        <a:xfrm flipV="1">
          <a:off x="42554330" y="22261286"/>
          <a:ext cx="526701" cy="459796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274319</xdr:colOff>
      <xdr:row>119</xdr:row>
      <xdr:rowOff>28136</xdr:rowOff>
    </xdr:from>
    <xdr:to>
      <xdr:col>70</xdr:col>
      <xdr:colOff>51581</xdr:colOff>
      <xdr:row>121</xdr:row>
      <xdr:rowOff>133643</xdr:rowOff>
    </xdr:to>
    <xdr:cxnSp macro="">
      <xdr:nvCxnSpPr>
        <xdr:cNvPr id="19" name="Conector de Seta Reta 18">
          <a:extLst>
            <a:ext uri="{FF2B5EF4-FFF2-40B4-BE49-F238E27FC236}">
              <a16:creationId xmlns:a16="http://schemas.microsoft.com/office/drawing/2014/main" id="{A3213E07-5D2E-4CE9-9A7B-A006CB634995}"/>
            </a:ext>
          </a:extLst>
        </xdr:cNvPr>
        <xdr:cNvCxnSpPr/>
      </xdr:nvCxnSpPr>
      <xdr:spPr>
        <a:xfrm flipH="1" flipV="1">
          <a:off x="48404144" y="22697636"/>
          <a:ext cx="386862" cy="486507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162448</xdr:colOff>
      <xdr:row>148</xdr:row>
      <xdr:rowOff>155121</xdr:rowOff>
    </xdr:from>
    <xdr:to>
      <xdr:col>58</xdr:col>
      <xdr:colOff>385778</xdr:colOff>
      <xdr:row>176</xdr:row>
      <xdr:rowOff>25062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C14C7BDE-3591-4921-98A2-1F1558246CFF}"/>
            </a:ext>
            <a:ext uri="{147F2762-F138-4A5C-976F-8EAC2B608ADB}">
              <a16:predDERef xmlns:a16="http://schemas.microsoft.com/office/drawing/2014/main" pred="{176237B8-2E56-D97C-028D-19346A8A7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58</xdr:col>
      <xdr:colOff>590134</xdr:colOff>
      <xdr:row>148</xdr:row>
      <xdr:rowOff>155121</xdr:rowOff>
    </xdr:from>
    <xdr:to>
      <xdr:col>72</xdr:col>
      <xdr:colOff>150323</xdr:colOff>
      <xdr:row>176</xdr:row>
      <xdr:rowOff>25063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4205A9EE-2570-4713-A0DC-44162AE065AD}"/>
            </a:ext>
            <a:ext uri="{147F2762-F138-4A5C-976F-8EAC2B608ADB}">
              <a16:predDERef xmlns:a16="http://schemas.microsoft.com/office/drawing/2014/main" pred="{42279FDD-AF39-49CD-97DE-116AA5F45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46</xdr:col>
      <xdr:colOff>137856</xdr:colOff>
      <xdr:row>176</xdr:row>
      <xdr:rowOff>143817</xdr:rowOff>
    </xdr:from>
    <xdr:to>
      <xdr:col>58</xdr:col>
      <xdr:colOff>399011</xdr:colOff>
      <xdr:row>204</xdr:row>
      <xdr:rowOff>32856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90AEEE4A-FECF-4AC8-B3C8-2F89FCD16EC6}"/>
            </a:ext>
            <a:ext uri="{147F2762-F138-4A5C-976F-8EAC2B608ADB}">
              <a16:predDERef xmlns:a16="http://schemas.microsoft.com/office/drawing/2014/main" pred="{18E86FC5-90E3-4FEF-ABF4-DC8BFAE601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581474</xdr:colOff>
      <xdr:row>176</xdr:row>
      <xdr:rowOff>143816</xdr:rowOff>
    </xdr:from>
    <xdr:to>
      <xdr:col>72</xdr:col>
      <xdr:colOff>160714</xdr:colOff>
      <xdr:row>204</xdr:row>
      <xdr:rowOff>32855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99790EC4-7957-43BC-9CA4-021DAFF472DD}"/>
            </a:ext>
            <a:ext uri="{147F2762-F138-4A5C-976F-8EAC2B608ADB}">
              <a16:predDERef xmlns:a16="http://schemas.microsoft.com/office/drawing/2014/main" pred="{3EDFDD88-8690-4D0A-A6DD-D013D1F0C9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50</xdr:col>
      <xdr:colOff>356239</xdr:colOff>
      <xdr:row>204</xdr:row>
      <xdr:rowOff>118582</xdr:rowOff>
    </xdr:from>
    <xdr:to>
      <xdr:col>63</xdr:col>
      <xdr:colOff>218902</xdr:colOff>
      <xdr:row>232</xdr:row>
      <xdr:rowOff>7622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87B738B-E2F1-4F3B-A9DA-D8E5F6023781}"/>
            </a:ext>
            <a:ext uri="{147F2762-F138-4A5C-976F-8EAC2B608ADB}">
              <a16:predDERef xmlns:a16="http://schemas.microsoft.com/office/drawing/2014/main" pred="{A0B0FC24-D1B0-4F95-A408-99E8AE868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69</xdr:col>
      <xdr:colOff>143691</xdr:colOff>
      <xdr:row>208</xdr:row>
      <xdr:rowOff>128399</xdr:rowOff>
    </xdr:from>
    <xdr:to>
      <xdr:col>76</xdr:col>
      <xdr:colOff>443239</xdr:colOff>
      <xdr:row>228</xdr:row>
      <xdr:rowOff>11973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E9B18A0A-25A6-4FFA-99AB-B5A2D598E9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73516" y="39752399"/>
          <a:ext cx="4109548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73</xdr:col>
      <xdr:colOff>579120</xdr:colOff>
      <xdr:row>99</xdr:row>
      <xdr:rowOff>152400</xdr:rowOff>
    </xdr:from>
    <xdr:to>
      <xdr:col>94</xdr:col>
      <xdr:colOff>111034</xdr:colOff>
      <xdr:row>134</xdr:row>
      <xdr:rowOff>163285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608B0E6B-DEB3-486C-9214-568DB5C9DC11}"/>
            </a:ext>
            <a:ext uri="{147F2762-F138-4A5C-976F-8EAC2B608ADB}">
              <a16:predDERef xmlns:a16="http://schemas.microsoft.com/office/drawing/2014/main" pred="{45D45C3B-33DF-F7F6-382D-F5060FAC4B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74</xdr:col>
      <xdr:colOff>343250</xdr:colOff>
      <xdr:row>148</xdr:row>
      <xdr:rowOff>156853</xdr:rowOff>
    </xdr:from>
    <xdr:to>
      <xdr:col>86</xdr:col>
      <xdr:colOff>520860</xdr:colOff>
      <xdr:row>176</xdr:row>
      <xdr:rowOff>26794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C4E44390-27B4-4CD0-804A-0EF02B0B745F}"/>
            </a:ext>
            <a:ext uri="{147F2762-F138-4A5C-976F-8EAC2B608ADB}">
              <a16:predDERef xmlns:a16="http://schemas.microsoft.com/office/drawing/2014/main" pred="{34272394-E147-4AAF-9BBD-815097E51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85136</xdr:colOff>
      <xdr:row>148</xdr:row>
      <xdr:rowOff>156853</xdr:rowOff>
    </xdr:from>
    <xdr:to>
      <xdr:col>100</xdr:col>
      <xdr:colOff>60960</xdr:colOff>
      <xdr:row>176</xdr:row>
      <xdr:rowOff>26795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62FEAC42-A7E9-4B88-A11F-105C028BCB27}"/>
            </a:ext>
            <a:ext uri="{147F2762-F138-4A5C-976F-8EAC2B608ADB}">
              <a16:predDERef xmlns:a16="http://schemas.microsoft.com/office/drawing/2014/main" pred="{7FD7C0CE-90D0-48DB-B580-CB9201ADC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74</xdr:col>
      <xdr:colOff>318658</xdr:colOff>
      <xdr:row>176</xdr:row>
      <xdr:rowOff>145549</xdr:rowOff>
    </xdr:from>
    <xdr:to>
      <xdr:col>86</xdr:col>
      <xdr:colOff>534093</xdr:colOff>
      <xdr:row>204</xdr:row>
      <xdr:rowOff>34588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1C932C99-41EB-4733-A276-D5A3817D1806}"/>
            </a:ext>
            <a:ext uri="{147F2762-F138-4A5C-976F-8EAC2B608ADB}">
              <a16:predDERef xmlns:a16="http://schemas.microsoft.com/office/drawing/2014/main" pred="{368A4986-7677-44F9-9841-886E16BE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87</xdr:col>
      <xdr:colOff>76476</xdr:colOff>
      <xdr:row>176</xdr:row>
      <xdr:rowOff>145548</xdr:rowOff>
    </xdr:from>
    <xdr:to>
      <xdr:col>100</xdr:col>
      <xdr:colOff>60960</xdr:colOff>
      <xdr:row>204</xdr:row>
      <xdr:rowOff>34587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CBA1BD85-210A-4F0D-B279-4A590EF79CC8}"/>
            </a:ext>
            <a:ext uri="{147F2762-F138-4A5C-976F-8EAC2B608ADB}">
              <a16:predDERef xmlns:a16="http://schemas.microsoft.com/office/drawing/2014/main" pred="{7097B948-2ACF-4B40-A4F3-BE013100A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82</xdr:col>
      <xdr:colOff>388451</xdr:colOff>
      <xdr:row>204</xdr:row>
      <xdr:rowOff>112694</xdr:rowOff>
    </xdr:from>
    <xdr:to>
      <xdr:col>95</xdr:col>
      <xdr:colOff>323504</xdr:colOff>
      <xdr:row>232</xdr:row>
      <xdr:rowOff>9354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F57FE0F3-F03F-4555-BA63-6ECECBAB88BB}"/>
            </a:ext>
            <a:ext uri="{147F2762-F138-4A5C-976F-8EAC2B608ADB}">
              <a16:predDERef xmlns:a16="http://schemas.microsoft.com/office/drawing/2014/main" pred="{ED1175CF-E193-41BD-B7D7-46CB21FACC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579120</xdr:colOff>
      <xdr:row>120</xdr:row>
      <xdr:rowOff>59166</xdr:rowOff>
    </xdr:from>
    <xdr:to>
      <xdr:col>49</xdr:col>
      <xdr:colOff>69925</xdr:colOff>
      <xdr:row>122</xdr:row>
      <xdr:rowOff>95026</xdr:rowOff>
    </xdr:to>
    <xdr:cxnSp macro="">
      <xdr:nvCxnSpPr>
        <xdr:cNvPr id="32" name="Conector de Seta Reta 31">
          <a:extLst>
            <a:ext uri="{FF2B5EF4-FFF2-40B4-BE49-F238E27FC236}">
              <a16:creationId xmlns:a16="http://schemas.microsoft.com/office/drawing/2014/main" id="{A18C080A-DF55-4AB3-A957-AC5661C0AF3D}"/>
            </a:ext>
          </a:extLst>
        </xdr:cNvPr>
        <xdr:cNvCxnSpPr/>
      </xdr:nvCxnSpPr>
      <xdr:spPr>
        <a:xfrm flipV="1">
          <a:off x="35793045" y="22919166"/>
          <a:ext cx="138505" cy="416860"/>
        </a:xfrm>
        <a:prstGeom prst="straightConnector1">
          <a:avLst/>
        </a:prstGeom>
        <a:ln w="28575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0.xml><?xml version="1.0" encoding="utf-8"?>
<c:userShapes xmlns:c="http://schemas.openxmlformats.org/drawingml/2006/chart">
  <cdr:relSizeAnchor xmlns:cdr="http://schemas.openxmlformats.org/drawingml/2006/chartDrawing">
    <cdr:from>
      <cdr:x>0.0758</cdr:x>
      <cdr:y>0.16376</cdr:y>
    </cdr:from>
    <cdr:to>
      <cdr:x>0.15061</cdr:x>
      <cdr:y>0.24738</cdr:y>
    </cdr:to>
    <cdr:sp macro="" textlink="">
      <cdr:nvSpPr>
        <cdr:cNvPr id="4" name="Retângulo: Cantos Arredondados 3">
          <a:extLst xmlns:a="http://schemas.openxmlformats.org/drawingml/2006/main">
            <a:ext uri="{FF2B5EF4-FFF2-40B4-BE49-F238E27FC236}">
              <a16:creationId xmlns:a16="http://schemas.microsoft.com/office/drawing/2014/main" id="{1A289322-577B-DABB-DD72-9A7DF9F2EFA2}"/>
            </a:ext>
          </a:extLst>
        </cdr:cNvPr>
        <cdr:cNvSpPr/>
      </cdr:nvSpPr>
      <cdr:spPr>
        <a:xfrm xmlns:a="http://schemas.openxmlformats.org/drawingml/2006/main">
          <a:off x="1248782" y="966693"/>
          <a:ext cx="1232523" cy="49362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 anchor="ctr"/>
        <a:lstStyle xmlns:a="http://schemas.openxmlformats.org/drawingml/2006/main"/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Recessão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Governo Dilma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0.20956</cdr:x>
      <cdr:y>0.62006</cdr:y>
    </cdr:from>
    <cdr:to>
      <cdr:x>0.27852</cdr:x>
      <cdr:y>0.71066</cdr:y>
    </cdr:to>
    <cdr:sp macro="" textlink="">
      <cdr:nvSpPr>
        <cdr:cNvPr id="5" name="Retângulo: Cantos Arredondados 4">
          <a:extLst xmlns:a="http://schemas.openxmlformats.org/drawingml/2006/main">
            <a:ext uri="{FF2B5EF4-FFF2-40B4-BE49-F238E27FC236}">
              <a16:creationId xmlns:a16="http://schemas.microsoft.com/office/drawing/2014/main" id="{6FFFBC98-3888-7AFD-9748-B771CDEDA56E}"/>
            </a:ext>
          </a:extLst>
        </cdr:cNvPr>
        <cdr:cNvSpPr/>
      </cdr:nvSpPr>
      <cdr:spPr>
        <a:xfrm xmlns:a="http://schemas.openxmlformats.org/drawingml/2006/main">
          <a:off x="3452415" y="3660327"/>
          <a:ext cx="113617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Recuperação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econômica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0.18047</cdr:x>
      <cdr:y>0.21058</cdr:y>
    </cdr:from>
    <cdr:to>
      <cdr:x>0.26281</cdr:x>
      <cdr:y>0.30117</cdr:y>
    </cdr:to>
    <cdr:sp macro="" textlink="">
      <cdr:nvSpPr>
        <cdr:cNvPr id="6" name="Retângulo: Cantos Arredondados 5">
          <a:extLst xmlns:a="http://schemas.openxmlformats.org/drawingml/2006/main">
            <a:ext uri="{FF2B5EF4-FFF2-40B4-BE49-F238E27FC236}">
              <a16:creationId xmlns:a16="http://schemas.microsoft.com/office/drawing/2014/main" id="{2B715E66-259C-D2EB-54FE-26F1BD387107}"/>
            </a:ext>
          </a:extLst>
        </cdr:cNvPr>
        <cdr:cNvSpPr/>
      </cdr:nvSpPr>
      <cdr:spPr>
        <a:xfrm xmlns:a="http://schemas.openxmlformats.org/drawingml/2006/main">
          <a:off x="2975020" y="1281947"/>
          <a:ext cx="1357498" cy="55147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2016/2017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abaixo da MLT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0.36294</cdr:x>
      <cdr:y>0.65144</cdr:y>
    </cdr:from>
    <cdr:to>
      <cdr:x>0.4457</cdr:x>
      <cdr:y>0.74584</cdr:y>
    </cdr:to>
    <cdr:sp macro="" textlink="">
      <cdr:nvSpPr>
        <cdr:cNvPr id="10" name="Retângulo: Cantos Arredondados 9">
          <a:extLst xmlns:a="http://schemas.openxmlformats.org/drawingml/2006/main">
            <a:ext uri="{FF2B5EF4-FFF2-40B4-BE49-F238E27FC236}">
              <a16:creationId xmlns:a16="http://schemas.microsoft.com/office/drawing/2014/main" id="{DFD9F37B-0712-AEE9-B954-058D489D0D03}"/>
            </a:ext>
          </a:extLst>
        </cdr:cNvPr>
        <cdr:cNvSpPr/>
      </cdr:nvSpPr>
      <cdr:spPr>
        <a:xfrm xmlns:a="http://schemas.openxmlformats.org/drawingml/2006/main">
          <a:off x="5983145" y="3965745"/>
          <a:ext cx="1364312" cy="574672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Queda consumo Brasil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devido Covid-19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0.412</cdr:x>
      <cdr:y>0.17304</cdr:y>
    </cdr:from>
    <cdr:to>
      <cdr:x>0.47747</cdr:x>
      <cdr:y>0.27504</cdr:y>
    </cdr:to>
    <cdr:sp macro="" textlink="">
      <cdr:nvSpPr>
        <cdr:cNvPr id="11" name="Retângulo: Cantos Arredondados 10">
          <a:extLst xmlns:a="http://schemas.openxmlformats.org/drawingml/2006/main">
            <a:ext uri="{FF2B5EF4-FFF2-40B4-BE49-F238E27FC236}">
              <a16:creationId xmlns:a16="http://schemas.microsoft.com/office/drawing/2014/main" id="{1DD60765-92CA-7EE3-31C4-DBAF67E5842F}"/>
            </a:ext>
          </a:extLst>
        </cdr:cNvPr>
        <cdr:cNvSpPr/>
      </cdr:nvSpPr>
      <cdr:spPr>
        <a:xfrm xmlns:a="http://schemas.openxmlformats.org/drawingml/2006/main">
          <a:off x="6791896" y="1053397"/>
          <a:ext cx="1079283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ACL reage de imediato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0.48865</cdr:x>
      <cdr:y>0.13579</cdr:y>
    </cdr:from>
    <cdr:to>
      <cdr:x>0.5674</cdr:x>
      <cdr:y>0.23779</cdr:y>
    </cdr:to>
    <cdr:sp macro="" textlink="">
      <cdr:nvSpPr>
        <cdr:cNvPr id="12" name="Retângulo: Cantos Arredondados 11">
          <a:extLst xmlns:a="http://schemas.openxmlformats.org/drawingml/2006/main">
            <a:ext uri="{FF2B5EF4-FFF2-40B4-BE49-F238E27FC236}">
              <a16:creationId xmlns:a16="http://schemas.microsoft.com/office/drawing/2014/main" id="{34A4DCBC-1177-D15C-E975-8D0DE68271B6}"/>
            </a:ext>
          </a:extLst>
        </cdr:cNvPr>
        <cdr:cNvSpPr/>
      </cdr:nvSpPr>
      <cdr:spPr>
        <a:xfrm xmlns:a="http://schemas.openxmlformats.org/drawingml/2006/main">
          <a:off x="8055490" y="826643"/>
          <a:ext cx="1298206" cy="620938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Crise hídrica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: Cativo reajusta no ano seguinte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0.53223</cdr:x>
      <cdr:y>0.72186</cdr:y>
    </cdr:from>
    <cdr:to>
      <cdr:x>0.63788</cdr:x>
      <cdr:y>0.81719</cdr:y>
    </cdr:to>
    <cdr:sp macro="" textlink="">
      <cdr:nvSpPr>
        <cdr:cNvPr id="13" name="Retângulo: Cantos Arredondados 12">
          <a:extLst xmlns:a="http://schemas.openxmlformats.org/drawingml/2006/main">
            <a:ext uri="{FF2B5EF4-FFF2-40B4-BE49-F238E27FC236}">
              <a16:creationId xmlns:a16="http://schemas.microsoft.com/office/drawing/2014/main" id="{6B68D50E-BF67-F2D2-0094-D3FCFC7908AF}"/>
            </a:ext>
          </a:extLst>
        </cdr:cNvPr>
        <cdr:cNvSpPr/>
      </cdr:nvSpPr>
      <cdr:spPr>
        <a:xfrm xmlns:a="http://schemas.openxmlformats.org/drawingml/2006/main">
          <a:off x="8773888" y="4394436"/>
          <a:ext cx="1741715" cy="580335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S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obreoferta de energia e período úmido muito acima da MLT</a:t>
          </a:r>
        </a:p>
      </cdr:txBody>
    </cdr:sp>
  </cdr:relSizeAnchor>
  <cdr:relSizeAnchor xmlns:cdr="http://schemas.openxmlformats.org/drawingml/2006/chartDrawing">
    <cdr:from>
      <cdr:x>0.89013</cdr:x>
      <cdr:y>0.67536</cdr:y>
    </cdr:from>
    <cdr:to>
      <cdr:x>0.97522</cdr:x>
      <cdr:y>0.79931</cdr:y>
    </cdr:to>
    <cdr:sp macro="" textlink="">
      <cdr:nvSpPr>
        <cdr:cNvPr id="14" name="Retângulo: Cantos Arredondados 13">
          <a:extLst xmlns:a="http://schemas.openxmlformats.org/drawingml/2006/main">
            <a:ext uri="{FF2B5EF4-FFF2-40B4-BE49-F238E27FC236}">
              <a16:creationId xmlns:a16="http://schemas.microsoft.com/office/drawing/2014/main" id="{A3C5468D-CB51-1BE2-DBB2-6BC393991962}"/>
            </a:ext>
          </a:extLst>
        </cdr:cNvPr>
        <cdr:cNvSpPr/>
      </cdr:nvSpPr>
      <cdr:spPr>
        <a:xfrm xmlns:a="http://schemas.openxmlformats.org/drawingml/2006/main">
          <a:off x="14673945" y="4111338"/>
          <a:ext cx="1402711" cy="754576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Período úmido 2025/2026 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abaixo da média histórica</a:t>
          </a:r>
          <a:endParaRPr lang="pt-BR">
            <a:solidFill>
              <a:schemeClr val="bg1"/>
            </a:solidFill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0.52272</cdr:x>
      <cdr:y>0.60123</cdr:y>
    </cdr:from>
    <cdr:to>
      <cdr:x>0.58197</cdr:x>
      <cdr:y>0.68993</cdr:y>
    </cdr:to>
    <cdr:sp macro="" textlink="">
      <cdr:nvSpPr>
        <cdr:cNvPr id="15" name="Retângulo: Cantos Arredondados 14">
          <a:extLst xmlns:a="http://schemas.openxmlformats.org/drawingml/2006/main">
            <a:ext uri="{FF2B5EF4-FFF2-40B4-BE49-F238E27FC236}">
              <a16:creationId xmlns:a16="http://schemas.microsoft.com/office/drawing/2014/main" id="{7C51C148-8A56-802C-1AF4-295AA1C667C2}"/>
            </a:ext>
          </a:extLst>
        </cdr:cNvPr>
        <cdr:cNvSpPr/>
      </cdr:nvSpPr>
      <cdr:spPr>
        <a:xfrm xmlns:a="http://schemas.openxmlformats.org/drawingml/2006/main">
          <a:off x="8866556" y="3708400"/>
          <a:ext cx="1005116" cy="547077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Reversão da crise hídrica</a:t>
          </a:r>
        </a:p>
      </cdr:txBody>
    </cdr:sp>
  </cdr:relSizeAnchor>
  <cdr:relSizeAnchor xmlns:cdr="http://schemas.openxmlformats.org/drawingml/2006/chartDrawing">
    <cdr:from>
      <cdr:x>0.78712</cdr:x>
      <cdr:y>0.72063</cdr:y>
    </cdr:from>
    <cdr:to>
      <cdr:x>0.87692</cdr:x>
      <cdr:y>0.82151</cdr:y>
    </cdr:to>
    <cdr:sp macro="" textlink="">
      <cdr:nvSpPr>
        <cdr:cNvPr id="16" name="Retângulo: Cantos Arredondados 15">
          <a:extLst xmlns:a="http://schemas.openxmlformats.org/drawingml/2006/main">
            <a:ext uri="{FF2B5EF4-FFF2-40B4-BE49-F238E27FC236}">
              <a16:creationId xmlns:a16="http://schemas.microsoft.com/office/drawing/2014/main" id="{7D6C2396-6A0B-A1B3-2EE9-9C250F3B2BD6}"/>
            </a:ext>
          </a:extLst>
        </cdr:cNvPr>
        <cdr:cNvSpPr/>
      </cdr:nvSpPr>
      <cdr:spPr>
        <a:xfrm xmlns:a="http://schemas.openxmlformats.org/drawingml/2006/main">
          <a:off x="12975773" y="4386942"/>
          <a:ext cx="1480419" cy="614120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Início</a:t>
          </a:r>
          <a:r>
            <a:rPr lang="pt-BR" baseline="0">
              <a:solidFill>
                <a:schemeClr val="bg1"/>
              </a:solidFill>
              <a:latin typeface="Book Antiqua" panose="02040602050305030304" pitchFamily="18" charset="0"/>
            </a:rPr>
            <a:t> r</a:t>
          </a:r>
          <a:r>
            <a:rPr lang="pt-BR">
              <a:solidFill>
                <a:schemeClr val="bg1"/>
              </a:solidFill>
              <a:latin typeface="Book Antiqua" panose="02040602050305030304" pitchFamily="18" charset="0"/>
            </a:rPr>
            <a:t>eequilíbrio entre oferta e demanda</a:t>
          </a:r>
        </a:p>
      </cdr:txBody>
    </cdr:sp>
  </cdr:relSizeAnchor>
  <cdr:relSizeAnchor xmlns:cdr="http://schemas.openxmlformats.org/drawingml/2006/chartDrawing">
    <cdr:from>
      <cdr:x>0.00321</cdr:x>
      <cdr:y>0.02146</cdr:y>
    </cdr:from>
    <cdr:to>
      <cdr:x>0.20111</cdr:x>
      <cdr:y>0.06437</cdr:y>
    </cdr:to>
    <cdr:sp macro="" textlink="">
      <cdr:nvSpPr>
        <cdr:cNvPr id="17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54429" y="130628"/>
          <a:ext cx="3352802" cy="26125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0.64701</cdr:x>
      <cdr:y>0.01371</cdr:y>
    </cdr:from>
    <cdr:to>
      <cdr:x>0.80297</cdr:x>
      <cdr:y>0.11742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10666130" y="83461"/>
          <a:ext cx="2570902" cy="631348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  <a:p xmlns:a="http://schemas.openxmlformats.org/drawingml/2006/main">
          <a:pPr algn="l"/>
          <a:r>
            <a:rPr lang="pt-BR" sz="1100" baseline="0">
              <a:latin typeface="Book Antiqua" panose="02040602050305030304" pitchFamily="18" charset="0"/>
            </a:rPr>
            <a:t>Média de preços dos próximos 5 anos</a:t>
          </a:r>
          <a:endParaRPr lang="pt-BR" sz="1100">
            <a:latin typeface="Book Antiqua" panose="02040602050305030304" pitchFamily="18" charset="0"/>
          </a:endParaRPr>
        </a:p>
      </cdr:txBody>
    </cdr:sp>
  </cdr:relSizeAnchor>
  <cdr:relSizeAnchor xmlns:cdr="http://schemas.openxmlformats.org/drawingml/2006/chartDrawing">
    <cdr:from>
      <cdr:x>0.1049</cdr:x>
      <cdr:y>0.70717</cdr:y>
    </cdr:from>
    <cdr:to>
      <cdr:x>0.18489</cdr:x>
      <cdr:y>0.79777</cdr:y>
    </cdr:to>
    <cdr:sp macro="" textlink="">
      <cdr:nvSpPr>
        <cdr:cNvPr id="2" name="Retângulo: Cantos Arredondados 1">
          <a:extLst xmlns:a="http://schemas.openxmlformats.org/drawingml/2006/main">
            <a:ext uri="{FF2B5EF4-FFF2-40B4-BE49-F238E27FC236}">
              <a16:creationId xmlns:a16="http://schemas.microsoft.com/office/drawing/2014/main" id="{B502AE19-BD64-0E68-0B82-C83315FFEAA1}"/>
            </a:ext>
          </a:extLst>
        </cdr:cNvPr>
        <cdr:cNvSpPr/>
      </cdr:nvSpPr>
      <cdr:spPr>
        <a:xfrm xmlns:a="http://schemas.openxmlformats.org/drawingml/2006/main">
          <a:off x="1728270" y="4174564"/>
          <a:ext cx="1317812" cy="534831"/>
        </a:xfrm>
        <a:prstGeom xmlns:a="http://schemas.openxmlformats.org/drawingml/2006/main" prst="roundRect">
          <a:avLst/>
        </a:prstGeom>
        <a:solidFill xmlns:a="http://schemas.openxmlformats.org/drawingml/2006/main">
          <a:schemeClr val="accent6"/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anchor="ctr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pt-B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Período úmido 2015/2016</a:t>
          </a:r>
          <a:r>
            <a:rPr lang="pt-B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acima da MLT</a:t>
          </a:r>
          <a:endParaRPr lang="pt-BR">
            <a:effectLst/>
          </a:endParaRPr>
        </a:p>
      </cdr:txBody>
    </cdr:sp>
  </cdr:relSizeAnchor>
</c:userShapes>
</file>

<file path=xl/drawings/drawing41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2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3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4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5.xml><?xml version="1.0" encoding="utf-8"?>
<c:userShapes xmlns:c="http://schemas.openxmlformats.org/drawingml/2006/chart">
  <cdr:relSizeAnchor xmlns:cdr="http://schemas.openxmlformats.org/drawingml/2006/chartDrawing">
    <cdr:from>
      <cdr:x>0.00321</cdr:x>
      <cdr:y>0.01139</cdr:y>
    </cdr:from>
    <cdr:to>
      <cdr:x>0.16652</cdr:x>
      <cdr:y>0.08649</cdr:y>
    </cdr:to>
    <cdr:sp macro="" textlink="">
      <cdr:nvSpPr>
        <cdr:cNvPr id="2" name="CaixaDeTexto 16">
          <a:extLst xmlns:a="http://schemas.openxmlformats.org/drawingml/2006/main">
            <a:ext uri="{FF2B5EF4-FFF2-40B4-BE49-F238E27FC236}">
              <a16:creationId xmlns:a16="http://schemas.microsoft.com/office/drawing/2014/main" id="{B3169563-DB2E-3F1C-0124-DBA77B064DB0}"/>
            </a:ext>
          </a:extLst>
        </cdr:cNvPr>
        <cdr:cNvSpPr txBox="1"/>
      </cdr:nvSpPr>
      <cdr:spPr>
        <a:xfrm xmlns:a="http://schemas.openxmlformats.org/drawingml/2006/main">
          <a:off x="40918" y="73914"/>
          <a:ext cx="2081796" cy="48724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t"/>
        <a:lstStyle xmlns:a="http://schemas.openxmlformats.org/drawingml/2006/main"/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* Preços indexados mensalmente pela inflação.</a:t>
          </a:r>
        </a:p>
      </cdr:txBody>
    </cdr:sp>
  </cdr:relSizeAnchor>
  <cdr:relSizeAnchor xmlns:cdr="http://schemas.openxmlformats.org/drawingml/2006/chartDrawing">
    <cdr:from>
      <cdr:x>0.85027</cdr:x>
      <cdr:y>0.0028</cdr:y>
    </cdr:from>
    <cdr:to>
      <cdr:x>0.99819</cdr:x>
      <cdr:y>0.13496</cdr:y>
    </cdr:to>
    <cdr:pic>
      <cdr:nvPicPr>
        <cdr:cNvPr id="3" name="Imagem 2">
          <a:extLst xmlns:a="http://schemas.openxmlformats.org/drawingml/2006/main">
            <a:ext uri="{FF2B5EF4-FFF2-40B4-BE49-F238E27FC236}">
              <a16:creationId xmlns:a16="http://schemas.microsoft.com/office/drawing/2014/main" id="{4A50A497-D594-2EDF-2F68-8751F7173B4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10838543" y="18143"/>
          <a:ext cx="1885603" cy="857459"/>
        </a:xfrm>
        <a:prstGeom xmlns:a="http://schemas.openxmlformats.org/drawingml/2006/main" prst="rect">
          <a:avLst/>
        </a:prstGeom>
      </cdr:spPr>
    </cdr:pic>
  </cdr:relSizeAnchor>
</c:userShapes>
</file>

<file path=xl/drawings/drawing46.xml><?xml version="1.0" encoding="utf-8"?>
<c:userShapes xmlns:c="http://schemas.openxmlformats.org/drawingml/2006/chart">
  <cdr:relSizeAnchor xmlns:cdr="http://schemas.openxmlformats.org/drawingml/2006/chartDrawing">
    <cdr:from>
      <cdr:x>0.77976</cdr:x>
      <cdr:y>0.00759</cdr:y>
    </cdr:from>
    <cdr:to>
      <cdr:x>0.99453</cdr:x>
      <cdr:y>0.14374</cdr:y>
    </cdr:to>
    <cdr:sp macro="" textlink="">
      <cdr:nvSpPr>
        <cdr:cNvPr id="18" name="CaixaDeTexto 1">
          <a:extLst xmlns:a="http://schemas.openxmlformats.org/drawingml/2006/main">
            <a:ext uri="{FF2B5EF4-FFF2-40B4-BE49-F238E27FC236}">
              <a16:creationId xmlns:a16="http://schemas.microsoft.com/office/drawing/2014/main" id="{034BF121-8FEC-7840-F3E5-22A297A97653}"/>
            </a:ext>
          </a:extLst>
        </cdr:cNvPr>
        <cdr:cNvSpPr txBox="1"/>
      </cdr:nvSpPr>
      <cdr:spPr>
        <a:xfrm xmlns:a="http://schemas.openxmlformats.org/drawingml/2006/main">
          <a:off x="6539345" y="3733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7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0.01033</cdr:y>
    </cdr:from>
    <cdr:to>
      <cdr:x>0.9945</cdr:x>
      <cdr:y>0.14648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756D4994-D825-B898-6C14-D1DAF6BBA900}"/>
            </a:ext>
          </a:extLst>
        </cdr:cNvPr>
        <cdr:cNvSpPr txBox="1"/>
      </cdr:nvSpPr>
      <cdr:spPr>
        <a:xfrm xmlns:a="http://schemas.openxmlformats.org/drawingml/2006/main">
          <a:off x="6548582" y="50800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8.xml><?xml version="1.0" encoding="utf-8"?>
<c:userShapes xmlns:c="http://schemas.openxmlformats.org/drawingml/2006/chart">
  <cdr:relSizeAnchor xmlns:cdr="http://schemas.openxmlformats.org/drawingml/2006/chartDrawing">
    <cdr:from>
      <cdr:x>0.78163</cdr:x>
      <cdr:y>0.00752</cdr:y>
    </cdr:from>
    <cdr:to>
      <cdr:x>0.99615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62436" y="36946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49.xml><?xml version="1.0" encoding="utf-8"?>
<c:userShapes xmlns:c="http://schemas.openxmlformats.org/drawingml/2006/chart">
  <cdr:relSizeAnchor xmlns:cdr="http://schemas.openxmlformats.org/drawingml/2006/chartDrawing">
    <cdr:from>
      <cdr:x>0.77998</cdr:x>
      <cdr:y>0.00752</cdr:y>
    </cdr:from>
    <cdr:to>
      <cdr:x>0.9945</cdr:x>
      <cdr:y>0.14366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5020F93A-FC27-A723-78DA-8C8BDD53EE0B}"/>
            </a:ext>
          </a:extLst>
        </cdr:cNvPr>
        <cdr:cNvSpPr txBox="1"/>
      </cdr:nvSpPr>
      <cdr:spPr>
        <a:xfrm xmlns:a="http://schemas.openxmlformats.org/drawingml/2006/main">
          <a:off x="6548581" y="36945"/>
          <a:ext cx="1801091" cy="669247"/>
        </a:xfrm>
        <a:prstGeom xmlns:a="http://schemas.openxmlformats.org/drawingml/2006/main" prst="rect">
          <a:avLst/>
        </a:prstGeom>
        <a:ln xmlns:a="http://schemas.openxmlformats.org/drawingml/2006/main">
          <a:solidFill>
            <a:schemeClr val="accent6">
              <a:lumMod val="75000"/>
            </a:schemeClr>
          </a:solidFill>
        </a:ln>
      </cdr:spPr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Modalidade Atacadista</a:t>
          </a:r>
        </a:p>
        <a:p xmlns:a="http://schemas.openxmlformats.org/drawingml/2006/main">
          <a:pPr algn="l"/>
          <a:r>
            <a:rPr lang="pt-BR" sz="1100">
              <a:latin typeface="Book Antiqua" panose="02040602050305030304" pitchFamily="18" charset="0"/>
            </a:rPr>
            <a:t>Energia Incentivada</a:t>
          </a:r>
          <a:r>
            <a:rPr lang="pt-BR" sz="1100" baseline="0">
              <a:latin typeface="Book Antiqua" panose="02040602050305030304" pitchFamily="18" charset="0"/>
            </a:rPr>
            <a:t> 50%, SE/CO</a:t>
          </a:r>
        </a:p>
      </cdr:txBody>
    </cdr:sp>
  </cdr:relSizeAnchor>
</c:userShapes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23D6D4E-A78B-4C97-B979-ED6C0A08B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178526</xdr:colOff>
      <xdr:row>231</xdr:row>
      <xdr:rowOff>42453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BAFF606-AE3C-4702-AA9A-DE1B31D87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19807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45</xdr:col>
      <xdr:colOff>0</xdr:colOff>
      <xdr:row>0</xdr:row>
      <xdr:rowOff>0</xdr:rowOff>
    </xdr:from>
    <xdr:to>
      <xdr:col>48</xdr:col>
      <xdr:colOff>56803</xdr:colOff>
      <xdr:row>4</xdr:row>
      <xdr:rowOff>117231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8DF33FA-AA56-4902-9090-962DB5959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04175" y="0"/>
          <a:ext cx="1885603" cy="879231"/>
        </a:xfrm>
        <a:prstGeom prst="rect">
          <a:avLst/>
        </a:prstGeom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51</xdr:col>
      <xdr:colOff>574765</xdr:colOff>
      <xdr:row>19</xdr:row>
      <xdr:rowOff>61374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10A75FA-2649-49EF-A53B-B4884F57BF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04175" y="0"/>
          <a:ext cx="4232365" cy="36808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44</xdr:col>
      <xdr:colOff>0</xdr:colOff>
      <xdr:row>211</xdr:row>
      <xdr:rowOff>158879</xdr:rowOff>
    </xdr:from>
    <xdr:to>
      <xdr:col>51</xdr:col>
      <xdr:colOff>183606</xdr:colOff>
      <xdr:row>231</xdr:row>
      <xdr:rowOff>42453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9D0960C-1FFD-4A83-A3BA-BBEBAC94AB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42225" y="40354379"/>
          <a:ext cx="4203156" cy="36935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>
    <pageSetUpPr fitToPage="1"/>
  </sheetPr>
  <dimension ref="A1:CT147"/>
  <sheetViews>
    <sheetView showGridLines="0" zoomScale="70" zoomScaleNormal="70" workbookViewId="0">
      <pane xSplit="3" ySplit="1" topLeftCell="D81" activePane="bottomRight" state="frozen"/>
      <selection pane="topRight" activeCell="C1" sqref="C1"/>
      <selection pane="bottomLeft" activeCell="A3" sqref="A3"/>
      <selection pane="bottomRight" activeCell="C120" sqref="C120"/>
    </sheetView>
  </sheetViews>
  <sheetFormatPr defaultRowHeight="14.4" x14ac:dyDescent="0.3"/>
  <cols>
    <col min="1" max="2" width="11.5546875" customWidth="1"/>
    <col min="3" max="3" width="11.5546875" bestFit="1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6.109375" customWidth="1"/>
    <col min="30" max="30" width="11.33203125" customWidth="1"/>
    <col min="31" max="31" width="12.6640625" customWidth="1"/>
    <col min="35" max="39" width="13.5546875" bestFit="1" customWidth="1"/>
    <col min="40" max="40" width="13.5546875" customWidth="1"/>
    <col min="41" max="41" width="4" customWidth="1"/>
    <col min="42" max="42" width="10.109375" bestFit="1" customWidth="1"/>
    <col min="43" max="48" width="9.6640625" bestFit="1" customWidth="1"/>
    <col min="70" max="70" width="4.33203125" customWidth="1"/>
    <col min="99" max="99" width="3.6640625" customWidth="1"/>
  </cols>
  <sheetData>
    <row r="1" spans="1:40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9</v>
      </c>
      <c r="AE1" s="7" t="s">
        <v>10</v>
      </c>
      <c r="AF1" s="7" t="s">
        <v>11</v>
      </c>
      <c r="AG1" s="7" t="s">
        <v>12</v>
      </c>
      <c r="AH1" s="7" t="s">
        <v>13</v>
      </c>
      <c r="AI1" s="26" t="s">
        <v>14</v>
      </c>
      <c r="AJ1" s="26" t="s">
        <v>15</v>
      </c>
      <c r="AK1" s="26" t="s">
        <v>16</v>
      </c>
      <c r="AL1" s="26" t="s">
        <v>17</v>
      </c>
      <c r="AM1" s="26" t="s">
        <v>18</v>
      </c>
      <c r="AN1" s="26"/>
    </row>
    <row r="2" spans="1:40" x14ac:dyDescent="0.3">
      <c r="A2" s="40"/>
      <c r="B2" s="40"/>
      <c r="C2" s="41"/>
      <c r="D2" s="42"/>
      <c r="E2" s="43"/>
      <c r="F2" s="43"/>
      <c r="G2" s="43"/>
      <c r="H2" s="43"/>
      <c r="I2" s="43"/>
      <c r="J2" s="43"/>
      <c r="K2" s="43"/>
      <c r="L2" s="43"/>
      <c r="M2" s="43"/>
      <c r="N2" s="44"/>
      <c r="O2" s="44"/>
      <c r="P2" s="44"/>
      <c r="Q2" s="44"/>
      <c r="R2" s="44"/>
      <c r="S2" s="44"/>
      <c r="T2" s="44"/>
      <c r="U2" s="44"/>
      <c r="V2" s="44"/>
      <c r="W2" s="45"/>
      <c r="X2" s="45"/>
      <c r="Y2" s="45"/>
      <c r="Z2" s="45"/>
      <c r="AA2" s="46"/>
      <c r="AB2" s="46"/>
      <c r="AC2" s="47"/>
      <c r="AD2" s="46"/>
      <c r="AE2" s="45"/>
      <c r="AF2" s="45"/>
      <c r="AG2" s="45"/>
      <c r="AH2" s="48"/>
      <c r="AI2" s="46"/>
      <c r="AJ2" s="46"/>
      <c r="AK2" s="46"/>
      <c r="AL2" s="46"/>
      <c r="AM2" s="46"/>
    </row>
    <row r="3" spans="1:40" x14ac:dyDescent="0.3">
      <c r="A3" s="40"/>
      <c r="B3" s="40"/>
      <c r="C3" s="41"/>
      <c r="D3" s="42"/>
      <c r="E3" s="43"/>
      <c r="F3" s="43"/>
      <c r="G3" s="43"/>
      <c r="H3" s="43"/>
      <c r="I3" s="43"/>
      <c r="J3" s="43"/>
      <c r="K3" s="43"/>
      <c r="L3" s="43"/>
      <c r="M3" s="43"/>
      <c r="N3" s="44"/>
      <c r="O3" s="44"/>
      <c r="P3" s="44"/>
      <c r="Q3" s="44"/>
      <c r="R3" s="44"/>
      <c r="S3" s="44"/>
      <c r="T3" s="44"/>
      <c r="U3" s="44"/>
      <c r="V3" s="44"/>
      <c r="W3" s="45"/>
      <c r="X3" s="45"/>
      <c r="Y3" s="45"/>
      <c r="Z3" s="45"/>
      <c r="AA3" s="46"/>
      <c r="AB3" s="46"/>
      <c r="AC3" s="47"/>
      <c r="AD3" s="46"/>
      <c r="AE3" s="45"/>
      <c r="AF3" s="45"/>
      <c r="AG3" s="45"/>
      <c r="AH3" s="48"/>
      <c r="AI3" s="46"/>
      <c r="AJ3" s="46"/>
      <c r="AK3" s="46"/>
      <c r="AL3" s="46"/>
      <c r="AM3" s="46"/>
    </row>
    <row r="4" spans="1:40" x14ac:dyDescent="0.3">
      <c r="A4" s="40"/>
      <c r="B4" s="40"/>
      <c r="C4" s="41"/>
      <c r="D4" s="42"/>
      <c r="E4" s="43"/>
      <c r="F4" s="43"/>
      <c r="G4" s="43"/>
      <c r="H4" s="43"/>
      <c r="I4" s="43"/>
      <c r="J4" s="43"/>
      <c r="K4" s="43"/>
      <c r="L4" s="43"/>
      <c r="M4" s="43"/>
      <c r="N4" s="44"/>
      <c r="O4" s="44"/>
      <c r="P4" s="44"/>
      <c r="Q4" s="44"/>
      <c r="R4" s="44"/>
      <c r="S4" s="44"/>
      <c r="T4" s="44"/>
      <c r="U4" s="44"/>
      <c r="V4" s="44"/>
      <c r="W4" s="45"/>
      <c r="X4" s="45"/>
      <c r="Y4" s="45"/>
      <c r="Z4" s="45"/>
      <c r="AA4" s="46"/>
      <c r="AB4" s="46"/>
      <c r="AC4" s="47"/>
      <c r="AD4" s="46"/>
      <c r="AE4" s="45"/>
      <c r="AF4" s="45"/>
      <c r="AG4" s="45"/>
      <c r="AH4" s="48"/>
      <c r="AI4" s="46"/>
      <c r="AJ4" s="46"/>
      <c r="AK4" s="46"/>
      <c r="AL4" s="46"/>
      <c r="AM4" s="46"/>
    </row>
    <row r="5" spans="1:40" x14ac:dyDescent="0.3">
      <c r="A5" s="40"/>
      <c r="B5" s="40"/>
      <c r="C5" s="41"/>
      <c r="D5" s="42"/>
      <c r="E5" s="43"/>
      <c r="F5" s="43"/>
      <c r="G5" s="43"/>
      <c r="H5" s="43"/>
      <c r="I5" s="43"/>
      <c r="J5" s="43"/>
      <c r="K5" s="43"/>
      <c r="L5" s="43"/>
      <c r="M5" s="43"/>
      <c r="N5" s="44"/>
      <c r="O5" s="44"/>
      <c r="P5" s="44"/>
      <c r="Q5" s="44"/>
      <c r="R5" s="44"/>
      <c r="S5" s="44"/>
      <c r="T5" s="44"/>
      <c r="U5" s="44"/>
      <c r="V5" s="44"/>
      <c r="W5" s="45"/>
      <c r="X5" s="45"/>
      <c r="Y5" s="45"/>
      <c r="Z5" s="45"/>
      <c r="AA5" s="46"/>
      <c r="AB5" s="46"/>
      <c r="AC5" s="47"/>
      <c r="AD5" s="46"/>
      <c r="AE5" s="45"/>
      <c r="AF5" s="45"/>
      <c r="AG5" s="45"/>
      <c r="AH5" s="48"/>
      <c r="AI5" s="46"/>
      <c r="AJ5" s="46"/>
      <c r="AK5" s="46"/>
      <c r="AL5" s="46"/>
      <c r="AM5" s="46"/>
    </row>
    <row r="6" spans="1:40" x14ac:dyDescent="0.3">
      <c r="A6" s="40"/>
      <c r="B6" s="40"/>
      <c r="C6" s="41"/>
      <c r="D6" s="42"/>
      <c r="E6" s="43"/>
      <c r="F6" s="43"/>
      <c r="G6" s="43"/>
      <c r="H6" s="43"/>
      <c r="I6" s="43"/>
      <c r="J6" s="43"/>
      <c r="K6" s="43"/>
      <c r="L6" s="43"/>
      <c r="M6" s="43"/>
      <c r="N6" s="44"/>
      <c r="O6" s="44"/>
      <c r="P6" s="44"/>
      <c r="Q6" s="44"/>
      <c r="R6" s="44"/>
      <c r="S6" s="44"/>
      <c r="T6" s="44"/>
      <c r="U6" s="44"/>
      <c r="V6" s="44"/>
      <c r="W6" s="45"/>
      <c r="X6" s="45"/>
      <c r="Y6" s="45"/>
      <c r="Z6" s="45"/>
      <c r="AA6" s="46"/>
      <c r="AB6" s="46"/>
      <c r="AC6" s="47"/>
      <c r="AD6" s="46"/>
      <c r="AE6" s="45"/>
      <c r="AF6" s="45"/>
      <c r="AG6" s="45"/>
      <c r="AH6" s="48"/>
      <c r="AI6" s="46"/>
      <c r="AJ6" s="46"/>
      <c r="AK6" s="46"/>
      <c r="AL6" s="46"/>
      <c r="AM6" s="46"/>
    </row>
    <row r="7" spans="1:40" x14ac:dyDescent="0.3">
      <c r="A7" s="40"/>
      <c r="B7" s="40"/>
      <c r="C7" s="41"/>
      <c r="D7" s="42"/>
      <c r="E7" s="43"/>
      <c r="F7" s="43"/>
      <c r="G7" s="43"/>
      <c r="H7" s="43"/>
      <c r="I7" s="43"/>
      <c r="J7" s="43"/>
      <c r="K7" s="43"/>
      <c r="L7" s="43"/>
      <c r="M7" s="43"/>
      <c r="N7" s="44"/>
      <c r="O7" s="44"/>
      <c r="P7" s="44"/>
      <c r="Q7" s="44"/>
      <c r="R7" s="44"/>
      <c r="S7" s="44"/>
      <c r="T7" s="44"/>
      <c r="U7" s="44"/>
      <c r="V7" s="44"/>
      <c r="W7" s="45"/>
      <c r="X7" s="45"/>
      <c r="Y7" s="45"/>
      <c r="Z7" s="45"/>
      <c r="AA7" s="46"/>
      <c r="AB7" s="46"/>
      <c r="AC7" s="47"/>
      <c r="AD7" s="46"/>
      <c r="AE7" s="45"/>
      <c r="AF7" s="45"/>
      <c r="AG7" s="45"/>
      <c r="AH7" s="48"/>
      <c r="AI7" s="46"/>
      <c r="AJ7" s="46"/>
      <c r="AK7" s="46"/>
      <c r="AL7" s="46"/>
      <c r="AM7" s="46"/>
    </row>
    <row r="8" spans="1:40" x14ac:dyDescent="0.3">
      <c r="A8" s="40"/>
      <c r="B8" s="40"/>
      <c r="C8" s="41"/>
      <c r="D8" s="42"/>
      <c r="E8" s="43"/>
      <c r="F8" s="43"/>
      <c r="G8" s="43"/>
      <c r="H8" s="43"/>
      <c r="I8" s="43"/>
      <c r="J8" s="43"/>
      <c r="K8" s="43"/>
      <c r="L8" s="43"/>
      <c r="M8" s="43"/>
      <c r="N8" s="44"/>
      <c r="O8" s="44"/>
      <c r="P8" s="44"/>
      <c r="Q8" s="44"/>
      <c r="R8" s="44"/>
      <c r="S8" s="44"/>
      <c r="T8" s="44"/>
      <c r="U8" s="44"/>
      <c r="V8" s="44"/>
      <c r="W8" s="45"/>
      <c r="X8" s="45"/>
      <c r="Y8" s="45"/>
      <c r="Z8" s="45"/>
      <c r="AA8" s="46"/>
      <c r="AB8" s="46"/>
      <c r="AC8" s="47"/>
      <c r="AD8" s="46"/>
      <c r="AE8" s="45"/>
      <c r="AF8" s="45"/>
      <c r="AG8" s="45"/>
      <c r="AH8" s="48"/>
      <c r="AI8" s="46"/>
      <c r="AJ8" s="46"/>
      <c r="AK8" s="46"/>
      <c r="AL8" s="46"/>
      <c r="AM8" s="46"/>
    </row>
    <row r="9" spans="1:40" x14ac:dyDescent="0.3">
      <c r="A9" s="40"/>
      <c r="B9" s="40"/>
      <c r="C9" s="41"/>
      <c r="D9" s="42"/>
      <c r="E9" s="43"/>
      <c r="F9" s="43"/>
      <c r="G9" s="43"/>
      <c r="H9" s="43"/>
      <c r="I9" s="43"/>
      <c r="J9" s="43"/>
      <c r="K9" s="43"/>
      <c r="L9" s="43"/>
      <c r="M9" s="43"/>
      <c r="N9" s="44"/>
      <c r="O9" s="44"/>
      <c r="P9" s="44"/>
      <c r="Q9" s="44"/>
      <c r="R9" s="44"/>
      <c r="S9" s="44"/>
      <c r="T9" s="44"/>
      <c r="U9" s="44"/>
      <c r="V9" s="44"/>
      <c r="W9" s="45"/>
      <c r="X9" s="45"/>
      <c r="Y9" s="45"/>
      <c r="Z9" s="45"/>
      <c r="AA9" s="46"/>
      <c r="AB9" s="46"/>
      <c r="AC9" s="47"/>
      <c r="AD9" s="46"/>
      <c r="AE9" s="45"/>
      <c r="AF9" s="45"/>
      <c r="AG9" s="45"/>
      <c r="AH9" s="48"/>
      <c r="AI9" s="46"/>
      <c r="AJ9" s="46"/>
      <c r="AK9" s="46"/>
      <c r="AL9" s="46"/>
      <c r="AM9" s="46"/>
    </row>
    <row r="10" spans="1:40" x14ac:dyDescent="0.3">
      <c r="A10" s="40"/>
      <c r="B10" s="40"/>
      <c r="C10" s="41"/>
      <c r="D10" s="42"/>
      <c r="E10" s="43"/>
      <c r="F10" s="43"/>
      <c r="G10" s="43"/>
      <c r="H10" s="43"/>
      <c r="I10" s="43"/>
      <c r="J10" s="43"/>
      <c r="K10" s="43"/>
      <c r="L10" s="43"/>
      <c r="M10" s="43"/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45"/>
      <c r="Y10" s="45"/>
      <c r="Z10" s="45"/>
      <c r="AA10" s="46"/>
      <c r="AB10" s="46"/>
      <c r="AC10" s="47"/>
      <c r="AD10" s="46"/>
      <c r="AE10" s="45"/>
      <c r="AF10" s="45"/>
      <c r="AG10" s="45"/>
      <c r="AH10" s="48"/>
      <c r="AI10" s="46"/>
      <c r="AJ10" s="46"/>
      <c r="AK10" s="46"/>
      <c r="AL10" s="46"/>
      <c r="AM10" s="46"/>
    </row>
    <row r="11" spans="1:40" x14ac:dyDescent="0.3">
      <c r="A11" s="40"/>
      <c r="B11" s="40"/>
      <c r="C11" s="41"/>
      <c r="D11" s="42"/>
      <c r="E11" s="43"/>
      <c r="F11" s="43"/>
      <c r="G11" s="43"/>
      <c r="H11" s="43"/>
      <c r="I11" s="43"/>
      <c r="J11" s="43"/>
      <c r="K11" s="43"/>
      <c r="L11" s="43"/>
      <c r="M11" s="43"/>
      <c r="N11" s="44"/>
      <c r="O11" s="44"/>
      <c r="P11" s="44"/>
      <c r="Q11" s="44"/>
      <c r="R11" s="44"/>
      <c r="S11" s="44"/>
      <c r="T11" s="44"/>
      <c r="U11" s="44"/>
      <c r="V11" s="44"/>
      <c r="W11" s="45"/>
      <c r="X11" s="45"/>
      <c r="Y11" s="45"/>
      <c r="Z11" s="45"/>
      <c r="AA11" s="46"/>
      <c r="AB11" s="46"/>
      <c r="AC11" s="47"/>
      <c r="AD11" s="46"/>
      <c r="AE11" s="45"/>
      <c r="AF11" s="45"/>
      <c r="AG11" s="45"/>
      <c r="AH11" s="48"/>
      <c r="AI11" s="46"/>
      <c r="AJ11" s="46"/>
      <c r="AK11" s="46"/>
      <c r="AL11" s="46"/>
      <c r="AM11" s="46"/>
    </row>
    <row r="12" spans="1:40" x14ac:dyDescent="0.3">
      <c r="A12" s="40"/>
      <c r="B12" s="40"/>
      <c r="C12" s="41"/>
      <c r="D12" s="42"/>
      <c r="E12" s="43"/>
      <c r="F12" s="43"/>
      <c r="G12" s="43"/>
      <c r="H12" s="43"/>
      <c r="I12" s="43"/>
      <c r="J12" s="43"/>
      <c r="K12" s="43"/>
      <c r="L12" s="43"/>
      <c r="M12" s="43"/>
      <c r="N12" s="44"/>
      <c r="O12" s="44"/>
      <c r="P12" s="44"/>
      <c r="Q12" s="44"/>
      <c r="R12" s="44"/>
      <c r="S12" s="44"/>
      <c r="T12" s="44"/>
      <c r="U12" s="44"/>
      <c r="V12" s="44"/>
      <c r="W12" s="45"/>
      <c r="X12" s="45"/>
      <c r="Y12" s="45"/>
      <c r="Z12" s="45"/>
      <c r="AA12" s="46"/>
      <c r="AB12" s="46"/>
      <c r="AC12" s="47"/>
      <c r="AD12" s="46"/>
      <c r="AE12" s="45"/>
      <c r="AF12" s="45"/>
      <c r="AG12" s="45"/>
      <c r="AH12" s="48"/>
      <c r="AI12" s="46"/>
      <c r="AJ12" s="46"/>
      <c r="AK12" s="46"/>
      <c r="AL12" s="46"/>
      <c r="AM12" s="46"/>
    </row>
    <row r="13" spans="1:40" x14ac:dyDescent="0.3">
      <c r="A13" s="40"/>
      <c r="B13" s="40"/>
      <c r="C13" s="41"/>
      <c r="D13" s="42"/>
      <c r="E13" s="43"/>
      <c r="F13" s="43"/>
      <c r="G13" s="43"/>
      <c r="H13" s="43"/>
      <c r="I13" s="43"/>
      <c r="J13" s="43"/>
      <c r="K13" s="43"/>
      <c r="L13" s="43"/>
      <c r="M13" s="43"/>
      <c r="N13" s="44"/>
      <c r="O13" s="44"/>
      <c r="P13" s="44"/>
      <c r="Q13" s="44"/>
      <c r="R13" s="44"/>
      <c r="S13" s="44"/>
      <c r="T13" s="44"/>
      <c r="U13" s="44"/>
      <c r="V13" s="44"/>
      <c r="W13" s="45"/>
      <c r="X13" s="45"/>
      <c r="Y13" s="45"/>
      <c r="Z13" s="45"/>
      <c r="AA13" s="46"/>
      <c r="AB13" s="46"/>
      <c r="AC13" s="47"/>
      <c r="AD13" s="46"/>
      <c r="AE13" s="45"/>
      <c r="AF13" s="45"/>
      <c r="AG13" s="45"/>
      <c r="AH13" s="48"/>
      <c r="AI13" s="46"/>
      <c r="AJ13" s="46"/>
      <c r="AK13" s="46"/>
      <c r="AL13" s="46"/>
      <c r="AM13" s="46"/>
    </row>
    <row r="14" spans="1:40" x14ac:dyDescent="0.3">
      <c r="A14" s="40"/>
      <c r="B14" s="40"/>
      <c r="C14" s="41"/>
      <c r="D14" s="41"/>
      <c r="E14" s="43"/>
      <c r="F14" s="43"/>
      <c r="G14" s="43"/>
      <c r="H14" s="43"/>
      <c r="I14" s="43"/>
      <c r="J14" s="43"/>
      <c r="K14" s="43"/>
      <c r="L14" s="43"/>
      <c r="M14" s="43"/>
      <c r="N14" s="44"/>
      <c r="O14" s="44"/>
      <c r="P14" s="44"/>
      <c r="Q14" s="44"/>
      <c r="R14" s="44"/>
      <c r="S14" s="44"/>
      <c r="T14" s="44"/>
      <c r="U14" s="44"/>
      <c r="V14" s="44"/>
      <c r="W14" s="45"/>
      <c r="X14" s="45"/>
      <c r="Y14" s="45"/>
      <c r="Z14" s="45"/>
      <c r="AA14" s="46"/>
      <c r="AB14" s="46"/>
      <c r="AC14" s="46"/>
      <c r="AD14" s="46"/>
      <c r="AE14" s="45"/>
      <c r="AF14" s="45"/>
      <c r="AG14" s="45"/>
      <c r="AH14" s="48"/>
      <c r="AI14" s="46"/>
      <c r="AJ14" s="46"/>
      <c r="AK14" s="46"/>
      <c r="AL14" s="46"/>
      <c r="AM14" s="46"/>
    </row>
    <row r="15" spans="1:40" x14ac:dyDescent="0.3">
      <c r="A15" s="40"/>
      <c r="B15" s="40"/>
      <c r="C15" s="41"/>
      <c r="D15" s="41"/>
      <c r="E15" s="43"/>
      <c r="F15" s="43"/>
      <c r="G15" s="43"/>
      <c r="H15" s="43"/>
      <c r="I15" s="43"/>
      <c r="J15" s="43"/>
      <c r="K15" s="43"/>
      <c r="L15" s="43"/>
      <c r="M15" s="43"/>
      <c r="N15" s="44"/>
      <c r="O15" s="44"/>
      <c r="P15" s="44"/>
      <c r="Q15" s="44"/>
      <c r="R15" s="44"/>
      <c r="S15" s="44"/>
      <c r="T15" s="44"/>
      <c r="U15" s="44"/>
      <c r="V15" s="44"/>
      <c r="W15" s="45"/>
      <c r="X15" s="45"/>
      <c r="Y15" s="45"/>
      <c r="Z15" s="45"/>
      <c r="AA15" s="46"/>
      <c r="AB15" s="46"/>
      <c r="AC15" s="46"/>
      <c r="AD15" s="46"/>
      <c r="AE15" s="45"/>
      <c r="AF15" s="45"/>
      <c r="AG15" s="45"/>
      <c r="AH15" s="48"/>
      <c r="AI15" s="46"/>
      <c r="AJ15" s="46"/>
      <c r="AK15" s="46"/>
      <c r="AL15" s="46"/>
      <c r="AM15" s="46"/>
    </row>
    <row r="16" spans="1:40" x14ac:dyDescent="0.3">
      <c r="A16" s="40"/>
      <c r="B16" s="40"/>
      <c r="C16" s="41"/>
      <c r="D16" s="41"/>
      <c r="E16" s="43"/>
      <c r="F16" s="43"/>
      <c r="G16" s="43"/>
      <c r="H16" s="43"/>
      <c r="I16" s="43"/>
      <c r="J16" s="43"/>
      <c r="K16" s="43"/>
      <c r="L16" s="43"/>
      <c r="M16" s="43"/>
      <c r="N16" s="44"/>
      <c r="O16" s="44"/>
      <c r="P16" s="44"/>
      <c r="Q16" s="44"/>
      <c r="R16" s="44"/>
      <c r="S16" s="44"/>
      <c r="T16" s="44"/>
      <c r="U16" s="44"/>
      <c r="V16" s="44"/>
      <c r="W16" s="45"/>
      <c r="X16" s="45"/>
      <c r="Y16" s="45"/>
      <c r="Z16" s="45"/>
      <c r="AA16" s="46"/>
      <c r="AB16" s="46"/>
      <c r="AC16" s="46"/>
      <c r="AD16" s="46"/>
      <c r="AE16" s="45"/>
      <c r="AF16" s="45"/>
      <c r="AG16" s="45"/>
      <c r="AH16" s="48"/>
      <c r="AI16" s="46"/>
      <c r="AJ16" s="46"/>
      <c r="AK16" s="46"/>
      <c r="AL16" s="46"/>
      <c r="AM16" s="46"/>
    </row>
    <row r="17" spans="1:39" x14ac:dyDescent="0.3">
      <c r="A17" s="40"/>
      <c r="B17" s="40"/>
      <c r="C17" s="41"/>
      <c r="D17" s="41"/>
      <c r="E17" s="43"/>
      <c r="F17" s="43"/>
      <c r="G17" s="43"/>
      <c r="H17" s="43"/>
      <c r="I17" s="43"/>
      <c r="J17" s="43"/>
      <c r="K17" s="43"/>
      <c r="L17" s="43"/>
      <c r="M17" s="43"/>
      <c r="N17" s="44"/>
      <c r="O17" s="44"/>
      <c r="P17" s="44"/>
      <c r="Q17" s="44"/>
      <c r="R17" s="44"/>
      <c r="S17" s="44"/>
      <c r="T17" s="44"/>
      <c r="U17" s="44"/>
      <c r="V17" s="44"/>
      <c r="W17" s="45"/>
      <c r="X17" s="45"/>
      <c r="Y17" s="45"/>
      <c r="Z17" s="45"/>
      <c r="AA17" s="46"/>
      <c r="AB17" s="46"/>
      <c r="AC17" s="46"/>
      <c r="AD17" s="46"/>
      <c r="AE17" s="45"/>
      <c r="AF17" s="45"/>
      <c r="AG17" s="45"/>
      <c r="AH17" s="48"/>
      <c r="AI17" s="46"/>
      <c r="AJ17" s="46"/>
      <c r="AK17" s="46"/>
      <c r="AL17" s="46"/>
      <c r="AM17" s="46"/>
    </row>
    <row r="18" spans="1:39" x14ac:dyDescent="0.3">
      <c r="A18" s="40"/>
      <c r="B18" s="40"/>
      <c r="C18" s="41"/>
      <c r="D18" s="41"/>
      <c r="E18" s="43"/>
      <c r="F18" s="43"/>
      <c r="G18" s="43"/>
      <c r="H18" s="43"/>
      <c r="I18" s="43"/>
      <c r="J18" s="43"/>
      <c r="K18" s="43"/>
      <c r="L18" s="43"/>
      <c r="M18" s="43"/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45"/>
      <c r="Y18" s="45"/>
      <c r="Z18" s="45"/>
      <c r="AA18" s="46"/>
      <c r="AB18" s="46"/>
      <c r="AC18" s="46"/>
      <c r="AD18" s="46"/>
      <c r="AE18" s="45"/>
      <c r="AF18" s="45"/>
      <c r="AG18" s="45"/>
      <c r="AH18" s="48"/>
      <c r="AI18" s="46"/>
      <c r="AJ18" s="46"/>
      <c r="AK18" s="46"/>
      <c r="AL18" s="46"/>
      <c r="AM18" s="46"/>
    </row>
    <row r="19" spans="1:39" x14ac:dyDescent="0.3">
      <c r="A19" s="40"/>
      <c r="B19" s="40"/>
      <c r="C19" s="41"/>
      <c r="D19" s="41"/>
      <c r="E19" s="43"/>
      <c r="F19" s="43"/>
      <c r="G19" s="43"/>
      <c r="H19" s="43"/>
      <c r="I19" s="43"/>
      <c r="J19" s="43"/>
      <c r="K19" s="43"/>
      <c r="L19" s="43"/>
      <c r="M19" s="43"/>
      <c r="N19" s="44"/>
      <c r="O19" s="44"/>
      <c r="P19" s="44"/>
      <c r="Q19" s="44"/>
      <c r="R19" s="44"/>
      <c r="S19" s="44"/>
      <c r="T19" s="44"/>
      <c r="U19" s="44"/>
      <c r="V19" s="44"/>
      <c r="W19" s="45"/>
      <c r="X19" s="45"/>
      <c r="Y19" s="45"/>
      <c r="Z19" s="45"/>
      <c r="AA19" s="46"/>
      <c r="AB19" s="46"/>
      <c r="AC19" s="46"/>
      <c r="AD19" s="46"/>
      <c r="AE19" s="45"/>
      <c r="AF19" s="45"/>
      <c r="AG19" s="45"/>
      <c r="AH19" s="48"/>
      <c r="AI19" s="46"/>
      <c r="AJ19" s="46"/>
      <c r="AK19" s="46"/>
      <c r="AL19" s="46"/>
      <c r="AM19" s="46"/>
    </row>
    <row r="20" spans="1:39" x14ac:dyDescent="0.3">
      <c r="A20" s="40"/>
      <c r="B20" s="40"/>
      <c r="C20" s="41"/>
      <c r="D20" s="41"/>
      <c r="E20" s="43"/>
      <c r="F20" s="43"/>
      <c r="G20" s="43"/>
      <c r="H20" s="43"/>
      <c r="I20" s="43"/>
      <c r="J20" s="43"/>
      <c r="K20" s="43"/>
      <c r="L20" s="43"/>
      <c r="M20" s="43"/>
      <c r="N20" s="44"/>
      <c r="O20" s="44"/>
      <c r="P20" s="44"/>
      <c r="Q20" s="44"/>
      <c r="R20" s="44"/>
      <c r="S20" s="44"/>
      <c r="T20" s="44"/>
      <c r="U20" s="44"/>
      <c r="V20" s="44"/>
      <c r="W20" s="45"/>
      <c r="X20" s="45"/>
      <c r="Y20" s="45"/>
      <c r="Z20" s="45"/>
      <c r="AA20" s="46"/>
      <c r="AB20" s="46"/>
      <c r="AC20" s="46"/>
      <c r="AD20" s="46"/>
      <c r="AE20" s="45"/>
      <c r="AF20" s="45"/>
      <c r="AG20" s="45"/>
      <c r="AH20" s="48"/>
      <c r="AI20" s="46"/>
      <c r="AJ20" s="46"/>
      <c r="AK20" s="46"/>
      <c r="AL20" s="46"/>
      <c r="AM20" s="46"/>
    </row>
    <row r="21" spans="1:39" x14ac:dyDescent="0.3">
      <c r="A21" s="40"/>
      <c r="B21" s="40"/>
      <c r="C21" s="41"/>
      <c r="D21" s="41"/>
      <c r="E21" s="43"/>
      <c r="F21" s="43"/>
      <c r="G21" s="43"/>
      <c r="H21" s="43"/>
      <c r="I21" s="43"/>
      <c r="J21" s="43"/>
      <c r="K21" s="43"/>
      <c r="L21" s="43"/>
      <c r="M21" s="43"/>
      <c r="N21" s="44"/>
      <c r="O21" s="44"/>
      <c r="P21" s="44"/>
      <c r="Q21" s="44"/>
      <c r="R21" s="44"/>
      <c r="S21" s="44"/>
      <c r="T21" s="44"/>
      <c r="U21" s="44"/>
      <c r="V21" s="44"/>
      <c r="W21" s="45"/>
      <c r="X21" s="45"/>
      <c r="Y21" s="45"/>
      <c r="Z21" s="45"/>
      <c r="AA21" s="46"/>
      <c r="AB21" s="46"/>
      <c r="AC21" s="46"/>
      <c r="AD21" s="46"/>
      <c r="AE21" s="45"/>
      <c r="AF21" s="45"/>
      <c r="AG21" s="45"/>
      <c r="AH21" s="48"/>
      <c r="AI21" s="46"/>
      <c r="AJ21" s="46"/>
      <c r="AK21" s="46"/>
      <c r="AL21" s="46"/>
      <c r="AM21" s="46"/>
    </row>
    <row r="22" spans="1:39" x14ac:dyDescent="0.3">
      <c r="A22" s="40"/>
      <c r="B22" s="40"/>
      <c r="C22" s="41"/>
      <c r="D22" s="41"/>
      <c r="E22" s="43"/>
      <c r="F22" s="43"/>
      <c r="G22" s="43"/>
      <c r="H22" s="43"/>
      <c r="I22" s="43"/>
      <c r="J22" s="43"/>
      <c r="K22" s="43"/>
      <c r="L22" s="43"/>
      <c r="M22" s="43"/>
      <c r="N22" s="44"/>
      <c r="O22" s="44"/>
      <c r="P22" s="44"/>
      <c r="Q22" s="44"/>
      <c r="R22" s="44"/>
      <c r="S22" s="44"/>
      <c r="T22" s="44"/>
      <c r="U22" s="44"/>
      <c r="V22" s="44"/>
      <c r="W22" s="45"/>
      <c r="X22" s="45"/>
      <c r="Y22" s="45"/>
      <c r="Z22" s="45"/>
      <c r="AA22" s="46"/>
      <c r="AB22" s="46"/>
      <c r="AC22" s="46"/>
      <c r="AD22" s="46"/>
      <c r="AE22" s="45"/>
      <c r="AF22" s="45"/>
      <c r="AG22" s="45"/>
      <c r="AH22" s="48"/>
      <c r="AI22" s="46"/>
      <c r="AJ22" s="46"/>
      <c r="AK22" s="46"/>
      <c r="AL22" s="46"/>
      <c r="AM22" s="46"/>
    </row>
    <row r="23" spans="1:39" x14ac:dyDescent="0.3">
      <c r="A23" s="40"/>
      <c r="B23" s="40"/>
      <c r="C23" s="41"/>
      <c r="D23" s="41"/>
      <c r="E23" s="43"/>
      <c r="F23" s="43"/>
      <c r="G23" s="43"/>
      <c r="H23" s="43"/>
      <c r="I23" s="43"/>
      <c r="J23" s="43"/>
      <c r="K23" s="43"/>
      <c r="L23" s="43"/>
      <c r="M23" s="43"/>
      <c r="N23" s="44"/>
      <c r="O23" s="44"/>
      <c r="P23" s="44"/>
      <c r="Q23" s="44"/>
      <c r="R23" s="44"/>
      <c r="S23" s="44"/>
      <c r="T23" s="44"/>
      <c r="U23" s="44"/>
      <c r="V23" s="44"/>
      <c r="W23" s="45"/>
      <c r="X23" s="45"/>
      <c r="Y23" s="45"/>
      <c r="Z23" s="45"/>
      <c r="AA23" s="46"/>
      <c r="AB23" s="46"/>
      <c r="AC23" s="46"/>
      <c r="AD23" s="46"/>
      <c r="AE23" s="45"/>
      <c r="AF23" s="45"/>
      <c r="AG23" s="45"/>
      <c r="AH23" s="48"/>
      <c r="AI23" s="46"/>
      <c r="AJ23" s="46"/>
      <c r="AK23" s="46"/>
      <c r="AL23" s="46"/>
      <c r="AM23" s="46"/>
    </row>
    <row r="24" spans="1:39" x14ac:dyDescent="0.3">
      <c r="A24" s="40"/>
      <c r="B24" s="40"/>
      <c r="C24" s="41"/>
      <c r="D24" s="41"/>
      <c r="E24" s="43"/>
      <c r="F24" s="43"/>
      <c r="G24" s="43"/>
      <c r="H24" s="43"/>
      <c r="I24" s="43"/>
      <c r="J24" s="43"/>
      <c r="K24" s="43"/>
      <c r="L24" s="43"/>
      <c r="M24" s="43"/>
      <c r="N24" s="44"/>
      <c r="O24" s="44"/>
      <c r="P24" s="44"/>
      <c r="Q24" s="44"/>
      <c r="R24" s="44"/>
      <c r="S24" s="44"/>
      <c r="T24" s="44"/>
      <c r="U24" s="44"/>
      <c r="V24" s="44"/>
      <c r="W24" s="45"/>
      <c r="X24" s="45"/>
      <c r="Y24" s="45"/>
      <c r="Z24" s="45"/>
      <c r="AA24" s="46"/>
      <c r="AB24" s="46"/>
      <c r="AC24" s="46"/>
      <c r="AD24" s="46"/>
      <c r="AE24" s="45"/>
      <c r="AF24" s="45"/>
      <c r="AG24" s="45"/>
      <c r="AH24" s="48"/>
      <c r="AI24" s="46"/>
      <c r="AJ24" s="46"/>
      <c r="AK24" s="46"/>
      <c r="AL24" s="46"/>
      <c r="AM24" s="46"/>
    </row>
    <row r="25" spans="1:39" x14ac:dyDescent="0.3">
      <c r="A25" s="40"/>
      <c r="B25" s="40"/>
      <c r="C25" s="41"/>
      <c r="D25" s="41"/>
      <c r="E25" s="43"/>
      <c r="F25" s="43"/>
      <c r="G25" s="43"/>
      <c r="H25" s="43"/>
      <c r="I25" s="43"/>
      <c r="J25" s="43"/>
      <c r="K25" s="43"/>
      <c r="L25" s="43"/>
      <c r="M25" s="43"/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45"/>
      <c r="Y25" s="45"/>
      <c r="Z25" s="45"/>
      <c r="AA25" s="46"/>
      <c r="AB25" s="46"/>
      <c r="AC25" s="46"/>
      <c r="AD25" s="46"/>
      <c r="AE25" s="45"/>
      <c r="AF25" s="45"/>
      <c r="AG25" s="45"/>
      <c r="AH25" s="48"/>
      <c r="AI25" s="46"/>
      <c r="AJ25" s="46"/>
      <c r="AK25" s="46"/>
      <c r="AL25" s="46"/>
      <c r="AM25" s="46"/>
    </row>
    <row r="26" spans="1:39" x14ac:dyDescent="0.3">
      <c r="A26" s="40"/>
      <c r="B26" s="40"/>
      <c r="C26" s="41"/>
      <c r="D26" s="41"/>
      <c r="E26" s="49"/>
      <c r="F26" s="50"/>
      <c r="G26" s="50"/>
      <c r="H26" s="50"/>
      <c r="I26" s="50"/>
      <c r="J26" s="50"/>
      <c r="K26" s="50"/>
      <c r="L26" s="50"/>
      <c r="M26" s="50"/>
      <c r="N26" s="44"/>
      <c r="O26" s="44"/>
      <c r="P26" s="44"/>
      <c r="Q26" s="44"/>
      <c r="R26" s="44"/>
      <c r="S26" s="44"/>
      <c r="T26" s="44"/>
      <c r="U26" s="44"/>
      <c r="V26" s="44"/>
      <c r="W26" s="45"/>
      <c r="X26" s="45"/>
      <c r="Y26" s="45"/>
      <c r="Z26" s="45"/>
      <c r="AA26" s="46"/>
      <c r="AB26" s="46"/>
      <c r="AC26" s="46"/>
      <c r="AD26" s="46"/>
      <c r="AE26" s="45"/>
      <c r="AF26" s="45"/>
      <c r="AG26" s="45"/>
      <c r="AH26" s="48"/>
      <c r="AI26" s="46"/>
      <c r="AJ26" s="46"/>
      <c r="AK26" s="46"/>
      <c r="AL26" s="46"/>
      <c r="AM26" s="46"/>
    </row>
    <row r="27" spans="1:39" x14ac:dyDescent="0.3">
      <c r="A27" s="40"/>
      <c r="B27" s="40"/>
      <c r="C27" s="41"/>
      <c r="D27" s="41"/>
      <c r="E27" s="49"/>
      <c r="F27" s="50"/>
      <c r="G27" s="50"/>
      <c r="H27" s="50"/>
      <c r="I27" s="50"/>
      <c r="J27" s="50"/>
      <c r="K27" s="50"/>
      <c r="L27" s="50"/>
      <c r="M27" s="50"/>
      <c r="N27" s="44"/>
      <c r="O27" s="44"/>
      <c r="P27" s="44"/>
      <c r="Q27" s="44"/>
      <c r="R27" s="44"/>
      <c r="S27" s="44"/>
      <c r="T27" s="44"/>
      <c r="U27" s="44"/>
      <c r="V27" s="44"/>
      <c r="W27" s="45"/>
      <c r="X27" s="45"/>
      <c r="Y27" s="45"/>
      <c r="Z27" s="45"/>
      <c r="AA27" s="46"/>
      <c r="AB27" s="46"/>
      <c r="AC27" s="46"/>
      <c r="AD27" s="46"/>
      <c r="AE27" s="45"/>
      <c r="AF27" s="45"/>
      <c r="AG27" s="45"/>
      <c r="AH27" s="48"/>
      <c r="AI27" s="46"/>
      <c r="AJ27" s="46"/>
      <c r="AK27" s="46"/>
      <c r="AL27" s="46"/>
      <c r="AM27" s="46"/>
    </row>
    <row r="28" spans="1:39" x14ac:dyDescent="0.3">
      <c r="A28" s="40"/>
      <c r="B28" s="40"/>
      <c r="C28" s="41"/>
      <c r="D28" s="41"/>
      <c r="E28" s="49"/>
      <c r="F28" s="51"/>
      <c r="G28" s="51"/>
      <c r="H28" s="51"/>
      <c r="I28" s="51"/>
      <c r="J28" s="51"/>
      <c r="K28" s="51"/>
      <c r="L28" s="51"/>
      <c r="M28" s="51"/>
      <c r="N28" s="44"/>
      <c r="O28" s="44"/>
      <c r="P28" s="44"/>
      <c r="Q28" s="44"/>
      <c r="R28" s="44"/>
      <c r="S28" s="44"/>
      <c r="T28" s="44"/>
      <c r="U28" s="44"/>
      <c r="V28" s="44"/>
      <c r="W28" s="45"/>
      <c r="X28" s="45"/>
      <c r="Y28" s="45"/>
      <c r="Z28" s="45"/>
      <c r="AA28" s="46"/>
      <c r="AB28" s="46"/>
      <c r="AC28" s="46"/>
      <c r="AD28" s="46"/>
      <c r="AE28" s="45"/>
      <c r="AF28" s="45"/>
      <c r="AG28" s="45"/>
      <c r="AH28" s="48"/>
      <c r="AI28" s="46"/>
      <c r="AJ28" s="46"/>
      <c r="AK28" s="46"/>
      <c r="AL28" s="46"/>
      <c r="AM28" s="46"/>
    </row>
    <row r="29" spans="1:39" x14ac:dyDescent="0.3">
      <c r="A29" s="40"/>
      <c r="B29" s="40"/>
      <c r="C29" s="41"/>
      <c r="D29" s="41"/>
      <c r="E29" s="49"/>
      <c r="F29" s="51"/>
      <c r="G29" s="51"/>
      <c r="H29" s="51"/>
      <c r="I29" s="51"/>
      <c r="J29" s="51"/>
      <c r="K29" s="51"/>
      <c r="L29" s="51"/>
      <c r="M29" s="51"/>
      <c r="N29" s="44"/>
      <c r="O29" s="44"/>
      <c r="P29" s="44"/>
      <c r="Q29" s="44"/>
      <c r="R29" s="44"/>
      <c r="S29" s="44"/>
      <c r="T29" s="44"/>
      <c r="U29" s="44"/>
      <c r="V29" s="44"/>
      <c r="W29" s="45"/>
      <c r="X29" s="45"/>
      <c r="Y29" s="45"/>
      <c r="Z29" s="45"/>
      <c r="AA29" s="46"/>
      <c r="AB29" s="46"/>
      <c r="AC29" s="46"/>
      <c r="AD29" s="46"/>
      <c r="AE29" s="45"/>
      <c r="AF29" s="45"/>
      <c r="AG29" s="45"/>
      <c r="AH29" s="48"/>
      <c r="AI29" s="46"/>
      <c r="AJ29" s="46"/>
      <c r="AK29" s="46"/>
      <c r="AL29" s="46"/>
      <c r="AM29" s="46"/>
    </row>
    <row r="30" spans="1:39" x14ac:dyDescent="0.3">
      <c r="A30" s="40"/>
      <c r="B30" s="40"/>
      <c r="C30" s="41"/>
      <c r="D30" s="41"/>
      <c r="E30" s="49"/>
      <c r="F30" s="51"/>
      <c r="G30" s="51"/>
      <c r="H30" s="51"/>
      <c r="I30" s="51"/>
      <c r="J30" s="51"/>
      <c r="K30" s="51"/>
      <c r="L30" s="51"/>
      <c r="M30" s="51"/>
      <c r="N30" s="44"/>
      <c r="O30" s="44"/>
      <c r="P30" s="44"/>
      <c r="Q30" s="44"/>
      <c r="R30" s="44"/>
      <c r="S30" s="44"/>
      <c r="T30" s="44"/>
      <c r="U30" s="44"/>
      <c r="V30" s="44"/>
      <c r="W30" s="45"/>
      <c r="X30" s="45"/>
      <c r="Y30" s="45"/>
      <c r="Z30" s="45"/>
      <c r="AA30" s="46"/>
      <c r="AB30" s="46"/>
      <c r="AC30" s="46"/>
      <c r="AD30" s="46"/>
      <c r="AE30" s="45"/>
      <c r="AF30" s="45"/>
      <c r="AG30" s="45"/>
      <c r="AH30" s="48"/>
      <c r="AI30" s="46"/>
      <c r="AJ30" s="46"/>
      <c r="AK30" s="46"/>
      <c r="AL30" s="46"/>
      <c r="AM30" s="46"/>
    </row>
    <row r="31" spans="1:39" x14ac:dyDescent="0.3">
      <c r="A31" s="40"/>
      <c r="B31" s="40"/>
      <c r="C31" s="41"/>
      <c r="D31" s="41"/>
      <c r="E31" s="49"/>
      <c r="F31" s="51"/>
      <c r="G31" s="51"/>
      <c r="H31" s="51"/>
      <c r="I31" s="51"/>
      <c r="J31" s="51"/>
      <c r="K31" s="51"/>
      <c r="L31" s="51"/>
      <c r="M31" s="51"/>
      <c r="N31" s="44"/>
      <c r="O31" s="44"/>
      <c r="P31" s="44"/>
      <c r="Q31" s="44"/>
      <c r="R31" s="44"/>
      <c r="S31" s="44"/>
      <c r="T31" s="44"/>
      <c r="U31" s="44"/>
      <c r="V31" s="44"/>
      <c r="W31" s="45"/>
      <c r="X31" s="45"/>
      <c r="Y31" s="45"/>
      <c r="Z31" s="45"/>
      <c r="AA31" s="46"/>
      <c r="AB31" s="46"/>
      <c r="AC31" s="46"/>
      <c r="AD31" s="46"/>
      <c r="AE31" s="45"/>
      <c r="AF31" s="45"/>
      <c r="AG31" s="45"/>
      <c r="AH31" s="48"/>
      <c r="AI31" s="46"/>
      <c r="AJ31" s="46"/>
      <c r="AK31" s="46"/>
      <c r="AL31" s="46"/>
      <c r="AM31" s="46"/>
    </row>
    <row r="32" spans="1:39" x14ac:dyDescent="0.3">
      <c r="A32" s="40"/>
      <c r="B32" s="40"/>
      <c r="C32" s="41"/>
      <c r="D32" s="41"/>
      <c r="E32" s="49"/>
      <c r="F32" s="51"/>
      <c r="G32" s="51"/>
      <c r="H32" s="51"/>
      <c r="I32" s="51"/>
      <c r="J32" s="51"/>
      <c r="K32" s="51"/>
      <c r="L32" s="51"/>
      <c r="M32" s="51"/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45"/>
      <c r="Y32" s="45"/>
      <c r="Z32" s="45"/>
      <c r="AA32" s="46"/>
      <c r="AB32" s="46"/>
      <c r="AC32" s="46"/>
      <c r="AD32" s="46"/>
      <c r="AE32" s="45"/>
      <c r="AF32" s="45"/>
      <c r="AG32" s="45"/>
      <c r="AH32" s="48"/>
      <c r="AI32" s="46"/>
      <c r="AJ32" s="46"/>
      <c r="AK32" s="46"/>
      <c r="AL32" s="46"/>
      <c r="AM32" s="46"/>
    </row>
    <row r="33" spans="1:39" x14ac:dyDescent="0.3">
      <c r="A33" s="40"/>
      <c r="B33" s="40"/>
      <c r="C33" s="41"/>
      <c r="D33" s="41"/>
      <c r="E33" s="49"/>
      <c r="F33" s="51"/>
      <c r="G33" s="51"/>
      <c r="H33" s="51"/>
      <c r="I33" s="51"/>
      <c r="J33" s="51"/>
      <c r="K33" s="51"/>
      <c r="L33" s="51"/>
      <c r="M33" s="51"/>
      <c r="N33" s="44"/>
      <c r="O33" s="44"/>
      <c r="P33" s="44"/>
      <c r="Q33" s="44"/>
      <c r="R33" s="44"/>
      <c r="S33" s="44"/>
      <c r="T33" s="44"/>
      <c r="U33" s="44"/>
      <c r="V33" s="44"/>
      <c r="W33" s="45"/>
      <c r="X33" s="45"/>
      <c r="Y33" s="45"/>
      <c r="Z33" s="45"/>
      <c r="AA33" s="46"/>
      <c r="AB33" s="46"/>
      <c r="AC33" s="46"/>
      <c r="AD33" s="46"/>
      <c r="AE33" s="45"/>
      <c r="AF33" s="45"/>
      <c r="AG33" s="45"/>
      <c r="AH33" s="48"/>
      <c r="AI33" s="46"/>
      <c r="AJ33" s="46"/>
      <c r="AK33" s="46"/>
      <c r="AL33" s="46"/>
      <c r="AM33" s="46"/>
    </row>
    <row r="34" spans="1:39" x14ac:dyDescent="0.3">
      <c r="A34" s="40"/>
      <c r="B34" s="40"/>
      <c r="C34" s="41"/>
      <c r="D34" s="41"/>
      <c r="E34" s="49"/>
      <c r="F34" s="51"/>
      <c r="G34" s="51"/>
      <c r="H34" s="51"/>
      <c r="I34" s="51"/>
      <c r="J34" s="51"/>
      <c r="K34" s="51"/>
      <c r="L34" s="51"/>
      <c r="M34" s="51"/>
      <c r="N34" s="44"/>
      <c r="O34" s="44"/>
      <c r="P34" s="44"/>
      <c r="Q34" s="44"/>
      <c r="R34" s="44"/>
      <c r="S34" s="44"/>
      <c r="T34" s="44"/>
      <c r="U34" s="44"/>
      <c r="V34" s="44"/>
      <c r="W34" s="45"/>
      <c r="X34" s="45"/>
      <c r="Y34" s="45"/>
      <c r="Z34" s="45"/>
      <c r="AA34" s="46"/>
      <c r="AB34" s="46"/>
      <c r="AC34" s="46"/>
      <c r="AD34" s="46"/>
      <c r="AE34" s="45"/>
      <c r="AF34" s="45"/>
      <c r="AG34" s="45"/>
      <c r="AH34" s="48"/>
      <c r="AI34" s="46"/>
      <c r="AJ34" s="46"/>
      <c r="AK34" s="46"/>
      <c r="AL34" s="46"/>
      <c r="AM34" s="46"/>
    </row>
    <row r="35" spans="1:39" x14ac:dyDescent="0.3">
      <c r="A35" s="40"/>
      <c r="B35" s="40"/>
      <c r="C35" s="41"/>
      <c r="D35" s="41"/>
      <c r="E35" s="49"/>
      <c r="F35" s="51"/>
      <c r="G35" s="51"/>
      <c r="H35" s="51"/>
      <c r="I35" s="51"/>
      <c r="J35" s="51"/>
      <c r="K35" s="51"/>
      <c r="L35" s="51"/>
      <c r="M35" s="51"/>
      <c r="N35" s="44"/>
      <c r="O35" s="44"/>
      <c r="P35" s="44"/>
      <c r="Q35" s="44"/>
      <c r="R35" s="44"/>
      <c r="S35" s="44"/>
      <c r="T35" s="44"/>
      <c r="U35" s="44"/>
      <c r="V35" s="44"/>
      <c r="W35" s="45"/>
      <c r="X35" s="45"/>
      <c r="Y35" s="45"/>
      <c r="Z35" s="45"/>
      <c r="AA35" s="46"/>
      <c r="AB35" s="46"/>
      <c r="AC35" s="46"/>
      <c r="AD35" s="46"/>
      <c r="AE35" s="45"/>
      <c r="AF35" s="45"/>
      <c r="AG35" s="45"/>
      <c r="AH35" s="48"/>
      <c r="AI35" s="46"/>
      <c r="AJ35" s="46"/>
      <c r="AK35" s="46"/>
      <c r="AL35" s="46"/>
      <c r="AM35" s="46"/>
    </row>
    <row r="36" spans="1:39" x14ac:dyDescent="0.3">
      <c r="A36" s="40"/>
      <c r="B36" s="40"/>
      <c r="C36" s="41"/>
      <c r="D36" s="41"/>
      <c r="E36" s="49"/>
      <c r="F36" s="51"/>
      <c r="G36" s="51"/>
      <c r="H36" s="51"/>
      <c r="I36" s="51"/>
      <c r="J36" s="51"/>
      <c r="K36" s="51"/>
      <c r="L36" s="51"/>
      <c r="M36" s="51"/>
      <c r="N36" s="44"/>
      <c r="O36" s="44"/>
      <c r="P36" s="44"/>
      <c r="Q36" s="44"/>
      <c r="R36" s="44"/>
      <c r="S36" s="44"/>
      <c r="T36" s="44"/>
      <c r="U36" s="44"/>
      <c r="V36" s="44"/>
      <c r="W36" s="45"/>
      <c r="X36" s="45"/>
      <c r="Y36" s="45"/>
      <c r="Z36" s="45"/>
      <c r="AA36" s="46"/>
      <c r="AB36" s="46"/>
      <c r="AC36" s="46"/>
      <c r="AD36" s="46"/>
      <c r="AE36" s="45"/>
      <c r="AF36" s="45"/>
      <c r="AG36" s="45"/>
      <c r="AH36" s="48"/>
      <c r="AI36" s="46"/>
      <c r="AJ36" s="46"/>
      <c r="AK36" s="46"/>
      <c r="AL36" s="46"/>
      <c r="AM36" s="46"/>
    </row>
    <row r="37" spans="1:39" x14ac:dyDescent="0.3">
      <c r="A37" s="40"/>
      <c r="B37" s="40"/>
      <c r="C37" s="41"/>
      <c r="D37" s="41"/>
      <c r="E37" s="49"/>
      <c r="F37" s="51"/>
      <c r="G37" s="51"/>
      <c r="H37" s="51"/>
      <c r="I37" s="51"/>
      <c r="J37" s="51"/>
      <c r="K37" s="51"/>
      <c r="L37" s="51"/>
      <c r="M37" s="51"/>
      <c r="N37" s="44"/>
      <c r="O37" s="44"/>
      <c r="P37" s="44"/>
      <c r="Q37" s="44"/>
      <c r="R37" s="44"/>
      <c r="S37" s="44"/>
      <c r="T37" s="44"/>
      <c r="U37" s="44"/>
      <c r="V37" s="44"/>
      <c r="W37" s="45"/>
      <c r="X37" s="45"/>
      <c r="Y37" s="45"/>
      <c r="Z37" s="45"/>
      <c r="AA37" s="46"/>
      <c r="AB37" s="46"/>
      <c r="AC37" s="46"/>
      <c r="AD37" s="46"/>
      <c r="AE37" s="45"/>
      <c r="AF37" s="45"/>
      <c r="AG37" s="45"/>
      <c r="AH37" s="48"/>
      <c r="AI37" s="46"/>
      <c r="AJ37" s="46"/>
      <c r="AK37" s="46"/>
      <c r="AL37" s="46"/>
      <c r="AM37" s="46"/>
    </row>
    <row r="38" spans="1:39" x14ac:dyDescent="0.3">
      <c r="A38" s="40"/>
      <c r="B38" s="40"/>
      <c r="C38" s="41"/>
      <c r="D38" s="41"/>
      <c r="E38" s="49"/>
      <c r="F38" s="51"/>
      <c r="G38" s="51"/>
      <c r="H38" s="51"/>
      <c r="I38" s="51"/>
      <c r="J38" s="51"/>
      <c r="K38" s="51"/>
      <c r="L38" s="51"/>
      <c r="M38" s="51"/>
      <c r="N38" s="44"/>
      <c r="O38" s="44"/>
      <c r="P38" s="44"/>
      <c r="Q38" s="44"/>
      <c r="R38" s="44"/>
      <c r="S38" s="44"/>
      <c r="T38" s="44"/>
      <c r="U38" s="44"/>
      <c r="V38" s="44"/>
      <c r="W38" s="45"/>
      <c r="X38" s="45"/>
      <c r="Y38" s="45"/>
      <c r="Z38" s="45"/>
      <c r="AA38" s="46"/>
      <c r="AB38" s="46"/>
      <c r="AC38" s="46"/>
      <c r="AD38" s="46"/>
      <c r="AE38" s="45"/>
      <c r="AF38" s="45"/>
      <c r="AG38" s="45"/>
      <c r="AH38" s="48"/>
      <c r="AI38" s="46"/>
      <c r="AJ38" s="46"/>
      <c r="AK38" s="46"/>
      <c r="AL38" s="46"/>
      <c r="AM38" s="46"/>
    </row>
    <row r="39" spans="1:39" x14ac:dyDescent="0.3">
      <c r="A39" s="40"/>
      <c r="B39" s="40"/>
      <c r="C39" s="41"/>
      <c r="D39" s="41"/>
      <c r="E39" s="49"/>
      <c r="F39" s="51"/>
      <c r="G39" s="51"/>
      <c r="H39" s="51"/>
      <c r="I39" s="51"/>
      <c r="J39" s="51"/>
      <c r="K39" s="51"/>
      <c r="L39" s="51"/>
      <c r="M39" s="51"/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45"/>
      <c r="Y39" s="45"/>
      <c r="Z39" s="45"/>
      <c r="AA39" s="46"/>
      <c r="AB39" s="46"/>
      <c r="AC39" s="46"/>
      <c r="AD39" s="46"/>
      <c r="AE39" s="45"/>
      <c r="AF39" s="45"/>
      <c r="AG39" s="45"/>
      <c r="AH39" s="48"/>
      <c r="AI39" s="46"/>
      <c r="AJ39" s="46"/>
      <c r="AK39" s="46"/>
      <c r="AL39" s="46"/>
      <c r="AM39" s="46"/>
    </row>
    <row r="40" spans="1:39" x14ac:dyDescent="0.3">
      <c r="A40" s="40"/>
      <c r="B40" s="40"/>
      <c r="C40" s="41"/>
      <c r="D40" s="41"/>
      <c r="E40" s="49"/>
      <c r="F40" s="51"/>
      <c r="G40" s="51"/>
      <c r="H40" s="51"/>
      <c r="I40" s="51"/>
      <c r="J40" s="51"/>
      <c r="K40" s="51"/>
      <c r="L40" s="51"/>
      <c r="M40" s="51"/>
      <c r="N40" s="44"/>
      <c r="O40" s="44"/>
      <c r="P40" s="44"/>
      <c r="Q40" s="44"/>
      <c r="R40" s="44"/>
      <c r="S40" s="44"/>
      <c r="T40" s="44"/>
      <c r="U40" s="44"/>
      <c r="V40" s="44"/>
      <c r="W40" s="45"/>
      <c r="X40" s="45"/>
      <c r="Y40" s="45"/>
      <c r="Z40" s="45"/>
      <c r="AA40" s="46"/>
      <c r="AB40" s="46"/>
      <c r="AC40" s="46"/>
      <c r="AD40" s="46"/>
      <c r="AE40" s="45"/>
      <c r="AF40" s="45"/>
      <c r="AG40" s="45"/>
      <c r="AH40" s="48"/>
      <c r="AI40" s="46"/>
      <c r="AJ40" s="46"/>
      <c r="AK40" s="46"/>
      <c r="AL40" s="46"/>
      <c r="AM40" s="46"/>
    </row>
    <row r="41" spans="1:39" x14ac:dyDescent="0.3">
      <c r="A41" s="40"/>
      <c r="B41" s="40"/>
      <c r="C41" s="41"/>
      <c r="D41" s="41"/>
      <c r="E41" s="49"/>
      <c r="F41" s="51"/>
      <c r="G41" s="51"/>
      <c r="H41" s="51"/>
      <c r="I41" s="51"/>
      <c r="J41" s="51"/>
      <c r="K41" s="51"/>
      <c r="L41" s="51"/>
      <c r="M41" s="51"/>
      <c r="N41" s="44"/>
      <c r="O41" s="44"/>
      <c r="P41" s="44"/>
      <c r="Q41" s="44"/>
      <c r="R41" s="44"/>
      <c r="S41" s="44"/>
      <c r="T41" s="44"/>
      <c r="U41" s="44"/>
      <c r="V41" s="44"/>
      <c r="W41" s="45"/>
      <c r="X41" s="45"/>
      <c r="Y41" s="45"/>
      <c r="Z41" s="45"/>
      <c r="AA41" s="46"/>
      <c r="AB41" s="46"/>
      <c r="AC41" s="46"/>
      <c r="AD41" s="46"/>
      <c r="AE41" s="45"/>
      <c r="AF41" s="45"/>
      <c r="AG41" s="45"/>
      <c r="AH41" s="48"/>
      <c r="AI41" s="46"/>
      <c r="AJ41" s="46"/>
      <c r="AK41" s="46"/>
      <c r="AL41" s="46"/>
      <c r="AM41" s="46"/>
    </row>
    <row r="42" spans="1:39" x14ac:dyDescent="0.3">
      <c r="A42" s="40"/>
      <c r="B42" s="40"/>
      <c r="C42" s="41"/>
      <c r="D42" s="41"/>
      <c r="E42" s="49"/>
      <c r="F42" s="51"/>
      <c r="G42" s="51"/>
      <c r="H42" s="51"/>
      <c r="I42" s="51"/>
      <c r="J42" s="51"/>
      <c r="K42" s="51"/>
      <c r="L42" s="51"/>
      <c r="M42" s="51"/>
      <c r="N42" s="44"/>
      <c r="O42" s="44"/>
      <c r="P42" s="44"/>
      <c r="Q42" s="44"/>
      <c r="R42" s="44"/>
      <c r="S42" s="44"/>
      <c r="T42" s="44"/>
      <c r="U42" s="44"/>
      <c r="V42" s="44"/>
      <c r="W42" s="45"/>
      <c r="X42" s="45"/>
      <c r="Y42" s="45"/>
      <c r="Z42" s="45"/>
      <c r="AA42" s="46"/>
      <c r="AB42" s="46"/>
      <c r="AC42" s="46"/>
      <c r="AD42" s="46"/>
      <c r="AE42" s="45"/>
      <c r="AF42" s="45"/>
      <c r="AG42" s="45"/>
      <c r="AH42" s="48"/>
      <c r="AI42" s="46"/>
      <c r="AJ42" s="46"/>
      <c r="AK42" s="46"/>
      <c r="AL42" s="46"/>
      <c r="AM42" s="46"/>
    </row>
    <row r="43" spans="1:39" x14ac:dyDescent="0.3">
      <c r="A43" s="40"/>
      <c r="B43" s="40"/>
      <c r="C43" s="41"/>
      <c r="D43" s="41"/>
      <c r="E43" s="49"/>
      <c r="F43" s="51"/>
      <c r="G43" s="51"/>
      <c r="H43" s="51"/>
      <c r="I43" s="51"/>
      <c r="J43" s="51"/>
      <c r="K43" s="51"/>
      <c r="L43" s="51"/>
      <c r="M43" s="51"/>
      <c r="N43" s="44"/>
      <c r="O43" s="44"/>
      <c r="P43" s="44"/>
      <c r="Q43" s="44"/>
      <c r="R43" s="44"/>
      <c r="S43" s="44"/>
      <c r="T43" s="44"/>
      <c r="U43" s="44"/>
      <c r="V43" s="44"/>
      <c r="W43" s="45"/>
      <c r="X43" s="45"/>
      <c r="Y43" s="45"/>
      <c r="Z43" s="45"/>
      <c r="AA43" s="46"/>
      <c r="AB43" s="46"/>
      <c r="AC43" s="46"/>
      <c r="AD43" s="46"/>
      <c r="AE43" s="45"/>
      <c r="AF43" s="45"/>
      <c r="AG43" s="45"/>
      <c r="AH43" s="48"/>
      <c r="AI43" s="46"/>
      <c r="AJ43" s="46"/>
      <c r="AK43" s="46"/>
      <c r="AL43" s="46"/>
      <c r="AM43" s="46"/>
    </row>
    <row r="44" spans="1:39" x14ac:dyDescent="0.3">
      <c r="A44" s="40"/>
      <c r="B44" s="40"/>
      <c r="C44" s="41"/>
      <c r="D44" s="41"/>
      <c r="E44" s="49"/>
      <c r="F44" s="51"/>
      <c r="G44" s="51"/>
      <c r="H44" s="51"/>
      <c r="I44" s="51"/>
      <c r="J44" s="51"/>
      <c r="K44" s="51"/>
      <c r="L44" s="51"/>
      <c r="M44" s="51"/>
      <c r="N44" s="44"/>
      <c r="O44" s="44"/>
      <c r="P44" s="44"/>
      <c r="Q44" s="44"/>
      <c r="R44" s="44"/>
      <c r="S44" s="44"/>
      <c r="T44" s="44"/>
      <c r="U44" s="44"/>
      <c r="V44" s="44"/>
      <c r="W44" s="45"/>
      <c r="X44" s="45"/>
      <c r="Y44" s="45"/>
      <c r="Z44" s="45"/>
      <c r="AA44" s="46"/>
      <c r="AB44" s="46"/>
      <c r="AC44" s="46"/>
      <c r="AD44" s="46"/>
      <c r="AE44" s="45"/>
      <c r="AF44" s="45"/>
      <c r="AG44" s="45"/>
      <c r="AH44" s="48"/>
      <c r="AI44" s="46"/>
      <c r="AJ44" s="46"/>
      <c r="AK44" s="46"/>
      <c r="AL44" s="46"/>
      <c r="AM44" s="46"/>
    </row>
    <row r="45" spans="1:39" x14ac:dyDescent="0.3">
      <c r="A45" s="40"/>
      <c r="B45" s="40"/>
      <c r="C45" s="41"/>
      <c r="D45" s="41"/>
      <c r="E45" s="49"/>
      <c r="F45" s="52"/>
      <c r="G45" s="52"/>
      <c r="H45" s="52"/>
      <c r="I45" s="52"/>
      <c r="J45" s="51"/>
      <c r="K45" s="51"/>
      <c r="L45" s="51"/>
      <c r="M45" s="51"/>
      <c r="N45" s="44"/>
      <c r="O45" s="44"/>
      <c r="P45" s="44"/>
      <c r="Q45" s="44"/>
      <c r="R45" s="44"/>
      <c r="S45" s="44"/>
      <c r="T45" s="44"/>
      <c r="U45" s="44"/>
      <c r="V45" s="44"/>
      <c r="W45" s="45"/>
      <c r="X45" s="45"/>
      <c r="Y45" s="45"/>
      <c r="Z45" s="45"/>
      <c r="AA45" s="46"/>
      <c r="AB45" s="46"/>
      <c r="AC45" s="46"/>
      <c r="AD45" s="46"/>
      <c r="AE45" s="45"/>
      <c r="AF45" s="45"/>
      <c r="AG45" s="45"/>
      <c r="AH45" s="48"/>
      <c r="AI45" s="46"/>
      <c r="AJ45" s="46"/>
      <c r="AK45" s="46"/>
      <c r="AL45" s="46"/>
      <c r="AM45" s="46"/>
    </row>
    <row r="46" spans="1:39" x14ac:dyDescent="0.3">
      <c r="A46" s="40"/>
      <c r="B46" s="40"/>
      <c r="C46" s="41"/>
      <c r="D46" s="41"/>
      <c r="E46" s="49"/>
      <c r="F46" s="52"/>
      <c r="G46" s="52"/>
      <c r="H46" s="52"/>
      <c r="I46" s="52"/>
      <c r="J46" s="51"/>
      <c r="K46" s="51"/>
      <c r="L46" s="51"/>
      <c r="M46" s="51"/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45"/>
      <c r="Y46" s="45"/>
      <c r="Z46" s="45"/>
      <c r="AA46" s="46"/>
      <c r="AB46" s="46"/>
      <c r="AC46" s="46"/>
      <c r="AD46" s="46"/>
      <c r="AE46" s="45"/>
      <c r="AF46" s="45"/>
      <c r="AG46" s="45"/>
      <c r="AH46" s="48"/>
      <c r="AI46" s="46"/>
      <c r="AJ46" s="46"/>
      <c r="AK46" s="46"/>
      <c r="AL46" s="46"/>
      <c r="AM46" s="46"/>
    </row>
    <row r="47" spans="1:39" x14ac:dyDescent="0.3">
      <c r="A47" s="40"/>
      <c r="B47" s="40"/>
      <c r="C47" s="41"/>
      <c r="D47" s="41"/>
      <c r="E47" s="49"/>
      <c r="F47" s="52"/>
      <c r="G47" s="52"/>
      <c r="H47" s="52"/>
      <c r="I47" s="52"/>
      <c r="J47" s="51"/>
      <c r="K47" s="51"/>
      <c r="L47" s="51"/>
      <c r="M47" s="51"/>
      <c r="N47" s="44"/>
      <c r="O47" s="44"/>
      <c r="P47" s="44"/>
      <c r="Q47" s="44"/>
      <c r="R47" s="44"/>
      <c r="S47" s="44"/>
      <c r="T47" s="44"/>
      <c r="U47" s="44"/>
      <c r="V47" s="44"/>
      <c r="W47" s="45"/>
      <c r="X47" s="45"/>
      <c r="Y47" s="45"/>
      <c r="Z47" s="45"/>
      <c r="AA47" s="46"/>
      <c r="AB47" s="46"/>
      <c r="AC47" s="46"/>
      <c r="AD47" s="46"/>
      <c r="AE47" s="45"/>
      <c r="AF47" s="45"/>
      <c r="AG47" s="45"/>
      <c r="AH47" s="48"/>
      <c r="AI47" s="46"/>
      <c r="AJ47" s="46"/>
      <c r="AK47" s="46"/>
      <c r="AL47" s="46"/>
      <c r="AM47" s="46"/>
    </row>
    <row r="48" spans="1:39" x14ac:dyDescent="0.3">
      <c r="A48" s="40"/>
      <c r="B48" s="40"/>
      <c r="C48" s="41"/>
      <c r="D48" s="41"/>
      <c r="E48" s="49"/>
      <c r="F48" s="52"/>
      <c r="G48" s="52"/>
      <c r="H48" s="52"/>
      <c r="I48" s="52"/>
      <c r="J48" s="51"/>
      <c r="K48" s="51"/>
      <c r="L48" s="51"/>
      <c r="M48" s="51"/>
      <c r="N48" s="44"/>
      <c r="O48" s="44"/>
      <c r="P48" s="44"/>
      <c r="Q48" s="44"/>
      <c r="R48" s="44"/>
      <c r="S48" s="44"/>
      <c r="T48" s="44"/>
      <c r="U48" s="44"/>
      <c r="V48" s="44"/>
      <c r="W48" s="45"/>
      <c r="X48" s="45"/>
      <c r="Y48" s="45"/>
      <c r="Z48" s="45"/>
      <c r="AA48" s="46"/>
      <c r="AB48" s="46"/>
      <c r="AC48" s="46"/>
      <c r="AD48" s="46"/>
      <c r="AE48" s="45"/>
      <c r="AF48" s="45"/>
      <c r="AG48" s="45"/>
      <c r="AH48" s="48"/>
      <c r="AI48" s="46"/>
      <c r="AJ48" s="46"/>
      <c r="AK48" s="46"/>
      <c r="AL48" s="46"/>
      <c r="AM48" s="46"/>
    </row>
    <row r="49" spans="1:98" x14ac:dyDescent="0.3">
      <c r="A49" s="40"/>
      <c r="B49" s="40"/>
      <c r="C49" s="41"/>
      <c r="D49" s="41"/>
      <c r="E49" s="49"/>
      <c r="F49" s="52"/>
      <c r="G49" s="52"/>
      <c r="H49" s="52"/>
      <c r="I49" s="52"/>
      <c r="J49" s="51"/>
      <c r="K49" s="51"/>
      <c r="L49" s="51"/>
      <c r="M49" s="51"/>
      <c r="N49" s="44"/>
      <c r="O49" s="44"/>
      <c r="P49" s="44"/>
      <c r="Q49" s="44"/>
      <c r="R49" s="44"/>
      <c r="S49" s="44"/>
      <c r="T49" s="44"/>
      <c r="U49" s="44"/>
      <c r="V49" s="44"/>
      <c r="W49" s="45"/>
      <c r="X49" s="45"/>
      <c r="Y49" s="45"/>
      <c r="Z49" s="45"/>
      <c r="AA49" s="46"/>
      <c r="AB49" s="46"/>
      <c r="AC49" s="46"/>
      <c r="AD49" s="46"/>
      <c r="AE49" s="45"/>
      <c r="AF49" s="45"/>
      <c r="AG49" s="45"/>
      <c r="AH49" s="48"/>
      <c r="AI49" s="46"/>
      <c r="AJ49" s="46"/>
      <c r="AK49" s="46"/>
      <c r="AL49" s="46"/>
      <c r="AM49" s="46"/>
    </row>
    <row r="50" spans="1:98" x14ac:dyDescent="0.3">
      <c r="A50" s="40"/>
      <c r="B50" s="40"/>
      <c r="C50" s="41"/>
      <c r="D50" s="41"/>
      <c r="E50" s="49"/>
      <c r="F50" s="52"/>
      <c r="G50" s="52"/>
      <c r="H50" s="52"/>
      <c r="I50" s="52"/>
      <c r="J50" s="51"/>
      <c r="K50" s="51"/>
      <c r="L50" s="51"/>
      <c r="M50" s="51"/>
      <c r="N50" s="44"/>
      <c r="O50" s="44"/>
      <c r="P50" s="44"/>
      <c r="Q50" s="44"/>
      <c r="R50" s="44"/>
      <c r="S50" s="44"/>
      <c r="T50" s="44"/>
      <c r="U50" s="44"/>
      <c r="V50" s="44"/>
      <c r="W50" s="45"/>
      <c r="X50" s="45"/>
      <c r="Y50" s="45"/>
      <c r="Z50" s="45"/>
      <c r="AA50" s="46"/>
      <c r="AB50" s="46"/>
      <c r="AC50" s="46"/>
      <c r="AD50" s="46"/>
      <c r="AE50" s="45"/>
      <c r="AF50" s="45"/>
      <c r="AG50" s="45"/>
      <c r="AH50" s="48"/>
      <c r="AI50" s="46"/>
      <c r="AJ50" s="46"/>
      <c r="AK50" s="46"/>
      <c r="AL50" s="46"/>
      <c r="AM50" s="46"/>
    </row>
    <row r="51" spans="1:98" x14ac:dyDescent="0.3">
      <c r="A51" s="40"/>
      <c r="B51" s="40"/>
      <c r="C51" s="41"/>
      <c r="D51" s="41"/>
      <c r="E51" s="49"/>
      <c r="F51" s="52"/>
      <c r="G51" s="52"/>
      <c r="H51" s="52"/>
      <c r="I51" s="52"/>
      <c r="J51" s="51"/>
      <c r="K51" s="51"/>
      <c r="L51" s="51"/>
      <c r="M51" s="51"/>
      <c r="N51" s="44"/>
      <c r="O51" s="44"/>
      <c r="P51" s="44"/>
      <c r="Q51" s="44"/>
      <c r="R51" s="44"/>
      <c r="S51" s="44"/>
      <c r="T51" s="44"/>
      <c r="U51" s="44"/>
      <c r="V51" s="44"/>
      <c r="W51" s="45"/>
      <c r="X51" s="45"/>
      <c r="Y51" s="45"/>
      <c r="Z51" s="45"/>
      <c r="AA51" s="46"/>
      <c r="AB51" s="46"/>
      <c r="AC51" s="46"/>
      <c r="AD51" s="46"/>
      <c r="AE51" s="45"/>
      <c r="AF51" s="45"/>
      <c r="AG51" s="45"/>
      <c r="AH51" s="48"/>
      <c r="AI51" s="46"/>
      <c r="AJ51" s="46"/>
      <c r="AK51" s="46"/>
      <c r="AL51" s="46"/>
      <c r="AM51" s="46"/>
    </row>
    <row r="52" spans="1:98" x14ac:dyDescent="0.3">
      <c r="A52" s="40"/>
      <c r="B52" s="40"/>
      <c r="C52" s="41"/>
      <c r="D52" s="41"/>
      <c r="E52" s="49"/>
      <c r="F52" s="52"/>
      <c r="G52" s="52"/>
      <c r="H52" s="52"/>
      <c r="I52" s="52"/>
      <c r="J52" s="51"/>
      <c r="K52" s="51"/>
      <c r="L52" s="51"/>
      <c r="M52" s="51"/>
      <c r="N52" s="44"/>
      <c r="O52" s="44"/>
      <c r="P52" s="44"/>
      <c r="Q52" s="44"/>
      <c r="R52" s="44"/>
      <c r="S52" s="44"/>
      <c r="T52" s="44"/>
      <c r="U52" s="44"/>
      <c r="V52" s="44"/>
      <c r="W52" s="45"/>
      <c r="X52" s="45"/>
      <c r="Y52" s="45"/>
      <c r="Z52" s="45"/>
      <c r="AA52" s="46"/>
      <c r="AB52" s="46"/>
      <c r="AC52" s="46"/>
      <c r="AD52" s="46"/>
      <c r="AE52" s="45"/>
      <c r="AF52" s="45"/>
      <c r="AG52" s="45"/>
      <c r="AH52" s="48"/>
      <c r="AI52" s="46"/>
      <c r="AJ52" s="46"/>
      <c r="AK52" s="46"/>
      <c r="AL52" s="46"/>
      <c r="AM52" s="46"/>
    </row>
    <row r="53" spans="1:98" x14ac:dyDescent="0.3">
      <c r="A53" s="40"/>
      <c r="B53" s="40"/>
      <c r="C53" s="41"/>
      <c r="D53" s="41"/>
      <c r="E53" s="49"/>
      <c r="F53" s="52"/>
      <c r="G53" s="52"/>
      <c r="H53" s="52"/>
      <c r="I53" s="52"/>
      <c r="J53" s="51"/>
      <c r="K53" s="51"/>
      <c r="L53" s="51"/>
      <c r="M53" s="51"/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45"/>
      <c r="Y53" s="45"/>
      <c r="Z53" s="45"/>
      <c r="AA53" s="46"/>
      <c r="AB53" s="46"/>
      <c r="AC53" s="46"/>
      <c r="AD53" s="46"/>
      <c r="AE53" s="45"/>
      <c r="AF53" s="45"/>
      <c r="AG53" s="45"/>
      <c r="AH53" s="48"/>
      <c r="AI53" s="46"/>
      <c r="AJ53" s="46"/>
      <c r="AK53" s="46"/>
      <c r="AL53" s="46"/>
      <c r="AM53" s="46"/>
    </row>
    <row r="54" spans="1:98" x14ac:dyDescent="0.3">
      <c r="A54" s="40"/>
      <c r="B54" s="40"/>
      <c r="C54" s="41"/>
      <c r="D54" s="41"/>
      <c r="E54" s="49"/>
      <c r="F54" s="53"/>
      <c r="G54" s="53"/>
      <c r="H54" s="53"/>
      <c r="I54" s="54"/>
      <c r="J54" s="55"/>
      <c r="K54" s="55"/>
      <c r="L54" s="55"/>
      <c r="M54" s="55"/>
      <c r="N54" s="44"/>
      <c r="O54" s="44"/>
      <c r="P54" s="44"/>
      <c r="Q54" s="44"/>
      <c r="R54" s="44"/>
      <c r="S54" s="44"/>
      <c r="T54" s="44"/>
      <c r="U54" s="44"/>
      <c r="V54" s="44"/>
      <c r="W54" s="45"/>
      <c r="X54" s="45"/>
      <c r="Y54" s="45"/>
      <c r="Z54" s="45"/>
      <c r="AA54" s="46"/>
      <c r="AB54" s="46"/>
      <c r="AC54" s="46"/>
      <c r="AD54" s="46"/>
      <c r="AE54" s="45"/>
      <c r="AF54" s="45"/>
      <c r="AG54" s="45"/>
      <c r="AH54" s="48"/>
      <c r="AI54" s="46"/>
      <c r="AJ54" s="46"/>
      <c r="AK54" s="46"/>
      <c r="AL54" s="46"/>
      <c r="AM54" s="46"/>
    </row>
    <row r="55" spans="1:98" x14ac:dyDescent="0.3">
      <c r="A55" s="40"/>
      <c r="B55" s="40"/>
      <c r="C55" s="41"/>
      <c r="D55" s="41"/>
      <c r="E55" s="49"/>
      <c r="F55" s="53"/>
      <c r="G55" s="53"/>
      <c r="H55" s="53"/>
      <c r="I55" s="54"/>
      <c r="J55" s="54"/>
      <c r="K55" s="54"/>
      <c r="L55" s="54"/>
      <c r="M55" s="55"/>
      <c r="N55" s="44"/>
      <c r="O55" s="44"/>
      <c r="P55" s="44"/>
      <c r="Q55" s="44"/>
      <c r="R55" s="44"/>
      <c r="S55" s="44"/>
      <c r="T55" s="44"/>
      <c r="U55" s="44"/>
      <c r="V55" s="44"/>
      <c r="W55" s="45"/>
      <c r="X55" s="45"/>
      <c r="Y55" s="45"/>
      <c r="Z55" s="45"/>
      <c r="AA55" s="46"/>
      <c r="AB55" s="46"/>
      <c r="AC55" s="46"/>
      <c r="AD55" s="46"/>
      <c r="AE55" s="45"/>
      <c r="AF55" s="45"/>
      <c r="AG55" s="45"/>
      <c r="AH55" s="48"/>
      <c r="AI55" s="46"/>
      <c r="AJ55" s="46"/>
      <c r="AK55" s="46"/>
      <c r="AL55" s="46"/>
      <c r="AM55" s="46"/>
    </row>
    <row r="56" spans="1:98" x14ac:dyDescent="0.3">
      <c r="A56" s="40"/>
      <c r="B56" s="40"/>
      <c r="C56" s="41"/>
      <c r="D56" s="41"/>
      <c r="E56" s="49"/>
      <c r="F56" s="53"/>
      <c r="G56" s="53"/>
      <c r="H56" s="53"/>
      <c r="I56" s="54"/>
      <c r="J56" s="54"/>
      <c r="K56" s="54"/>
      <c r="L56" s="54"/>
      <c r="M56" s="55"/>
      <c r="N56" s="44"/>
      <c r="O56" s="44"/>
      <c r="P56" s="44"/>
      <c r="Q56" s="44"/>
      <c r="R56" s="44"/>
      <c r="S56" s="44"/>
      <c r="T56" s="44"/>
      <c r="U56" s="44"/>
      <c r="V56" s="44"/>
      <c r="W56" s="45"/>
      <c r="X56" s="45"/>
      <c r="Y56" s="45"/>
      <c r="Z56" s="45"/>
      <c r="AA56" s="46"/>
      <c r="AB56" s="46"/>
      <c r="AC56" s="46"/>
      <c r="AD56" s="46"/>
      <c r="AE56" s="45"/>
      <c r="AF56" s="45"/>
      <c r="AG56" s="45"/>
      <c r="AH56" s="48"/>
      <c r="AI56" s="46"/>
      <c r="AJ56" s="46"/>
      <c r="AK56" s="46"/>
      <c r="AL56" s="46"/>
      <c r="AM56" s="46"/>
    </row>
    <row r="57" spans="1:98" x14ac:dyDescent="0.3">
      <c r="A57" s="40"/>
      <c r="B57" s="40"/>
      <c r="C57" s="41"/>
      <c r="D57" s="41"/>
      <c r="E57" s="49"/>
      <c r="F57" s="53"/>
      <c r="G57" s="53"/>
      <c r="H57" s="53"/>
      <c r="I57" s="54"/>
      <c r="J57" s="54"/>
      <c r="K57" s="54"/>
      <c r="L57" s="54"/>
      <c r="M57" s="55"/>
      <c r="N57" s="44"/>
      <c r="O57" s="44"/>
      <c r="P57" s="44"/>
      <c r="Q57" s="44"/>
      <c r="R57" s="44"/>
      <c r="S57" s="44"/>
      <c r="T57" s="44"/>
      <c r="U57" s="44"/>
      <c r="V57" s="44"/>
      <c r="W57" s="45"/>
      <c r="X57" s="45"/>
      <c r="Y57" s="45"/>
      <c r="Z57" s="45"/>
      <c r="AA57" s="46"/>
      <c r="AB57" s="46"/>
      <c r="AC57" s="46"/>
      <c r="AD57" s="46"/>
      <c r="AE57" s="45"/>
      <c r="AF57" s="45"/>
      <c r="AG57" s="45"/>
      <c r="AH57" s="48"/>
      <c r="AI57" s="46"/>
      <c r="AJ57" s="46"/>
      <c r="AK57" s="46"/>
      <c r="AL57" s="46"/>
      <c r="AM57" s="46"/>
    </row>
    <row r="58" spans="1:98" x14ac:dyDescent="0.3">
      <c r="A58" s="40"/>
      <c r="B58" s="40"/>
      <c r="C58" s="41"/>
      <c r="D58" s="41"/>
      <c r="E58" s="49"/>
      <c r="F58" s="53"/>
      <c r="G58" s="53"/>
      <c r="H58" s="53"/>
      <c r="I58" s="54"/>
      <c r="J58" s="54"/>
      <c r="K58" s="54"/>
      <c r="L58" s="54"/>
      <c r="M58" s="54"/>
      <c r="N58" s="44"/>
      <c r="O58" s="44"/>
      <c r="P58" s="44"/>
      <c r="Q58" s="44"/>
      <c r="R58" s="44"/>
      <c r="S58" s="44"/>
      <c r="T58" s="44"/>
      <c r="U58" s="44"/>
      <c r="V58" s="44"/>
      <c r="W58" s="45"/>
      <c r="X58" s="45"/>
      <c r="Y58" s="45"/>
      <c r="Z58" s="45"/>
      <c r="AA58" s="46"/>
      <c r="AB58" s="46"/>
      <c r="AC58" s="46"/>
      <c r="AD58" s="46"/>
      <c r="AE58" s="45"/>
      <c r="AF58" s="45"/>
      <c r="AG58" s="45"/>
      <c r="AH58" s="48"/>
      <c r="AI58" s="46"/>
      <c r="AJ58" s="46"/>
      <c r="AK58" s="46"/>
      <c r="AL58" s="46"/>
      <c r="AM58" s="46"/>
    </row>
    <row r="59" spans="1:98" x14ac:dyDescent="0.3">
      <c r="A59" s="40"/>
      <c r="B59" s="40"/>
      <c r="C59" s="41"/>
      <c r="D59" s="41"/>
      <c r="E59" s="49"/>
      <c r="F59" s="53"/>
      <c r="G59" s="53"/>
      <c r="H59" s="53"/>
      <c r="I59" s="54"/>
      <c r="J59" s="54"/>
      <c r="K59" s="54"/>
      <c r="L59" s="54"/>
      <c r="M59" s="54"/>
      <c r="N59" s="44"/>
      <c r="O59" s="44"/>
      <c r="P59" s="44"/>
      <c r="Q59" s="44"/>
      <c r="R59" s="44"/>
      <c r="S59" s="44"/>
      <c r="T59" s="44"/>
      <c r="U59" s="44"/>
      <c r="V59" s="44"/>
      <c r="W59" s="45"/>
      <c r="X59" s="45"/>
      <c r="Y59" s="45"/>
      <c r="Z59" s="45"/>
      <c r="AA59" s="46"/>
      <c r="AB59" s="46"/>
      <c r="AC59" s="46"/>
      <c r="AD59" s="46"/>
      <c r="AE59" s="45"/>
      <c r="AF59" s="45"/>
      <c r="AG59" s="45"/>
      <c r="AH59" s="48"/>
      <c r="AI59" s="46"/>
      <c r="AJ59" s="46"/>
      <c r="AK59" s="46"/>
      <c r="AL59" s="46"/>
      <c r="AM59" s="46"/>
    </row>
    <row r="60" spans="1:98" x14ac:dyDescent="0.3">
      <c r="A60" s="40"/>
      <c r="B60" s="40"/>
      <c r="C60" s="41"/>
      <c r="D60" s="41"/>
      <c r="E60" s="49"/>
      <c r="F60" s="53"/>
      <c r="G60" s="53"/>
      <c r="H60" s="53"/>
      <c r="I60" s="54"/>
      <c r="J60" s="54"/>
      <c r="K60" s="54"/>
      <c r="L60" s="54"/>
      <c r="M60" s="54"/>
      <c r="N60" s="44"/>
      <c r="O60" s="44"/>
      <c r="P60" s="44"/>
      <c r="Q60" s="44"/>
      <c r="R60" s="44"/>
      <c r="S60" s="44"/>
      <c r="T60" s="44"/>
      <c r="U60" s="44"/>
      <c r="V60" s="44"/>
      <c r="W60" s="45"/>
      <c r="X60" s="45"/>
      <c r="Y60" s="45"/>
      <c r="Z60" s="45"/>
      <c r="AA60" s="46"/>
      <c r="AB60" s="46"/>
      <c r="AC60" s="46"/>
      <c r="AD60" s="46"/>
      <c r="AE60" s="45"/>
      <c r="AF60" s="45"/>
      <c r="AG60" s="45"/>
      <c r="AH60" s="48"/>
      <c r="AI60" s="46"/>
      <c r="AJ60" s="46"/>
      <c r="AK60" s="46"/>
      <c r="AL60" s="46"/>
      <c r="AM60" s="46"/>
    </row>
    <row r="61" spans="1:98" x14ac:dyDescent="0.3">
      <c r="A61" s="40"/>
      <c r="B61" s="40"/>
      <c r="C61" s="41"/>
      <c r="D61" s="41"/>
      <c r="E61" s="49"/>
      <c r="F61" s="53"/>
      <c r="G61" s="53"/>
      <c r="H61" s="53"/>
      <c r="I61" s="54"/>
      <c r="J61" s="54"/>
      <c r="K61" s="54"/>
      <c r="L61" s="54"/>
      <c r="M61" s="54"/>
      <c r="N61" s="44"/>
      <c r="O61" s="44"/>
      <c r="P61" s="44"/>
      <c r="Q61" s="44"/>
      <c r="R61" s="44"/>
      <c r="S61" s="44"/>
      <c r="T61" s="44"/>
      <c r="U61" s="44"/>
      <c r="V61" s="44"/>
      <c r="W61" s="45"/>
      <c r="X61" s="45"/>
      <c r="Y61" s="45"/>
      <c r="Z61" s="45"/>
      <c r="AA61" s="46"/>
      <c r="AB61" s="46"/>
      <c r="AC61" s="46"/>
      <c r="AD61" s="46"/>
      <c r="AE61" s="45"/>
      <c r="AF61" s="45"/>
      <c r="AG61" s="45"/>
      <c r="AH61" s="48"/>
      <c r="AI61" s="46"/>
      <c r="AJ61" s="46"/>
      <c r="AK61" s="46"/>
      <c r="AL61" s="46"/>
      <c r="AM61" s="46"/>
    </row>
    <row r="62" spans="1:98" x14ac:dyDescent="0.3">
      <c r="A62" s="40"/>
      <c r="B62" s="40"/>
      <c r="C62" s="41"/>
      <c r="D62" s="41"/>
      <c r="E62" s="49"/>
      <c r="F62" s="53"/>
      <c r="G62" s="53"/>
      <c r="H62" s="53"/>
      <c r="I62" s="54"/>
      <c r="J62" s="54"/>
      <c r="K62" s="54"/>
      <c r="L62" s="54"/>
      <c r="M62" s="54"/>
      <c r="N62" s="44"/>
      <c r="O62" s="44"/>
      <c r="P62" s="44"/>
      <c r="Q62" s="44"/>
      <c r="R62" s="44"/>
      <c r="S62" s="44"/>
      <c r="T62" s="44"/>
      <c r="U62" s="44"/>
      <c r="V62" s="44"/>
      <c r="W62" s="45"/>
      <c r="X62" s="45"/>
      <c r="Y62" s="45"/>
      <c r="Z62" s="45"/>
      <c r="AA62" s="46"/>
      <c r="AB62" s="46"/>
      <c r="AC62" s="46"/>
      <c r="AD62" s="46"/>
      <c r="AE62" s="45"/>
      <c r="AF62" s="45"/>
      <c r="AG62" s="45"/>
      <c r="AH62" s="48"/>
      <c r="AI62" s="46"/>
      <c r="AJ62" s="46"/>
      <c r="AK62" s="46"/>
      <c r="AL62" s="46"/>
      <c r="AM62" s="46"/>
    </row>
    <row r="63" spans="1:98" x14ac:dyDescent="0.3">
      <c r="A63" s="40"/>
      <c r="B63" s="40"/>
      <c r="C63" s="41"/>
      <c r="D63" s="41"/>
      <c r="E63" s="49"/>
      <c r="F63" s="49"/>
      <c r="G63" s="49"/>
      <c r="H63" s="44"/>
      <c r="I63" s="44"/>
      <c r="J63" s="44"/>
      <c r="K63" s="44"/>
      <c r="L63" s="54"/>
      <c r="M63" s="54"/>
      <c r="N63" s="44"/>
      <c r="O63" s="44"/>
      <c r="P63" s="44"/>
      <c r="Q63" s="44"/>
      <c r="R63" s="44"/>
      <c r="S63" s="44"/>
      <c r="T63" s="44"/>
      <c r="U63" s="44"/>
      <c r="V63" s="44"/>
      <c r="W63" s="45"/>
      <c r="X63" s="45"/>
      <c r="Y63" s="45"/>
      <c r="Z63" s="45"/>
      <c r="AA63" s="46"/>
      <c r="AB63" s="46"/>
      <c r="AC63" s="46"/>
      <c r="AD63" s="46"/>
      <c r="AE63" s="45"/>
      <c r="AF63" s="45"/>
      <c r="AG63" s="45"/>
      <c r="AH63" s="48"/>
      <c r="AI63" s="46"/>
      <c r="AJ63" s="46"/>
      <c r="AK63" s="46"/>
      <c r="AL63" s="46"/>
      <c r="AM63" s="46"/>
      <c r="AP63" s="27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/>
      <c r="BP63" s="28"/>
      <c r="BQ63" s="29"/>
      <c r="BS63" s="27"/>
      <c r="BT63" s="28"/>
      <c r="BU63" s="28"/>
      <c r="BV63" s="28"/>
      <c r="BW63" s="28"/>
      <c r="BX63" s="28"/>
      <c r="BY63" s="28"/>
      <c r="BZ63" s="28"/>
      <c r="CA63" s="28"/>
      <c r="CB63" s="28"/>
      <c r="CC63" s="28"/>
      <c r="CD63" s="28"/>
      <c r="CE63" s="28"/>
      <c r="CF63" s="28"/>
      <c r="CG63" s="28"/>
      <c r="CH63" s="28"/>
      <c r="CI63" s="28"/>
      <c r="CJ63" s="28"/>
      <c r="CK63" s="28"/>
      <c r="CL63" s="28"/>
      <c r="CM63" s="28"/>
      <c r="CN63" s="28"/>
      <c r="CO63" s="28"/>
      <c r="CP63" s="28"/>
      <c r="CQ63" s="28"/>
      <c r="CR63" s="28"/>
      <c r="CS63" s="28"/>
      <c r="CT63" s="29"/>
    </row>
    <row r="64" spans="1:98" x14ac:dyDescent="0.3">
      <c r="A64" s="40"/>
      <c r="B64" s="40"/>
      <c r="C64" s="41"/>
      <c r="D64" s="41"/>
      <c r="E64" s="49"/>
      <c r="F64" s="49"/>
      <c r="G64" s="49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5"/>
      <c r="X64" s="45"/>
      <c r="Y64" s="45"/>
      <c r="Z64" s="45"/>
      <c r="AA64" s="46"/>
      <c r="AB64" s="46"/>
      <c r="AC64" s="46"/>
      <c r="AD64" s="46"/>
      <c r="AE64" s="45"/>
      <c r="AF64" s="45"/>
      <c r="AG64" s="45"/>
      <c r="AH64" s="48"/>
      <c r="AI64" s="46"/>
      <c r="AJ64" s="46"/>
      <c r="AK64" s="46"/>
      <c r="AL64" s="46"/>
      <c r="AM64" s="46"/>
      <c r="AP64" s="30"/>
      <c r="BQ64" s="31"/>
      <c r="BS64" s="30"/>
      <c r="CT64" s="31"/>
    </row>
    <row r="65" spans="1:98" x14ac:dyDescent="0.3">
      <c r="A65" s="40"/>
      <c r="B65" s="40"/>
      <c r="C65" s="41"/>
      <c r="D65" s="41"/>
      <c r="E65" s="49"/>
      <c r="F65" s="49"/>
      <c r="G65" s="49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5"/>
      <c r="X65" s="45"/>
      <c r="Y65" s="45"/>
      <c r="Z65" s="45"/>
      <c r="AA65" s="46"/>
      <c r="AB65" s="46"/>
      <c r="AC65" s="46"/>
      <c r="AD65" s="46"/>
      <c r="AE65" s="45"/>
      <c r="AF65" s="45"/>
      <c r="AG65" s="45"/>
      <c r="AH65" s="48"/>
      <c r="AI65" s="46"/>
      <c r="AJ65" s="46"/>
      <c r="AK65" s="46"/>
      <c r="AL65" s="46"/>
      <c r="AM65" s="46"/>
      <c r="AP65" s="30"/>
      <c r="BQ65" s="31"/>
      <c r="BS65" s="30"/>
      <c r="CT65" s="31"/>
    </row>
    <row r="66" spans="1:98" x14ac:dyDescent="0.3">
      <c r="A66" s="40"/>
      <c r="B66" s="40"/>
      <c r="C66" s="41"/>
      <c r="D66" s="41"/>
      <c r="E66" s="49"/>
      <c r="F66" s="49"/>
      <c r="G66" s="49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5"/>
      <c r="X66" s="45"/>
      <c r="Y66" s="45"/>
      <c r="Z66" s="45"/>
      <c r="AA66" s="46"/>
      <c r="AB66" s="46"/>
      <c r="AC66" s="46"/>
      <c r="AD66" s="46"/>
      <c r="AE66" s="45"/>
      <c r="AF66" s="45"/>
      <c r="AG66" s="45"/>
      <c r="AH66" s="48"/>
      <c r="AI66" s="46"/>
      <c r="AJ66" s="46"/>
      <c r="AK66" s="46"/>
      <c r="AL66" s="46"/>
      <c r="AM66" s="46"/>
      <c r="AP66" s="30"/>
      <c r="BQ66" s="31"/>
      <c r="BS66" s="30"/>
      <c r="CT66" s="31"/>
    </row>
    <row r="67" spans="1:98" x14ac:dyDescent="0.3">
      <c r="A67" s="40"/>
      <c r="B67" s="40"/>
      <c r="C67" s="41"/>
      <c r="D67" s="41"/>
      <c r="E67" s="49"/>
      <c r="F67" s="49"/>
      <c r="G67" s="49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5"/>
      <c r="X67" s="45"/>
      <c r="Y67" s="45"/>
      <c r="Z67" s="45"/>
      <c r="AA67" s="46"/>
      <c r="AB67" s="46"/>
      <c r="AC67" s="46"/>
      <c r="AD67" s="46"/>
      <c r="AE67" s="45"/>
      <c r="AF67" s="45"/>
      <c r="AG67" s="45"/>
      <c r="AH67" s="48"/>
      <c r="AI67" s="46"/>
      <c r="AJ67" s="46"/>
      <c r="AK67" s="46"/>
      <c r="AL67" s="46"/>
      <c r="AM67" s="46"/>
      <c r="AP67" s="30"/>
      <c r="BQ67" s="31"/>
      <c r="BS67" s="30"/>
      <c r="CT67" s="31"/>
    </row>
    <row r="68" spans="1:98" x14ac:dyDescent="0.3">
      <c r="A68" s="40"/>
      <c r="B68" s="40"/>
      <c r="C68" s="41"/>
      <c r="D68" s="41"/>
      <c r="E68" s="49"/>
      <c r="F68" s="49"/>
      <c r="G68" s="49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5"/>
      <c r="X68" s="45"/>
      <c r="Y68" s="45"/>
      <c r="Z68" s="45"/>
      <c r="AA68" s="46"/>
      <c r="AB68" s="46"/>
      <c r="AC68" s="46"/>
      <c r="AD68" s="46"/>
      <c r="AE68" s="45"/>
      <c r="AF68" s="45"/>
      <c r="AG68" s="45"/>
      <c r="AH68" s="48"/>
      <c r="AI68" s="46"/>
      <c r="AJ68" s="46"/>
      <c r="AK68" s="46"/>
      <c r="AL68" s="46"/>
      <c r="AM68" s="46"/>
      <c r="AP68" s="30"/>
      <c r="BQ68" s="31"/>
      <c r="BS68" s="30"/>
      <c r="CT68" s="31"/>
    </row>
    <row r="69" spans="1:98" x14ac:dyDescent="0.3">
      <c r="A69" s="40"/>
      <c r="B69" s="40"/>
      <c r="C69" s="41"/>
      <c r="D69" s="41"/>
      <c r="E69" s="49"/>
      <c r="F69" s="49"/>
      <c r="G69" s="49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5"/>
      <c r="X69" s="45"/>
      <c r="Y69" s="45"/>
      <c r="Z69" s="45"/>
      <c r="AA69" s="46"/>
      <c r="AB69" s="46"/>
      <c r="AC69" s="46"/>
      <c r="AD69" s="46"/>
      <c r="AE69" s="45"/>
      <c r="AF69" s="45"/>
      <c r="AG69" s="45"/>
      <c r="AH69" s="48"/>
      <c r="AI69" s="46"/>
      <c r="AJ69" s="46"/>
      <c r="AK69" s="46"/>
      <c r="AL69" s="46"/>
      <c r="AM69" s="46"/>
      <c r="AP69" s="30"/>
      <c r="BQ69" s="31"/>
      <c r="BS69" s="30"/>
      <c r="CT69" s="31"/>
    </row>
    <row r="70" spans="1:98" x14ac:dyDescent="0.3">
      <c r="A70" s="40"/>
      <c r="B70" s="40"/>
      <c r="C70" s="41"/>
      <c r="D70" s="41"/>
      <c r="E70" s="49"/>
      <c r="F70" s="49"/>
      <c r="G70" s="49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5"/>
      <c r="X70" s="45"/>
      <c r="Y70" s="45"/>
      <c r="Z70" s="45"/>
      <c r="AA70" s="46"/>
      <c r="AB70" s="46"/>
      <c r="AC70" s="46"/>
      <c r="AD70" s="46"/>
      <c r="AE70" s="45"/>
      <c r="AF70" s="45"/>
      <c r="AG70" s="45"/>
      <c r="AH70" s="48"/>
      <c r="AI70" s="46"/>
      <c r="AJ70" s="46"/>
      <c r="AK70" s="46"/>
      <c r="AL70" s="46"/>
      <c r="AM70" s="46"/>
      <c r="AP70" s="30"/>
      <c r="BQ70" s="31"/>
      <c r="BS70" s="30"/>
      <c r="CT70" s="31"/>
    </row>
    <row r="71" spans="1:98" x14ac:dyDescent="0.3">
      <c r="A71" s="40"/>
      <c r="B71" s="40"/>
      <c r="C71" s="41"/>
      <c r="D71" s="41"/>
      <c r="E71" s="49"/>
      <c r="F71" s="49"/>
      <c r="G71" s="49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5"/>
      <c r="X71" s="45"/>
      <c r="Y71" s="45"/>
      <c r="Z71" s="45"/>
      <c r="AA71" s="46"/>
      <c r="AB71" s="46"/>
      <c r="AC71" s="46"/>
      <c r="AD71" s="46"/>
      <c r="AE71" s="45"/>
      <c r="AF71" s="45"/>
      <c r="AG71" s="45"/>
      <c r="AH71" s="48"/>
      <c r="AI71" s="46"/>
      <c r="AJ71" s="46"/>
      <c r="AK71" s="46"/>
      <c r="AL71" s="46"/>
      <c r="AM71" s="46"/>
      <c r="AP71" s="30"/>
      <c r="BQ71" s="31"/>
      <c r="BS71" s="30"/>
      <c r="CT71" s="31"/>
    </row>
    <row r="72" spans="1:98" x14ac:dyDescent="0.3">
      <c r="A72" s="40"/>
      <c r="B72" s="40"/>
      <c r="C72" s="41"/>
      <c r="D72" s="41"/>
      <c r="E72" s="49"/>
      <c r="F72" s="49"/>
      <c r="G72" s="49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5"/>
      <c r="X72" s="45"/>
      <c r="Y72" s="45"/>
      <c r="Z72" s="45"/>
      <c r="AA72" s="46"/>
      <c r="AB72" s="46"/>
      <c r="AC72" s="46"/>
      <c r="AD72" s="46"/>
      <c r="AE72" s="45"/>
      <c r="AF72" s="45"/>
      <c r="AG72" s="45"/>
      <c r="AH72" s="48"/>
      <c r="AI72" s="46"/>
      <c r="AJ72" s="46"/>
      <c r="AK72" s="46"/>
      <c r="AL72" s="46"/>
      <c r="AM72" s="46"/>
      <c r="AP72" s="30"/>
      <c r="BQ72" s="31"/>
      <c r="BS72" s="30"/>
      <c r="CT72" s="31"/>
    </row>
    <row r="73" spans="1:98" x14ac:dyDescent="0.3">
      <c r="A73" s="40"/>
      <c r="B73" s="40"/>
      <c r="C73" s="41"/>
      <c r="D73" s="41"/>
      <c r="E73" s="49"/>
      <c r="F73" s="49"/>
      <c r="G73" s="49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5"/>
      <c r="X73" s="45"/>
      <c r="Y73" s="45"/>
      <c r="Z73" s="45"/>
      <c r="AA73" s="46"/>
      <c r="AB73" s="46"/>
      <c r="AC73" s="46"/>
      <c r="AD73" s="46"/>
      <c r="AE73" s="45"/>
      <c r="AF73" s="45"/>
      <c r="AG73" s="45"/>
      <c r="AH73" s="48"/>
      <c r="AI73" s="46"/>
      <c r="AJ73" s="46"/>
      <c r="AK73" s="46"/>
      <c r="AL73" s="46"/>
      <c r="AM73" s="46"/>
      <c r="AP73" s="30"/>
      <c r="BQ73" s="31"/>
      <c r="BS73" s="30"/>
      <c r="CT73" s="31"/>
    </row>
    <row r="74" spans="1:98" x14ac:dyDescent="0.3">
      <c r="A74" s="40"/>
      <c r="B74" s="40"/>
      <c r="C74" s="41"/>
      <c r="D74" s="41"/>
      <c r="E74" s="49"/>
      <c r="F74" s="49"/>
      <c r="G74" s="49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5"/>
      <c r="X74" s="45"/>
      <c r="Y74" s="45"/>
      <c r="Z74" s="45"/>
      <c r="AA74" s="46"/>
      <c r="AB74" s="46"/>
      <c r="AC74" s="46"/>
      <c r="AD74" s="46"/>
      <c r="AE74" s="45"/>
      <c r="AF74" s="45"/>
      <c r="AG74" s="45"/>
      <c r="AH74" s="48"/>
      <c r="AI74" s="46"/>
      <c r="AJ74" s="46"/>
      <c r="AK74" s="46"/>
      <c r="AL74" s="46"/>
      <c r="AM74" s="46"/>
      <c r="AP74" s="30"/>
      <c r="BQ74" s="31"/>
      <c r="BS74" s="30"/>
      <c r="CT74" s="31"/>
    </row>
    <row r="75" spans="1:98" x14ac:dyDescent="0.3">
      <c r="A75" s="40"/>
      <c r="B75" s="40"/>
      <c r="C75" s="41"/>
      <c r="D75" s="41"/>
      <c r="E75" s="49"/>
      <c r="F75" s="49"/>
      <c r="G75" s="49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5"/>
      <c r="X75" s="45"/>
      <c r="Y75" s="45"/>
      <c r="Z75" s="45"/>
      <c r="AA75" s="46"/>
      <c r="AB75" s="46"/>
      <c r="AC75" s="46"/>
      <c r="AD75" s="46"/>
      <c r="AE75" s="45"/>
      <c r="AF75" s="45"/>
      <c r="AG75" s="45"/>
      <c r="AH75" s="48"/>
      <c r="AI75" s="46"/>
      <c r="AJ75" s="46"/>
      <c r="AK75" s="46"/>
      <c r="AL75" s="46"/>
      <c r="AM75" s="46"/>
      <c r="AP75" s="30"/>
      <c r="BQ75" s="31"/>
      <c r="BS75" s="30"/>
      <c r="CT75" s="31"/>
    </row>
    <row r="76" spans="1:98" x14ac:dyDescent="0.3">
      <c r="A76" s="40"/>
      <c r="B76" s="40"/>
      <c r="C76" s="41"/>
      <c r="D76" s="41"/>
      <c r="E76" s="49"/>
      <c r="F76" s="49"/>
      <c r="G76" s="49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5"/>
      <c r="X76" s="45"/>
      <c r="Y76" s="45"/>
      <c r="Z76" s="45"/>
      <c r="AA76" s="46"/>
      <c r="AB76" s="46"/>
      <c r="AC76" s="46"/>
      <c r="AD76" s="46"/>
      <c r="AE76" s="45"/>
      <c r="AF76" s="45"/>
      <c r="AG76" s="45"/>
      <c r="AH76" s="48"/>
      <c r="AI76" s="46"/>
      <c r="AJ76" s="46"/>
      <c r="AK76" s="46"/>
      <c r="AL76" s="46"/>
      <c r="AM76" s="46"/>
      <c r="AP76" s="30"/>
      <c r="BQ76" s="31"/>
      <c r="BS76" s="30"/>
      <c r="CT76" s="31"/>
    </row>
    <row r="77" spans="1:98" x14ac:dyDescent="0.3">
      <c r="A77" s="40"/>
      <c r="B77" s="40"/>
      <c r="C77" s="41"/>
      <c r="D77" s="41"/>
      <c r="E77" s="49"/>
      <c r="F77" s="49"/>
      <c r="G77" s="49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5"/>
      <c r="X77" s="45"/>
      <c r="Y77" s="45"/>
      <c r="Z77" s="45"/>
      <c r="AA77" s="46"/>
      <c r="AB77" s="46"/>
      <c r="AC77" s="46"/>
      <c r="AD77" s="46"/>
      <c r="AE77" s="45"/>
      <c r="AF77" s="45"/>
      <c r="AG77" s="45"/>
      <c r="AH77" s="48"/>
      <c r="AI77" s="46"/>
      <c r="AJ77" s="46"/>
      <c r="AK77" s="46"/>
      <c r="AL77" s="46"/>
      <c r="AM77" s="46"/>
      <c r="AP77" s="30"/>
      <c r="BQ77" s="31"/>
      <c r="BS77" s="30"/>
      <c r="CT77" s="31"/>
    </row>
    <row r="78" spans="1:98" x14ac:dyDescent="0.3">
      <c r="A78" s="40"/>
      <c r="B78" s="40"/>
      <c r="C78" s="41"/>
      <c r="D78" s="41"/>
      <c r="E78" s="49"/>
      <c r="F78" s="49"/>
      <c r="G78" s="49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5"/>
      <c r="X78" s="45"/>
      <c r="Y78" s="45"/>
      <c r="Z78" s="45"/>
      <c r="AA78" s="46"/>
      <c r="AB78" s="46"/>
      <c r="AC78" s="46"/>
      <c r="AD78" s="46"/>
      <c r="AE78" s="45"/>
      <c r="AF78" s="45"/>
      <c r="AG78" s="45"/>
      <c r="AH78" s="48"/>
      <c r="AI78" s="46"/>
      <c r="AJ78" s="46"/>
      <c r="AK78" s="46"/>
      <c r="AL78" s="46"/>
      <c r="AM78" s="46"/>
      <c r="AP78" s="30"/>
      <c r="BQ78" s="31"/>
      <c r="BS78" s="30"/>
      <c r="CT78" s="31"/>
    </row>
    <row r="79" spans="1:98" x14ac:dyDescent="0.3">
      <c r="A79" s="40"/>
      <c r="B79" s="40"/>
      <c r="C79" s="41"/>
      <c r="D79" s="41"/>
      <c r="E79" s="49"/>
      <c r="F79" s="49"/>
      <c r="G79" s="49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5"/>
      <c r="X79" s="45"/>
      <c r="Y79" s="45"/>
      <c r="Z79" s="45"/>
      <c r="AA79" s="46"/>
      <c r="AB79" s="46"/>
      <c r="AC79" s="46"/>
      <c r="AD79" s="46"/>
      <c r="AE79" s="45"/>
      <c r="AF79" s="45"/>
      <c r="AG79" s="45"/>
      <c r="AH79" s="48"/>
      <c r="AI79" s="46"/>
      <c r="AJ79" s="46"/>
      <c r="AK79" s="46"/>
      <c r="AL79" s="46"/>
      <c r="AM79" s="46"/>
      <c r="AP79" s="30"/>
      <c r="BQ79" s="31"/>
      <c r="BS79" s="30"/>
      <c r="CT79" s="31"/>
    </row>
    <row r="80" spans="1:98" x14ac:dyDescent="0.3">
      <c r="A80" s="40"/>
      <c r="B80" s="40"/>
      <c r="C80" s="41"/>
      <c r="D80" s="41"/>
      <c r="E80" s="49"/>
      <c r="F80" s="49"/>
      <c r="G80" s="49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5"/>
      <c r="X80" s="45"/>
      <c r="Y80" s="45"/>
      <c r="Z80" s="45"/>
      <c r="AA80" s="46"/>
      <c r="AB80" s="46"/>
      <c r="AC80" s="46"/>
      <c r="AD80" s="46"/>
      <c r="AE80" s="45"/>
      <c r="AF80" s="45"/>
      <c r="AG80" s="45"/>
      <c r="AH80" s="48"/>
      <c r="AI80" s="46"/>
      <c r="AJ80" s="46"/>
      <c r="AK80" s="46"/>
      <c r="AL80" s="46"/>
      <c r="AM80" s="46"/>
      <c r="AP80" s="30"/>
      <c r="BQ80" s="31"/>
      <c r="BS80" s="30"/>
      <c r="CT80" s="31"/>
    </row>
    <row r="81" spans="1:98" x14ac:dyDescent="0.3">
      <c r="A81" s="40"/>
      <c r="B81" s="40"/>
      <c r="C81" s="41"/>
      <c r="D81" s="41"/>
      <c r="E81" s="49"/>
      <c r="F81" s="49"/>
      <c r="G81" s="49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5"/>
      <c r="X81" s="45"/>
      <c r="Y81" s="45"/>
      <c r="Z81" s="45"/>
      <c r="AA81" s="46"/>
      <c r="AB81" s="46"/>
      <c r="AC81" s="46"/>
      <c r="AD81" s="46"/>
      <c r="AE81" s="45"/>
      <c r="AF81" s="45"/>
      <c r="AG81" s="45"/>
      <c r="AH81" s="48"/>
      <c r="AI81" s="46"/>
      <c r="AJ81" s="46"/>
      <c r="AK81" s="46"/>
      <c r="AL81" s="46"/>
      <c r="AM81" s="46"/>
      <c r="AP81" s="30"/>
      <c r="BQ81" s="31"/>
      <c r="BS81" s="30"/>
      <c r="CT81" s="31"/>
    </row>
    <row r="82" spans="1:98" x14ac:dyDescent="0.3">
      <c r="A82" s="40"/>
      <c r="B82" s="40"/>
      <c r="C82" s="41"/>
      <c r="D82" s="41"/>
      <c r="E82" s="49"/>
      <c r="F82" s="49"/>
      <c r="G82" s="49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5"/>
      <c r="X82" s="45"/>
      <c r="Y82" s="45"/>
      <c r="Z82" s="45"/>
      <c r="AA82" s="46"/>
      <c r="AB82" s="46"/>
      <c r="AC82" s="46"/>
      <c r="AD82" s="46"/>
      <c r="AE82" s="45"/>
      <c r="AF82" s="45"/>
      <c r="AG82" s="45"/>
      <c r="AH82" s="48"/>
      <c r="AI82" s="46"/>
      <c r="AJ82" s="46"/>
      <c r="AK82" s="46"/>
      <c r="AL82" s="46"/>
      <c r="AM82" s="46"/>
      <c r="AP82" s="30"/>
      <c r="BQ82" s="31"/>
      <c r="BS82" s="30"/>
      <c r="CT82" s="31"/>
    </row>
    <row r="83" spans="1:98" x14ac:dyDescent="0.3">
      <c r="A83" s="40"/>
      <c r="B83" s="40"/>
      <c r="C83" s="41"/>
      <c r="D83" s="41"/>
      <c r="E83" s="49"/>
      <c r="F83" s="49"/>
      <c r="G83" s="49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5"/>
      <c r="X83" s="45"/>
      <c r="Y83" s="45"/>
      <c r="Z83" s="45"/>
      <c r="AA83" s="46"/>
      <c r="AB83" s="46"/>
      <c r="AC83" s="46"/>
      <c r="AD83" s="46"/>
      <c r="AE83" s="45"/>
      <c r="AF83" s="45"/>
      <c r="AG83" s="45"/>
      <c r="AH83" s="48"/>
      <c r="AI83" s="46"/>
      <c r="AJ83" s="46"/>
      <c r="AK83" s="46"/>
      <c r="AL83" s="46"/>
      <c r="AM83" s="46"/>
      <c r="AP83" s="30"/>
      <c r="BQ83" s="31"/>
      <c r="BS83" s="30"/>
      <c r="CT83" s="31"/>
    </row>
    <row r="84" spans="1:98" x14ac:dyDescent="0.3">
      <c r="A84" s="40"/>
      <c r="B84" s="40"/>
      <c r="C84" s="41"/>
      <c r="D84" s="41"/>
      <c r="E84" s="49"/>
      <c r="F84" s="49"/>
      <c r="G84" s="49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5"/>
      <c r="X84" s="45"/>
      <c r="Y84" s="45"/>
      <c r="Z84" s="45"/>
      <c r="AA84" s="46"/>
      <c r="AB84" s="46"/>
      <c r="AC84" s="46"/>
      <c r="AD84" s="46"/>
      <c r="AE84" s="45"/>
      <c r="AF84" s="45"/>
      <c r="AG84" s="45"/>
      <c r="AH84" s="48"/>
      <c r="AI84" s="46"/>
      <c r="AJ84" s="46"/>
      <c r="AK84" s="46"/>
      <c r="AL84" s="46"/>
      <c r="AM84" s="46"/>
      <c r="AP84" s="30"/>
      <c r="BQ84" s="31"/>
      <c r="BS84" s="30"/>
      <c r="CT84" s="31"/>
    </row>
    <row r="85" spans="1:98" x14ac:dyDescent="0.3">
      <c r="A85" s="40"/>
      <c r="B85" s="40"/>
      <c r="C85" s="41"/>
      <c r="D85" s="41"/>
      <c r="E85" s="49"/>
      <c r="F85" s="49"/>
      <c r="G85" s="49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5"/>
      <c r="X85" s="45"/>
      <c r="Y85" s="45"/>
      <c r="Z85" s="45"/>
      <c r="AA85" s="46"/>
      <c r="AB85" s="46"/>
      <c r="AC85" s="46"/>
      <c r="AD85" s="46"/>
      <c r="AE85" s="45"/>
      <c r="AF85" s="45"/>
      <c r="AG85" s="45"/>
      <c r="AH85" s="48"/>
      <c r="AI85" s="46"/>
      <c r="AJ85" s="46"/>
      <c r="AK85" s="46"/>
      <c r="AL85" s="46"/>
      <c r="AM85" s="46"/>
      <c r="AP85" s="30"/>
      <c r="BQ85" s="31"/>
      <c r="BS85" s="30"/>
      <c r="CT85" s="31"/>
    </row>
    <row r="86" spans="1:98" x14ac:dyDescent="0.3">
      <c r="A86" s="11">
        <v>1.8200000000000001E-2</v>
      </c>
      <c r="B86" s="11">
        <v>5.4000000000000003E-3</v>
      </c>
      <c r="C86" s="3">
        <v>44562</v>
      </c>
      <c r="D86" s="3"/>
      <c r="E86" s="1"/>
      <c r="F86" s="1"/>
      <c r="G86" s="1"/>
      <c r="H86" s="6"/>
      <c r="I86" s="6"/>
      <c r="J86" s="6"/>
      <c r="K86" s="6">
        <v>234</v>
      </c>
      <c r="L86" s="6">
        <v>241</v>
      </c>
      <c r="M86" s="6">
        <v>214</v>
      </c>
      <c r="N86" s="6">
        <f t="shared" ref="N86" si="0">M86-15</f>
        <v>199</v>
      </c>
      <c r="O86" s="16">
        <v>191</v>
      </c>
      <c r="P86" s="16">
        <v>183</v>
      </c>
      <c r="Q86" s="6">
        <f t="shared" ref="Q86:T86" si="1">P86-5</f>
        <v>178</v>
      </c>
      <c r="R86" s="6">
        <f t="shared" si="1"/>
        <v>173</v>
      </c>
      <c r="S86" s="6">
        <f t="shared" si="1"/>
        <v>168</v>
      </c>
      <c r="T86" s="6">
        <f t="shared" si="1"/>
        <v>163</v>
      </c>
      <c r="U86" s="6"/>
      <c r="V86" s="6"/>
      <c r="W86" s="20">
        <f t="shared" ref="W86:W97" si="2">((13-MONTH($C86))*INDEX($D86:$V86,1,MATCH(YEAR($C86),$D$1:$V$1,0))+12*INDEX($D86:$V86,1,MATCH(YEAR($C86)+1,$D$1:$V$1,0))+12*INDEX($D86:$V86,1,MATCH(YEAR($C86)+2,$D$1:$V$1,0))+(MONTH($C86)-1)*INDEX($D86:$V86,1,MATCH(YEAR($C86)+3,$D$1:$V$1,0)))/36</f>
        <v>229.66666666666666</v>
      </c>
      <c r="X86" s="20">
        <f t="shared" ref="X86:X97" si="3">AVERAGE($W$2:$W$198)</f>
        <v>201.69958847736623</v>
      </c>
      <c r="Y86" s="23">
        <f t="shared" ref="Y86:Y97" si="4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215.8</v>
      </c>
      <c r="Z86" s="23">
        <f t="shared" ref="Z86:Z97" si="5">AVERAGE($Y$2:$Y$198)</f>
        <v>195.44290123456793</v>
      </c>
      <c r="AA86">
        <v>29.89</v>
      </c>
      <c r="AB86">
        <v>65</v>
      </c>
      <c r="AC86">
        <v>97.95</v>
      </c>
      <c r="AD86">
        <v>300</v>
      </c>
      <c r="AE86" s="8">
        <f t="shared" ref="AE86:AE130" si="6">$AD86+$AA86</f>
        <v>329.89</v>
      </c>
      <c r="AF86" s="8">
        <f t="shared" ref="AF86:AF139" si="7">$AD86+$AB86</f>
        <v>365</v>
      </c>
      <c r="AG86" s="8">
        <f t="shared" ref="AG86:AG139" si="8">$AD86+$AC86</f>
        <v>397.95</v>
      </c>
      <c r="AH86" s="9">
        <f t="shared" ref="AH86:AH97" si="9">(AD86-W86)/AD86</f>
        <v>0.23444444444444448</v>
      </c>
      <c r="AI86">
        <f t="shared" ref="AI86:AI130" si="10">INDEX($D86:$V86,MATCH(YEAR($C86),$D$1:$V$1,0))</f>
        <v>234</v>
      </c>
      <c r="AJ86">
        <f t="shared" ref="AJ86:AJ130" si="11">INDEX($D86:$V86,MATCH((YEAR($C86)+1),$D$1:$V$1,0))</f>
        <v>241</v>
      </c>
      <c r="AK86">
        <f t="shared" ref="AK86:AK130" si="12">INDEX($D86:$V86,MATCH((YEAR($C86)+2),$D$1:$V$1,0))</f>
        <v>214</v>
      </c>
      <c r="AL86">
        <f t="shared" ref="AL86:AL130" si="13">INDEX($D86:$V86,MATCH((YEAR($C86)+3),$D$1:$V$1,0))</f>
        <v>199</v>
      </c>
      <c r="AM86">
        <f t="shared" ref="AM86:AM130" si="14">INDEX($D86:$V86,MATCH((YEAR($C86)+4),$D$1:$V$1,0))</f>
        <v>191</v>
      </c>
      <c r="AP86" s="30"/>
      <c r="BQ86" s="31"/>
      <c r="BS86" s="30"/>
      <c r="CT86" s="31"/>
    </row>
    <row r="87" spans="1:98" x14ac:dyDescent="0.3">
      <c r="A87" s="11">
        <v>1.83E-2</v>
      </c>
      <c r="B87" s="11">
        <v>1.01E-2</v>
      </c>
      <c r="C87" s="3">
        <v>44593</v>
      </c>
      <c r="D87" s="3"/>
      <c r="E87" s="1"/>
      <c r="F87" s="1"/>
      <c r="G87" s="1"/>
      <c r="H87" s="6"/>
      <c r="I87" s="6"/>
      <c r="J87" s="6"/>
      <c r="K87" s="6">
        <v>173</v>
      </c>
      <c r="L87" s="6">
        <v>234</v>
      </c>
      <c r="M87" s="10">
        <v>219</v>
      </c>
      <c r="N87" s="6">
        <v>201</v>
      </c>
      <c r="O87" s="16">
        <v>193</v>
      </c>
      <c r="P87" s="16">
        <v>185</v>
      </c>
      <c r="Q87" s="6">
        <f t="shared" ref="Q87:T87" si="15">P87-5</f>
        <v>180</v>
      </c>
      <c r="R87" s="6">
        <f t="shared" si="15"/>
        <v>175</v>
      </c>
      <c r="S87" s="6">
        <f t="shared" si="15"/>
        <v>170</v>
      </c>
      <c r="T87" s="6">
        <f t="shared" si="15"/>
        <v>165</v>
      </c>
      <c r="U87" s="6"/>
      <c r="V87" s="6"/>
      <c r="W87" s="20">
        <f t="shared" si="2"/>
        <v>209.44444444444446</v>
      </c>
      <c r="X87" s="20">
        <f t="shared" si="3"/>
        <v>201.69958847736623</v>
      </c>
      <c r="Y87" s="23">
        <f t="shared" si="4"/>
        <v>204.2</v>
      </c>
      <c r="Z87" s="23">
        <f t="shared" si="5"/>
        <v>195.44290123456793</v>
      </c>
      <c r="AA87">
        <v>29.89</v>
      </c>
      <c r="AB87">
        <v>65</v>
      </c>
      <c r="AC87">
        <v>97.95</v>
      </c>
      <c r="AD87">
        <v>300</v>
      </c>
      <c r="AE87" s="8">
        <f t="shared" si="6"/>
        <v>329.89</v>
      </c>
      <c r="AF87" s="8">
        <f t="shared" si="7"/>
        <v>365</v>
      </c>
      <c r="AG87" s="8">
        <f t="shared" si="8"/>
        <v>397.95</v>
      </c>
      <c r="AH87" s="9">
        <f t="shared" si="9"/>
        <v>0.30185185185185182</v>
      </c>
      <c r="AI87">
        <f t="shared" si="10"/>
        <v>173</v>
      </c>
      <c r="AJ87">
        <f t="shared" si="11"/>
        <v>234</v>
      </c>
      <c r="AK87">
        <f t="shared" si="12"/>
        <v>219</v>
      </c>
      <c r="AL87">
        <f t="shared" si="13"/>
        <v>201</v>
      </c>
      <c r="AM87">
        <f t="shared" si="14"/>
        <v>193</v>
      </c>
      <c r="AP87" s="30"/>
      <c r="BQ87" s="31"/>
      <c r="BS87" s="30"/>
      <c r="CT87" s="31"/>
    </row>
    <row r="88" spans="1:98" x14ac:dyDescent="0.3">
      <c r="A88" s="11">
        <v>1.7399999999999999E-2</v>
      </c>
      <c r="B88" s="11">
        <v>1.6199999999999999E-2</v>
      </c>
      <c r="C88" s="3">
        <v>44621</v>
      </c>
      <c r="D88" s="3"/>
      <c r="E88" s="1"/>
      <c r="F88" s="1"/>
      <c r="G88" s="1"/>
      <c r="H88" s="6"/>
      <c r="I88" s="6"/>
      <c r="J88" s="6"/>
      <c r="K88" s="6">
        <v>192</v>
      </c>
      <c r="L88" s="6">
        <v>258</v>
      </c>
      <c r="M88" s="10">
        <v>225</v>
      </c>
      <c r="N88" s="6">
        <v>200</v>
      </c>
      <c r="O88" s="16">
        <v>192</v>
      </c>
      <c r="P88" s="16">
        <v>184</v>
      </c>
      <c r="Q88" s="6">
        <f t="shared" ref="Q88:T88" si="16">P88-5</f>
        <v>179</v>
      </c>
      <c r="R88" s="6">
        <f t="shared" si="16"/>
        <v>174</v>
      </c>
      <c r="S88" s="6">
        <f t="shared" si="16"/>
        <v>169</v>
      </c>
      <c r="T88" s="6">
        <f t="shared" si="16"/>
        <v>164</v>
      </c>
      <c r="U88" s="6"/>
      <c r="V88" s="6"/>
      <c r="W88" s="20">
        <f t="shared" si="2"/>
        <v>225.44444444444446</v>
      </c>
      <c r="X88" s="20">
        <f t="shared" si="3"/>
        <v>201.69958847736623</v>
      </c>
      <c r="Y88" s="23">
        <f t="shared" si="4"/>
        <v>213.13333333333333</v>
      </c>
      <c r="Z88" s="23">
        <f t="shared" si="5"/>
        <v>195.44290123456793</v>
      </c>
      <c r="AA88">
        <v>29.89</v>
      </c>
      <c r="AB88">
        <v>65</v>
      </c>
      <c r="AC88">
        <v>97.95</v>
      </c>
      <c r="AD88">
        <v>300</v>
      </c>
      <c r="AE88" s="8">
        <f t="shared" si="6"/>
        <v>329.89</v>
      </c>
      <c r="AF88" s="8">
        <f t="shared" si="7"/>
        <v>365</v>
      </c>
      <c r="AG88" s="8">
        <f t="shared" si="8"/>
        <v>397.95</v>
      </c>
      <c r="AH88" s="9">
        <f t="shared" si="9"/>
        <v>0.24851851851851847</v>
      </c>
      <c r="AI88">
        <f t="shared" si="10"/>
        <v>192</v>
      </c>
      <c r="AJ88">
        <f t="shared" si="11"/>
        <v>258</v>
      </c>
      <c r="AK88">
        <f t="shared" si="12"/>
        <v>225</v>
      </c>
      <c r="AL88">
        <f t="shared" si="13"/>
        <v>200</v>
      </c>
      <c r="AM88">
        <f t="shared" si="14"/>
        <v>192</v>
      </c>
      <c r="AP88" s="30"/>
      <c r="BQ88" s="31"/>
      <c r="BS88" s="30"/>
      <c r="CT88" s="31"/>
    </row>
    <row r="89" spans="1:98" x14ac:dyDescent="0.3">
      <c r="A89" s="11">
        <v>1.41E-2</v>
      </c>
      <c r="B89" s="11">
        <v>1.06E-2</v>
      </c>
      <c r="C89" s="3">
        <v>44652</v>
      </c>
      <c r="D89" s="3"/>
      <c r="E89" s="1"/>
      <c r="F89" s="1"/>
      <c r="G89" s="1"/>
      <c r="H89" s="6"/>
      <c r="I89" s="6"/>
      <c r="J89" s="6"/>
      <c r="K89" s="6">
        <v>172</v>
      </c>
      <c r="L89" s="6">
        <v>258</v>
      </c>
      <c r="M89" s="10">
        <v>233</v>
      </c>
      <c r="N89" s="6">
        <v>202</v>
      </c>
      <c r="O89" s="16">
        <v>194</v>
      </c>
      <c r="P89" s="16">
        <v>186</v>
      </c>
      <c r="Q89" s="6">
        <f t="shared" ref="Q89:T89" si="17">P89-5</f>
        <v>181</v>
      </c>
      <c r="R89" s="6">
        <f t="shared" si="17"/>
        <v>176</v>
      </c>
      <c r="S89" s="6">
        <f t="shared" si="17"/>
        <v>171</v>
      </c>
      <c r="T89" s="6">
        <f t="shared" si="17"/>
        <v>166</v>
      </c>
      <c r="U89" s="6"/>
      <c r="V89" s="6"/>
      <c r="W89" s="20">
        <f t="shared" si="2"/>
        <v>223.5</v>
      </c>
      <c r="X89" s="20">
        <f t="shared" si="3"/>
        <v>201.69958847736623</v>
      </c>
      <c r="Y89" s="23">
        <f t="shared" si="4"/>
        <v>212.5</v>
      </c>
      <c r="Z89" s="23">
        <f t="shared" si="5"/>
        <v>195.44290123456793</v>
      </c>
      <c r="AA89">
        <v>29.89</v>
      </c>
      <c r="AB89">
        <v>65</v>
      </c>
      <c r="AC89">
        <v>97.95</v>
      </c>
      <c r="AD89">
        <v>300</v>
      </c>
      <c r="AE89" s="8">
        <f t="shared" si="6"/>
        <v>329.89</v>
      </c>
      <c r="AF89" s="8">
        <f t="shared" si="7"/>
        <v>365</v>
      </c>
      <c r="AG89" s="8">
        <f t="shared" si="8"/>
        <v>397.95</v>
      </c>
      <c r="AH89" s="9">
        <f t="shared" si="9"/>
        <v>0.255</v>
      </c>
      <c r="AI89">
        <f t="shared" si="10"/>
        <v>172</v>
      </c>
      <c r="AJ89">
        <f t="shared" si="11"/>
        <v>258</v>
      </c>
      <c r="AK89">
        <f t="shared" si="12"/>
        <v>233</v>
      </c>
      <c r="AL89">
        <f t="shared" si="13"/>
        <v>202</v>
      </c>
      <c r="AM89">
        <f t="shared" si="14"/>
        <v>194</v>
      </c>
      <c r="AP89" s="30"/>
      <c r="BQ89" s="31"/>
      <c r="BS89" s="30"/>
      <c r="CT89" s="31"/>
    </row>
    <row r="90" spans="1:98" x14ac:dyDescent="0.3">
      <c r="A90" s="11">
        <v>5.1999999999999998E-3</v>
      </c>
      <c r="B90" s="11">
        <v>4.7000000000000002E-3</v>
      </c>
      <c r="C90" s="3">
        <v>44682</v>
      </c>
      <c r="D90" s="3"/>
      <c r="E90" s="1"/>
      <c r="F90" s="1"/>
      <c r="G90" s="1"/>
      <c r="H90" s="6"/>
      <c r="I90" s="6"/>
      <c r="J90" s="6"/>
      <c r="K90" s="6">
        <v>170</v>
      </c>
      <c r="L90" s="6">
        <v>235</v>
      </c>
      <c r="M90" s="10">
        <v>228</v>
      </c>
      <c r="N90" s="6">
        <v>208</v>
      </c>
      <c r="O90" s="16">
        <v>200</v>
      </c>
      <c r="P90" s="16">
        <v>192</v>
      </c>
      <c r="Q90" s="6">
        <f t="shared" ref="Q90:T90" si="18">P90-5</f>
        <v>187</v>
      </c>
      <c r="R90" s="6">
        <f t="shared" si="18"/>
        <v>182</v>
      </c>
      <c r="S90" s="6">
        <f t="shared" si="18"/>
        <v>177</v>
      </c>
      <c r="T90" s="6">
        <f t="shared" si="18"/>
        <v>172</v>
      </c>
      <c r="U90" s="6"/>
      <c r="V90" s="6"/>
      <c r="W90" s="20">
        <f t="shared" si="2"/>
        <v>215.22222222222223</v>
      </c>
      <c r="X90" s="20">
        <f t="shared" si="3"/>
        <v>201.69958847736623</v>
      </c>
      <c r="Y90" s="23">
        <f t="shared" si="4"/>
        <v>209.66666666666666</v>
      </c>
      <c r="Z90" s="23">
        <f t="shared" si="5"/>
        <v>195.44290123456793</v>
      </c>
      <c r="AA90">
        <v>29.89</v>
      </c>
      <c r="AB90">
        <v>65</v>
      </c>
      <c r="AC90">
        <v>97.95</v>
      </c>
      <c r="AD90">
        <v>300</v>
      </c>
      <c r="AE90" s="8">
        <f t="shared" si="6"/>
        <v>329.89</v>
      </c>
      <c r="AF90" s="8">
        <f t="shared" si="7"/>
        <v>365</v>
      </c>
      <c r="AG90" s="8">
        <f t="shared" si="8"/>
        <v>397.95</v>
      </c>
      <c r="AH90" s="9">
        <f t="shared" si="9"/>
        <v>0.28259259259259256</v>
      </c>
      <c r="AI90">
        <f t="shared" si="10"/>
        <v>170</v>
      </c>
      <c r="AJ90">
        <f t="shared" si="11"/>
        <v>235</v>
      </c>
      <c r="AK90">
        <f t="shared" si="12"/>
        <v>228</v>
      </c>
      <c r="AL90">
        <f t="shared" si="13"/>
        <v>208</v>
      </c>
      <c r="AM90">
        <f t="shared" si="14"/>
        <v>200</v>
      </c>
      <c r="AP90" s="30"/>
      <c r="BQ90" s="31"/>
      <c r="BS90" s="30"/>
      <c r="CT90" s="31"/>
    </row>
    <row r="91" spans="1:98" x14ac:dyDescent="0.3">
      <c r="A91" s="12">
        <v>5.8999999999999999E-3</v>
      </c>
      <c r="B91" s="12">
        <v>6.7000000000000002E-3</v>
      </c>
      <c r="C91" s="3">
        <v>44713</v>
      </c>
      <c r="D91" s="3"/>
      <c r="E91" s="1"/>
      <c r="F91" s="1"/>
      <c r="G91" s="1"/>
      <c r="H91" s="6"/>
      <c r="I91" s="6"/>
      <c r="J91" s="6"/>
      <c r="K91" s="6">
        <v>164</v>
      </c>
      <c r="L91" s="6">
        <v>232</v>
      </c>
      <c r="M91" s="10">
        <v>223</v>
      </c>
      <c r="N91" s="6">
        <v>202</v>
      </c>
      <c r="O91" s="16">
        <v>194</v>
      </c>
      <c r="P91" s="16">
        <v>186</v>
      </c>
      <c r="Q91" s="6">
        <f t="shared" ref="Q91:T91" si="19">P91-5</f>
        <v>181</v>
      </c>
      <c r="R91" s="6">
        <f t="shared" si="19"/>
        <v>176</v>
      </c>
      <c r="S91" s="6">
        <f t="shared" si="19"/>
        <v>171</v>
      </c>
      <c r="T91" s="6">
        <f t="shared" si="19"/>
        <v>166</v>
      </c>
      <c r="U91" s="6"/>
      <c r="V91" s="6"/>
      <c r="W91" s="20">
        <f t="shared" si="2"/>
        <v>211.61111111111111</v>
      </c>
      <c r="X91" s="20">
        <f t="shared" si="3"/>
        <v>201.69958847736623</v>
      </c>
      <c r="Y91" s="23">
        <f t="shared" si="4"/>
        <v>204.83333333333334</v>
      </c>
      <c r="Z91" s="23">
        <f t="shared" si="5"/>
        <v>195.44290123456793</v>
      </c>
      <c r="AA91">
        <v>29.89</v>
      </c>
      <c r="AB91">
        <v>65</v>
      </c>
      <c r="AC91">
        <v>97.95</v>
      </c>
      <c r="AD91">
        <v>300</v>
      </c>
      <c r="AE91" s="8">
        <f t="shared" si="6"/>
        <v>329.89</v>
      </c>
      <c r="AF91" s="8">
        <f t="shared" si="7"/>
        <v>365</v>
      </c>
      <c r="AG91" s="8">
        <f t="shared" si="8"/>
        <v>397.95</v>
      </c>
      <c r="AH91" s="9">
        <f t="shared" si="9"/>
        <v>0.29462962962962963</v>
      </c>
      <c r="AI91">
        <f t="shared" si="10"/>
        <v>164</v>
      </c>
      <c r="AJ91">
        <f t="shared" si="11"/>
        <v>232</v>
      </c>
      <c r="AK91">
        <f t="shared" si="12"/>
        <v>223</v>
      </c>
      <c r="AL91">
        <f t="shared" si="13"/>
        <v>202</v>
      </c>
      <c r="AM91">
        <f t="shared" si="14"/>
        <v>194</v>
      </c>
      <c r="AP91" s="30"/>
      <c r="BQ91" s="31"/>
      <c r="BS91" s="30"/>
      <c r="CT91" s="31"/>
    </row>
    <row r="92" spans="1:98" x14ac:dyDescent="0.3">
      <c r="A92" s="11">
        <v>2.0999999999999999E-3</v>
      </c>
      <c r="B92" s="11">
        <v>-6.7999999999999996E-3</v>
      </c>
      <c r="C92" s="3">
        <v>44743</v>
      </c>
      <c r="D92" s="3"/>
      <c r="E92" s="1"/>
      <c r="F92" s="1"/>
      <c r="G92" s="1"/>
      <c r="H92" s="6"/>
      <c r="I92" s="6"/>
      <c r="J92" s="6"/>
      <c r="K92" s="6">
        <v>97</v>
      </c>
      <c r="L92" s="6">
        <v>217</v>
      </c>
      <c r="M92" s="6">
        <v>217</v>
      </c>
      <c r="N92" s="6">
        <v>203</v>
      </c>
      <c r="O92" s="16">
        <v>195</v>
      </c>
      <c r="P92" s="16">
        <v>187</v>
      </c>
      <c r="Q92" s="6">
        <f t="shared" ref="Q92:T92" si="20">P92-5</f>
        <v>182</v>
      </c>
      <c r="R92" s="6">
        <f t="shared" si="20"/>
        <v>177</v>
      </c>
      <c r="S92" s="6">
        <f t="shared" si="20"/>
        <v>172</v>
      </c>
      <c r="T92" s="6">
        <f t="shared" si="20"/>
        <v>167</v>
      </c>
      <c r="U92" s="6"/>
      <c r="V92" s="6"/>
      <c r="W92" s="20">
        <f t="shared" si="2"/>
        <v>194.66666666666666</v>
      </c>
      <c r="X92" s="20">
        <f t="shared" si="3"/>
        <v>201.69958847736623</v>
      </c>
      <c r="Y92" s="23">
        <f t="shared" si="4"/>
        <v>194.8</v>
      </c>
      <c r="Z92" s="23">
        <f t="shared" si="5"/>
        <v>195.44290123456793</v>
      </c>
      <c r="AA92">
        <v>29.89</v>
      </c>
      <c r="AB92">
        <v>65</v>
      </c>
      <c r="AC92">
        <v>97.95</v>
      </c>
      <c r="AD92">
        <v>300</v>
      </c>
      <c r="AE92" s="8">
        <f t="shared" si="6"/>
        <v>329.89</v>
      </c>
      <c r="AF92" s="8">
        <f t="shared" si="7"/>
        <v>365</v>
      </c>
      <c r="AG92" s="8">
        <f t="shared" si="8"/>
        <v>397.95</v>
      </c>
      <c r="AH92" s="9">
        <f t="shared" si="9"/>
        <v>0.35111111111111115</v>
      </c>
      <c r="AI92">
        <f t="shared" si="10"/>
        <v>97</v>
      </c>
      <c r="AJ92">
        <f t="shared" si="11"/>
        <v>217</v>
      </c>
      <c r="AK92">
        <f t="shared" si="12"/>
        <v>217</v>
      </c>
      <c r="AL92">
        <f t="shared" si="13"/>
        <v>203</v>
      </c>
      <c r="AM92">
        <f t="shared" si="14"/>
        <v>195</v>
      </c>
      <c r="AP92" s="30"/>
      <c r="BQ92" s="31"/>
      <c r="BS92" s="30"/>
      <c r="CT92" s="31"/>
    </row>
    <row r="93" spans="1:98" x14ac:dyDescent="0.3">
      <c r="A93" s="11">
        <v>-7.0000000000000001E-3</v>
      </c>
      <c r="B93" s="11">
        <v>-3.5999999999999999E-3</v>
      </c>
      <c r="C93" s="3">
        <v>44774</v>
      </c>
      <c r="D93" s="3"/>
      <c r="E93" s="1"/>
      <c r="F93" s="1"/>
      <c r="G93" s="1"/>
      <c r="H93" s="6"/>
      <c r="I93" s="6"/>
      <c r="J93" s="6"/>
      <c r="K93" s="6">
        <v>99</v>
      </c>
      <c r="L93" s="6">
        <v>203</v>
      </c>
      <c r="M93" s="6">
        <v>208</v>
      </c>
      <c r="N93" s="6">
        <v>198</v>
      </c>
      <c r="O93" s="16">
        <v>190</v>
      </c>
      <c r="P93" s="16">
        <v>182</v>
      </c>
      <c r="Q93" s="6">
        <f t="shared" ref="Q93:T93" si="21">P93-5</f>
        <v>177</v>
      </c>
      <c r="R93" s="6">
        <f t="shared" si="21"/>
        <v>172</v>
      </c>
      <c r="S93" s="6">
        <f t="shared" si="21"/>
        <v>167</v>
      </c>
      <c r="T93" s="6">
        <f t="shared" si="21"/>
        <v>162</v>
      </c>
      <c r="U93" s="6"/>
      <c r="V93" s="6"/>
      <c r="W93" s="20">
        <f t="shared" si="2"/>
        <v>189.25</v>
      </c>
      <c r="X93" s="20">
        <f t="shared" si="3"/>
        <v>201.69958847736623</v>
      </c>
      <c r="Y93" s="23">
        <f t="shared" si="4"/>
        <v>189.28333333333333</v>
      </c>
      <c r="Z93" s="23">
        <f t="shared" si="5"/>
        <v>195.44290123456793</v>
      </c>
      <c r="AA93">
        <v>29.89</v>
      </c>
      <c r="AB93">
        <v>65</v>
      </c>
      <c r="AC93">
        <v>97.95</v>
      </c>
      <c r="AD93">
        <v>300</v>
      </c>
      <c r="AE93" s="8">
        <f t="shared" si="6"/>
        <v>329.89</v>
      </c>
      <c r="AF93" s="8">
        <f t="shared" si="7"/>
        <v>365</v>
      </c>
      <c r="AG93" s="8">
        <f t="shared" si="8"/>
        <v>397.95</v>
      </c>
      <c r="AH93" s="9">
        <f t="shared" si="9"/>
        <v>0.36916666666666664</v>
      </c>
      <c r="AI93">
        <f t="shared" si="10"/>
        <v>99</v>
      </c>
      <c r="AJ93">
        <f t="shared" si="11"/>
        <v>203</v>
      </c>
      <c r="AK93">
        <f t="shared" si="12"/>
        <v>208</v>
      </c>
      <c r="AL93">
        <f t="shared" si="13"/>
        <v>198</v>
      </c>
      <c r="AM93">
        <f t="shared" si="14"/>
        <v>190</v>
      </c>
      <c r="AP93" s="30"/>
      <c r="BQ93" s="31"/>
      <c r="BS93" s="30"/>
      <c r="CT93" s="31"/>
    </row>
    <row r="94" spans="1:98" x14ac:dyDescent="0.3">
      <c r="A94" s="11">
        <v>-9.4999999999999998E-3</v>
      </c>
      <c r="B94" s="11">
        <v>-2.8999999999999998E-3</v>
      </c>
      <c r="C94" s="3">
        <v>44805</v>
      </c>
      <c r="D94" s="3"/>
      <c r="E94" s="1"/>
      <c r="F94" s="1"/>
      <c r="G94" s="1"/>
      <c r="H94" s="6"/>
      <c r="I94" s="6"/>
      <c r="J94" s="6"/>
      <c r="K94" s="6">
        <v>119</v>
      </c>
      <c r="L94" s="6">
        <v>197</v>
      </c>
      <c r="M94" s="6">
        <v>204</v>
      </c>
      <c r="N94" s="6">
        <v>200</v>
      </c>
      <c r="O94" s="16">
        <v>192</v>
      </c>
      <c r="P94" s="16">
        <v>184</v>
      </c>
      <c r="Q94" s="6">
        <f t="shared" ref="Q94:T94" si="22">P94-5</f>
        <v>179</v>
      </c>
      <c r="R94" s="6">
        <f t="shared" si="22"/>
        <v>174</v>
      </c>
      <c r="S94" s="6">
        <f t="shared" si="22"/>
        <v>169</v>
      </c>
      <c r="T94" s="6">
        <f t="shared" si="22"/>
        <v>164</v>
      </c>
      <c r="U94" s="6"/>
      <c r="V94" s="6"/>
      <c r="W94" s="20">
        <f t="shared" si="2"/>
        <v>191.33333333333334</v>
      </c>
      <c r="X94" s="20">
        <f t="shared" si="3"/>
        <v>201.69958847736623</v>
      </c>
      <c r="Y94" s="23">
        <f t="shared" si="4"/>
        <v>191.06666666666666</v>
      </c>
      <c r="Z94" s="23">
        <f t="shared" si="5"/>
        <v>195.44290123456793</v>
      </c>
      <c r="AA94">
        <v>29.89</v>
      </c>
      <c r="AB94">
        <v>65</v>
      </c>
      <c r="AC94">
        <v>97.95</v>
      </c>
      <c r="AD94">
        <v>300</v>
      </c>
      <c r="AE94" s="8">
        <f t="shared" si="6"/>
        <v>329.89</v>
      </c>
      <c r="AF94" s="8">
        <f t="shared" si="7"/>
        <v>365</v>
      </c>
      <c r="AG94" s="8">
        <f t="shared" si="8"/>
        <v>397.95</v>
      </c>
      <c r="AH94" s="9">
        <f t="shared" si="9"/>
        <v>0.36222222222222217</v>
      </c>
      <c r="AI94">
        <f t="shared" si="10"/>
        <v>119</v>
      </c>
      <c r="AJ94">
        <f t="shared" si="11"/>
        <v>197</v>
      </c>
      <c r="AK94">
        <f t="shared" si="12"/>
        <v>204</v>
      </c>
      <c r="AL94">
        <f t="shared" si="13"/>
        <v>200</v>
      </c>
      <c r="AM94">
        <f t="shared" si="14"/>
        <v>192</v>
      </c>
      <c r="AP94" s="30"/>
      <c r="BQ94" s="31"/>
      <c r="BS94" s="30"/>
      <c r="CT94" s="31"/>
    </row>
    <row r="95" spans="1:98" x14ac:dyDescent="0.3">
      <c r="A95" s="11">
        <v>-9.7000000000000003E-3</v>
      </c>
      <c r="B95" s="11">
        <v>5.8999999999999999E-3</v>
      </c>
      <c r="C95" s="3">
        <v>44835</v>
      </c>
      <c r="D95" s="3"/>
      <c r="E95" s="1"/>
      <c r="F95" s="1"/>
      <c r="G95" s="1"/>
      <c r="H95" s="6"/>
      <c r="I95" s="6"/>
      <c r="J95" s="6"/>
      <c r="K95" s="6">
        <v>95</v>
      </c>
      <c r="L95" s="6">
        <v>165</v>
      </c>
      <c r="M95" s="6">
        <v>185</v>
      </c>
      <c r="N95" s="6">
        <v>185</v>
      </c>
      <c r="O95" s="16">
        <v>177</v>
      </c>
      <c r="P95" s="16">
        <v>175</v>
      </c>
      <c r="Q95" s="6">
        <f t="shared" ref="Q95:T95" si="23">P95-5</f>
        <v>170</v>
      </c>
      <c r="R95" s="6">
        <f t="shared" si="23"/>
        <v>165</v>
      </c>
      <c r="S95" s="6">
        <f t="shared" si="23"/>
        <v>160</v>
      </c>
      <c r="T95" s="6">
        <f t="shared" si="23"/>
        <v>155</v>
      </c>
      <c r="U95" s="6"/>
      <c r="V95" s="6"/>
      <c r="W95" s="20">
        <f t="shared" si="2"/>
        <v>170.83333333333334</v>
      </c>
      <c r="X95" s="20">
        <f t="shared" si="3"/>
        <v>201.69958847736623</v>
      </c>
      <c r="Y95" s="23">
        <f t="shared" si="4"/>
        <v>173.4</v>
      </c>
      <c r="Z95" s="23">
        <f t="shared" si="5"/>
        <v>195.44290123456793</v>
      </c>
      <c r="AA95">
        <v>29.89</v>
      </c>
      <c r="AB95">
        <v>65</v>
      </c>
      <c r="AC95">
        <v>97.95</v>
      </c>
      <c r="AD95">
        <v>300</v>
      </c>
      <c r="AE95" s="8">
        <f t="shared" si="6"/>
        <v>329.89</v>
      </c>
      <c r="AF95" s="8">
        <f t="shared" si="7"/>
        <v>365</v>
      </c>
      <c r="AG95" s="8">
        <f t="shared" si="8"/>
        <v>397.95</v>
      </c>
      <c r="AH95" s="9">
        <f t="shared" si="9"/>
        <v>0.43055555555555552</v>
      </c>
      <c r="AI95">
        <f t="shared" si="10"/>
        <v>95</v>
      </c>
      <c r="AJ95">
        <f t="shared" si="11"/>
        <v>165</v>
      </c>
      <c r="AK95">
        <f t="shared" si="12"/>
        <v>185</v>
      </c>
      <c r="AL95">
        <f t="shared" si="13"/>
        <v>185</v>
      </c>
      <c r="AM95">
        <f t="shared" si="14"/>
        <v>177</v>
      </c>
      <c r="AP95" s="30"/>
      <c r="BQ95" s="31"/>
      <c r="BS95" s="30"/>
      <c r="CT95" s="31"/>
    </row>
    <row r="96" spans="1:98" x14ac:dyDescent="0.3">
      <c r="A96" s="11">
        <v>-5.5999999999999999E-3</v>
      </c>
      <c r="B96" s="11">
        <v>4.1000000000000003E-3</v>
      </c>
      <c r="C96" s="3">
        <v>44866</v>
      </c>
      <c r="D96" s="3"/>
      <c r="E96" s="1"/>
      <c r="F96" s="1"/>
      <c r="G96" s="1"/>
      <c r="H96" s="6"/>
      <c r="I96" s="6"/>
      <c r="J96" s="6"/>
      <c r="K96" s="6">
        <v>90</v>
      </c>
      <c r="L96" s="6">
        <v>121</v>
      </c>
      <c r="M96" s="6">
        <v>163</v>
      </c>
      <c r="N96" s="6">
        <v>173</v>
      </c>
      <c r="O96" s="16">
        <v>165</v>
      </c>
      <c r="P96" s="16">
        <v>175</v>
      </c>
      <c r="Q96" s="6">
        <f t="shared" ref="Q96:T96" si="24">P96-5</f>
        <v>170</v>
      </c>
      <c r="R96" s="6">
        <f t="shared" si="24"/>
        <v>165</v>
      </c>
      <c r="S96" s="6">
        <f t="shared" si="24"/>
        <v>160</v>
      </c>
      <c r="T96" s="6">
        <f t="shared" si="24"/>
        <v>155</v>
      </c>
      <c r="U96" s="6"/>
      <c r="V96" s="6"/>
      <c r="W96" s="20">
        <f t="shared" si="2"/>
        <v>147.72222222222223</v>
      </c>
      <c r="X96" s="20">
        <f t="shared" si="3"/>
        <v>201.69958847736623</v>
      </c>
      <c r="Y96" s="23">
        <f t="shared" si="4"/>
        <v>156.56666666666666</v>
      </c>
      <c r="Z96" s="23">
        <f t="shared" si="5"/>
        <v>195.44290123456793</v>
      </c>
      <c r="AA96">
        <v>29.89</v>
      </c>
      <c r="AB96">
        <v>65</v>
      </c>
      <c r="AC96">
        <v>97.95</v>
      </c>
      <c r="AD96">
        <v>300</v>
      </c>
      <c r="AE96" s="8">
        <f t="shared" si="6"/>
        <v>329.89</v>
      </c>
      <c r="AF96" s="8">
        <f t="shared" si="7"/>
        <v>365</v>
      </c>
      <c r="AG96" s="8">
        <f t="shared" si="8"/>
        <v>397.95</v>
      </c>
      <c r="AH96" s="9">
        <f t="shared" si="9"/>
        <v>0.5075925925925926</v>
      </c>
      <c r="AI96">
        <f t="shared" si="10"/>
        <v>90</v>
      </c>
      <c r="AJ96">
        <f t="shared" si="11"/>
        <v>121</v>
      </c>
      <c r="AK96">
        <f t="shared" si="12"/>
        <v>163</v>
      </c>
      <c r="AL96">
        <f t="shared" si="13"/>
        <v>173</v>
      </c>
      <c r="AM96">
        <f t="shared" si="14"/>
        <v>165</v>
      </c>
      <c r="AP96" s="30"/>
      <c r="BQ96" s="31"/>
      <c r="BS96" s="30"/>
      <c r="CT96" s="31"/>
    </row>
    <row r="97" spans="1:98" x14ac:dyDescent="0.3">
      <c r="A97" s="11">
        <v>4.4999999999999997E-3</v>
      </c>
      <c r="B97" s="11">
        <v>6.1999999999999998E-3</v>
      </c>
      <c r="C97" s="3">
        <v>44896</v>
      </c>
      <c r="D97" s="3"/>
      <c r="E97" s="1"/>
      <c r="F97" s="1"/>
      <c r="G97" s="1"/>
      <c r="H97" s="6"/>
      <c r="I97" s="6"/>
      <c r="J97" s="6"/>
      <c r="K97" s="6">
        <v>91</v>
      </c>
      <c r="L97" s="6">
        <v>118</v>
      </c>
      <c r="M97" s="6">
        <v>158</v>
      </c>
      <c r="N97" s="6">
        <v>170</v>
      </c>
      <c r="O97" s="16">
        <v>162</v>
      </c>
      <c r="P97" s="16">
        <v>175</v>
      </c>
      <c r="Q97" s="6">
        <f t="shared" ref="Q97:T97" si="25">P97-5</f>
        <v>170</v>
      </c>
      <c r="R97" s="6">
        <f t="shared" si="25"/>
        <v>165</v>
      </c>
      <c r="S97" s="6">
        <f t="shared" si="25"/>
        <v>160</v>
      </c>
      <c r="T97" s="6">
        <f t="shared" si="25"/>
        <v>155</v>
      </c>
      <c r="U97" s="6"/>
      <c r="V97" s="6"/>
      <c r="W97" s="20">
        <f t="shared" si="2"/>
        <v>146.47222222222223</v>
      </c>
      <c r="X97" s="20">
        <f t="shared" si="3"/>
        <v>201.69958847736623</v>
      </c>
      <c r="Y97" s="23">
        <f t="shared" si="4"/>
        <v>155.19999999999999</v>
      </c>
      <c r="Z97" s="23">
        <f t="shared" si="5"/>
        <v>195.44290123456793</v>
      </c>
      <c r="AA97">
        <v>29.89</v>
      </c>
      <c r="AB97">
        <v>65</v>
      </c>
      <c r="AC97">
        <v>97.95</v>
      </c>
      <c r="AD97">
        <v>300</v>
      </c>
      <c r="AE97" s="8">
        <f t="shared" si="6"/>
        <v>329.89</v>
      </c>
      <c r="AF97" s="8">
        <f t="shared" si="7"/>
        <v>365</v>
      </c>
      <c r="AG97" s="8">
        <f t="shared" si="8"/>
        <v>397.95</v>
      </c>
      <c r="AH97" s="9">
        <f t="shared" si="9"/>
        <v>0.51175925925925925</v>
      </c>
      <c r="AI97">
        <f t="shared" si="10"/>
        <v>91</v>
      </c>
      <c r="AJ97">
        <f t="shared" si="11"/>
        <v>118</v>
      </c>
      <c r="AK97">
        <f t="shared" si="12"/>
        <v>158</v>
      </c>
      <c r="AL97">
        <f t="shared" si="13"/>
        <v>170</v>
      </c>
      <c r="AM97">
        <f t="shared" si="14"/>
        <v>162</v>
      </c>
      <c r="AP97" s="30"/>
      <c r="BQ97" s="31"/>
      <c r="BS97" s="30"/>
      <c r="CT97" s="31"/>
    </row>
    <row r="98" spans="1:98" x14ac:dyDescent="0.3">
      <c r="A98" s="11">
        <v>2.0999999999999999E-3</v>
      </c>
      <c r="B98" s="11">
        <v>5.3E-3</v>
      </c>
      <c r="C98" s="3">
        <v>44927</v>
      </c>
      <c r="D98" s="3"/>
      <c r="E98" s="1"/>
      <c r="F98" s="1"/>
      <c r="G98" s="1"/>
      <c r="H98" s="6"/>
      <c r="I98" s="6"/>
      <c r="J98" s="6"/>
      <c r="K98" s="6"/>
      <c r="L98" s="6">
        <v>108</v>
      </c>
      <c r="M98" s="6">
        <v>130</v>
      </c>
      <c r="N98" s="6">
        <v>145</v>
      </c>
      <c r="O98" s="16">
        <v>158</v>
      </c>
      <c r="P98" s="16">
        <v>179</v>
      </c>
      <c r="Q98" s="6">
        <f>P98-5</f>
        <v>174</v>
      </c>
      <c r="R98" s="6">
        <f>Q98-5</f>
        <v>169</v>
      </c>
      <c r="S98" s="6">
        <f t="shared" ref="S98:T100" si="26">R98-5</f>
        <v>164</v>
      </c>
      <c r="T98" s="6">
        <f t="shared" si="26"/>
        <v>159</v>
      </c>
      <c r="U98" s="6"/>
      <c r="V98" s="6"/>
      <c r="W98" s="20">
        <f t="shared" ref="W98:W139" si="27">((13-MONTH($C98))*INDEX($D98:$V98,1,MATCH(YEAR($C98),$D$1:$V$1,0))+12*INDEX($D98:$V98,1,MATCH(YEAR($C98)+1,$D$1:$V$1,0))+12*INDEX($D98:$V98,1,MATCH(YEAR($C98)+2,$D$1:$V$1,0))+(MONTH($C98)-1)*INDEX($D98:$V98,1,MATCH(YEAR($C98)+3,$D$1:$V$1,0)))/36</f>
        <v>127.66666666666667</v>
      </c>
      <c r="X98" s="20">
        <f t="shared" ref="X98:X139" si="28">AVERAGE($W$2:$W$198)</f>
        <v>201.69958847736623</v>
      </c>
      <c r="Y98" s="23">
        <f t="shared" ref="Y98:Y139" si="29">((13-MONTH($C98))*INDEX($D98:$V98,1,MATCH(YEAR($C98),$D$1:$V$1,0))+12*INDEX($D98:$V98,1,MATCH(YEAR($C98)+1,$D$1:$V$1,0))+12*INDEX($D98:$V98,1,MATCH(YEAR($C98)+2,$D$1:$V$1,0))+12*INDEX($D98:$V98,1,MATCH(YEAR($C98)+3,$D$1:$V$1,0))+12*INDEX($D98:$V98,1,MATCH(YEAR($C98)+4,$D$1:$V$1,0))+(MONTH($C98)-1)*INDEX($D98:$V98,1,MATCH(YEAR($C98)+5,$D$1:$V$1,0)))/60</f>
        <v>144</v>
      </c>
      <c r="Z98" s="23">
        <f t="shared" ref="Z98:Z139" si="30">AVERAGE($Y$2:$Y$198)</f>
        <v>195.44290123456793</v>
      </c>
      <c r="AA98">
        <v>29.89</v>
      </c>
      <c r="AB98">
        <v>65</v>
      </c>
      <c r="AC98">
        <v>97.95</v>
      </c>
      <c r="AD98">
        <v>330</v>
      </c>
      <c r="AE98" s="8">
        <f t="shared" si="6"/>
        <v>359.89</v>
      </c>
      <c r="AF98" s="8">
        <f t="shared" si="7"/>
        <v>395</v>
      </c>
      <c r="AG98" s="8">
        <f t="shared" si="8"/>
        <v>427.95</v>
      </c>
      <c r="AH98" s="9">
        <f t="shared" ref="AH98:AH133" si="31">(AD98-W98)/AD98</f>
        <v>0.61313131313131308</v>
      </c>
      <c r="AI98">
        <f t="shared" si="10"/>
        <v>108</v>
      </c>
      <c r="AJ98">
        <f t="shared" si="11"/>
        <v>130</v>
      </c>
      <c r="AK98">
        <f t="shared" si="12"/>
        <v>145</v>
      </c>
      <c r="AL98">
        <f t="shared" si="13"/>
        <v>158</v>
      </c>
      <c r="AM98">
        <f t="shared" si="14"/>
        <v>179</v>
      </c>
      <c r="AP98" s="30"/>
      <c r="BQ98" s="31"/>
      <c r="BS98" s="30"/>
      <c r="CT98" s="31"/>
    </row>
    <row r="99" spans="1:98" x14ac:dyDescent="0.3">
      <c r="A99" s="13">
        <v>-5.9999999999999995E-4</v>
      </c>
      <c r="B99" s="13">
        <v>8.3999999999999995E-3</v>
      </c>
      <c r="C99" s="3">
        <v>44958</v>
      </c>
      <c r="D99" s="3"/>
      <c r="E99" s="1"/>
      <c r="F99" s="1"/>
      <c r="G99" s="1"/>
      <c r="H99" s="6"/>
      <c r="I99" s="6"/>
      <c r="J99" s="6"/>
      <c r="K99" s="6"/>
      <c r="L99" s="6">
        <v>107</v>
      </c>
      <c r="M99" s="6">
        <v>121</v>
      </c>
      <c r="N99" s="6">
        <v>134</v>
      </c>
      <c r="O99" s="6">
        <v>145</v>
      </c>
      <c r="P99" s="16">
        <v>179</v>
      </c>
      <c r="Q99" s="16">
        <v>178</v>
      </c>
      <c r="R99" s="6">
        <f>Q99-5</f>
        <v>173</v>
      </c>
      <c r="S99" s="6">
        <f t="shared" si="26"/>
        <v>168</v>
      </c>
      <c r="T99" s="6">
        <f t="shared" si="26"/>
        <v>163</v>
      </c>
      <c r="U99" s="6"/>
      <c r="V99" s="6"/>
      <c r="W99" s="20">
        <f t="shared" si="27"/>
        <v>121.72222222222223</v>
      </c>
      <c r="X99" s="20">
        <f t="shared" si="28"/>
        <v>201.69958847736623</v>
      </c>
      <c r="Y99" s="23">
        <f t="shared" si="29"/>
        <v>138.38333333333333</v>
      </c>
      <c r="Z99" s="23">
        <f t="shared" si="30"/>
        <v>195.44290123456793</v>
      </c>
      <c r="AA99">
        <v>29.89</v>
      </c>
      <c r="AB99">
        <v>65</v>
      </c>
      <c r="AC99">
        <v>97.95</v>
      </c>
      <c r="AD99">
        <v>330</v>
      </c>
      <c r="AE99" s="8">
        <f t="shared" si="6"/>
        <v>359.89</v>
      </c>
      <c r="AF99" s="8">
        <f t="shared" si="7"/>
        <v>395</v>
      </c>
      <c r="AG99" s="8">
        <f t="shared" si="8"/>
        <v>427.95</v>
      </c>
      <c r="AH99" s="9">
        <f t="shared" si="31"/>
        <v>0.63114478114478112</v>
      </c>
      <c r="AI99">
        <f t="shared" si="10"/>
        <v>107</v>
      </c>
      <c r="AJ99">
        <f t="shared" si="11"/>
        <v>121</v>
      </c>
      <c r="AK99">
        <f t="shared" si="12"/>
        <v>134</v>
      </c>
      <c r="AL99">
        <f t="shared" si="13"/>
        <v>145</v>
      </c>
      <c r="AM99">
        <f t="shared" si="14"/>
        <v>179</v>
      </c>
      <c r="AP99" s="30"/>
      <c r="BQ99" s="31"/>
      <c r="BS99" s="30"/>
      <c r="CT99" s="31"/>
    </row>
    <row r="100" spans="1:98" x14ac:dyDescent="0.3">
      <c r="A100" s="11">
        <v>5.0000000000000001E-4</v>
      </c>
      <c r="B100" s="11"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6"/>
      <c r="K100" s="6"/>
      <c r="L100" s="6">
        <v>103</v>
      </c>
      <c r="M100" s="6">
        <v>116</v>
      </c>
      <c r="N100" s="6">
        <v>130</v>
      </c>
      <c r="O100" s="6">
        <v>137</v>
      </c>
      <c r="P100" s="16">
        <v>159</v>
      </c>
      <c r="Q100" s="16">
        <v>171</v>
      </c>
      <c r="R100" s="6">
        <f>Q100-5</f>
        <v>166</v>
      </c>
      <c r="S100" s="6">
        <f t="shared" si="26"/>
        <v>161</v>
      </c>
      <c r="T100" s="6">
        <f t="shared" si="26"/>
        <v>156</v>
      </c>
      <c r="U100" s="6"/>
      <c r="V100" s="6"/>
      <c r="W100" s="20">
        <f t="shared" si="27"/>
        <v>118.22222222222223</v>
      </c>
      <c r="X100" s="20">
        <f t="shared" si="28"/>
        <v>201.69958847736623</v>
      </c>
      <c r="Y100" s="23">
        <f t="shared" si="29"/>
        <v>131.26666666666668</v>
      </c>
      <c r="Z100" s="23">
        <f t="shared" si="30"/>
        <v>195.44290123456793</v>
      </c>
      <c r="AA100">
        <v>29.89</v>
      </c>
      <c r="AB100">
        <v>65</v>
      </c>
      <c r="AC100">
        <v>97.95</v>
      </c>
      <c r="AD100">
        <v>330</v>
      </c>
      <c r="AE100" s="8">
        <f t="shared" si="6"/>
        <v>359.89</v>
      </c>
      <c r="AF100" s="8">
        <f t="shared" si="7"/>
        <v>395</v>
      </c>
      <c r="AG100" s="8">
        <f t="shared" si="8"/>
        <v>427.95</v>
      </c>
      <c r="AH100" s="9">
        <f t="shared" si="31"/>
        <v>0.64175084175084174</v>
      </c>
      <c r="AI100">
        <f t="shared" si="10"/>
        <v>103</v>
      </c>
      <c r="AJ100">
        <f t="shared" si="11"/>
        <v>116</v>
      </c>
      <c r="AK100">
        <f t="shared" si="12"/>
        <v>130</v>
      </c>
      <c r="AL100">
        <f t="shared" si="13"/>
        <v>137</v>
      </c>
      <c r="AM100">
        <f t="shared" si="14"/>
        <v>159</v>
      </c>
      <c r="AP100" s="30"/>
      <c r="BQ100" s="31"/>
      <c r="BS100" s="30"/>
      <c r="CT100" s="31"/>
    </row>
    <row r="101" spans="1:98" x14ac:dyDescent="0.3">
      <c r="A101" s="11">
        <v>-9.4999999999999998E-3</v>
      </c>
      <c r="B101" s="11">
        <v>5.7000000000000002E-3</v>
      </c>
      <c r="C101" s="3">
        <v>45017</v>
      </c>
      <c r="D101" s="3"/>
      <c r="E101" s="1"/>
      <c r="F101" s="1"/>
      <c r="G101" s="1"/>
      <c r="H101" s="6"/>
      <c r="I101" s="6"/>
      <c r="J101" s="6"/>
      <c r="K101" s="6"/>
      <c r="L101" s="6">
        <v>101</v>
      </c>
      <c r="M101" s="6">
        <v>103</v>
      </c>
      <c r="N101" s="6">
        <v>115</v>
      </c>
      <c r="O101" s="6">
        <v>128</v>
      </c>
      <c r="P101" s="16">
        <v>149</v>
      </c>
      <c r="Q101" s="16">
        <v>165</v>
      </c>
      <c r="R101" s="6">
        <f t="shared" ref="R101:T102" si="32">Q101-2</f>
        <v>163</v>
      </c>
      <c r="S101" s="6">
        <f t="shared" si="32"/>
        <v>161</v>
      </c>
      <c r="T101" s="6">
        <f t="shared" si="32"/>
        <v>159</v>
      </c>
      <c r="U101" s="6"/>
      <c r="V101" s="6"/>
      <c r="W101" s="20">
        <f t="shared" si="27"/>
        <v>108.58333333333333</v>
      </c>
      <c r="X101" s="20">
        <f t="shared" si="28"/>
        <v>201.69958847736623</v>
      </c>
      <c r="Y101" s="23">
        <f t="shared" si="29"/>
        <v>122.4</v>
      </c>
      <c r="Z101" s="23">
        <f t="shared" si="30"/>
        <v>195.44290123456793</v>
      </c>
      <c r="AA101">
        <v>29.89</v>
      </c>
      <c r="AB101">
        <v>65</v>
      </c>
      <c r="AC101">
        <v>97.95</v>
      </c>
      <c r="AD101">
        <v>330</v>
      </c>
      <c r="AE101" s="8">
        <f t="shared" si="6"/>
        <v>359.89</v>
      </c>
      <c r="AF101" s="8">
        <f t="shared" si="7"/>
        <v>395</v>
      </c>
      <c r="AG101" s="8">
        <f t="shared" si="8"/>
        <v>427.95</v>
      </c>
      <c r="AH101" s="9">
        <f t="shared" si="31"/>
        <v>0.67095959595959598</v>
      </c>
      <c r="AI101">
        <f t="shared" si="10"/>
        <v>101</v>
      </c>
      <c r="AJ101">
        <f t="shared" si="11"/>
        <v>103</v>
      </c>
      <c r="AK101">
        <f t="shared" si="12"/>
        <v>115</v>
      </c>
      <c r="AL101">
        <f t="shared" si="13"/>
        <v>128</v>
      </c>
      <c r="AM101">
        <f t="shared" si="14"/>
        <v>149</v>
      </c>
      <c r="AP101" s="30"/>
      <c r="BQ101" s="31"/>
      <c r="BS101" s="30"/>
      <c r="CT101" s="31"/>
    </row>
    <row r="102" spans="1:98" x14ac:dyDescent="0.3">
      <c r="A102" s="11">
        <v>-1.84E-2</v>
      </c>
      <c r="B102" s="11">
        <v>2.3E-3</v>
      </c>
      <c r="C102" s="3">
        <v>45047</v>
      </c>
      <c r="D102" s="3"/>
      <c r="E102" s="1"/>
      <c r="F102" s="1"/>
      <c r="G102" s="1"/>
      <c r="H102" s="6"/>
      <c r="I102" s="6"/>
      <c r="J102" s="6"/>
      <c r="K102" s="6"/>
      <c r="L102" s="6">
        <v>105</v>
      </c>
      <c r="M102" s="6">
        <v>106</v>
      </c>
      <c r="N102" s="6">
        <v>119</v>
      </c>
      <c r="O102" s="6">
        <v>130</v>
      </c>
      <c r="P102" s="16">
        <v>145</v>
      </c>
      <c r="Q102" s="16">
        <v>160</v>
      </c>
      <c r="R102" s="6">
        <f t="shared" si="32"/>
        <v>158</v>
      </c>
      <c r="S102" s="6">
        <f t="shared" si="32"/>
        <v>156</v>
      </c>
      <c r="T102" s="6">
        <f t="shared" si="32"/>
        <v>154</v>
      </c>
      <c r="U102" s="6"/>
      <c r="V102" s="6"/>
      <c r="W102" s="20">
        <f t="shared" si="27"/>
        <v>112.77777777777777</v>
      </c>
      <c r="X102" s="20">
        <f t="shared" si="28"/>
        <v>201.69958847736623</v>
      </c>
      <c r="Y102" s="23">
        <f t="shared" si="29"/>
        <v>124.66666666666667</v>
      </c>
      <c r="Z102" s="23">
        <f t="shared" si="30"/>
        <v>195.44290123456793</v>
      </c>
      <c r="AA102">
        <v>29.89</v>
      </c>
      <c r="AB102">
        <v>65</v>
      </c>
      <c r="AC102">
        <v>97.95</v>
      </c>
      <c r="AD102">
        <v>330</v>
      </c>
      <c r="AE102" s="8">
        <f t="shared" si="6"/>
        <v>359.89</v>
      </c>
      <c r="AF102" s="8">
        <f t="shared" si="7"/>
        <v>395</v>
      </c>
      <c r="AG102" s="8">
        <f t="shared" si="8"/>
        <v>427.95</v>
      </c>
      <c r="AH102" s="9">
        <f t="shared" si="31"/>
        <v>0.65824915824915831</v>
      </c>
      <c r="AI102">
        <f t="shared" si="10"/>
        <v>105</v>
      </c>
      <c r="AJ102">
        <f t="shared" si="11"/>
        <v>106</v>
      </c>
      <c r="AK102">
        <f t="shared" si="12"/>
        <v>119</v>
      </c>
      <c r="AL102">
        <f t="shared" si="13"/>
        <v>130</v>
      </c>
      <c r="AM102">
        <f t="shared" si="14"/>
        <v>145</v>
      </c>
      <c r="AP102" s="30"/>
      <c r="BQ102" s="31"/>
      <c r="BS102" s="30"/>
      <c r="CT102" s="31"/>
    </row>
    <row r="103" spans="1:98" x14ac:dyDescent="0.3">
      <c r="A103" s="11">
        <v>-1.9300000000000001E-2</v>
      </c>
      <c r="B103" s="11"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6"/>
      <c r="K103" s="6"/>
      <c r="L103" s="6">
        <v>105</v>
      </c>
      <c r="M103" s="6">
        <v>107</v>
      </c>
      <c r="N103" s="6">
        <v>121</v>
      </c>
      <c r="O103" s="6">
        <v>131</v>
      </c>
      <c r="P103" s="16">
        <v>139</v>
      </c>
      <c r="Q103" s="16">
        <v>156</v>
      </c>
      <c r="R103" s="6">
        <f t="shared" ref="R103:T103" si="33">Q103-2</f>
        <v>154</v>
      </c>
      <c r="S103" s="6">
        <f t="shared" si="33"/>
        <v>152</v>
      </c>
      <c r="T103" s="6">
        <f t="shared" si="33"/>
        <v>150</v>
      </c>
      <c r="U103" s="6"/>
      <c r="V103" s="6"/>
      <c r="W103" s="20">
        <f t="shared" si="27"/>
        <v>114.61111111111111</v>
      </c>
      <c r="X103" s="20">
        <f t="shared" si="28"/>
        <v>201.69958847736623</v>
      </c>
      <c r="Y103" s="23">
        <f t="shared" si="29"/>
        <v>124.85</v>
      </c>
      <c r="Z103" s="23">
        <f t="shared" si="30"/>
        <v>195.44290123456793</v>
      </c>
      <c r="AA103">
        <v>29.89</v>
      </c>
      <c r="AB103">
        <v>65</v>
      </c>
      <c r="AC103">
        <v>97.95</v>
      </c>
      <c r="AD103">
        <v>330</v>
      </c>
      <c r="AE103" s="8">
        <f t="shared" si="6"/>
        <v>359.89</v>
      </c>
      <c r="AF103" s="8">
        <f t="shared" si="7"/>
        <v>395</v>
      </c>
      <c r="AG103" s="8">
        <f t="shared" si="8"/>
        <v>427.95</v>
      </c>
      <c r="AH103" s="9">
        <f t="shared" si="31"/>
        <v>0.65269360269360266</v>
      </c>
      <c r="AI103">
        <f t="shared" si="10"/>
        <v>105</v>
      </c>
      <c r="AJ103">
        <f t="shared" si="11"/>
        <v>107</v>
      </c>
      <c r="AK103">
        <f t="shared" si="12"/>
        <v>121</v>
      </c>
      <c r="AL103">
        <f t="shared" si="13"/>
        <v>131</v>
      </c>
      <c r="AM103">
        <f t="shared" si="14"/>
        <v>139</v>
      </c>
      <c r="AP103" s="30"/>
      <c r="BQ103" s="31"/>
      <c r="BS103" s="30"/>
      <c r="CT103" s="31"/>
    </row>
    <row r="104" spans="1:98" x14ac:dyDescent="0.3">
      <c r="A104" s="11">
        <v>-7.1999999999999998E-3</v>
      </c>
      <c r="B104" s="11"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6"/>
      <c r="K104" s="6"/>
      <c r="L104" s="6">
        <v>108</v>
      </c>
      <c r="M104" s="6">
        <v>110</v>
      </c>
      <c r="N104" s="6">
        <v>123</v>
      </c>
      <c r="O104" s="6">
        <v>130</v>
      </c>
      <c r="P104" s="16">
        <v>139</v>
      </c>
      <c r="Q104" s="16">
        <v>152</v>
      </c>
      <c r="R104" s="6">
        <f t="shared" ref="R104:T104" si="34">Q104-2</f>
        <v>150</v>
      </c>
      <c r="S104" s="6">
        <f t="shared" si="34"/>
        <v>148</v>
      </c>
      <c r="T104" s="6">
        <f t="shared" si="34"/>
        <v>146</v>
      </c>
      <c r="U104" s="6"/>
      <c r="V104" s="6"/>
      <c r="W104" s="20">
        <f t="shared" si="27"/>
        <v>117.33333333333333</v>
      </c>
      <c r="X104" s="20">
        <f t="shared" si="28"/>
        <v>201.69958847736623</v>
      </c>
      <c r="Y104" s="23">
        <f t="shared" si="29"/>
        <v>126.4</v>
      </c>
      <c r="Z104" s="23">
        <f t="shared" si="30"/>
        <v>195.44290123456793</v>
      </c>
      <c r="AA104">
        <v>29.89</v>
      </c>
      <c r="AB104">
        <v>65</v>
      </c>
      <c r="AC104">
        <v>97.95</v>
      </c>
      <c r="AD104">
        <v>330</v>
      </c>
      <c r="AE104" s="8">
        <f t="shared" si="6"/>
        <v>359.89</v>
      </c>
      <c r="AF104" s="8">
        <f t="shared" si="7"/>
        <v>395</v>
      </c>
      <c r="AG104" s="8">
        <f t="shared" si="8"/>
        <v>427.95</v>
      </c>
      <c r="AH104" s="9">
        <f t="shared" si="31"/>
        <v>0.64444444444444449</v>
      </c>
      <c r="AI104">
        <f t="shared" si="10"/>
        <v>108</v>
      </c>
      <c r="AJ104">
        <f t="shared" si="11"/>
        <v>110</v>
      </c>
      <c r="AK104">
        <f t="shared" si="12"/>
        <v>123</v>
      </c>
      <c r="AL104">
        <f t="shared" si="13"/>
        <v>130</v>
      </c>
      <c r="AM104">
        <f t="shared" si="14"/>
        <v>139</v>
      </c>
      <c r="AP104" s="30"/>
      <c r="BQ104" s="31"/>
      <c r="BS104" s="30"/>
      <c r="CT104" s="31"/>
    </row>
    <row r="105" spans="1:98" x14ac:dyDescent="0.3">
      <c r="A105" s="11">
        <v>-1.4E-3</v>
      </c>
      <c r="B105" s="11"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6"/>
      <c r="K105" s="6"/>
      <c r="L105" s="6">
        <v>111</v>
      </c>
      <c r="M105" s="6">
        <v>107</v>
      </c>
      <c r="N105" s="6">
        <v>122</v>
      </c>
      <c r="O105" s="6">
        <v>130</v>
      </c>
      <c r="P105" s="16">
        <v>139</v>
      </c>
      <c r="Q105" s="16">
        <v>152</v>
      </c>
      <c r="R105" s="6">
        <f t="shared" ref="R105:T105" si="35">Q105-2</f>
        <v>150</v>
      </c>
      <c r="S105" s="6">
        <f t="shared" si="35"/>
        <v>148</v>
      </c>
      <c r="T105" s="6">
        <f t="shared" si="35"/>
        <v>146</v>
      </c>
      <c r="U105" s="6"/>
      <c r="V105" s="6"/>
      <c r="W105" s="20">
        <f t="shared" si="27"/>
        <v>117.02777777777777</v>
      </c>
      <c r="X105" s="20">
        <f t="shared" si="28"/>
        <v>201.69958847736623</v>
      </c>
      <c r="Y105" s="23">
        <f t="shared" si="29"/>
        <v>126.58333333333333</v>
      </c>
      <c r="Z105" s="23">
        <f t="shared" si="30"/>
        <v>195.44290123456793</v>
      </c>
      <c r="AA105">
        <v>29.89</v>
      </c>
      <c r="AB105">
        <v>65</v>
      </c>
      <c r="AC105">
        <v>97.95</v>
      </c>
      <c r="AD105">
        <v>330</v>
      </c>
      <c r="AE105" s="8">
        <f t="shared" si="6"/>
        <v>359.89</v>
      </c>
      <c r="AF105" s="8">
        <f t="shared" si="7"/>
        <v>395</v>
      </c>
      <c r="AG105" s="8">
        <f t="shared" si="8"/>
        <v>427.95</v>
      </c>
      <c r="AH105" s="9">
        <f t="shared" si="31"/>
        <v>0.64537037037037037</v>
      </c>
      <c r="AI105">
        <f t="shared" si="10"/>
        <v>111</v>
      </c>
      <c r="AJ105">
        <f t="shared" si="11"/>
        <v>107</v>
      </c>
      <c r="AK105">
        <f t="shared" si="12"/>
        <v>122</v>
      </c>
      <c r="AL105">
        <f t="shared" si="13"/>
        <v>130</v>
      </c>
      <c r="AM105">
        <f t="shared" si="14"/>
        <v>139</v>
      </c>
      <c r="AP105" s="30"/>
      <c r="BQ105" s="31"/>
      <c r="BS105" s="30"/>
      <c r="CT105" s="31"/>
    </row>
    <row r="106" spans="1:98" x14ac:dyDescent="0.3">
      <c r="A106" s="11">
        <v>3.7000000000000002E-3</v>
      </c>
      <c r="B106" s="11"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6"/>
      <c r="K106" s="6"/>
      <c r="L106" s="6">
        <v>108</v>
      </c>
      <c r="M106" s="6">
        <v>103</v>
      </c>
      <c r="N106" s="6">
        <v>116</v>
      </c>
      <c r="O106" s="6">
        <v>125</v>
      </c>
      <c r="P106" s="16">
        <v>139</v>
      </c>
      <c r="Q106" s="16">
        <v>152</v>
      </c>
      <c r="R106" s="6">
        <f t="shared" ref="R106:T106" si="36">Q106-2</f>
        <v>150</v>
      </c>
      <c r="S106" s="6">
        <f t="shared" si="36"/>
        <v>148</v>
      </c>
      <c r="T106" s="6">
        <f t="shared" si="36"/>
        <v>146</v>
      </c>
      <c r="U106" s="6"/>
      <c r="V106" s="6"/>
      <c r="W106" s="20">
        <f t="shared" si="27"/>
        <v>112.77777777777777</v>
      </c>
      <c r="X106" s="20">
        <f t="shared" si="28"/>
        <v>201.69958847736623</v>
      </c>
      <c r="Y106" s="23">
        <f t="shared" si="29"/>
        <v>124.06666666666666</v>
      </c>
      <c r="Z106" s="23">
        <f t="shared" si="30"/>
        <v>195.44290123456793</v>
      </c>
      <c r="AA106">
        <v>29.89</v>
      </c>
      <c r="AB106">
        <v>65</v>
      </c>
      <c r="AC106">
        <v>97.95</v>
      </c>
      <c r="AD106">
        <v>330</v>
      </c>
      <c r="AE106" s="8">
        <f t="shared" si="6"/>
        <v>359.89</v>
      </c>
      <c r="AF106" s="8">
        <f t="shared" si="7"/>
        <v>395</v>
      </c>
      <c r="AG106" s="8">
        <f t="shared" si="8"/>
        <v>427.95</v>
      </c>
      <c r="AH106" s="9">
        <f t="shared" si="31"/>
        <v>0.65824915824915831</v>
      </c>
      <c r="AI106">
        <f t="shared" si="10"/>
        <v>108</v>
      </c>
      <c r="AJ106">
        <f t="shared" si="11"/>
        <v>103</v>
      </c>
      <c r="AK106">
        <f t="shared" si="12"/>
        <v>116</v>
      </c>
      <c r="AL106">
        <f t="shared" si="13"/>
        <v>125</v>
      </c>
      <c r="AM106">
        <f t="shared" si="14"/>
        <v>139</v>
      </c>
      <c r="AP106" s="30"/>
      <c r="BQ106" s="31"/>
      <c r="BS106" s="30"/>
      <c r="CT106" s="31"/>
    </row>
    <row r="107" spans="1:98" x14ac:dyDescent="0.3">
      <c r="A107" s="11">
        <v>5.0000000000000001E-3</v>
      </c>
      <c r="B107" s="11"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6"/>
      <c r="K107" s="6"/>
      <c r="L107" s="6">
        <v>110</v>
      </c>
      <c r="M107" s="6">
        <v>104</v>
      </c>
      <c r="N107" s="6">
        <v>120</v>
      </c>
      <c r="O107" s="6">
        <v>130</v>
      </c>
      <c r="P107" s="16">
        <v>137</v>
      </c>
      <c r="Q107" s="16">
        <v>150</v>
      </c>
      <c r="R107" s="6">
        <f t="shared" ref="R107:T107" si="37">Q107-2</f>
        <v>148</v>
      </c>
      <c r="S107" s="6">
        <f t="shared" si="37"/>
        <v>146</v>
      </c>
      <c r="T107" s="6">
        <f t="shared" si="37"/>
        <v>144</v>
      </c>
      <c r="U107" s="6"/>
      <c r="V107" s="6"/>
      <c r="W107" s="20">
        <f t="shared" si="27"/>
        <v>116.33333333333333</v>
      </c>
      <c r="X107" s="20">
        <f t="shared" si="28"/>
        <v>201.69958847736623</v>
      </c>
      <c r="Y107" s="23">
        <f t="shared" si="29"/>
        <v>126.2</v>
      </c>
      <c r="Z107" s="23">
        <f t="shared" si="30"/>
        <v>195.44290123456793</v>
      </c>
      <c r="AA107">
        <v>29.89</v>
      </c>
      <c r="AB107">
        <v>65</v>
      </c>
      <c r="AC107">
        <v>97.95</v>
      </c>
      <c r="AD107">
        <v>330</v>
      </c>
      <c r="AE107" s="8">
        <f t="shared" si="6"/>
        <v>359.89</v>
      </c>
      <c r="AF107" s="8">
        <f t="shared" si="7"/>
        <v>395</v>
      </c>
      <c r="AG107" s="8">
        <f t="shared" si="8"/>
        <v>427.95</v>
      </c>
      <c r="AH107" s="9">
        <f t="shared" si="31"/>
        <v>0.64747474747474754</v>
      </c>
      <c r="AI107">
        <f t="shared" si="10"/>
        <v>110</v>
      </c>
      <c r="AJ107">
        <f t="shared" si="11"/>
        <v>104</v>
      </c>
      <c r="AK107">
        <f t="shared" si="12"/>
        <v>120</v>
      </c>
      <c r="AL107">
        <f t="shared" si="13"/>
        <v>130</v>
      </c>
      <c r="AM107">
        <f t="shared" si="14"/>
        <v>137</v>
      </c>
      <c r="AP107" s="30"/>
      <c r="BQ107" s="31"/>
      <c r="BS107" s="30"/>
      <c r="CT107" s="31"/>
    </row>
    <row r="108" spans="1:98" x14ac:dyDescent="0.3">
      <c r="A108" s="11">
        <v>5.8999999999999999E-3</v>
      </c>
      <c r="B108" s="11">
        <v>2.8E-3</v>
      </c>
      <c r="C108" s="3">
        <v>45231</v>
      </c>
      <c r="D108" s="3"/>
      <c r="E108" s="1"/>
      <c r="F108" s="1"/>
      <c r="G108" s="1"/>
      <c r="H108" s="6"/>
      <c r="I108" s="6"/>
      <c r="J108" s="6"/>
      <c r="K108" s="6"/>
      <c r="L108" s="6">
        <v>110</v>
      </c>
      <c r="M108" s="6">
        <v>117</v>
      </c>
      <c r="N108" s="6">
        <v>129</v>
      </c>
      <c r="O108" s="6">
        <v>139</v>
      </c>
      <c r="P108" s="16">
        <v>137</v>
      </c>
      <c r="Q108" s="16">
        <v>150</v>
      </c>
      <c r="R108" s="6">
        <f t="shared" ref="R108:T108" si="38">Q108-2</f>
        <v>148</v>
      </c>
      <c r="S108" s="6">
        <f t="shared" si="38"/>
        <v>146</v>
      </c>
      <c r="T108" s="6">
        <f t="shared" si="38"/>
        <v>144</v>
      </c>
      <c r="U108" s="6"/>
      <c r="V108" s="6"/>
      <c r="W108" s="20">
        <f t="shared" si="27"/>
        <v>126.72222222222223</v>
      </c>
      <c r="X108" s="20">
        <f t="shared" si="28"/>
        <v>201.69958847736623</v>
      </c>
      <c r="Y108" s="23">
        <f t="shared" si="29"/>
        <v>133.06666666666666</v>
      </c>
      <c r="Z108" s="23">
        <f t="shared" si="30"/>
        <v>195.44290123456793</v>
      </c>
      <c r="AA108">
        <v>29.89</v>
      </c>
      <c r="AB108">
        <v>65</v>
      </c>
      <c r="AC108">
        <v>97.95</v>
      </c>
      <c r="AD108">
        <v>330</v>
      </c>
      <c r="AE108" s="8">
        <f t="shared" si="6"/>
        <v>359.89</v>
      </c>
      <c r="AF108" s="8">
        <f t="shared" si="7"/>
        <v>395</v>
      </c>
      <c r="AG108" s="8">
        <f t="shared" si="8"/>
        <v>427.95</v>
      </c>
      <c r="AH108" s="9">
        <f t="shared" si="31"/>
        <v>0.61599326599326598</v>
      </c>
      <c r="AI108">
        <f t="shared" si="10"/>
        <v>110</v>
      </c>
      <c r="AJ108">
        <f t="shared" si="11"/>
        <v>117</v>
      </c>
      <c r="AK108">
        <f t="shared" si="12"/>
        <v>129</v>
      </c>
      <c r="AL108">
        <f t="shared" si="13"/>
        <v>139</v>
      </c>
      <c r="AM108">
        <f t="shared" si="14"/>
        <v>137</v>
      </c>
      <c r="AP108" s="30"/>
      <c r="BQ108" s="31"/>
      <c r="BS108" s="30"/>
      <c r="CT108" s="31"/>
    </row>
    <row r="109" spans="1:98" x14ac:dyDescent="0.3">
      <c r="A109" s="11">
        <v>7.4000000000000003E-3</v>
      </c>
      <c r="B109" s="11">
        <v>2.8E-3</v>
      </c>
      <c r="C109" s="3">
        <v>45261</v>
      </c>
      <c r="D109" s="3"/>
      <c r="E109" s="1"/>
      <c r="F109" s="1"/>
      <c r="G109" s="1"/>
      <c r="H109" s="6"/>
      <c r="I109" s="6"/>
      <c r="J109" s="6"/>
      <c r="K109" s="6"/>
      <c r="L109" s="4">
        <v>111</v>
      </c>
      <c r="M109" s="4">
        <v>116</v>
      </c>
      <c r="N109" s="4">
        <v>144</v>
      </c>
      <c r="O109" s="4">
        <v>154</v>
      </c>
      <c r="P109" s="16">
        <v>153</v>
      </c>
      <c r="Q109" s="16">
        <v>161</v>
      </c>
      <c r="R109" s="6">
        <f t="shared" ref="R109:T109" si="39">Q109-2</f>
        <v>159</v>
      </c>
      <c r="S109" s="6">
        <f t="shared" si="39"/>
        <v>157</v>
      </c>
      <c r="T109" s="6">
        <f t="shared" si="39"/>
        <v>155</v>
      </c>
      <c r="U109" s="6"/>
      <c r="V109" s="6"/>
      <c r="W109" s="20">
        <f t="shared" si="27"/>
        <v>136.80555555555554</v>
      </c>
      <c r="X109" s="20">
        <f t="shared" si="28"/>
        <v>201.69958847736623</v>
      </c>
      <c r="Y109" s="23">
        <f t="shared" si="29"/>
        <v>144.76666666666668</v>
      </c>
      <c r="Z109" s="23">
        <f t="shared" si="30"/>
        <v>195.44290123456793</v>
      </c>
      <c r="AA109">
        <v>29.89</v>
      </c>
      <c r="AB109">
        <v>65</v>
      </c>
      <c r="AC109">
        <v>97.95</v>
      </c>
      <c r="AD109" s="4">
        <v>330</v>
      </c>
      <c r="AE109" s="8">
        <f t="shared" si="6"/>
        <v>359.89</v>
      </c>
      <c r="AF109" s="8">
        <f t="shared" si="7"/>
        <v>395</v>
      </c>
      <c r="AG109" s="8">
        <f t="shared" si="8"/>
        <v>427.95</v>
      </c>
      <c r="AH109" s="9">
        <f t="shared" si="31"/>
        <v>0.58543771043771042</v>
      </c>
      <c r="AI109">
        <f t="shared" si="10"/>
        <v>111</v>
      </c>
      <c r="AJ109">
        <f t="shared" si="11"/>
        <v>116</v>
      </c>
      <c r="AK109">
        <f t="shared" si="12"/>
        <v>144</v>
      </c>
      <c r="AL109">
        <f t="shared" si="13"/>
        <v>154</v>
      </c>
      <c r="AM109">
        <f t="shared" si="14"/>
        <v>153</v>
      </c>
      <c r="AP109" s="30"/>
      <c r="BQ109" s="31"/>
      <c r="BS109" s="30"/>
      <c r="CT109" s="31"/>
    </row>
    <row r="110" spans="1:98" x14ac:dyDescent="0.3">
      <c r="A110" s="11">
        <v>6.9999999999999999E-4</v>
      </c>
      <c r="B110" s="11"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6"/>
      <c r="K110" s="6"/>
      <c r="L110" s="4"/>
      <c r="M110" s="4">
        <v>120</v>
      </c>
      <c r="N110" s="4">
        <v>135</v>
      </c>
      <c r="O110" s="4">
        <v>147</v>
      </c>
      <c r="P110" s="16">
        <v>168</v>
      </c>
      <c r="Q110" s="16">
        <v>167</v>
      </c>
      <c r="R110" s="6">
        <f>Q110-2</f>
        <v>165</v>
      </c>
      <c r="S110" s="6">
        <f t="shared" ref="S110:T110" si="40">R110-2</f>
        <v>163</v>
      </c>
      <c r="T110" s="6">
        <f t="shared" si="40"/>
        <v>161</v>
      </c>
      <c r="U110" s="6"/>
      <c r="V110" s="6"/>
      <c r="W110" s="20">
        <f t="shared" si="27"/>
        <v>134</v>
      </c>
      <c r="X110" s="20">
        <f t="shared" si="28"/>
        <v>201.69958847736623</v>
      </c>
      <c r="Y110" s="23">
        <f t="shared" si="29"/>
        <v>147.4</v>
      </c>
      <c r="Z110" s="23">
        <f t="shared" si="30"/>
        <v>195.44290123456793</v>
      </c>
      <c r="AA110">
        <v>18.850000000000001</v>
      </c>
      <c r="AB110" s="14">
        <v>44.63</v>
      </c>
      <c r="AC110" s="14">
        <v>78.77</v>
      </c>
      <c r="AD110" s="4">
        <v>350</v>
      </c>
      <c r="AE110" s="8">
        <f t="shared" si="6"/>
        <v>368.85</v>
      </c>
      <c r="AF110" s="8">
        <f t="shared" si="7"/>
        <v>394.63</v>
      </c>
      <c r="AG110" s="8">
        <f t="shared" si="8"/>
        <v>428.77</v>
      </c>
      <c r="AH110" s="9">
        <f t="shared" si="31"/>
        <v>0.6171428571428571</v>
      </c>
      <c r="AI110">
        <f t="shared" si="10"/>
        <v>120</v>
      </c>
      <c r="AJ110">
        <f t="shared" si="11"/>
        <v>135</v>
      </c>
      <c r="AK110">
        <f t="shared" si="12"/>
        <v>147</v>
      </c>
      <c r="AL110">
        <f t="shared" si="13"/>
        <v>168</v>
      </c>
      <c r="AM110">
        <f t="shared" si="14"/>
        <v>167</v>
      </c>
      <c r="AP110" s="30"/>
      <c r="BQ110" s="31"/>
      <c r="BS110" s="30"/>
      <c r="CT110" s="31"/>
    </row>
    <row r="111" spans="1:98" x14ac:dyDescent="0.3">
      <c r="A111" s="11">
        <v>-5.1999999999999998E-3</v>
      </c>
      <c r="B111" s="11"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6"/>
      <c r="K111" s="6"/>
      <c r="L111" s="4"/>
      <c r="M111" s="4">
        <v>159</v>
      </c>
      <c r="N111" s="4">
        <v>216</v>
      </c>
      <c r="O111" s="4">
        <v>207</v>
      </c>
      <c r="P111" s="4">
        <v>201</v>
      </c>
      <c r="Q111" s="15">
        <v>191</v>
      </c>
      <c r="R111" s="15">
        <v>185</v>
      </c>
      <c r="S111" s="36">
        <f t="shared" ref="S111:T111" si="41">R111-5</f>
        <v>180</v>
      </c>
      <c r="T111" s="36">
        <f t="shared" si="41"/>
        <v>175</v>
      </c>
      <c r="U111" s="6"/>
      <c r="V111" s="6"/>
      <c r="W111" s="20">
        <f t="shared" si="27"/>
        <v>195.16666666666666</v>
      </c>
      <c r="X111" s="20">
        <f t="shared" si="28"/>
        <v>201.69958847736623</v>
      </c>
      <c r="Y111" s="23">
        <f t="shared" si="29"/>
        <v>195.23333333333332</v>
      </c>
      <c r="Z111" s="23">
        <f t="shared" si="30"/>
        <v>195.44290123456793</v>
      </c>
      <c r="AA111">
        <v>18.850000000000001</v>
      </c>
      <c r="AB111" s="14">
        <v>44.63</v>
      </c>
      <c r="AC111" s="14">
        <v>78.77</v>
      </c>
      <c r="AD111" s="4">
        <v>350</v>
      </c>
      <c r="AE111" s="8">
        <f t="shared" si="6"/>
        <v>368.85</v>
      </c>
      <c r="AF111" s="8">
        <f t="shared" si="7"/>
        <v>394.63</v>
      </c>
      <c r="AG111" s="8">
        <f t="shared" si="8"/>
        <v>428.77</v>
      </c>
      <c r="AH111" s="9">
        <f t="shared" si="31"/>
        <v>0.44238095238095243</v>
      </c>
      <c r="AI111">
        <f t="shared" si="10"/>
        <v>159</v>
      </c>
      <c r="AJ111">
        <f t="shared" si="11"/>
        <v>216</v>
      </c>
      <c r="AK111">
        <f t="shared" si="12"/>
        <v>207</v>
      </c>
      <c r="AL111">
        <f t="shared" si="13"/>
        <v>201</v>
      </c>
      <c r="AM111">
        <f t="shared" si="14"/>
        <v>191</v>
      </c>
      <c r="AP111" s="30"/>
      <c r="BQ111" s="31"/>
      <c r="BS111" s="30"/>
      <c r="CT111" s="31"/>
    </row>
    <row r="112" spans="1:98" x14ac:dyDescent="0.3">
      <c r="A112" s="11">
        <v>-4.7000000000000002E-3</v>
      </c>
      <c r="B112" s="11"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6"/>
      <c r="K112" s="6"/>
      <c r="L112" s="4"/>
      <c r="M112" s="4">
        <v>159</v>
      </c>
      <c r="N112" s="4">
        <v>201</v>
      </c>
      <c r="O112" s="4">
        <v>195</v>
      </c>
      <c r="P112" s="4">
        <v>189</v>
      </c>
      <c r="Q112" s="15">
        <v>190</v>
      </c>
      <c r="R112" s="15">
        <v>186</v>
      </c>
      <c r="S112" s="36">
        <f t="shared" ref="S112:T112" si="42">R112-5</f>
        <v>181</v>
      </c>
      <c r="T112" s="36">
        <f t="shared" si="42"/>
        <v>176</v>
      </c>
      <c r="U112" s="6"/>
      <c r="V112" s="6"/>
      <c r="W112" s="20">
        <f t="shared" si="27"/>
        <v>186.66666666666666</v>
      </c>
      <c r="X112" s="20">
        <f t="shared" si="28"/>
        <v>201.69958847736623</v>
      </c>
      <c r="Y112" s="23">
        <f t="shared" si="29"/>
        <v>187.7</v>
      </c>
      <c r="Z112" s="23">
        <f t="shared" si="30"/>
        <v>195.44290123456793</v>
      </c>
      <c r="AA112">
        <v>18.850000000000001</v>
      </c>
      <c r="AB112" s="14">
        <v>44.63</v>
      </c>
      <c r="AC112" s="14">
        <v>78.77</v>
      </c>
      <c r="AD112" s="4">
        <v>350</v>
      </c>
      <c r="AE112" s="8">
        <f t="shared" si="6"/>
        <v>368.85</v>
      </c>
      <c r="AF112" s="8">
        <f t="shared" si="7"/>
        <v>394.63</v>
      </c>
      <c r="AG112" s="8">
        <f t="shared" si="8"/>
        <v>428.77</v>
      </c>
      <c r="AH112" s="9">
        <f t="shared" si="31"/>
        <v>0.46666666666666667</v>
      </c>
      <c r="AI112">
        <f t="shared" si="10"/>
        <v>159</v>
      </c>
      <c r="AJ112">
        <f t="shared" si="11"/>
        <v>201</v>
      </c>
      <c r="AK112">
        <f t="shared" si="12"/>
        <v>195</v>
      </c>
      <c r="AL112">
        <f t="shared" si="13"/>
        <v>189</v>
      </c>
      <c r="AM112">
        <f t="shared" si="14"/>
        <v>190</v>
      </c>
      <c r="AP112" s="30"/>
      <c r="BQ112" s="31"/>
      <c r="BS112" s="30"/>
      <c r="CT112" s="31"/>
    </row>
    <row r="113" spans="1:98" x14ac:dyDescent="0.3">
      <c r="A113" s="11">
        <v>3.0999999999999999E-3</v>
      </c>
      <c r="B113" s="11">
        <v>3.8E-3</v>
      </c>
      <c r="C113" s="3">
        <v>45383</v>
      </c>
      <c r="D113" s="3"/>
      <c r="E113" s="1"/>
      <c r="F113" s="1"/>
      <c r="G113" s="1"/>
      <c r="H113" s="6"/>
      <c r="I113" s="6"/>
      <c r="J113" s="6"/>
      <c r="K113" s="6"/>
      <c r="L113" s="4"/>
      <c r="M113" s="4">
        <v>150</v>
      </c>
      <c r="N113" s="4">
        <v>185</v>
      </c>
      <c r="O113" s="4">
        <v>186</v>
      </c>
      <c r="P113" s="4">
        <v>182</v>
      </c>
      <c r="Q113" s="15">
        <f t="shared" ref="Q113:R122" si="43">P113-5</f>
        <v>177</v>
      </c>
      <c r="R113" s="15">
        <f t="shared" si="43"/>
        <v>172</v>
      </c>
      <c r="S113" s="36">
        <f t="shared" ref="S113:T113" si="44">R113-5</f>
        <v>167</v>
      </c>
      <c r="T113" s="36">
        <f t="shared" si="44"/>
        <v>162</v>
      </c>
      <c r="U113" s="6"/>
      <c r="V113" s="6"/>
      <c r="W113" s="20">
        <f t="shared" si="27"/>
        <v>176.33333333333334</v>
      </c>
      <c r="X113" s="20">
        <f t="shared" si="28"/>
        <v>201.69958847736623</v>
      </c>
      <c r="Y113" s="23">
        <f t="shared" si="29"/>
        <v>177.1</v>
      </c>
      <c r="Z113" s="23">
        <f t="shared" si="30"/>
        <v>195.44290123456793</v>
      </c>
      <c r="AA113">
        <v>18.850000000000001</v>
      </c>
      <c r="AB113" s="14">
        <v>44.63</v>
      </c>
      <c r="AC113" s="14">
        <v>78.77</v>
      </c>
      <c r="AD113" s="4">
        <v>350</v>
      </c>
      <c r="AE113" s="8">
        <f t="shared" si="6"/>
        <v>368.85</v>
      </c>
      <c r="AF113" s="8">
        <f t="shared" si="7"/>
        <v>394.63</v>
      </c>
      <c r="AG113" s="8">
        <f t="shared" si="8"/>
        <v>428.77</v>
      </c>
      <c r="AH113" s="9">
        <f t="shared" si="31"/>
        <v>0.49619047619047618</v>
      </c>
      <c r="AI113">
        <f t="shared" si="10"/>
        <v>150</v>
      </c>
      <c r="AJ113">
        <f t="shared" si="11"/>
        <v>185</v>
      </c>
      <c r="AK113">
        <f t="shared" si="12"/>
        <v>186</v>
      </c>
      <c r="AL113">
        <f t="shared" si="13"/>
        <v>182</v>
      </c>
      <c r="AM113">
        <f t="shared" si="14"/>
        <v>177</v>
      </c>
      <c r="AP113" s="30"/>
      <c r="BQ113" s="31"/>
      <c r="BS113" s="30"/>
      <c r="CT113" s="31"/>
    </row>
    <row r="114" spans="1:98" x14ac:dyDescent="0.3">
      <c r="A114" s="11">
        <v>8.8999999999999999E-3</v>
      </c>
      <c r="B114" s="11">
        <v>4.5999999999999999E-3</v>
      </c>
      <c r="C114" s="3">
        <v>45413</v>
      </c>
      <c r="D114" s="3"/>
      <c r="E114" s="1"/>
      <c r="F114" s="1"/>
      <c r="G114" s="1"/>
      <c r="H114" s="6"/>
      <c r="I114" s="6"/>
      <c r="J114" s="6"/>
      <c r="K114" s="6"/>
      <c r="L114" s="4"/>
      <c r="M114" s="4">
        <v>120</v>
      </c>
      <c r="N114" s="4">
        <v>160</v>
      </c>
      <c r="O114" s="4">
        <v>175</v>
      </c>
      <c r="P114" s="4">
        <v>172</v>
      </c>
      <c r="Q114" s="15">
        <f t="shared" si="43"/>
        <v>167</v>
      </c>
      <c r="R114" s="15">
        <f t="shared" si="43"/>
        <v>162</v>
      </c>
      <c r="S114" s="36">
        <f t="shared" ref="S114:T114" si="45">R114-5</f>
        <v>157</v>
      </c>
      <c r="T114" s="36">
        <f t="shared" si="45"/>
        <v>152</v>
      </c>
      <c r="U114" s="6"/>
      <c r="V114" s="6"/>
      <c r="W114" s="20">
        <f t="shared" si="27"/>
        <v>157.44444444444446</v>
      </c>
      <c r="X114" s="20">
        <f t="shared" si="28"/>
        <v>201.69958847736623</v>
      </c>
      <c r="Y114" s="23">
        <f t="shared" si="29"/>
        <v>161.6</v>
      </c>
      <c r="Z114" s="23">
        <f t="shared" si="30"/>
        <v>195.44290123456793</v>
      </c>
      <c r="AA114">
        <v>18.850000000000001</v>
      </c>
      <c r="AB114" s="14">
        <v>44.63</v>
      </c>
      <c r="AC114" s="14">
        <v>78.77</v>
      </c>
      <c r="AD114" s="4">
        <v>350</v>
      </c>
      <c r="AE114" s="8">
        <f t="shared" si="6"/>
        <v>368.85</v>
      </c>
      <c r="AF114" s="8">
        <f t="shared" si="7"/>
        <v>394.63</v>
      </c>
      <c r="AG114" s="8">
        <f t="shared" si="8"/>
        <v>428.77</v>
      </c>
      <c r="AH114" s="9">
        <f t="shared" si="31"/>
        <v>0.55015873015873007</v>
      </c>
      <c r="AI114">
        <f t="shared" si="10"/>
        <v>120</v>
      </c>
      <c r="AJ114">
        <f t="shared" si="11"/>
        <v>160</v>
      </c>
      <c r="AK114">
        <f t="shared" si="12"/>
        <v>175</v>
      </c>
      <c r="AL114">
        <f t="shared" si="13"/>
        <v>172</v>
      </c>
      <c r="AM114">
        <f t="shared" si="14"/>
        <v>167</v>
      </c>
      <c r="AP114" s="30"/>
      <c r="BQ114" s="31"/>
      <c r="BS114" s="30"/>
      <c r="CT114" s="31"/>
    </row>
    <row r="115" spans="1:98" x14ac:dyDescent="0.3">
      <c r="A115" s="11">
        <v>8.0999999999999996E-3</v>
      </c>
      <c r="B115" s="11"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6"/>
      <c r="K115" s="6"/>
      <c r="L115" s="4"/>
      <c r="M115" s="4">
        <v>172</v>
      </c>
      <c r="N115" s="4">
        <v>187</v>
      </c>
      <c r="O115" s="4">
        <v>188</v>
      </c>
      <c r="P115" s="4">
        <v>180</v>
      </c>
      <c r="Q115" s="15">
        <f t="shared" si="43"/>
        <v>175</v>
      </c>
      <c r="R115" s="15">
        <f t="shared" si="43"/>
        <v>170</v>
      </c>
      <c r="S115" s="36">
        <f t="shared" ref="S115:T115" si="46">R115-5</f>
        <v>165</v>
      </c>
      <c r="T115" s="36">
        <f t="shared" si="46"/>
        <v>160</v>
      </c>
      <c r="U115" s="6"/>
      <c r="V115" s="6"/>
      <c r="W115" s="20">
        <f t="shared" si="27"/>
        <v>183.44444444444446</v>
      </c>
      <c r="X115" s="20">
        <f t="shared" si="28"/>
        <v>201.69958847736623</v>
      </c>
      <c r="Y115" s="23">
        <f t="shared" si="29"/>
        <v>180.23333333333332</v>
      </c>
      <c r="Z115" s="23">
        <f t="shared" si="30"/>
        <v>195.44290123456793</v>
      </c>
      <c r="AA115">
        <v>18.850000000000001</v>
      </c>
      <c r="AB115" s="14">
        <v>44.63</v>
      </c>
      <c r="AC115" s="14">
        <v>78.77</v>
      </c>
      <c r="AD115" s="4">
        <v>350</v>
      </c>
      <c r="AE115" s="8">
        <f t="shared" si="6"/>
        <v>368.85</v>
      </c>
      <c r="AF115" s="8">
        <f t="shared" si="7"/>
        <v>394.63</v>
      </c>
      <c r="AG115" s="8">
        <f t="shared" si="8"/>
        <v>428.77</v>
      </c>
      <c r="AH115" s="9">
        <f t="shared" si="31"/>
        <v>0.47587301587301584</v>
      </c>
      <c r="AI115">
        <f t="shared" si="10"/>
        <v>172</v>
      </c>
      <c r="AJ115">
        <f t="shared" si="11"/>
        <v>187</v>
      </c>
      <c r="AK115">
        <f t="shared" si="12"/>
        <v>188</v>
      </c>
      <c r="AL115">
        <f t="shared" si="13"/>
        <v>180</v>
      </c>
      <c r="AM115">
        <f t="shared" si="14"/>
        <v>175</v>
      </c>
      <c r="AP115" s="30"/>
      <c r="BQ115" s="31"/>
      <c r="BS115" s="30"/>
      <c r="CT115" s="31"/>
    </row>
    <row r="116" spans="1:98" x14ac:dyDescent="0.3">
      <c r="A116" s="11">
        <v>6.1000000000000004E-3</v>
      </c>
      <c r="B116" s="11">
        <v>3.8E-3</v>
      </c>
      <c r="C116" s="3">
        <v>45474</v>
      </c>
      <c r="D116" s="3"/>
      <c r="E116" s="1"/>
      <c r="F116" s="1"/>
      <c r="G116" s="1"/>
      <c r="H116" s="6"/>
      <c r="I116" s="6"/>
      <c r="J116" s="6"/>
      <c r="K116" s="6"/>
      <c r="L116" s="4"/>
      <c r="M116" s="4">
        <v>230</v>
      </c>
      <c r="N116" s="4">
        <v>212</v>
      </c>
      <c r="O116" s="4">
        <v>197</v>
      </c>
      <c r="P116" s="4">
        <v>181</v>
      </c>
      <c r="Q116" s="15">
        <f t="shared" si="43"/>
        <v>176</v>
      </c>
      <c r="R116" s="15">
        <f t="shared" si="43"/>
        <v>171</v>
      </c>
      <c r="S116" s="36">
        <f t="shared" ref="S116:T116" si="47">R116-5</f>
        <v>166</v>
      </c>
      <c r="T116" s="36">
        <f t="shared" si="47"/>
        <v>161</v>
      </c>
      <c r="U116" s="6"/>
      <c r="V116" s="6"/>
      <c r="W116" s="20">
        <f t="shared" si="27"/>
        <v>204.83333333333334</v>
      </c>
      <c r="X116" s="20">
        <f t="shared" si="28"/>
        <v>201.69958847736623</v>
      </c>
      <c r="Y116" s="23">
        <f t="shared" si="29"/>
        <v>193.3</v>
      </c>
      <c r="Z116" s="23">
        <f t="shared" si="30"/>
        <v>195.44290123456793</v>
      </c>
      <c r="AA116">
        <v>18.850000000000001</v>
      </c>
      <c r="AB116" s="14">
        <v>44.63</v>
      </c>
      <c r="AC116" s="14">
        <v>78.77</v>
      </c>
      <c r="AD116" s="4">
        <v>350</v>
      </c>
      <c r="AE116" s="8">
        <f t="shared" si="6"/>
        <v>368.85</v>
      </c>
      <c r="AF116" s="8">
        <f t="shared" si="7"/>
        <v>394.63</v>
      </c>
      <c r="AG116" s="8">
        <f t="shared" si="8"/>
        <v>428.77</v>
      </c>
      <c r="AH116" s="9">
        <f t="shared" si="31"/>
        <v>0.41476190476190472</v>
      </c>
      <c r="AI116">
        <f t="shared" si="10"/>
        <v>230</v>
      </c>
      <c r="AJ116">
        <f t="shared" si="11"/>
        <v>212</v>
      </c>
      <c r="AK116">
        <f t="shared" si="12"/>
        <v>197</v>
      </c>
      <c r="AL116">
        <f t="shared" si="13"/>
        <v>181</v>
      </c>
      <c r="AM116">
        <f t="shared" si="14"/>
        <v>176</v>
      </c>
      <c r="AP116" s="30"/>
      <c r="BQ116" s="31"/>
      <c r="BS116" s="30"/>
      <c r="CT116" s="31"/>
    </row>
    <row r="117" spans="1:98" x14ac:dyDescent="0.3">
      <c r="A117" s="11">
        <v>2.8999999999999998E-3</v>
      </c>
      <c r="B117" s="11">
        <v>1.9E-3</v>
      </c>
      <c r="C117" s="3">
        <v>45505</v>
      </c>
      <c r="D117" s="3"/>
      <c r="E117" s="1"/>
      <c r="F117" s="1"/>
      <c r="G117" s="1"/>
      <c r="H117" s="6"/>
      <c r="I117" s="6"/>
      <c r="J117" s="6"/>
      <c r="K117" s="6"/>
      <c r="L117" s="4"/>
      <c r="M117" s="4">
        <v>185</v>
      </c>
      <c r="N117" s="4">
        <v>202</v>
      </c>
      <c r="O117" s="4">
        <v>192</v>
      </c>
      <c r="P117" s="4">
        <v>180</v>
      </c>
      <c r="Q117" s="15">
        <f t="shared" si="43"/>
        <v>175</v>
      </c>
      <c r="R117" s="15">
        <f t="shared" si="43"/>
        <v>170</v>
      </c>
      <c r="S117" s="36">
        <f t="shared" ref="S117:T117" si="48">R117-5</f>
        <v>165</v>
      </c>
      <c r="T117" s="36">
        <f t="shared" si="48"/>
        <v>160</v>
      </c>
      <c r="U117" s="6"/>
      <c r="V117" s="6"/>
      <c r="W117" s="20">
        <f t="shared" si="27"/>
        <v>192.02777777777777</v>
      </c>
      <c r="X117" s="20">
        <f t="shared" si="28"/>
        <v>201.69958847736623</v>
      </c>
      <c r="Y117" s="23">
        <f t="shared" si="29"/>
        <v>185.05</v>
      </c>
      <c r="Z117" s="23">
        <f t="shared" si="30"/>
        <v>195.44290123456793</v>
      </c>
      <c r="AA117">
        <v>18.850000000000001</v>
      </c>
      <c r="AB117" s="14">
        <v>44.63</v>
      </c>
      <c r="AC117" s="14">
        <v>78.77</v>
      </c>
      <c r="AD117" s="4">
        <v>350</v>
      </c>
      <c r="AE117" s="8">
        <f t="shared" si="6"/>
        <v>368.85</v>
      </c>
      <c r="AF117" s="8">
        <f t="shared" si="7"/>
        <v>394.63</v>
      </c>
      <c r="AG117" s="8">
        <f t="shared" si="8"/>
        <v>428.77</v>
      </c>
      <c r="AH117" s="9">
        <f t="shared" si="31"/>
        <v>0.45134920634920639</v>
      </c>
      <c r="AI117">
        <f t="shared" si="10"/>
        <v>185</v>
      </c>
      <c r="AJ117">
        <f t="shared" si="11"/>
        <v>202</v>
      </c>
      <c r="AK117">
        <f t="shared" si="12"/>
        <v>192</v>
      </c>
      <c r="AL117">
        <f t="shared" si="13"/>
        <v>180</v>
      </c>
      <c r="AM117">
        <f t="shared" si="14"/>
        <v>175</v>
      </c>
      <c r="AP117" s="30"/>
      <c r="BQ117" s="31"/>
      <c r="BS117" s="30"/>
      <c r="CT117" s="31"/>
    </row>
    <row r="118" spans="1:98" x14ac:dyDescent="0.3">
      <c r="A118" s="11">
        <v>6.1999999999999998E-3</v>
      </c>
      <c r="B118" s="11"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6"/>
      <c r="K118" s="6"/>
      <c r="L118" s="4"/>
      <c r="M118" s="4">
        <v>228</v>
      </c>
      <c r="N118" s="4">
        <v>216</v>
      </c>
      <c r="O118" s="4">
        <v>200</v>
      </c>
      <c r="P118" s="4">
        <v>183</v>
      </c>
      <c r="Q118" s="15">
        <f t="shared" si="43"/>
        <v>178</v>
      </c>
      <c r="R118" s="15">
        <f t="shared" si="43"/>
        <v>173</v>
      </c>
      <c r="S118" s="36">
        <f t="shared" ref="S118:T118" si="49">R118-5</f>
        <v>168</v>
      </c>
      <c r="T118" s="36">
        <f t="shared" si="49"/>
        <v>163</v>
      </c>
      <c r="U118" s="6"/>
      <c r="V118" s="6"/>
      <c r="W118" s="20">
        <f t="shared" si="27"/>
        <v>204.66666666666666</v>
      </c>
      <c r="X118" s="20">
        <f t="shared" si="28"/>
        <v>201.69958847736623</v>
      </c>
      <c r="Y118" s="23">
        <f t="shared" si="29"/>
        <v>193.66666666666666</v>
      </c>
      <c r="Z118" s="23">
        <f t="shared" si="30"/>
        <v>195.44290123456793</v>
      </c>
      <c r="AA118">
        <v>18.850000000000001</v>
      </c>
      <c r="AB118" s="14">
        <v>44.63</v>
      </c>
      <c r="AC118" s="14">
        <v>78.77</v>
      </c>
      <c r="AD118" s="4">
        <v>350</v>
      </c>
      <c r="AE118" s="8">
        <f t="shared" si="6"/>
        <v>368.85</v>
      </c>
      <c r="AF118" s="8">
        <f t="shared" si="7"/>
        <v>394.63</v>
      </c>
      <c r="AG118" s="8">
        <f t="shared" si="8"/>
        <v>428.77</v>
      </c>
      <c r="AH118" s="9">
        <f t="shared" si="31"/>
        <v>0.41523809523809524</v>
      </c>
      <c r="AI118">
        <f t="shared" si="10"/>
        <v>228</v>
      </c>
      <c r="AJ118">
        <f t="shared" si="11"/>
        <v>216</v>
      </c>
      <c r="AK118">
        <f t="shared" si="12"/>
        <v>200</v>
      </c>
      <c r="AL118">
        <f t="shared" si="13"/>
        <v>183</v>
      </c>
      <c r="AM118">
        <f t="shared" si="14"/>
        <v>178</v>
      </c>
      <c r="AP118" s="30"/>
      <c r="BQ118" s="31"/>
      <c r="BS118" s="30"/>
      <c r="CT118" s="31"/>
    </row>
    <row r="119" spans="1:98" x14ac:dyDescent="0.3">
      <c r="A119" s="11">
        <v>1.52E-2</v>
      </c>
      <c r="B119" s="11"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6"/>
      <c r="K119" s="6"/>
      <c r="L119" s="4"/>
      <c r="M119" s="4">
        <v>320</v>
      </c>
      <c r="N119" s="4">
        <v>243</v>
      </c>
      <c r="O119" s="4">
        <v>201</v>
      </c>
      <c r="P119" s="4">
        <v>181</v>
      </c>
      <c r="Q119" s="15">
        <f t="shared" si="43"/>
        <v>176</v>
      </c>
      <c r="R119" s="15">
        <f t="shared" si="43"/>
        <v>171</v>
      </c>
      <c r="S119" s="36">
        <f t="shared" ref="S119:T119" si="50">R119-5</f>
        <v>166</v>
      </c>
      <c r="T119" s="36">
        <f t="shared" si="50"/>
        <v>161</v>
      </c>
      <c r="U119" s="6"/>
      <c r="V119" s="6"/>
      <c r="W119" s="20">
        <f t="shared" si="27"/>
        <v>219.91666666666666</v>
      </c>
      <c r="X119" s="20">
        <f t="shared" si="28"/>
        <v>201.69958847736623</v>
      </c>
      <c r="Y119" s="23">
        <f t="shared" si="29"/>
        <v>201.85</v>
      </c>
      <c r="Z119" s="23">
        <f t="shared" si="30"/>
        <v>195.44290123456793</v>
      </c>
      <c r="AA119">
        <v>18.850000000000001</v>
      </c>
      <c r="AB119" s="14">
        <v>44.63</v>
      </c>
      <c r="AC119" s="14">
        <v>78.77</v>
      </c>
      <c r="AD119" s="4">
        <v>350</v>
      </c>
      <c r="AE119" s="8">
        <f t="shared" si="6"/>
        <v>368.85</v>
      </c>
      <c r="AF119" s="8">
        <f t="shared" si="7"/>
        <v>394.63</v>
      </c>
      <c r="AG119" s="8">
        <f t="shared" si="8"/>
        <v>428.77</v>
      </c>
      <c r="AH119" s="9">
        <f t="shared" si="31"/>
        <v>0.3716666666666667</v>
      </c>
      <c r="AI119">
        <f t="shared" si="10"/>
        <v>320</v>
      </c>
      <c r="AJ119">
        <f t="shared" si="11"/>
        <v>243</v>
      </c>
      <c r="AK119">
        <f t="shared" si="12"/>
        <v>201</v>
      </c>
      <c r="AL119">
        <f t="shared" si="13"/>
        <v>181</v>
      </c>
      <c r="AM119">
        <f t="shared" si="14"/>
        <v>176</v>
      </c>
      <c r="AP119" s="30"/>
      <c r="BQ119" s="31"/>
      <c r="BS119" s="30"/>
      <c r="CT119" s="31"/>
    </row>
    <row r="120" spans="1:98" x14ac:dyDescent="0.3">
      <c r="A120" s="11">
        <v>1.2999999999999999E-2</v>
      </c>
      <c r="B120" s="11"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6"/>
      <c r="K120" s="6"/>
      <c r="L120" s="4"/>
      <c r="M120" s="4">
        <v>282</v>
      </c>
      <c r="N120" s="4">
        <v>176</v>
      </c>
      <c r="O120" s="4">
        <v>189</v>
      </c>
      <c r="P120" s="4">
        <v>178</v>
      </c>
      <c r="Q120" s="15">
        <f t="shared" si="43"/>
        <v>173</v>
      </c>
      <c r="R120" s="15">
        <f t="shared" si="43"/>
        <v>168</v>
      </c>
      <c r="S120" s="36">
        <f t="shared" ref="S120:T120" si="51">R120-5</f>
        <v>163</v>
      </c>
      <c r="T120" s="36">
        <f t="shared" si="51"/>
        <v>158</v>
      </c>
      <c r="U120" s="6"/>
      <c r="V120" s="6"/>
      <c r="W120" s="20">
        <f t="shared" si="27"/>
        <v>186.77777777777777</v>
      </c>
      <c r="X120" s="20">
        <f t="shared" si="28"/>
        <v>201.69958847736623</v>
      </c>
      <c r="Y120" s="23">
        <f t="shared" si="29"/>
        <v>180.6</v>
      </c>
      <c r="Z120" s="23">
        <f t="shared" si="30"/>
        <v>195.44290123456793</v>
      </c>
      <c r="AA120">
        <v>18.850000000000001</v>
      </c>
      <c r="AB120" s="14">
        <v>44.63</v>
      </c>
      <c r="AC120" s="14">
        <v>78.77</v>
      </c>
      <c r="AD120" s="4">
        <v>350</v>
      </c>
      <c r="AE120" s="8">
        <f t="shared" si="6"/>
        <v>368.85</v>
      </c>
      <c r="AF120" s="8">
        <f t="shared" si="7"/>
        <v>394.63</v>
      </c>
      <c r="AG120" s="8">
        <f t="shared" si="8"/>
        <v>428.77</v>
      </c>
      <c r="AH120" s="9">
        <f t="shared" si="31"/>
        <v>0.46634920634920635</v>
      </c>
      <c r="AI120">
        <f t="shared" si="10"/>
        <v>282</v>
      </c>
      <c r="AJ120">
        <f t="shared" si="11"/>
        <v>176</v>
      </c>
      <c r="AK120">
        <f t="shared" si="12"/>
        <v>189</v>
      </c>
      <c r="AL120">
        <f t="shared" si="13"/>
        <v>178</v>
      </c>
      <c r="AM120">
        <f t="shared" si="14"/>
        <v>173</v>
      </c>
      <c r="AP120" s="30"/>
      <c r="BQ120" s="31"/>
      <c r="BS120" s="30"/>
      <c r="CT120" s="31"/>
    </row>
    <row r="121" spans="1:98" x14ac:dyDescent="0.3">
      <c r="A121" s="11">
        <v>9.4000000000000004E-3</v>
      </c>
      <c r="B121" s="11"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6"/>
      <c r="K121" s="6"/>
      <c r="L121" s="4"/>
      <c r="M121" s="4">
        <v>117</v>
      </c>
      <c r="N121" s="4">
        <v>180</v>
      </c>
      <c r="O121" s="4">
        <v>191</v>
      </c>
      <c r="P121" s="4">
        <v>186</v>
      </c>
      <c r="Q121" s="15">
        <f t="shared" si="43"/>
        <v>181</v>
      </c>
      <c r="R121" s="15">
        <f t="shared" si="43"/>
        <v>176</v>
      </c>
      <c r="S121" s="36">
        <f t="shared" ref="S121:T121" si="52">R121-5</f>
        <v>171</v>
      </c>
      <c r="T121" s="36">
        <f t="shared" si="52"/>
        <v>166</v>
      </c>
      <c r="U121" s="6"/>
      <c r="V121" s="6"/>
      <c r="W121" s="20">
        <f t="shared" si="27"/>
        <v>183.75</v>
      </c>
      <c r="X121" s="20">
        <f t="shared" si="28"/>
        <v>201.69958847736623</v>
      </c>
      <c r="Y121" s="23">
        <f t="shared" si="29"/>
        <v>181.81666666666666</v>
      </c>
      <c r="Z121" s="23">
        <f t="shared" si="30"/>
        <v>195.44290123456793</v>
      </c>
      <c r="AA121">
        <v>18.850000000000001</v>
      </c>
      <c r="AB121" s="14">
        <v>44.63</v>
      </c>
      <c r="AC121" s="14">
        <v>78.77</v>
      </c>
      <c r="AD121" s="4">
        <v>350</v>
      </c>
      <c r="AE121" s="8">
        <f t="shared" si="6"/>
        <v>368.85</v>
      </c>
      <c r="AF121" s="8">
        <f t="shared" si="7"/>
        <v>394.63</v>
      </c>
      <c r="AG121" s="8">
        <f t="shared" si="8"/>
        <v>428.77</v>
      </c>
      <c r="AH121" s="9">
        <f t="shared" si="31"/>
        <v>0.47499999999999998</v>
      </c>
      <c r="AI121">
        <f t="shared" si="10"/>
        <v>117</v>
      </c>
      <c r="AJ121">
        <f t="shared" si="11"/>
        <v>180</v>
      </c>
      <c r="AK121">
        <f t="shared" si="12"/>
        <v>191</v>
      </c>
      <c r="AL121">
        <f t="shared" si="13"/>
        <v>186</v>
      </c>
      <c r="AM121">
        <f t="shared" si="14"/>
        <v>181</v>
      </c>
      <c r="AP121" s="30"/>
      <c r="BQ121" s="31"/>
      <c r="BS121" s="30"/>
      <c r="CT121" s="31"/>
    </row>
    <row r="122" spans="1:98" x14ac:dyDescent="0.3">
      <c r="A122" s="11">
        <v>2.7000000000000001E-3</v>
      </c>
      <c r="B122" s="11"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6"/>
      <c r="K122" s="6"/>
      <c r="L122" s="4"/>
      <c r="M122" s="4"/>
      <c r="N122" s="4">
        <v>175</v>
      </c>
      <c r="O122" s="4">
        <v>199</v>
      </c>
      <c r="P122" s="4">
        <v>180</v>
      </c>
      <c r="Q122" s="15">
        <f t="shared" si="43"/>
        <v>175</v>
      </c>
      <c r="R122" s="15">
        <f t="shared" si="43"/>
        <v>170</v>
      </c>
      <c r="S122" s="36">
        <f>R122-5</f>
        <v>165</v>
      </c>
      <c r="T122" s="36">
        <f>S122-5</f>
        <v>160</v>
      </c>
      <c r="U122" s="6"/>
      <c r="V122" s="6"/>
      <c r="W122" s="20">
        <f t="shared" si="27"/>
        <v>184.66666666666666</v>
      </c>
      <c r="X122" s="20">
        <f t="shared" si="28"/>
        <v>201.69958847736623</v>
      </c>
      <c r="Y122" s="23">
        <f t="shared" si="29"/>
        <v>179.8</v>
      </c>
      <c r="Z122" s="23">
        <f t="shared" si="30"/>
        <v>195.44290123456793</v>
      </c>
      <c r="AA122">
        <v>18.850000000000001</v>
      </c>
      <c r="AB122" s="14">
        <v>44.63</v>
      </c>
      <c r="AC122" s="14">
        <v>78.77</v>
      </c>
      <c r="AD122" s="4">
        <v>390</v>
      </c>
      <c r="AE122" s="8">
        <f t="shared" si="6"/>
        <v>408.85</v>
      </c>
      <c r="AF122" s="8">
        <f t="shared" si="7"/>
        <v>434.63</v>
      </c>
      <c r="AG122" s="8">
        <f t="shared" si="8"/>
        <v>468.77</v>
      </c>
      <c r="AH122" s="9">
        <f t="shared" si="31"/>
        <v>0.52649572649572651</v>
      </c>
      <c r="AI122">
        <f t="shared" si="10"/>
        <v>175</v>
      </c>
      <c r="AJ122">
        <f t="shared" si="11"/>
        <v>199</v>
      </c>
      <c r="AK122">
        <f t="shared" si="12"/>
        <v>180</v>
      </c>
      <c r="AL122">
        <f t="shared" si="13"/>
        <v>175</v>
      </c>
      <c r="AM122">
        <f t="shared" si="14"/>
        <v>170</v>
      </c>
      <c r="AP122" s="30"/>
      <c r="BQ122" s="31"/>
      <c r="BS122" s="30"/>
      <c r="CT122" s="31"/>
    </row>
    <row r="123" spans="1:98" x14ac:dyDescent="0.3">
      <c r="A123" s="11">
        <v>1.06E-2</v>
      </c>
      <c r="B123" s="11"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6"/>
      <c r="K123" s="6"/>
      <c r="L123" s="4"/>
      <c r="M123" s="4"/>
      <c r="N123" s="4">
        <v>227</v>
      </c>
      <c r="O123" s="4">
        <v>219</v>
      </c>
      <c r="P123" s="4">
        <v>198</v>
      </c>
      <c r="Q123" s="4">
        <v>183</v>
      </c>
      <c r="R123" s="15">
        <f t="shared" ref="R123:S123" si="53">Q123-5</f>
        <v>178</v>
      </c>
      <c r="S123" s="15">
        <f t="shared" si="53"/>
        <v>173</v>
      </c>
      <c r="T123" s="36">
        <f t="shared" ref="T123:T132" si="54">S123-10</f>
        <v>163</v>
      </c>
      <c r="U123" s="6"/>
      <c r="V123" s="6"/>
      <c r="W123" s="20">
        <f t="shared" si="27"/>
        <v>213.44444444444446</v>
      </c>
      <c r="X123" s="20">
        <f t="shared" si="28"/>
        <v>201.69958847736623</v>
      </c>
      <c r="Y123" s="23">
        <f t="shared" si="29"/>
        <v>200.1</v>
      </c>
      <c r="Z123" s="23">
        <f t="shared" si="30"/>
        <v>195.44290123456793</v>
      </c>
      <c r="AA123">
        <v>18.850000000000001</v>
      </c>
      <c r="AB123" s="14">
        <v>44.63</v>
      </c>
      <c r="AC123" s="14">
        <v>78.77</v>
      </c>
      <c r="AD123" s="4">
        <v>390</v>
      </c>
      <c r="AE123" s="8">
        <f t="shared" si="6"/>
        <v>408.85</v>
      </c>
      <c r="AF123" s="8">
        <f t="shared" si="7"/>
        <v>434.63</v>
      </c>
      <c r="AG123" s="8">
        <f t="shared" si="8"/>
        <v>468.77</v>
      </c>
      <c r="AH123" s="9">
        <f t="shared" si="31"/>
        <v>0.45270655270655269</v>
      </c>
      <c r="AI123">
        <f t="shared" si="10"/>
        <v>227</v>
      </c>
      <c r="AJ123">
        <f t="shared" si="11"/>
        <v>219</v>
      </c>
      <c r="AK123">
        <f t="shared" si="12"/>
        <v>198</v>
      </c>
      <c r="AL123">
        <f t="shared" si="13"/>
        <v>183</v>
      </c>
      <c r="AM123">
        <f t="shared" si="14"/>
        <v>178</v>
      </c>
      <c r="AP123" s="30"/>
      <c r="BQ123" s="31"/>
      <c r="BS123" s="30"/>
      <c r="CT123" s="31"/>
    </row>
    <row r="124" spans="1:98" x14ac:dyDescent="0.3">
      <c r="A124" s="11">
        <v>-3.3999999999999998E-3</v>
      </c>
      <c r="B124" s="11"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6"/>
      <c r="K124" s="6"/>
      <c r="L124" s="4"/>
      <c r="M124" s="4"/>
      <c r="N124" s="4">
        <v>322</v>
      </c>
      <c r="O124" s="4">
        <v>242</v>
      </c>
      <c r="P124" s="4">
        <v>206</v>
      </c>
      <c r="Q124" s="4">
        <v>191</v>
      </c>
      <c r="R124" s="15">
        <f t="shared" ref="R124:R132" si="55">Q124-5</f>
        <v>186</v>
      </c>
      <c r="S124" s="15">
        <f t="shared" ref="S124:S132" si="56">R124-5</f>
        <v>181</v>
      </c>
      <c r="T124" s="36">
        <f t="shared" si="54"/>
        <v>171</v>
      </c>
      <c r="U124" s="6"/>
      <c r="V124" s="6"/>
      <c r="W124" s="20">
        <f t="shared" si="27"/>
        <v>249.38888888888889</v>
      </c>
      <c r="X124" s="20">
        <f t="shared" si="28"/>
        <v>201.69958847736623</v>
      </c>
      <c r="Y124" s="23">
        <f t="shared" si="29"/>
        <v>224.7</v>
      </c>
      <c r="Z124" s="23">
        <f t="shared" si="30"/>
        <v>195.44290123456793</v>
      </c>
      <c r="AA124">
        <v>18.850000000000001</v>
      </c>
      <c r="AB124" s="14">
        <v>44.63</v>
      </c>
      <c r="AC124" s="14">
        <v>78.77</v>
      </c>
      <c r="AD124" s="4">
        <v>390</v>
      </c>
      <c r="AE124" s="8">
        <f t="shared" si="6"/>
        <v>408.85</v>
      </c>
      <c r="AF124" s="8">
        <f t="shared" si="7"/>
        <v>434.63</v>
      </c>
      <c r="AG124" s="8">
        <f t="shared" si="8"/>
        <v>468.77</v>
      </c>
      <c r="AH124" s="9">
        <f t="shared" si="31"/>
        <v>0.36054131054131056</v>
      </c>
      <c r="AI124">
        <f t="shared" si="10"/>
        <v>322</v>
      </c>
      <c r="AJ124">
        <f t="shared" si="11"/>
        <v>242</v>
      </c>
      <c r="AK124">
        <f t="shared" si="12"/>
        <v>206</v>
      </c>
      <c r="AL124">
        <f t="shared" si="13"/>
        <v>191</v>
      </c>
      <c r="AM124">
        <f t="shared" si="14"/>
        <v>186</v>
      </c>
      <c r="AP124" s="30"/>
      <c r="BQ124" s="31"/>
      <c r="BS124" s="30"/>
      <c r="CT124" s="31"/>
    </row>
    <row r="125" spans="1:98" x14ac:dyDescent="0.3">
      <c r="A125" s="11">
        <v>2.3999999999999998E-3</v>
      </c>
      <c r="B125" s="11">
        <v>4.3E-3</v>
      </c>
      <c r="C125" s="3">
        <v>45748</v>
      </c>
      <c r="D125" s="3"/>
      <c r="E125" s="1"/>
      <c r="F125" s="1"/>
      <c r="G125" s="1"/>
      <c r="H125" s="6"/>
      <c r="I125" s="6"/>
      <c r="J125" s="6"/>
      <c r="K125" s="6"/>
      <c r="L125" s="4"/>
      <c r="M125" s="4"/>
      <c r="N125" s="4">
        <v>370</v>
      </c>
      <c r="O125" s="4">
        <v>273</v>
      </c>
      <c r="P125" s="4">
        <v>218</v>
      </c>
      <c r="Q125" s="4">
        <v>199</v>
      </c>
      <c r="R125" s="15">
        <f t="shared" si="55"/>
        <v>194</v>
      </c>
      <c r="S125" s="15">
        <f t="shared" si="56"/>
        <v>189</v>
      </c>
      <c r="T125" s="36">
        <f t="shared" si="54"/>
        <v>179</v>
      </c>
      <c r="U125" s="6"/>
      <c r="V125" s="6"/>
      <c r="W125" s="20">
        <f t="shared" si="27"/>
        <v>272.75</v>
      </c>
      <c r="X125" s="20">
        <f t="shared" si="28"/>
        <v>201.69958847736623</v>
      </c>
      <c r="Y125" s="23">
        <f t="shared" si="29"/>
        <v>241.75</v>
      </c>
      <c r="Z125" s="23">
        <f t="shared" si="30"/>
        <v>195.44290123456793</v>
      </c>
      <c r="AA125">
        <v>18.850000000000001</v>
      </c>
      <c r="AB125" s="14">
        <v>44.63</v>
      </c>
      <c r="AC125" s="14">
        <v>78.77</v>
      </c>
      <c r="AD125" s="4">
        <v>390</v>
      </c>
      <c r="AE125" s="8">
        <f t="shared" si="6"/>
        <v>408.85</v>
      </c>
      <c r="AF125" s="8">
        <f t="shared" si="7"/>
        <v>434.63</v>
      </c>
      <c r="AG125" s="8">
        <f t="shared" si="8"/>
        <v>468.77</v>
      </c>
      <c r="AH125" s="9">
        <f t="shared" si="31"/>
        <v>0.30064102564102563</v>
      </c>
      <c r="AI125">
        <f t="shared" si="10"/>
        <v>370</v>
      </c>
      <c r="AJ125">
        <f t="shared" si="11"/>
        <v>273</v>
      </c>
      <c r="AK125">
        <f t="shared" si="12"/>
        <v>218</v>
      </c>
      <c r="AL125">
        <f t="shared" si="13"/>
        <v>199</v>
      </c>
      <c r="AM125">
        <f t="shared" si="14"/>
        <v>194</v>
      </c>
      <c r="AP125" s="30"/>
      <c r="BQ125" s="31"/>
      <c r="BS125" s="30"/>
      <c r="CT125" s="31"/>
    </row>
    <row r="126" spans="1:98" x14ac:dyDescent="0.3">
      <c r="A126" s="11">
        <v>-4.8999999999999998E-3</v>
      </c>
      <c r="B126" s="11"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6"/>
      <c r="K126" s="6"/>
      <c r="L126" s="4"/>
      <c r="M126" s="4"/>
      <c r="N126" s="4">
        <v>356</v>
      </c>
      <c r="O126" s="4">
        <v>271</v>
      </c>
      <c r="P126" s="4">
        <v>221</v>
      </c>
      <c r="Q126" s="4">
        <v>201</v>
      </c>
      <c r="R126" s="15">
        <f t="shared" si="55"/>
        <v>196</v>
      </c>
      <c r="S126" s="15">
        <f t="shared" si="56"/>
        <v>191</v>
      </c>
      <c r="T126" s="36">
        <f t="shared" si="54"/>
        <v>181</v>
      </c>
      <c r="U126" s="6"/>
      <c r="V126" s="6"/>
      <c r="W126" s="20">
        <f t="shared" si="27"/>
        <v>265.44444444444446</v>
      </c>
      <c r="X126" s="20">
        <f t="shared" si="28"/>
        <v>201.69958847736623</v>
      </c>
      <c r="Y126" s="23">
        <f t="shared" si="29"/>
        <v>238</v>
      </c>
      <c r="Z126" s="23">
        <f t="shared" si="30"/>
        <v>195.44290123456793</v>
      </c>
      <c r="AA126">
        <v>18.850000000000001</v>
      </c>
      <c r="AB126" s="14">
        <v>44.63</v>
      </c>
      <c r="AC126" s="14">
        <v>78.77</v>
      </c>
      <c r="AD126" s="4">
        <v>390</v>
      </c>
      <c r="AE126" s="8">
        <f t="shared" si="6"/>
        <v>408.85</v>
      </c>
      <c r="AF126" s="8">
        <f t="shared" si="7"/>
        <v>434.63</v>
      </c>
      <c r="AG126" s="8">
        <f t="shared" si="8"/>
        <v>468.77</v>
      </c>
      <c r="AH126" s="9">
        <f t="shared" si="31"/>
        <v>0.31937321937321933</v>
      </c>
      <c r="AI126">
        <f t="shared" si="10"/>
        <v>356</v>
      </c>
      <c r="AJ126">
        <f t="shared" si="11"/>
        <v>271</v>
      </c>
      <c r="AK126">
        <f t="shared" si="12"/>
        <v>221</v>
      </c>
      <c r="AL126">
        <f t="shared" si="13"/>
        <v>201</v>
      </c>
      <c r="AM126">
        <f t="shared" si="14"/>
        <v>196</v>
      </c>
      <c r="AP126" s="30"/>
      <c r="BQ126" s="31"/>
      <c r="BS126" s="30"/>
      <c r="CT126" s="31"/>
    </row>
    <row r="127" spans="1:98" x14ac:dyDescent="0.3">
      <c r="A127" s="11">
        <v>-1.67E-2</v>
      </c>
      <c r="B127" s="11"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6"/>
      <c r="K127" s="6"/>
      <c r="L127" s="4"/>
      <c r="M127" s="4"/>
      <c r="N127" s="4">
        <v>364</v>
      </c>
      <c r="O127" s="4">
        <v>281</v>
      </c>
      <c r="P127" s="4">
        <v>220</v>
      </c>
      <c r="Q127" s="4">
        <v>202</v>
      </c>
      <c r="R127" s="15">
        <f t="shared" si="55"/>
        <v>197</v>
      </c>
      <c r="S127" s="15">
        <f t="shared" si="56"/>
        <v>192</v>
      </c>
      <c r="T127" s="36">
        <f t="shared" si="54"/>
        <v>182</v>
      </c>
      <c r="U127" s="6"/>
      <c r="V127" s="6"/>
      <c r="W127" s="20">
        <f t="shared" si="27"/>
        <v>265.83333333333331</v>
      </c>
      <c r="X127" s="20">
        <f t="shared" si="28"/>
        <v>201.69958847736623</v>
      </c>
      <c r="Y127" s="23">
        <f t="shared" si="29"/>
        <v>238.46666666666667</v>
      </c>
      <c r="Z127" s="23">
        <f t="shared" si="30"/>
        <v>195.44290123456793</v>
      </c>
      <c r="AA127">
        <v>18.850000000000001</v>
      </c>
      <c r="AB127" s="14">
        <v>44.63</v>
      </c>
      <c r="AC127" s="14">
        <v>78.77</v>
      </c>
      <c r="AD127" s="4">
        <v>390</v>
      </c>
      <c r="AE127" s="8">
        <f t="shared" si="6"/>
        <v>408.85</v>
      </c>
      <c r="AF127" s="8">
        <f t="shared" si="7"/>
        <v>434.63</v>
      </c>
      <c r="AG127" s="8">
        <f t="shared" si="8"/>
        <v>468.77</v>
      </c>
      <c r="AH127" s="9">
        <f t="shared" si="31"/>
        <v>0.31837606837606841</v>
      </c>
      <c r="AI127">
        <f t="shared" si="10"/>
        <v>364</v>
      </c>
      <c r="AJ127">
        <f t="shared" si="11"/>
        <v>281</v>
      </c>
      <c r="AK127">
        <f t="shared" si="12"/>
        <v>220</v>
      </c>
      <c r="AL127">
        <f t="shared" si="13"/>
        <v>202</v>
      </c>
      <c r="AM127">
        <f t="shared" si="14"/>
        <v>197</v>
      </c>
      <c r="AP127" s="30"/>
      <c r="BQ127" s="31"/>
      <c r="BS127" s="30"/>
      <c r="CT127" s="31"/>
    </row>
    <row r="128" spans="1:98" x14ac:dyDescent="0.3">
      <c r="A128" s="11">
        <v>-7.7000000000000002E-3</v>
      </c>
      <c r="B128" s="11"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6"/>
      <c r="K128" s="6"/>
      <c r="L128" s="4"/>
      <c r="M128" s="4"/>
      <c r="N128" s="4">
        <v>316</v>
      </c>
      <c r="O128" s="4">
        <v>276</v>
      </c>
      <c r="P128" s="4">
        <v>224</v>
      </c>
      <c r="Q128" s="4">
        <v>204</v>
      </c>
      <c r="R128" s="15">
        <f t="shared" si="55"/>
        <v>199</v>
      </c>
      <c r="S128" s="15">
        <f t="shared" si="56"/>
        <v>194</v>
      </c>
      <c r="T128" s="36">
        <f t="shared" si="54"/>
        <v>184</v>
      </c>
      <c r="U128" s="6"/>
      <c r="V128" s="6"/>
      <c r="W128" s="20">
        <f t="shared" si="27"/>
        <v>253.33333333333334</v>
      </c>
      <c r="X128" s="20">
        <f t="shared" si="28"/>
        <v>201.69958847736623</v>
      </c>
      <c r="Y128" s="23">
        <f t="shared" si="29"/>
        <v>231.6</v>
      </c>
      <c r="Z128" s="23">
        <f t="shared" si="30"/>
        <v>195.44290123456793</v>
      </c>
      <c r="AA128">
        <v>18.850000000000001</v>
      </c>
      <c r="AB128" s="14">
        <v>44.63</v>
      </c>
      <c r="AC128" s="14">
        <v>78.77</v>
      </c>
      <c r="AD128" s="4">
        <v>390</v>
      </c>
      <c r="AE128" s="8">
        <f t="shared" si="6"/>
        <v>408.85</v>
      </c>
      <c r="AF128" s="8">
        <f t="shared" si="7"/>
        <v>434.63</v>
      </c>
      <c r="AG128" s="8">
        <f t="shared" si="8"/>
        <v>468.77</v>
      </c>
      <c r="AH128" s="9">
        <f t="shared" si="31"/>
        <v>0.3504273504273504</v>
      </c>
      <c r="AI128">
        <f t="shared" si="10"/>
        <v>316</v>
      </c>
      <c r="AJ128">
        <f t="shared" si="11"/>
        <v>276</v>
      </c>
      <c r="AK128">
        <f t="shared" si="12"/>
        <v>224</v>
      </c>
      <c r="AL128">
        <f t="shared" si="13"/>
        <v>204</v>
      </c>
      <c r="AM128">
        <f t="shared" si="14"/>
        <v>199</v>
      </c>
      <c r="AP128" s="30"/>
      <c r="BQ128" s="31"/>
      <c r="BS128" s="30"/>
      <c r="CT128" s="31"/>
    </row>
    <row r="129" spans="1:98" x14ac:dyDescent="0.3">
      <c r="A129" s="11">
        <v>3.5999999999999999E-3</v>
      </c>
      <c r="B129" s="11"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6"/>
      <c r="K129" s="6"/>
      <c r="L129" s="4"/>
      <c r="M129" s="4"/>
      <c r="N129" s="4">
        <v>293</v>
      </c>
      <c r="O129" s="4">
        <v>268</v>
      </c>
      <c r="P129" s="4">
        <v>226</v>
      </c>
      <c r="Q129" s="4">
        <v>205</v>
      </c>
      <c r="R129" s="15">
        <f t="shared" si="55"/>
        <v>200</v>
      </c>
      <c r="S129" s="15">
        <f t="shared" si="56"/>
        <v>195</v>
      </c>
      <c r="T129" s="36">
        <f t="shared" si="54"/>
        <v>185</v>
      </c>
      <c r="U129" s="6"/>
      <c r="V129" s="6"/>
      <c r="W129" s="20">
        <f t="shared" si="27"/>
        <v>245.22222222222223</v>
      </c>
      <c r="X129" s="20">
        <f t="shared" si="28"/>
        <v>201.69958847736623</v>
      </c>
      <c r="Y129" s="23">
        <f t="shared" si="29"/>
        <v>226.96666666666667</v>
      </c>
      <c r="Z129" s="23">
        <f t="shared" si="30"/>
        <v>195.44290123456793</v>
      </c>
      <c r="AA129">
        <v>18.850000000000001</v>
      </c>
      <c r="AB129" s="14">
        <v>44.63</v>
      </c>
      <c r="AC129" s="14">
        <v>78.77</v>
      </c>
      <c r="AD129" s="4">
        <v>390</v>
      </c>
      <c r="AE129" s="8">
        <f t="shared" si="6"/>
        <v>408.85</v>
      </c>
      <c r="AF129" s="8">
        <f t="shared" si="7"/>
        <v>434.63</v>
      </c>
      <c r="AG129" s="8">
        <f t="shared" si="8"/>
        <v>468.77</v>
      </c>
      <c r="AH129" s="9">
        <f t="shared" si="31"/>
        <v>0.3712250712250712</v>
      </c>
      <c r="AI129">
        <f t="shared" si="10"/>
        <v>293</v>
      </c>
      <c r="AJ129">
        <f t="shared" si="11"/>
        <v>268</v>
      </c>
      <c r="AK129">
        <f t="shared" si="12"/>
        <v>226</v>
      </c>
      <c r="AL129">
        <f t="shared" si="13"/>
        <v>205</v>
      </c>
      <c r="AM129">
        <f t="shared" si="14"/>
        <v>200</v>
      </c>
      <c r="AP129" s="30"/>
      <c r="BQ129" s="31"/>
      <c r="BS129" s="30"/>
      <c r="CT129" s="31"/>
    </row>
    <row r="130" spans="1:98" x14ac:dyDescent="0.3">
      <c r="A130" s="11">
        <v>4.1999999999999997E-3</v>
      </c>
      <c r="B130" s="11"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6"/>
      <c r="K130" s="6"/>
      <c r="L130" s="4"/>
      <c r="M130" s="4"/>
      <c r="N130" s="4">
        <v>333</v>
      </c>
      <c r="O130" s="4">
        <v>289</v>
      </c>
      <c r="P130" s="4">
        <v>241</v>
      </c>
      <c r="Q130" s="4">
        <v>220</v>
      </c>
      <c r="R130" s="15">
        <f t="shared" si="55"/>
        <v>215</v>
      </c>
      <c r="S130" s="15">
        <f t="shared" si="56"/>
        <v>210</v>
      </c>
      <c r="T130" s="36">
        <f t="shared" si="54"/>
        <v>200</v>
      </c>
      <c r="U130" s="6"/>
      <c r="V130" s="6"/>
      <c r="W130" s="20">
        <f t="shared" si="27"/>
        <v>262.55555555555554</v>
      </c>
      <c r="X130" s="20">
        <f t="shared" si="28"/>
        <v>201.69958847736623</v>
      </c>
      <c r="Y130" s="23">
        <f t="shared" si="29"/>
        <v>243.2</v>
      </c>
      <c r="Z130" s="23">
        <f t="shared" si="30"/>
        <v>195.44290123456793</v>
      </c>
      <c r="AA130">
        <v>18.850000000000001</v>
      </c>
      <c r="AB130" s="14">
        <v>44.63</v>
      </c>
      <c r="AC130" s="14">
        <v>78.77</v>
      </c>
      <c r="AD130" s="4">
        <v>390</v>
      </c>
      <c r="AE130" s="8">
        <f t="shared" si="6"/>
        <v>408.85</v>
      </c>
      <c r="AF130" s="8">
        <f t="shared" si="7"/>
        <v>434.63</v>
      </c>
      <c r="AG130" s="8">
        <f t="shared" si="8"/>
        <v>468.77</v>
      </c>
      <c r="AH130" s="9">
        <f t="shared" si="31"/>
        <v>0.3267806267806268</v>
      </c>
      <c r="AI130">
        <f t="shared" si="10"/>
        <v>333</v>
      </c>
      <c r="AJ130">
        <f t="shared" si="11"/>
        <v>289</v>
      </c>
      <c r="AK130">
        <f t="shared" si="12"/>
        <v>241</v>
      </c>
      <c r="AL130">
        <f t="shared" si="13"/>
        <v>220</v>
      </c>
      <c r="AM130">
        <f t="shared" si="14"/>
        <v>215</v>
      </c>
      <c r="AP130" s="30"/>
      <c r="BQ130" s="31"/>
      <c r="BS130" s="30"/>
      <c r="CT130" s="31"/>
    </row>
    <row r="131" spans="1:98" x14ac:dyDescent="0.3">
      <c r="A131" s="11">
        <v>-3.5999999999999999E-3</v>
      </c>
      <c r="B131" s="11"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6"/>
      <c r="K131" s="6"/>
      <c r="L131" s="4"/>
      <c r="M131" s="4"/>
      <c r="N131" s="4">
        <v>322</v>
      </c>
      <c r="O131" s="4">
        <v>281</v>
      </c>
      <c r="P131" s="4">
        <v>242</v>
      </c>
      <c r="Q131" s="4">
        <v>230</v>
      </c>
      <c r="R131" s="15">
        <f t="shared" si="55"/>
        <v>225</v>
      </c>
      <c r="S131" s="15">
        <f t="shared" si="56"/>
        <v>220</v>
      </c>
      <c r="T131" s="36">
        <f t="shared" si="54"/>
        <v>210</v>
      </c>
      <c r="U131" s="6"/>
      <c r="V131" s="6"/>
      <c r="W131" s="20">
        <f t="shared" si="27"/>
        <v>258.66666666666669</v>
      </c>
      <c r="X131" s="20">
        <f t="shared" si="28"/>
        <v>201.69958847736623</v>
      </c>
      <c r="Y131" s="23">
        <f t="shared" si="29"/>
        <v>244.7</v>
      </c>
      <c r="Z131" s="23">
        <f t="shared" si="30"/>
        <v>195.44290123456793</v>
      </c>
      <c r="AA131">
        <v>18.850000000000001</v>
      </c>
      <c r="AB131" s="14">
        <v>44.63</v>
      </c>
      <c r="AC131" s="14">
        <v>78.77</v>
      </c>
      <c r="AD131" s="4">
        <v>390</v>
      </c>
      <c r="AE131" s="8">
        <f>$AD131+$AA131</f>
        <v>408.85</v>
      </c>
      <c r="AF131" s="8">
        <f t="shared" si="7"/>
        <v>434.63</v>
      </c>
      <c r="AG131" s="8">
        <f t="shared" si="8"/>
        <v>468.77</v>
      </c>
      <c r="AH131" s="9">
        <f t="shared" si="31"/>
        <v>0.33675213675213672</v>
      </c>
      <c r="AI131">
        <f t="shared" ref="AI131:AI139" si="57">INDEX($D131:$V131,MATCH(YEAR($C131),$D$1:$V$1,0))</f>
        <v>322</v>
      </c>
      <c r="AJ131">
        <f t="shared" ref="AJ131:AJ139" si="58">INDEX($D131:$V131,MATCH((YEAR($C131)+1),$D$1:$V$1,0))</f>
        <v>281</v>
      </c>
      <c r="AK131">
        <f t="shared" ref="AK131:AK139" si="59">INDEX($D131:$V131,MATCH((YEAR($C131)+2),$D$1:$V$1,0))</f>
        <v>242</v>
      </c>
      <c r="AL131">
        <f t="shared" ref="AL131:AL139" si="60">INDEX($D131:$V131,MATCH((YEAR($C131)+3),$D$1:$V$1,0))</f>
        <v>230</v>
      </c>
      <c r="AM131">
        <f t="shared" ref="AM131:AM139" si="61">INDEX($D131:$V131,MATCH((YEAR($C131)+4),$D$1:$V$1,0))</f>
        <v>225</v>
      </c>
      <c r="AP131" s="30"/>
      <c r="BQ131" s="31"/>
      <c r="BS131" s="30"/>
      <c r="CT131" s="31"/>
    </row>
    <row r="132" spans="1:98" x14ac:dyDescent="0.3">
      <c r="A132" s="11">
        <v>2.7000000000000001E-3</v>
      </c>
      <c r="B132" s="11">
        <v>1.8E-3</v>
      </c>
      <c r="C132" s="3">
        <v>45962</v>
      </c>
      <c r="D132" s="3"/>
      <c r="E132" s="1"/>
      <c r="F132" s="1"/>
      <c r="G132" s="1"/>
      <c r="H132" s="6"/>
      <c r="I132" s="6"/>
      <c r="J132" s="6"/>
      <c r="K132" s="6"/>
      <c r="L132" s="4"/>
      <c r="M132" s="4"/>
      <c r="N132" s="4">
        <v>295</v>
      </c>
      <c r="O132" s="4">
        <v>279</v>
      </c>
      <c r="P132" s="4">
        <v>233</v>
      </c>
      <c r="Q132" s="4">
        <v>225</v>
      </c>
      <c r="R132" s="15">
        <f t="shared" si="55"/>
        <v>220</v>
      </c>
      <c r="S132" s="15">
        <f t="shared" si="56"/>
        <v>215</v>
      </c>
      <c r="T132" s="36">
        <f t="shared" si="54"/>
        <v>205</v>
      </c>
      <c r="U132" s="6"/>
      <c r="V132" s="6"/>
      <c r="W132" s="20">
        <f t="shared" si="27"/>
        <v>249.55555555555554</v>
      </c>
      <c r="X132" s="20">
        <f t="shared" si="28"/>
        <v>201.69958847736623</v>
      </c>
      <c r="Y132" s="23">
        <f t="shared" si="29"/>
        <v>237.06666666666666</v>
      </c>
      <c r="Z132" s="23">
        <f t="shared" si="30"/>
        <v>195.44290123456793</v>
      </c>
      <c r="AA132">
        <v>18.850000000000001</v>
      </c>
      <c r="AB132" s="14">
        <v>44.63</v>
      </c>
      <c r="AC132" s="14">
        <v>78.77</v>
      </c>
      <c r="AD132" s="4">
        <v>390</v>
      </c>
      <c r="AE132" s="8">
        <f>$AD132+$AA132</f>
        <v>408.85</v>
      </c>
      <c r="AF132" s="8">
        <f t="shared" si="7"/>
        <v>434.63</v>
      </c>
      <c r="AG132" s="8">
        <f t="shared" si="8"/>
        <v>468.77</v>
      </c>
      <c r="AH132" s="9">
        <f t="shared" si="31"/>
        <v>0.36011396011396013</v>
      </c>
      <c r="AI132">
        <f t="shared" si="57"/>
        <v>295</v>
      </c>
      <c r="AJ132">
        <f t="shared" si="58"/>
        <v>279</v>
      </c>
      <c r="AK132">
        <f t="shared" si="59"/>
        <v>233</v>
      </c>
      <c r="AL132">
        <f t="shared" si="60"/>
        <v>225</v>
      </c>
      <c r="AM132">
        <f t="shared" si="61"/>
        <v>220</v>
      </c>
      <c r="AP132" s="30"/>
      <c r="BQ132" s="31"/>
      <c r="BS132" s="30"/>
      <c r="CT132" s="31"/>
    </row>
    <row r="133" spans="1:98" x14ac:dyDescent="0.3">
      <c r="A133" s="11">
        <v>-1E-4</v>
      </c>
      <c r="B133" s="11">
        <v>3.3E-3</v>
      </c>
      <c r="C133" s="3">
        <v>45992</v>
      </c>
      <c r="D133" s="3"/>
      <c r="E133" s="1"/>
      <c r="F133" s="1"/>
      <c r="G133" s="1"/>
      <c r="H133" s="6"/>
      <c r="I133" s="6"/>
      <c r="J133" s="6"/>
      <c r="K133" s="6"/>
      <c r="L133" s="4"/>
      <c r="M133" s="4"/>
      <c r="N133" s="4">
        <v>312</v>
      </c>
      <c r="O133" s="4">
        <v>316</v>
      </c>
      <c r="P133" s="15">
        <v>265</v>
      </c>
      <c r="Q133" s="15">
        <v>260</v>
      </c>
      <c r="R133" s="15">
        <v>231</v>
      </c>
      <c r="S133" s="15">
        <v>205</v>
      </c>
      <c r="T133" s="36">
        <f>S133-10</f>
        <v>195</v>
      </c>
      <c r="U133" s="6"/>
      <c r="V133" s="6"/>
      <c r="W133" s="20">
        <f t="shared" si="27"/>
        <v>281.77777777777777</v>
      </c>
      <c r="X133" s="20">
        <f t="shared" si="28"/>
        <v>201.69958847736623</v>
      </c>
      <c r="Y133" s="23">
        <f t="shared" si="29"/>
        <v>257.18333333333334</v>
      </c>
      <c r="Z133" s="23">
        <f t="shared" si="30"/>
        <v>195.44290123456793</v>
      </c>
      <c r="AA133">
        <v>18.850000000000001</v>
      </c>
      <c r="AB133" s="14">
        <v>44.63</v>
      </c>
      <c r="AC133" s="14">
        <v>78.77</v>
      </c>
      <c r="AD133" s="4">
        <v>390</v>
      </c>
      <c r="AE133" s="8">
        <f>$AD133+$AA133</f>
        <v>408.85</v>
      </c>
      <c r="AF133" s="8">
        <f t="shared" si="7"/>
        <v>434.63</v>
      </c>
      <c r="AG133" s="8">
        <f t="shared" si="8"/>
        <v>468.77</v>
      </c>
      <c r="AH133" s="9">
        <f t="shared" si="31"/>
        <v>0.27749287749287749</v>
      </c>
      <c r="AI133">
        <f t="shared" si="57"/>
        <v>312</v>
      </c>
      <c r="AJ133">
        <f t="shared" si="58"/>
        <v>316</v>
      </c>
      <c r="AK133">
        <f t="shared" si="59"/>
        <v>265</v>
      </c>
      <c r="AL133">
        <f t="shared" si="60"/>
        <v>260</v>
      </c>
      <c r="AM133">
        <f t="shared" si="61"/>
        <v>231</v>
      </c>
      <c r="AP133" s="30"/>
      <c r="BQ133" s="31"/>
      <c r="BS133" s="30"/>
      <c r="CT133" s="31"/>
    </row>
    <row r="134" spans="1:98" x14ac:dyDescent="0.3">
      <c r="A134" s="11">
        <v>4.1000000000000003E-3</v>
      </c>
      <c r="B134" s="11"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6"/>
      <c r="K134" s="6"/>
      <c r="L134" s="4"/>
      <c r="M134" s="4"/>
      <c r="N134" s="4"/>
      <c r="O134" s="4">
        <v>364</v>
      </c>
      <c r="P134" s="15">
        <v>294</v>
      </c>
      <c r="Q134" s="15">
        <v>275</v>
      </c>
      <c r="R134" s="15">
        <v>255</v>
      </c>
      <c r="S134" s="15">
        <v>215</v>
      </c>
      <c r="T134" s="15">
        <v>203</v>
      </c>
      <c r="U134" s="6"/>
      <c r="V134" s="6"/>
      <c r="W134" s="20">
        <f t="shared" si="27"/>
        <v>311</v>
      </c>
      <c r="X134" s="20">
        <f t="shared" si="28"/>
        <v>201.69958847736623</v>
      </c>
      <c r="Y134" s="23">
        <f t="shared" si="29"/>
        <v>280.60000000000002</v>
      </c>
      <c r="Z134" s="23">
        <f t="shared" si="30"/>
        <v>195.44290123456793</v>
      </c>
      <c r="AA134">
        <v>18.850000000000001</v>
      </c>
      <c r="AB134" s="14">
        <v>44.63</v>
      </c>
      <c r="AC134" s="14">
        <v>78.77</v>
      </c>
      <c r="AD134" s="15">
        <v>390</v>
      </c>
      <c r="AE134" s="8">
        <f>$AD134+$AA134</f>
        <v>408.85</v>
      </c>
      <c r="AF134" s="8">
        <f t="shared" si="7"/>
        <v>434.63</v>
      </c>
      <c r="AG134" s="8">
        <f t="shared" si="8"/>
        <v>468.77</v>
      </c>
      <c r="AH134" s="9">
        <f t="shared" ref="AH134:AH137" si="62">(AD134-W134)/AD134</f>
        <v>0.20256410256410257</v>
      </c>
      <c r="AI134">
        <f t="shared" si="57"/>
        <v>364</v>
      </c>
      <c r="AJ134">
        <f t="shared" si="58"/>
        <v>294</v>
      </c>
      <c r="AK134">
        <f t="shared" si="59"/>
        <v>275</v>
      </c>
      <c r="AL134">
        <f t="shared" si="60"/>
        <v>255</v>
      </c>
      <c r="AM134">
        <f t="shared" si="61"/>
        <v>215</v>
      </c>
      <c r="AP134" s="30"/>
      <c r="BQ134" s="31"/>
      <c r="BS134" s="30"/>
      <c r="CT134" s="31"/>
    </row>
    <row r="135" spans="1:98" x14ac:dyDescent="0.3">
      <c r="A135" s="11">
        <v>-7.3000000000000001E-3</v>
      </c>
      <c r="B135" s="11"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6"/>
      <c r="K135" s="6"/>
      <c r="L135" s="4"/>
      <c r="M135" s="4"/>
      <c r="N135" s="4"/>
      <c r="O135" s="4">
        <v>436</v>
      </c>
      <c r="P135" s="4">
        <v>314</v>
      </c>
      <c r="Q135" s="4">
        <v>298</v>
      </c>
      <c r="R135" s="4">
        <v>270</v>
      </c>
      <c r="S135" s="4">
        <v>247</v>
      </c>
      <c r="T135" s="4">
        <v>209</v>
      </c>
      <c r="U135" s="6"/>
      <c r="V135" s="6"/>
      <c r="W135" s="20">
        <f t="shared" si="27"/>
        <v>344.72222222222223</v>
      </c>
      <c r="X135" s="20">
        <f t="shared" si="28"/>
        <v>201.69958847736623</v>
      </c>
      <c r="Y135" s="23">
        <f t="shared" si="29"/>
        <v>309.21666666666664</v>
      </c>
      <c r="Z135" s="23">
        <f t="shared" si="30"/>
        <v>195.44290123456793</v>
      </c>
      <c r="AA135">
        <v>18.850000000000001</v>
      </c>
      <c r="AB135" s="14">
        <v>44.63</v>
      </c>
      <c r="AC135" s="14">
        <v>78.77</v>
      </c>
      <c r="AD135" s="4">
        <v>390</v>
      </c>
      <c r="AE135" s="8">
        <f>$AD135+$AA135</f>
        <v>408.85</v>
      </c>
      <c r="AF135" s="8">
        <f t="shared" si="7"/>
        <v>434.63</v>
      </c>
      <c r="AG135" s="8">
        <f t="shared" si="8"/>
        <v>468.77</v>
      </c>
      <c r="AH135" s="9">
        <f t="shared" si="62"/>
        <v>0.11609686609686608</v>
      </c>
      <c r="AI135">
        <f t="shared" si="57"/>
        <v>436</v>
      </c>
      <c r="AJ135">
        <f t="shared" si="58"/>
        <v>314</v>
      </c>
      <c r="AK135">
        <f t="shared" si="59"/>
        <v>298</v>
      </c>
      <c r="AL135">
        <f t="shared" si="60"/>
        <v>270</v>
      </c>
      <c r="AM135">
        <f t="shared" si="61"/>
        <v>247</v>
      </c>
      <c r="AP135" s="30"/>
      <c r="BQ135" s="31"/>
      <c r="BS135" s="30"/>
      <c r="CT135" s="31"/>
    </row>
    <row r="136" spans="1:98" x14ac:dyDescent="0.3">
      <c r="A136" s="11">
        <v>3.7000000000000002E-3</v>
      </c>
      <c r="B136" s="11"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6"/>
      <c r="K136" s="6"/>
      <c r="L136" s="4"/>
      <c r="M136" s="4"/>
      <c r="N136" s="4"/>
      <c r="O136" s="4">
        <v>400</v>
      </c>
      <c r="P136" s="4">
        <v>298</v>
      </c>
      <c r="Q136" s="4">
        <v>282</v>
      </c>
      <c r="R136" s="4">
        <v>261</v>
      </c>
      <c r="S136" s="4">
        <v>240</v>
      </c>
      <c r="T136" s="4">
        <v>218</v>
      </c>
      <c r="U136" s="6"/>
      <c r="V136" s="6"/>
      <c r="W136" s="20">
        <f t="shared" si="27"/>
        <v>318.94444444444446</v>
      </c>
      <c r="X136" s="20">
        <f t="shared" si="28"/>
        <v>201.69958847736623</v>
      </c>
      <c r="Y136" s="23">
        <f t="shared" si="29"/>
        <v>290.13333333333333</v>
      </c>
      <c r="Z136" s="23">
        <f t="shared" si="30"/>
        <v>195.44290123456793</v>
      </c>
      <c r="AA136">
        <v>18.850000000000001</v>
      </c>
      <c r="AB136" s="14">
        <v>44.63</v>
      </c>
      <c r="AC136" s="14">
        <v>78.77</v>
      </c>
      <c r="AD136" s="4">
        <v>390</v>
      </c>
      <c r="AE136" s="8">
        <f t="shared" ref="AE136:AE139" si="63">$AD136+$AA136</f>
        <v>408.85</v>
      </c>
      <c r="AF136" s="8">
        <f t="shared" si="7"/>
        <v>434.63</v>
      </c>
      <c r="AG136" s="8">
        <f t="shared" si="8"/>
        <v>468.77</v>
      </c>
      <c r="AH136" s="9">
        <f t="shared" si="62"/>
        <v>0.18219373219373217</v>
      </c>
      <c r="AI136">
        <f t="shared" si="57"/>
        <v>400</v>
      </c>
      <c r="AJ136">
        <f t="shared" si="58"/>
        <v>298</v>
      </c>
      <c r="AK136">
        <f t="shared" si="59"/>
        <v>282</v>
      </c>
      <c r="AL136">
        <f t="shared" si="60"/>
        <v>261</v>
      </c>
      <c r="AM136">
        <f t="shared" si="61"/>
        <v>240</v>
      </c>
      <c r="AP136" s="30"/>
      <c r="BQ136" s="31"/>
      <c r="BS136" s="30"/>
      <c r="CT136" s="31"/>
    </row>
    <row r="137" spans="1:98" x14ac:dyDescent="0.3">
      <c r="A137" s="11">
        <v>1.32E-2</v>
      </c>
      <c r="B137" s="11"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6"/>
      <c r="K137" s="6"/>
      <c r="L137" s="4"/>
      <c r="M137" s="4"/>
      <c r="N137" s="4"/>
      <c r="O137" s="4">
        <v>325</v>
      </c>
      <c r="P137" s="4">
        <v>296</v>
      </c>
      <c r="Q137" s="4">
        <v>280</v>
      </c>
      <c r="R137" s="4">
        <v>256</v>
      </c>
      <c r="S137" s="4">
        <v>231</v>
      </c>
      <c r="T137" s="4">
        <v>214</v>
      </c>
      <c r="U137" s="4"/>
      <c r="V137" s="4"/>
      <c r="W137" s="20">
        <f t="shared" si="27"/>
        <v>294.58333333333331</v>
      </c>
      <c r="X137" s="20">
        <f t="shared" si="28"/>
        <v>201.69958847736623</v>
      </c>
      <c r="Y137" s="23">
        <f t="shared" si="29"/>
        <v>272.05</v>
      </c>
      <c r="Z137" s="23">
        <f t="shared" si="30"/>
        <v>195.44290123456793</v>
      </c>
      <c r="AA137">
        <v>18.850000000000001</v>
      </c>
      <c r="AB137" s="14">
        <v>44.63</v>
      </c>
      <c r="AC137" s="14">
        <v>78.77</v>
      </c>
      <c r="AD137" s="4">
        <v>390</v>
      </c>
      <c r="AE137" s="8">
        <f t="shared" si="63"/>
        <v>408.85</v>
      </c>
      <c r="AF137" s="8">
        <f t="shared" si="7"/>
        <v>434.63</v>
      </c>
      <c r="AG137" s="8">
        <f t="shared" si="8"/>
        <v>468.77</v>
      </c>
      <c r="AH137" s="9">
        <f t="shared" si="62"/>
        <v>0.2446581196581197</v>
      </c>
      <c r="AI137">
        <f t="shared" si="57"/>
        <v>325</v>
      </c>
      <c r="AJ137">
        <f t="shared" si="58"/>
        <v>296</v>
      </c>
      <c r="AK137">
        <f t="shared" si="59"/>
        <v>280</v>
      </c>
      <c r="AL137">
        <f t="shared" si="60"/>
        <v>256</v>
      </c>
      <c r="AM137">
        <f t="shared" si="61"/>
        <v>231</v>
      </c>
      <c r="AP137" s="30"/>
      <c r="BQ137" s="31"/>
      <c r="BS137" s="30"/>
      <c r="CT137" s="31"/>
    </row>
    <row r="138" spans="1:98" x14ac:dyDescent="0.3">
      <c r="A138" s="11">
        <v>8.3999999999999995E-3</v>
      </c>
      <c r="B138" s="11"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v>337</v>
      </c>
      <c r="P138" s="4">
        <v>317</v>
      </c>
      <c r="Q138" s="4">
        <v>293</v>
      </c>
      <c r="R138" s="4">
        <v>267</v>
      </c>
      <c r="S138" s="4">
        <v>249</v>
      </c>
      <c r="T138" s="4">
        <v>220</v>
      </c>
      <c r="U138" s="4"/>
      <c r="V138" s="4"/>
      <c r="W138" s="20">
        <f t="shared" si="27"/>
        <v>307.88888888888891</v>
      </c>
      <c r="X138" s="20">
        <f t="shared" si="28"/>
        <v>201.69958847736623</v>
      </c>
      <c r="Y138" s="23">
        <f t="shared" si="29"/>
        <v>284.8</v>
      </c>
      <c r="Z138" s="23">
        <f t="shared" si="30"/>
        <v>195.44290123456793</v>
      </c>
      <c r="AA138">
        <v>18.850000000000001</v>
      </c>
      <c r="AB138" s="14">
        <v>44.63</v>
      </c>
      <c r="AC138" s="14">
        <v>78.77</v>
      </c>
      <c r="AD138" s="4">
        <v>390</v>
      </c>
      <c r="AE138" s="8">
        <f t="shared" si="63"/>
        <v>408.85</v>
      </c>
      <c r="AF138" s="8">
        <f t="shared" si="7"/>
        <v>434.63</v>
      </c>
      <c r="AG138" s="8">
        <f t="shared" si="8"/>
        <v>468.77</v>
      </c>
      <c r="AH138" s="9">
        <f t="shared" ref="AH138:AH139" si="64">(AD138-W138)/AD138</f>
        <v>0.21054131054131048</v>
      </c>
      <c r="AI138">
        <f t="shared" si="57"/>
        <v>337</v>
      </c>
      <c r="AJ138">
        <f t="shared" si="58"/>
        <v>317</v>
      </c>
      <c r="AK138">
        <f t="shared" si="59"/>
        <v>293</v>
      </c>
      <c r="AL138">
        <f t="shared" si="60"/>
        <v>267</v>
      </c>
      <c r="AM138">
        <f t="shared" si="61"/>
        <v>249</v>
      </c>
      <c r="AP138" s="30"/>
      <c r="BQ138" s="31"/>
      <c r="BS138" s="30"/>
      <c r="CT138" s="31"/>
    </row>
    <row r="139" spans="1:98" x14ac:dyDescent="0.3">
      <c r="A139" s="11"/>
      <c r="B139" s="11"/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v>314</v>
      </c>
      <c r="P139" s="4">
        <v>313</v>
      </c>
      <c r="Q139" s="4">
        <v>295</v>
      </c>
      <c r="R139" s="4">
        <v>270</v>
      </c>
      <c r="S139" s="4">
        <v>251</v>
      </c>
      <c r="T139" s="4">
        <v>222</v>
      </c>
      <c r="U139" s="4"/>
      <c r="V139" s="4"/>
      <c r="W139" s="20">
        <f t="shared" si="27"/>
        <v>301.22222222222223</v>
      </c>
      <c r="X139" s="20">
        <f t="shared" si="28"/>
        <v>201.69958847736623</v>
      </c>
      <c r="Y139" s="23">
        <f t="shared" si="29"/>
        <v>280.93333333333334</v>
      </c>
      <c r="Z139" s="23">
        <f t="shared" si="30"/>
        <v>195.44290123456793</v>
      </c>
      <c r="AA139">
        <v>18.850000000000001</v>
      </c>
      <c r="AB139" s="14">
        <v>44.63</v>
      </c>
      <c r="AC139" s="14">
        <v>78.77</v>
      </c>
      <c r="AD139" s="4">
        <v>390</v>
      </c>
      <c r="AE139" s="8">
        <f t="shared" si="63"/>
        <v>408.85</v>
      </c>
      <c r="AF139" s="8">
        <f t="shared" si="7"/>
        <v>434.63</v>
      </c>
      <c r="AG139" s="8">
        <f t="shared" si="8"/>
        <v>468.77</v>
      </c>
      <c r="AH139" s="9">
        <f t="shared" si="64"/>
        <v>0.22763532763532762</v>
      </c>
      <c r="AI139">
        <f t="shared" si="57"/>
        <v>314</v>
      </c>
      <c r="AJ139">
        <f t="shared" si="58"/>
        <v>313</v>
      </c>
      <c r="AK139">
        <f t="shared" si="59"/>
        <v>295</v>
      </c>
      <c r="AL139">
        <f t="shared" si="60"/>
        <v>270</v>
      </c>
      <c r="AM139">
        <f t="shared" si="61"/>
        <v>251</v>
      </c>
      <c r="AP139" s="30"/>
      <c r="BQ139" s="31"/>
      <c r="BS139" s="30"/>
      <c r="CT139" s="31"/>
    </row>
    <row r="140" spans="1:98" x14ac:dyDescent="0.3">
      <c r="A140" s="11"/>
      <c r="B140" s="11"/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8"/>
      <c r="AF140" s="14"/>
      <c r="AG140" s="14"/>
      <c r="AH140" s="9"/>
      <c r="AP140" s="30"/>
      <c r="BQ140" s="31"/>
      <c r="BS140" s="30"/>
      <c r="CT140" s="31"/>
    </row>
    <row r="141" spans="1:98" x14ac:dyDescent="0.3">
      <c r="A141" s="11"/>
      <c r="B141" s="11"/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8"/>
      <c r="AF141" s="14"/>
      <c r="AG141" s="14"/>
      <c r="AH141" s="9"/>
      <c r="AP141" s="30"/>
      <c r="BQ141" s="31"/>
      <c r="BS141" s="30"/>
      <c r="CT141" s="31"/>
    </row>
    <row r="142" spans="1:98" x14ac:dyDescent="0.3">
      <c r="A142" s="11"/>
      <c r="B142" s="11"/>
      <c r="C142" s="3">
        <v>46266</v>
      </c>
      <c r="D142" s="3"/>
      <c r="E142" s="1"/>
      <c r="F142" s="1"/>
      <c r="G142" s="1"/>
      <c r="H142" s="6"/>
      <c r="I142" s="6"/>
      <c r="J142" s="6"/>
      <c r="K142" s="6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0"/>
      <c r="X142" s="20"/>
      <c r="Y142" s="23"/>
      <c r="Z142" s="23"/>
      <c r="AB142" s="14"/>
      <c r="AC142" s="14"/>
      <c r="AD142" s="4"/>
      <c r="AE142" s="8"/>
      <c r="AF142" s="14"/>
      <c r="AG142" s="14"/>
      <c r="AH142" s="9"/>
      <c r="AP142" s="30"/>
      <c r="BQ142" s="31"/>
      <c r="BS142" s="30"/>
      <c r="CT142" s="31"/>
    </row>
    <row r="143" spans="1:98" x14ac:dyDescent="0.3">
      <c r="A143" s="11"/>
      <c r="B143" s="11"/>
      <c r="C143" s="3">
        <v>46296</v>
      </c>
      <c r="D143" s="3"/>
      <c r="E143" s="1"/>
      <c r="F143" s="1"/>
      <c r="G143" s="1"/>
      <c r="H143" s="6"/>
      <c r="I143" s="6"/>
      <c r="J143" s="6"/>
      <c r="K143" s="6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20"/>
      <c r="X143" s="20"/>
      <c r="Y143" s="23"/>
      <c r="Z143" s="23"/>
      <c r="AB143" s="14"/>
      <c r="AC143" s="14"/>
      <c r="AD143" s="4"/>
      <c r="AE143" s="8"/>
      <c r="AF143" s="14"/>
      <c r="AG143" s="14"/>
      <c r="AH143" s="9"/>
      <c r="AP143" s="30"/>
      <c r="BQ143" s="31"/>
      <c r="BS143" s="30"/>
      <c r="CT143" s="31"/>
    </row>
    <row r="144" spans="1:98" x14ac:dyDescent="0.3">
      <c r="A144" s="11"/>
      <c r="B144" s="11"/>
      <c r="C144" s="3">
        <v>46327</v>
      </c>
      <c r="D144" s="3"/>
      <c r="E144" s="1"/>
      <c r="F144" s="1"/>
      <c r="G144" s="1"/>
      <c r="H144" s="6"/>
      <c r="I144" s="6"/>
      <c r="J144" s="6"/>
      <c r="K144" s="6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0"/>
      <c r="X144" s="20"/>
      <c r="Y144" s="23"/>
      <c r="Z144" s="23"/>
      <c r="AB144" s="14"/>
      <c r="AC144" s="14"/>
      <c r="AD144" s="4"/>
      <c r="AE144" s="8"/>
      <c r="AF144" s="14"/>
      <c r="AG144" s="14"/>
      <c r="AH144" s="9"/>
      <c r="AP144" s="30"/>
      <c r="BQ144" s="31"/>
      <c r="BS144" s="30"/>
      <c r="CT144" s="31"/>
    </row>
    <row r="145" spans="1:98" x14ac:dyDescent="0.3">
      <c r="A145" s="11"/>
      <c r="B145" s="11"/>
      <c r="C145" s="3">
        <v>46357</v>
      </c>
      <c r="D145" s="3"/>
      <c r="E145" s="1"/>
      <c r="F145" s="1"/>
      <c r="G145" s="1"/>
      <c r="H145" s="6"/>
      <c r="I145" s="6"/>
      <c r="J145" s="6"/>
      <c r="K145" s="6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0"/>
      <c r="X145" s="20"/>
      <c r="Y145" s="23"/>
      <c r="Z145" s="23"/>
      <c r="AB145" s="14"/>
      <c r="AC145" s="14"/>
      <c r="AD145" s="4"/>
      <c r="AE145" s="8"/>
      <c r="AF145" s="14"/>
      <c r="AG145" s="14"/>
      <c r="AH145" s="9"/>
      <c r="AP145" s="30"/>
      <c r="BQ145" s="31"/>
      <c r="BS145" s="30"/>
      <c r="CT145" s="31"/>
    </row>
    <row r="146" spans="1:98" x14ac:dyDescent="0.3">
      <c r="AP146" s="30"/>
      <c r="BQ146" s="31"/>
      <c r="BS146" s="30"/>
      <c r="CT146" s="31"/>
    </row>
    <row r="147" spans="1:98" x14ac:dyDescent="0.3">
      <c r="AP147" s="32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4"/>
      <c r="BS147" s="32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33"/>
      <c r="CR147" s="33"/>
      <c r="CS147" s="33"/>
      <c r="CT147" s="34"/>
    </row>
  </sheetData>
  <phoneticPr fontId="4" type="noConversion"/>
  <pageMargins left="0.511811024" right="0.511811024" top="0.78740157499999996" bottom="0.78740157499999996" header="0.31496062000000002" footer="0.31496062000000002"/>
  <pageSetup paperSize="9" scale="26" orientation="landscape" r:id="rId1"/>
  <headerFooter>
    <oddHeader>&amp;C&amp;"Arial"&amp;8&amp;K000000INTERNAL&amp;1#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80BFA-C473-4265-A822-389C17F8085B}">
  <sheetPr>
    <pageSetUpPr fitToPage="1"/>
  </sheetPr>
  <dimension ref="A1:CV145"/>
  <sheetViews>
    <sheetView showGridLines="0" tabSelected="1" zoomScale="80" zoomScaleNormal="80" workbookViewId="0">
      <pane xSplit="3" ySplit="1" topLeftCell="I7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</f>
        <v>285.94799999999998</v>
      </c>
      <c r="L86" s="4">
        <f>Forward!L86*(1+SUM($B86:$B$228))</f>
        <v>294.50200000000001</v>
      </c>
      <c r="M86" s="4">
        <f>Forward!M86*(1+SUM($B86:$B$228))</f>
        <v>261.50799999999998</v>
      </c>
      <c r="N86" s="4">
        <f>Forward!N86*(1+SUM($B86:$B$228))</f>
        <v>243.178</v>
      </c>
      <c r="O86" s="4">
        <f>Forward!O86*(1+SUM($B86:$B$228))</f>
        <v>233.40199999999999</v>
      </c>
      <c r="P86" s="4">
        <f>Forward!P86*(1+SUM($B86:$B$228))</f>
        <v>223.626</v>
      </c>
      <c r="Q86" s="4">
        <f>Forward!Q86*(1+SUM($B86:$B$228))</f>
        <v>217.51599999999999</v>
      </c>
      <c r="R86" s="4">
        <f>Forward!R86*(1+SUM($B86:$B$228))</f>
        <v>211.40600000000001</v>
      </c>
      <c r="S86" s="4">
        <f>Forward!S86*(1+SUM($B86:$B$228))</f>
        <v>205.29599999999999</v>
      </c>
      <c r="T86" s="4">
        <f>Forward!T86*(1+SUM($B86:$B$228))</f>
        <v>199.18600000000001</v>
      </c>
      <c r="U86" s="4">
        <f>Forward!U86*(1+SUM($B86:$B$228))</f>
        <v>0</v>
      </c>
      <c r="V86" s="6"/>
      <c r="W86" s="20">
        <f t="shared" ref="W86:W97" si="0">((13-MONTH($C86))*INDEX($D86:$V86,1,MATCH(YEAR($C86),$D$1:$V$1,0))+12*INDEX($D86:$V86,1,MATCH(YEAR($C86)+1,$D$1:$V$1,0))+12*INDEX($D86:$V86,1,MATCH(YEAR($C86)+2,$D$1:$V$1,0))+(MONTH($C86)-1)*INDEX($D86:$V86,1,MATCH(YEAR($C86)+3,$D$1:$V$1,0)))/36</f>
        <v>280.65266666666662</v>
      </c>
      <c r="X86" s="20">
        <f t="shared" ref="X86:X117" si="1">AVERAGE($W$2:$W$198)</f>
        <v>220.91089963991769</v>
      </c>
      <c r="Y86" s="23">
        <f t="shared" ref="Y86:Y97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263.70759999999996</v>
      </c>
      <c r="Z86" s="23">
        <f t="shared" ref="Z86:Z117" si="3">AVERAGE($Y$2:$Y$198)</f>
        <v>214.55976839506164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97" si="7">(AE86-W86)</f>
        <v>93.279333333333341</v>
      </c>
      <c r="AJ86" s="9">
        <f t="shared" ref="AJ86:AJ97" si="8">(AE86-W86)/AE86</f>
        <v>0.24945533769063186</v>
      </c>
      <c r="AK86" s="9">
        <f t="shared" ref="AK86:AK130" si="9">IF(AJ86&gt;0,AJ86,0)</f>
        <v>0.24945533769063186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</f>
        <v>210.47179999999997</v>
      </c>
      <c r="L87" s="4">
        <f>Forward!L87*(1+SUM($B87:$B$228))</f>
        <v>284.68439999999998</v>
      </c>
      <c r="M87" s="4">
        <f>Forward!M87*(1+SUM($B87:$B$228))</f>
        <v>266.43539999999996</v>
      </c>
      <c r="N87" s="4">
        <f>Forward!N87*(1+SUM($B87:$B$228))</f>
        <v>244.53659999999999</v>
      </c>
      <c r="O87" s="4">
        <f>Forward!O87*(1+SUM($B87:$B$228))</f>
        <v>234.8038</v>
      </c>
      <c r="P87" s="4">
        <f>Forward!P87*(1+SUM($B87:$B$228))</f>
        <v>225.07099999999997</v>
      </c>
      <c r="Q87" s="4">
        <f>Forward!Q87*(1+SUM($B87:$B$228))</f>
        <v>218.98799999999997</v>
      </c>
      <c r="R87" s="4">
        <f>Forward!R87*(1+SUM($B87:$B$228))</f>
        <v>212.90499999999997</v>
      </c>
      <c r="S87" s="4">
        <f>Forward!S87*(1+SUM($B87:$B$228))</f>
        <v>206.82199999999997</v>
      </c>
      <c r="T87" s="4">
        <f>Forward!T87*(1+SUM($B87:$B$228))</f>
        <v>200.73899999999998</v>
      </c>
      <c r="U87" s="4">
        <f>Forward!U87*(1+SUM($B87:$B$228))</f>
        <v>0</v>
      </c>
      <c r="V87" s="6"/>
      <c r="W87" s="20">
        <f t="shared" si="0"/>
        <v>254.81011111111107</v>
      </c>
      <c r="X87" s="20">
        <f t="shared" si="1"/>
        <v>220.91089963991769</v>
      </c>
      <c r="Y87" s="23">
        <f t="shared" si="2"/>
        <v>248.42971999999997</v>
      </c>
      <c r="Z87" s="23">
        <f t="shared" si="3"/>
        <v>214.55976839506164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119.12188888888889</v>
      </c>
      <c r="AJ87" s="9">
        <f t="shared" si="8"/>
        <v>0.31856564532826531</v>
      </c>
      <c r="AK87" s="9">
        <f t="shared" si="9"/>
        <v>0.31856564532826531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</f>
        <v>231.64800000000002</v>
      </c>
      <c r="L88" s="4">
        <f>Forward!L88*(1+SUM($B88:$B$228))</f>
        <v>311.27700000000004</v>
      </c>
      <c r="M88" s="4">
        <f>Forward!M88*(1+SUM($B88:$B$228))</f>
        <v>271.46250000000003</v>
      </c>
      <c r="N88" s="4">
        <f>Forward!N88*(1+SUM($B88:$B$228))</f>
        <v>241.3</v>
      </c>
      <c r="O88" s="4">
        <f>Forward!O88*(1+SUM($B88:$B$228))</f>
        <v>231.64800000000002</v>
      </c>
      <c r="P88" s="4">
        <f>Forward!P88*(1+SUM($B88:$B$228))</f>
        <v>221.99600000000004</v>
      </c>
      <c r="Q88" s="4">
        <f>Forward!Q88*(1+SUM($B88:$B$228))</f>
        <v>215.96350000000001</v>
      </c>
      <c r="R88" s="4">
        <f>Forward!R88*(1+SUM($B88:$B$228))</f>
        <v>209.93100000000001</v>
      </c>
      <c r="S88" s="4">
        <f>Forward!S88*(1+SUM($B88:$B$228))</f>
        <v>203.89850000000001</v>
      </c>
      <c r="T88" s="4">
        <f>Forward!T88*(1+SUM($B88:$B$228))</f>
        <v>197.86600000000001</v>
      </c>
      <c r="U88" s="4">
        <f>Forward!U88*(1+SUM($B88:$B$228))</f>
        <v>0</v>
      </c>
      <c r="V88" s="6"/>
      <c r="W88" s="20">
        <f t="shared" si="0"/>
        <v>271.99872222222228</v>
      </c>
      <c r="X88" s="20">
        <f t="shared" si="1"/>
        <v>220.91089963991769</v>
      </c>
      <c r="Y88" s="23">
        <f t="shared" si="2"/>
        <v>257.14536666666669</v>
      </c>
      <c r="Z88" s="23">
        <f t="shared" si="3"/>
        <v>214.55976839506164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101.93327777777768</v>
      </c>
      <c r="AJ88" s="9">
        <f t="shared" si="8"/>
        <v>0.27259843441528858</v>
      </c>
      <c r="AK88" s="9">
        <f t="shared" si="9"/>
        <v>0.27259843441528858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</f>
        <v>204.73160000000001</v>
      </c>
      <c r="L89" s="4">
        <f>Forward!L89*(1+SUM($B89:$B$228))</f>
        <v>307.09740000000005</v>
      </c>
      <c r="M89" s="4">
        <f>Forward!M89*(1+SUM($B89:$B$228))</f>
        <v>277.33990000000006</v>
      </c>
      <c r="N89" s="4">
        <f>Forward!N89*(1+SUM($B89:$B$228))</f>
        <v>240.44060000000002</v>
      </c>
      <c r="O89" s="4">
        <f>Forward!O89*(1+SUM($B89:$B$228))</f>
        <v>230.91820000000001</v>
      </c>
      <c r="P89" s="4">
        <f>Forward!P89*(1+SUM($B89:$B$228))</f>
        <v>221.39580000000004</v>
      </c>
      <c r="Q89" s="4">
        <f>Forward!Q89*(1+SUM($B89:$B$228))</f>
        <v>215.44430000000003</v>
      </c>
      <c r="R89" s="4">
        <f>Forward!R89*(1+SUM($B89:$B$228))</f>
        <v>209.49280000000002</v>
      </c>
      <c r="S89" s="4">
        <f>Forward!S89*(1+SUM($B89:$B$228))</f>
        <v>203.54130000000004</v>
      </c>
      <c r="T89" s="4">
        <f>Forward!T89*(1+SUM($B89:$B$228))</f>
        <v>197.58980000000003</v>
      </c>
      <c r="U89" s="4">
        <f>Forward!U89*(1+SUM($B89:$B$228))</f>
        <v>0</v>
      </c>
      <c r="V89" s="6"/>
      <c r="W89" s="20">
        <f t="shared" si="0"/>
        <v>266.03205000000003</v>
      </c>
      <c r="X89" s="20">
        <f t="shared" si="1"/>
        <v>220.91089963991769</v>
      </c>
      <c r="Y89" s="23">
        <f t="shared" si="2"/>
        <v>252.93875000000006</v>
      </c>
      <c r="Z89" s="23">
        <f t="shared" si="3"/>
        <v>214.55976839506164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107.89994999999993</v>
      </c>
      <c r="AJ89" s="9">
        <f t="shared" si="8"/>
        <v>0.28855500465325229</v>
      </c>
      <c r="AK89" s="9">
        <f t="shared" si="9"/>
        <v>0.28855500465325229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</f>
        <v>200.54900000000001</v>
      </c>
      <c r="L90" s="4">
        <f>Forward!L90*(1+SUM($B90:$B$228))</f>
        <v>277.22949999999997</v>
      </c>
      <c r="M90" s="4">
        <f>Forward!M90*(1+SUM($B90:$B$228))</f>
        <v>268.97159999999997</v>
      </c>
      <c r="N90" s="4">
        <f>Forward!N90*(1+SUM($B90:$B$228))</f>
        <v>245.3776</v>
      </c>
      <c r="O90" s="4">
        <f>Forward!O90*(1+SUM($B90:$B$228))</f>
        <v>235.94</v>
      </c>
      <c r="P90" s="4">
        <f>Forward!P90*(1+SUM($B90:$B$228))</f>
        <v>226.50239999999999</v>
      </c>
      <c r="Q90" s="4">
        <f>Forward!Q90*(1+SUM($B90:$B$228))</f>
        <v>220.60389999999998</v>
      </c>
      <c r="R90" s="4">
        <f>Forward!R90*(1+SUM($B90:$B$228))</f>
        <v>214.7054</v>
      </c>
      <c r="S90" s="4">
        <f>Forward!S90*(1+SUM($B90:$B$228))</f>
        <v>208.80689999999998</v>
      </c>
      <c r="T90" s="4">
        <f>Forward!T90*(1+SUM($B90:$B$228))</f>
        <v>202.9084</v>
      </c>
      <c r="U90" s="4">
        <f>Forward!U90*(1+SUM($B90:$B$228))</f>
        <v>0</v>
      </c>
      <c r="V90" s="6"/>
      <c r="W90" s="20">
        <f t="shared" si="0"/>
        <v>253.8976555555555</v>
      </c>
      <c r="X90" s="20">
        <f t="shared" si="1"/>
        <v>220.91089963991769</v>
      </c>
      <c r="Y90" s="23">
        <f t="shared" si="2"/>
        <v>247.34376666666665</v>
      </c>
      <c r="Z90" s="23">
        <f t="shared" si="3"/>
        <v>214.55976839506164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120.03434444444446</v>
      </c>
      <c r="AJ90" s="9">
        <f t="shared" si="8"/>
        <v>0.3210058097313</v>
      </c>
      <c r="AK90" s="9">
        <f t="shared" si="9"/>
        <v>0.3210058097313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</f>
        <v>192.70000000000002</v>
      </c>
      <c r="L91" s="4">
        <f>Forward!L91*(1+SUM($B91:$B$228))</f>
        <v>272.60000000000002</v>
      </c>
      <c r="M91" s="4">
        <f>Forward!M91*(1+SUM($B91:$B$228))</f>
        <v>262.02500000000003</v>
      </c>
      <c r="N91" s="4">
        <f>Forward!N91*(1+SUM($B91:$B$228))</f>
        <v>237.35000000000002</v>
      </c>
      <c r="O91" s="4">
        <f>Forward!O91*(1+SUM($B91:$B$228))</f>
        <v>227.95000000000002</v>
      </c>
      <c r="P91" s="4">
        <f>Forward!P91*(1+SUM($B91:$B$228))</f>
        <v>218.55</v>
      </c>
      <c r="Q91" s="4">
        <f>Forward!Q91*(1+SUM($B91:$B$228))</f>
        <v>212.67500000000001</v>
      </c>
      <c r="R91" s="4">
        <f>Forward!R91*(1+SUM($B91:$B$228))</f>
        <v>206.8</v>
      </c>
      <c r="S91" s="4">
        <f>Forward!S91*(1+SUM($B91:$B$228))</f>
        <v>200.92500000000001</v>
      </c>
      <c r="T91" s="4">
        <f>Forward!T91*(1+SUM($B91:$B$228))</f>
        <v>195.05</v>
      </c>
      <c r="U91" s="4">
        <f>Forward!U91*(1+SUM($B91:$B$228))</f>
        <v>0</v>
      </c>
      <c r="V91" s="6"/>
      <c r="W91" s="20">
        <f t="shared" si="0"/>
        <v>248.64305555555561</v>
      </c>
      <c r="X91" s="20">
        <f t="shared" si="1"/>
        <v>220.91089963991769</v>
      </c>
      <c r="Y91" s="23">
        <f t="shared" si="2"/>
        <v>240.67916666666667</v>
      </c>
      <c r="Z91" s="23">
        <f t="shared" si="3"/>
        <v>214.55976839506164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125.28894444444435</v>
      </c>
      <c r="AJ91" s="9">
        <f t="shared" si="8"/>
        <v>0.33505809731299907</v>
      </c>
      <c r="AK91" s="9">
        <f t="shared" si="9"/>
        <v>0.33505809731299907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</f>
        <v>113.32510000000001</v>
      </c>
      <c r="L92" s="4">
        <f>Forward!L92*(1+SUM($B92:$B$228))</f>
        <v>253.52110000000002</v>
      </c>
      <c r="M92" s="4">
        <f>Forward!M92*(1+SUM($B92:$B$228))</f>
        <v>253.52110000000002</v>
      </c>
      <c r="N92" s="4">
        <f>Forward!N92*(1+SUM($B92:$B$228))</f>
        <v>237.16490000000002</v>
      </c>
      <c r="O92" s="4">
        <f>Forward!O92*(1+SUM($B92:$B$228))</f>
        <v>227.81850000000003</v>
      </c>
      <c r="P92" s="4">
        <f>Forward!P92*(1+SUM($B92:$B$228))</f>
        <v>218.47210000000001</v>
      </c>
      <c r="Q92" s="4">
        <f>Forward!Q92*(1+SUM($B92:$B$228))</f>
        <v>212.63060000000002</v>
      </c>
      <c r="R92" s="4">
        <f>Forward!R92*(1+SUM($B92:$B$228))</f>
        <v>206.78910000000002</v>
      </c>
      <c r="S92" s="4">
        <f>Forward!S92*(1+SUM($B92:$B$228))</f>
        <v>200.94760000000002</v>
      </c>
      <c r="T92" s="4">
        <f>Forward!T92*(1+SUM($B92:$B$228))</f>
        <v>195.10610000000003</v>
      </c>
      <c r="U92" s="4">
        <f>Forward!U92*(1+SUM($B92:$B$228))</f>
        <v>0</v>
      </c>
      <c r="V92" s="6"/>
      <c r="W92" s="20">
        <f t="shared" si="0"/>
        <v>227.4290666666667</v>
      </c>
      <c r="X92" s="20">
        <f t="shared" si="1"/>
        <v>220.91089963991769</v>
      </c>
      <c r="Y92" s="23">
        <f t="shared" si="2"/>
        <v>227.58484000000001</v>
      </c>
      <c r="Z92" s="23">
        <f t="shared" si="3"/>
        <v>214.55976839506164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146.50293333333326</v>
      </c>
      <c r="AJ92" s="9">
        <f t="shared" si="8"/>
        <v>0.39179030768517614</v>
      </c>
      <c r="AK92" s="9">
        <f t="shared" si="9"/>
        <v>0.39179030768517614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</f>
        <v>116.3349</v>
      </c>
      <c r="L93" s="4">
        <f>Forward!L93*(1+SUM($B93:$B$228))</f>
        <v>238.5453</v>
      </c>
      <c r="M93" s="4">
        <f>Forward!M93*(1+SUM($B93:$B$228))</f>
        <v>244.42080000000001</v>
      </c>
      <c r="N93" s="4">
        <f>Forward!N93*(1+SUM($B93:$B$228))</f>
        <v>232.66980000000001</v>
      </c>
      <c r="O93" s="4">
        <f>Forward!O93*(1+SUM($B93:$B$228))</f>
        <v>223.26900000000001</v>
      </c>
      <c r="P93" s="4">
        <f>Forward!P93*(1+SUM($B93:$B$228))</f>
        <v>213.8682</v>
      </c>
      <c r="Q93" s="4">
        <f>Forward!Q93*(1+SUM($B93:$B$228))</f>
        <v>207.99270000000001</v>
      </c>
      <c r="R93" s="4">
        <f>Forward!R93*(1+SUM($B93:$B$228))</f>
        <v>202.1172</v>
      </c>
      <c r="S93" s="4">
        <f>Forward!S93*(1+SUM($B93:$B$228))</f>
        <v>196.24170000000001</v>
      </c>
      <c r="T93" s="4">
        <f>Forward!T93*(1+SUM($B93:$B$228))</f>
        <v>190.36619999999999</v>
      </c>
      <c r="U93" s="4">
        <f>Forward!U93*(1+SUM($B93:$B$228))</f>
        <v>0</v>
      </c>
      <c r="V93" s="6"/>
      <c r="W93" s="20">
        <f t="shared" si="0"/>
        <v>222.387675</v>
      </c>
      <c r="X93" s="20">
        <f t="shared" si="1"/>
        <v>220.91089963991769</v>
      </c>
      <c r="Y93" s="23">
        <f t="shared" si="2"/>
        <v>222.42684499999999</v>
      </c>
      <c r="Z93" s="23">
        <f t="shared" si="3"/>
        <v>214.55976839506164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151.54432499999996</v>
      </c>
      <c r="AJ93" s="9">
        <f t="shared" si="8"/>
        <v>0.40527241584031315</v>
      </c>
      <c r="AK93" s="9">
        <f t="shared" si="9"/>
        <v>0.40527241584031315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</f>
        <v>140.2653</v>
      </c>
      <c r="L94" s="4">
        <f>Forward!L94*(1+SUM($B94:$B$228))</f>
        <v>232.2039</v>
      </c>
      <c r="M94" s="4">
        <f>Forward!M94*(1+SUM($B94:$B$228))</f>
        <v>240.45480000000001</v>
      </c>
      <c r="N94" s="4">
        <f>Forward!N94*(1+SUM($B94:$B$228))</f>
        <v>235.74</v>
      </c>
      <c r="O94" s="4">
        <f>Forward!O94*(1+SUM($B94:$B$228))</f>
        <v>226.31040000000002</v>
      </c>
      <c r="P94" s="4">
        <f>Forward!P94*(1+SUM($B94:$B$228))</f>
        <v>216.88080000000002</v>
      </c>
      <c r="Q94" s="4">
        <f>Forward!Q94*(1+SUM($B94:$B$228))</f>
        <v>210.9873</v>
      </c>
      <c r="R94" s="4">
        <f>Forward!R94*(1+SUM($B94:$B$228))</f>
        <v>205.09380000000002</v>
      </c>
      <c r="S94" s="4">
        <f>Forward!S94*(1+SUM($B94:$B$228))</f>
        <v>199.20030000000003</v>
      </c>
      <c r="T94" s="4">
        <f>Forward!T94*(1+SUM($B94:$B$228))</f>
        <v>193.30680000000001</v>
      </c>
      <c r="U94" s="4">
        <f>Forward!U94*(1+SUM($B94:$B$228))</f>
        <v>0</v>
      </c>
      <c r="V94" s="6"/>
      <c r="W94" s="20">
        <f t="shared" si="0"/>
        <v>225.52460000000002</v>
      </c>
      <c r="X94" s="20">
        <f t="shared" si="1"/>
        <v>220.91089963991769</v>
      </c>
      <c r="Y94" s="23">
        <f t="shared" si="2"/>
        <v>225.21027999999998</v>
      </c>
      <c r="Z94" s="23">
        <f t="shared" si="3"/>
        <v>214.55976839506164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148.40739999999994</v>
      </c>
      <c r="AJ94" s="9">
        <f t="shared" si="8"/>
        <v>0.39688339056298994</v>
      </c>
      <c r="AK94" s="9">
        <f t="shared" si="9"/>
        <v>0.39688339056298994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</f>
        <v>112.252</v>
      </c>
      <c r="L95" s="4">
        <f>Forward!L95*(1+SUM($B95:$B$228))</f>
        <v>194.964</v>
      </c>
      <c r="M95" s="4">
        <f>Forward!M95*(1+SUM($B95:$B$228))</f>
        <v>218.596</v>
      </c>
      <c r="N95" s="4">
        <f>Forward!N95*(1+SUM($B95:$B$228))</f>
        <v>218.596</v>
      </c>
      <c r="O95" s="4">
        <f>Forward!O95*(1+SUM($B95:$B$228))</f>
        <v>209.14320000000001</v>
      </c>
      <c r="P95" s="4">
        <f>Forward!P95*(1+SUM($B95:$B$228))</f>
        <v>206.78</v>
      </c>
      <c r="Q95" s="4">
        <f>Forward!Q95*(1+SUM($B95:$B$228))</f>
        <v>200.87199999999999</v>
      </c>
      <c r="R95" s="4">
        <f>Forward!R95*(1+SUM($B95:$B$228))</f>
        <v>194.964</v>
      </c>
      <c r="S95" s="4">
        <f>Forward!S95*(1+SUM($B95:$B$228))</f>
        <v>189.05599999999998</v>
      </c>
      <c r="T95" s="4">
        <f>Forward!T95*(1+SUM($B95:$B$228))</f>
        <v>183.148</v>
      </c>
      <c r="U95" s="4">
        <f>Forward!U95*(1+SUM($B95:$B$228))</f>
        <v>0</v>
      </c>
      <c r="V95" s="6"/>
      <c r="W95" s="20">
        <f t="shared" si="0"/>
        <v>201.85666666666668</v>
      </c>
      <c r="X95" s="20">
        <f t="shared" si="1"/>
        <v>220.91089963991769</v>
      </c>
      <c r="Y95" s="23">
        <f t="shared" si="2"/>
        <v>204.88944000000001</v>
      </c>
      <c r="Z95" s="23">
        <f t="shared" si="3"/>
        <v>214.55976839506164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172.07533333333328</v>
      </c>
      <c r="AJ95" s="9">
        <f t="shared" si="8"/>
        <v>0.46017814290655329</v>
      </c>
      <c r="AK95" s="9">
        <f t="shared" si="9"/>
        <v>0.46017814290655329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</f>
        <v>105.813</v>
      </c>
      <c r="L96" s="4">
        <f>Forward!L96*(1+SUM($B96:$B$228))</f>
        <v>142.25970000000001</v>
      </c>
      <c r="M96" s="4">
        <f>Forward!M96*(1+SUM($B96:$B$228))</f>
        <v>191.63909999999998</v>
      </c>
      <c r="N96" s="4">
        <f>Forward!N96*(1+SUM($B96:$B$228))</f>
        <v>203.39609999999999</v>
      </c>
      <c r="O96" s="4">
        <f>Forward!O96*(1+SUM($B96:$B$228))</f>
        <v>193.9905</v>
      </c>
      <c r="P96" s="4">
        <f>Forward!P96*(1+SUM($B96:$B$228))</f>
        <v>205.7475</v>
      </c>
      <c r="Q96" s="4">
        <f>Forward!Q96*(1+SUM($B96:$B$228))</f>
        <v>199.869</v>
      </c>
      <c r="R96" s="4">
        <f>Forward!R96*(1+SUM($B96:$B$228))</f>
        <v>193.9905</v>
      </c>
      <c r="S96" s="4">
        <f>Forward!S96*(1+SUM($B96:$B$228))</f>
        <v>188.11199999999999</v>
      </c>
      <c r="T96" s="4">
        <f>Forward!T96*(1+SUM($B96:$B$228))</f>
        <v>182.23349999999999</v>
      </c>
      <c r="U96" s="4">
        <f>Forward!U96*(1+SUM($B96:$B$228))</f>
        <v>0</v>
      </c>
      <c r="V96" s="6"/>
      <c r="W96" s="20">
        <f t="shared" si="0"/>
        <v>173.67701666666665</v>
      </c>
      <c r="X96" s="20">
        <f t="shared" si="1"/>
        <v>220.91089963991769</v>
      </c>
      <c r="Y96" s="23">
        <f t="shared" si="2"/>
        <v>184.07542999999998</v>
      </c>
      <c r="Z96" s="23">
        <f t="shared" si="3"/>
        <v>214.55976839506164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200.25498333333331</v>
      </c>
      <c r="AJ96" s="9">
        <f t="shared" si="8"/>
        <v>0.5355385025441346</v>
      </c>
      <c r="AK96" s="9">
        <f t="shared" si="9"/>
        <v>0.5355385025441346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</f>
        <v>106.6156</v>
      </c>
      <c r="L97" s="4">
        <f>Forward!L97*(1+SUM($B97:$B$228))</f>
        <v>138.24879999999999</v>
      </c>
      <c r="M97" s="4">
        <f>Forward!M97*(1+SUM($B97:$B$228))</f>
        <v>185.11279999999999</v>
      </c>
      <c r="N97" s="4">
        <f>Forward!N97*(1+SUM($B97:$B$228))</f>
        <v>199.172</v>
      </c>
      <c r="O97" s="4">
        <f>Forward!O97*(1+SUM($B97:$B$228))</f>
        <v>189.79919999999998</v>
      </c>
      <c r="P97" s="4">
        <f>Forward!P97*(1+SUM($B97:$B$228))</f>
        <v>205.03</v>
      </c>
      <c r="Q97" s="4">
        <f>Forward!Q97*(1+SUM($B97:$B$228))</f>
        <v>199.172</v>
      </c>
      <c r="R97" s="4">
        <f>Forward!R97*(1+SUM($B97:$B$228))</f>
        <v>193.31399999999999</v>
      </c>
      <c r="S97" s="4">
        <f>Forward!S97*(1+SUM($B97:$B$228))</f>
        <v>187.45599999999999</v>
      </c>
      <c r="T97" s="4">
        <f>Forward!T97*(1+SUM($B97:$B$228))</f>
        <v>181.59799999999998</v>
      </c>
      <c r="U97" s="4">
        <f>Forward!U97*(1+SUM($B97:$B$228))</f>
        <v>0</v>
      </c>
      <c r="V97" s="6"/>
      <c r="W97" s="20">
        <f t="shared" si="0"/>
        <v>171.60685555555554</v>
      </c>
      <c r="X97" s="20">
        <f t="shared" si="1"/>
        <v>220.91089963991769</v>
      </c>
      <c r="Y97" s="23">
        <f t="shared" si="2"/>
        <v>181.83231999999998</v>
      </c>
      <c r="Z97" s="23">
        <f t="shared" si="3"/>
        <v>214.55976839506164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202.32514444444442</v>
      </c>
      <c r="AJ97" s="9">
        <f t="shared" si="8"/>
        <v>0.54107469926201668</v>
      </c>
      <c r="AK97" s="9">
        <f t="shared" si="9"/>
        <v>0.54107469926201668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</f>
        <v>125.86320000000001</v>
      </c>
      <c r="M98" s="4">
        <f>Forward!M98*(1+SUM($B98:$B$228))</f>
        <v>151.50200000000001</v>
      </c>
      <c r="N98" s="4">
        <f>Forward!N98*(1+SUM($B98:$B$228))</f>
        <v>168.983</v>
      </c>
      <c r="O98" s="4">
        <f>Forward!O98*(1+SUM($B98:$B$228))</f>
        <v>184.13319999999999</v>
      </c>
      <c r="P98" s="4">
        <f>Forward!P98*(1+SUM($B98:$B$228))</f>
        <v>208.60659999999999</v>
      </c>
      <c r="Q98" s="4">
        <f>Forward!Q98*(1+SUM($B98:$B$228))</f>
        <v>202.77959999999999</v>
      </c>
      <c r="R98" s="4">
        <f>Forward!R98*(1+SUM($B98:$B$228))</f>
        <v>196.95259999999999</v>
      </c>
      <c r="S98" s="4">
        <f>Forward!S98*(1+SUM($B98:$B$228))</f>
        <v>191.12559999999999</v>
      </c>
      <c r="T98" s="4">
        <f>Forward!T98*(1+SUM($B98:$B$228))</f>
        <v>185.29859999999999</v>
      </c>
      <c r="U98" s="4">
        <f>Forward!U98*(1+SUM($B98:$B$228))</f>
        <v>0</v>
      </c>
      <c r="V98" s="6"/>
      <c r="W98" s="20">
        <f t="shared" ref="W98:W139" si="12">((13-MONTH($C98))*INDEX($D98:$V98,1,MATCH(YEAR($C98),$D$1:$V$1,0))+12*INDEX($D98:$V98,1,MATCH(YEAR($C98)+1,$D$1:$V$1,0))+12*INDEX($D98:$V98,1,MATCH(YEAR($C98)+2,$D$1:$V$1,0))+(MONTH($C98)-1)*INDEX($D98:$V98,1,MATCH(YEAR($C98)+3,$D$1:$V$1,0)))/36</f>
        <v>148.78273333333334</v>
      </c>
      <c r="X98" s="20">
        <f t="shared" si="1"/>
        <v>220.91089963991769</v>
      </c>
      <c r="Y98" s="23">
        <f t="shared" ref="Y98:Y139" si="13">((13-MONTH($C98))*INDEX($D98:$V98,1,MATCH(YEAR($C98),$D$1:$V$1,0))+12*INDEX($D98:$V98,1,MATCH(YEAR($C98)+1,$D$1:$V$1,0))+12*INDEX($D98:$V98,1,MATCH(YEAR($C98)+2,$D$1:$V$1,0))+12*INDEX($D98:$V98,1,MATCH(YEAR($C98)+3,$D$1:$V$1,0))+12*INDEX($D98:$V98,1,MATCH(YEAR($C98)+4,$D$1:$V$1,0))+(MONTH($C98)-1)*INDEX($D98:$V98,1,MATCH(YEAR($C98)+5,$D$1:$V$1,0)))/60</f>
        <v>167.8176</v>
      </c>
      <c r="Z98" s="23">
        <f t="shared" si="3"/>
        <v>214.55976839506164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ref="AI98:AI134" si="14">(AE98-W98)</f>
        <v>220.41598666666664</v>
      </c>
      <c r="AJ98" s="9">
        <f t="shared" ref="AJ98:AJ134" si="15">(AE98-W98)/AE98</f>
        <v>0.59701178451178449</v>
      </c>
      <c r="AK98" s="9">
        <f t="shared" si="9"/>
        <v>0.59701178451178449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</f>
        <v>124.13069999999999</v>
      </c>
      <c r="M99" s="4">
        <f>Forward!M99*(1+SUM($B99:$B$228))</f>
        <v>140.37209999999999</v>
      </c>
      <c r="N99" s="4">
        <f>Forward!N99*(1+SUM($B99:$B$228))</f>
        <v>155.45339999999999</v>
      </c>
      <c r="O99" s="4">
        <f>Forward!O99*(1+SUM($B99:$B$228))</f>
        <v>168.21449999999999</v>
      </c>
      <c r="P99" s="4">
        <f>Forward!P99*(1+SUM($B99:$B$228))</f>
        <v>207.65789999999998</v>
      </c>
      <c r="Q99" s="4">
        <f>Forward!Q99*(1+SUM($B99:$B$228))</f>
        <v>206.49779999999998</v>
      </c>
      <c r="R99" s="4">
        <f>Forward!R99*(1+SUM($B99:$B$228))</f>
        <v>200.69729999999998</v>
      </c>
      <c r="S99" s="4">
        <f>Forward!S99*(1+SUM($B99:$B$228))</f>
        <v>194.89679999999998</v>
      </c>
      <c r="T99" s="4">
        <f>Forward!T99*(1+SUM($B99:$B$228))</f>
        <v>189.09629999999999</v>
      </c>
      <c r="U99" s="4">
        <f>Forward!U99*(1+SUM($B99:$B$228))</f>
        <v>0</v>
      </c>
      <c r="V99" s="6"/>
      <c r="W99" s="20">
        <f t="shared" si="12"/>
        <v>141.20994999999999</v>
      </c>
      <c r="X99" s="20">
        <f t="shared" si="1"/>
        <v>220.91089963991769</v>
      </c>
      <c r="Y99" s="23">
        <f t="shared" si="13"/>
        <v>160.53850499999999</v>
      </c>
      <c r="Z99" s="23">
        <f t="shared" si="3"/>
        <v>214.55976839506164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6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14"/>
        <v>227.98876999999999</v>
      </c>
      <c r="AJ99" s="9">
        <f t="shared" si="15"/>
        <v>0.61752318642924875</v>
      </c>
      <c r="AK99" s="9">
        <f t="shared" si="9"/>
        <v>0.61752318642924875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</f>
        <v>118.62509999999999</v>
      </c>
      <c r="M100" s="4">
        <f>Forward!M100*(1+SUM($B100:$B$228))</f>
        <v>133.59719999999999</v>
      </c>
      <c r="N100" s="4">
        <f>Forward!N100*(1+SUM($B100:$B$228))</f>
        <v>149.721</v>
      </c>
      <c r="O100" s="4">
        <f>Forward!O100*(1+SUM($B100:$B$228))</f>
        <v>157.78289999999998</v>
      </c>
      <c r="P100" s="4">
        <f>Forward!P100*(1+SUM($B100:$B$228))</f>
        <v>183.12029999999999</v>
      </c>
      <c r="Q100" s="4">
        <f>Forward!Q100*(1+SUM($B100:$B$228))</f>
        <v>196.94069999999999</v>
      </c>
      <c r="R100" s="4">
        <f>Forward!R100*(1+SUM($B100:$B$228))</f>
        <v>191.18219999999999</v>
      </c>
      <c r="S100" s="4">
        <f>Forward!S100*(1+SUM($B100:$B$228))</f>
        <v>185.4237</v>
      </c>
      <c r="T100" s="4">
        <f>Forward!T100*(1+SUM($B100:$B$228))</f>
        <v>179.6652</v>
      </c>
      <c r="U100" s="4">
        <f>Forward!U100*(1+SUM($B100:$B$228))</f>
        <v>0</v>
      </c>
      <c r="V100" s="6"/>
      <c r="W100" s="20">
        <f t="shared" si="12"/>
        <v>136.15653333333336</v>
      </c>
      <c r="X100" s="20">
        <f t="shared" si="1"/>
        <v>220.91089963991769</v>
      </c>
      <c r="Y100" s="23">
        <f t="shared" si="13"/>
        <v>151.17982000000001</v>
      </c>
      <c r="Z100" s="23">
        <f t="shared" si="3"/>
        <v>214.55976839506164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6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14"/>
        <v>233.04218666666662</v>
      </c>
      <c r="AJ100" s="9">
        <f t="shared" si="15"/>
        <v>0.63121071131196405</v>
      </c>
      <c r="AK100" s="9">
        <f t="shared" si="9"/>
        <v>0.63121071131196405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</f>
        <v>115.6046</v>
      </c>
      <c r="M101" s="4">
        <f>Forward!M101*(1+SUM($B101:$B$228))</f>
        <v>117.89380000000001</v>
      </c>
      <c r="N101" s="4">
        <f>Forward!N101*(1+SUM($B101:$B$228))</f>
        <v>131.62900000000002</v>
      </c>
      <c r="O101" s="4">
        <f>Forward!O101*(1+SUM($B101:$B$228))</f>
        <v>146.50880000000001</v>
      </c>
      <c r="P101" s="4">
        <f>Forward!P101*(1+SUM($B101:$B$228))</f>
        <v>170.5454</v>
      </c>
      <c r="Q101" s="4">
        <f>Forward!Q101*(1+SUM($B101:$B$228))</f>
        <v>188.85900000000001</v>
      </c>
      <c r="R101" s="4">
        <f>Forward!R101*(1+SUM($B101:$B$228))</f>
        <v>186.56980000000001</v>
      </c>
      <c r="S101" s="4">
        <f>Forward!S101*(1+SUM($B101:$B$228))</f>
        <v>184.28060000000002</v>
      </c>
      <c r="T101" s="4">
        <f>Forward!T101*(1+SUM($B101:$B$228))</f>
        <v>181.9914</v>
      </c>
      <c r="U101" s="4">
        <f>Forward!U101*(1+SUM($B101:$B$228))</f>
        <v>0</v>
      </c>
      <c r="V101" s="6"/>
      <c r="W101" s="20">
        <f t="shared" si="12"/>
        <v>124.28448333333336</v>
      </c>
      <c r="X101" s="20">
        <f t="shared" si="1"/>
        <v>220.91089963991769</v>
      </c>
      <c r="Y101" s="23">
        <f t="shared" si="13"/>
        <v>140.09904</v>
      </c>
      <c r="Z101" s="23">
        <f t="shared" si="3"/>
        <v>214.55976839506164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6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14"/>
        <v>244.91423666666662</v>
      </c>
      <c r="AJ101" s="9">
        <f t="shared" si="15"/>
        <v>0.66336697122532451</v>
      </c>
      <c r="AK101" s="9">
        <f t="shared" si="9"/>
        <v>0.66336697122532451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</f>
        <v>119.58450000000001</v>
      </c>
      <c r="M102" s="4">
        <f>Forward!M102*(1+SUM($B102:$B$228))</f>
        <v>120.7234</v>
      </c>
      <c r="N102" s="4">
        <f>Forward!N102*(1+SUM($B102:$B$228))</f>
        <v>135.5291</v>
      </c>
      <c r="O102" s="4">
        <f>Forward!O102*(1+SUM($B102:$B$228))</f>
        <v>148.05700000000002</v>
      </c>
      <c r="P102" s="4">
        <f>Forward!P102*(1+SUM($B102:$B$228))</f>
        <v>165.1405</v>
      </c>
      <c r="Q102" s="4">
        <f>Forward!Q102*(1+SUM($B102:$B$228))</f>
        <v>182.22399999999999</v>
      </c>
      <c r="R102" s="4">
        <f>Forward!R102*(1+SUM($B102:$B$228))</f>
        <v>179.9462</v>
      </c>
      <c r="S102" s="4">
        <f>Forward!S102*(1+SUM($B102:$B$228))</f>
        <v>177.66839999999999</v>
      </c>
      <c r="T102" s="4">
        <f>Forward!T102*(1+SUM($B102:$B$228))</f>
        <v>175.39060000000001</v>
      </c>
      <c r="U102" s="4">
        <f>Forward!U102*(1+SUM($B102:$B$228))</f>
        <v>0</v>
      </c>
      <c r="V102" s="6"/>
      <c r="W102" s="20">
        <f t="shared" si="12"/>
        <v>128.44261111111112</v>
      </c>
      <c r="X102" s="20">
        <f t="shared" si="1"/>
        <v>220.91089963991769</v>
      </c>
      <c r="Y102" s="23">
        <f t="shared" si="13"/>
        <v>141.98286666666669</v>
      </c>
      <c r="Z102" s="23">
        <f t="shared" si="3"/>
        <v>214.55976839506164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6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14"/>
        <v>240.75610888888886</v>
      </c>
      <c r="AJ102" s="9">
        <f t="shared" si="15"/>
        <v>0.65210439756911631</v>
      </c>
      <c r="AK102" s="9">
        <f t="shared" si="9"/>
        <v>0.65210439756911631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</f>
        <v>119.343</v>
      </c>
      <c r="M103" s="4">
        <f>Forward!M103*(1+SUM($B103:$B$228))</f>
        <v>121.61620000000001</v>
      </c>
      <c r="N103" s="4">
        <f>Forward!N103*(1+SUM($B103:$B$228))</f>
        <v>137.52860000000001</v>
      </c>
      <c r="O103" s="4">
        <f>Forward!O103*(1+SUM($B103:$B$228))</f>
        <v>148.8946</v>
      </c>
      <c r="P103" s="4">
        <f>Forward!P103*(1+SUM($B103:$B$228))</f>
        <v>157.98740000000001</v>
      </c>
      <c r="Q103" s="4">
        <f>Forward!Q103*(1+SUM($B103:$B$228))</f>
        <v>177.30960000000002</v>
      </c>
      <c r="R103" s="4">
        <f>Forward!R103*(1+SUM($B103:$B$228))</f>
        <v>175.03640000000001</v>
      </c>
      <c r="S103" s="4">
        <f>Forward!S103*(1+SUM($B103:$B$228))</f>
        <v>172.76320000000001</v>
      </c>
      <c r="T103" s="4">
        <f>Forward!T103*(1+SUM($B103:$B$228))</f>
        <v>170.49</v>
      </c>
      <c r="U103" s="4">
        <f>Forward!U103*(1+SUM($B103:$B$228))</f>
        <v>0</v>
      </c>
      <c r="V103" s="6"/>
      <c r="W103" s="20">
        <f t="shared" si="12"/>
        <v>130.2669888888889</v>
      </c>
      <c r="X103" s="20">
        <f t="shared" si="1"/>
        <v>220.91089963991769</v>
      </c>
      <c r="Y103" s="23">
        <f t="shared" si="13"/>
        <v>141.90451000000002</v>
      </c>
      <c r="Z103" s="23">
        <f t="shared" si="3"/>
        <v>214.55976839506164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6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14"/>
        <v>238.93173111111108</v>
      </c>
      <c r="AJ103" s="9">
        <f t="shared" si="15"/>
        <v>0.64716294550292885</v>
      </c>
      <c r="AK103" s="9">
        <f t="shared" si="9"/>
        <v>0.64716294550292885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</f>
        <v>122.83919999999999</v>
      </c>
      <c r="M104" s="4">
        <f>Forward!M104*(1+SUM($B104:$B$228))</f>
        <v>125.11399999999999</v>
      </c>
      <c r="N104" s="4">
        <f>Forward!N104*(1+SUM($B104:$B$228))</f>
        <v>139.90019999999998</v>
      </c>
      <c r="O104" s="4">
        <f>Forward!O104*(1+SUM($B104:$B$228))</f>
        <v>147.86199999999999</v>
      </c>
      <c r="P104" s="4">
        <f>Forward!P104*(1+SUM($B104:$B$228))</f>
        <v>158.0986</v>
      </c>
      <c r="Q104" s="4">
        <f>Forward!Q104*(1+SUM($B104:$B$228))</f>
        <v>172.88479999999998</v>
      </c>
      <c r="R104" s="4">
        <f>Forward!R104*(1+SUM($B104:$B$228))</f>
        <v>170.60999999999999</v>
      </c>
      <c r="S104" s="4">
        <f>Forward!S104*(1+SUM($B104:$B$228))</f>
        <v>168.33519999999999</v>
      </c>
      <c r="T104" s="4">
        <f>Forward!T104*(1+SUM($B104:$B$228))</f>
        <v>166.06039999999999</v>
      </c>
      <c r="U104" s="4">
        <f>Forward!U104*(1+SUM($B104:$B$228))</f>
        <v>0</v>
      </c>
      <c r="V104" s="6"/>
      <c r="W104" s="20">
        <f t="shared" si="12"/>
        <v>133.45493333333332</v>
      </c>
      <c r="X104" s="20">
        <f t="shared" si="1"/>
        <v>220.91089963991769</v>
      </c>
      <c r="Y104" s="23">
        <f t="shared" si="13"/>
        <v>143.76736</v>
      </c>
      <c r="Z104" s="23">
        <f t="shared" si="3"/>
        <v>214.55976839506164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6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14"/>
        <v>235.74378666666667</v>
      </c>
      <c r="AJ104" s="9">
        <f t="shared" si="15"/>
        <v>0.6385281798015624</v>
      </c>
      <c r="AK104" s="9">
        <f t="shared" si="9"/>
        <v>0.6385281798015624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</f>
        <v>126.11820000000002</v>
      </c>
      <c r="M105" s="4">
        <f>Forward!M105*(1+SUM($B105:$B$228))</f>
        <v>121.57340000000001</v>
      </c>
      <c r="N105" s="4">
        <f>Forward!N105*(1+SUM($B105:$B$228))</f>
        <v>138.6164</v>
      </c>
      <c r="O105" s="4">
        <f>Forward!O105*(1+SUM($B105:$B$228))</f>
        <v>147.70600000000002</v>
      </c>
      <c r="P105" s="4">
        <f>Forward!P105*(1+SUM($B105:$B$228))</f>
        <v>157.93180000000001</v>
      </c>
      <c r="Q105" s="4">
        <f>Forward!Q105*(1+SUM($B105:$B$228))</f>
        <v>172.70240000000001</v>
      </c>
      <c r="R105" s="4">
        <f>Forward!R105*(1+SUM($B105:$B$228))</f>
        <v>170.43</v>
      </c>
      <c r="S105" s="4">
        <f>Forward!S105*(1+SUM($B105:$B$228))</f>
        <v>168.1576</v>
      </c>
      <c r="T105" s="4">
        <f>Forward!T105*(1+SUM($B105:$B$228))</f>
        <v>165.88520000000003</v>
      </c>
      <c r="U105" s="4">
        <f>Forward!U105*(1+SUM($B105:$B$228))</f>
        <v>0</v>
      </c>
      <c r="V105" s="6"/>
      <c r="W105" s="20">
        <f t="shared" si="12"/>
        <v>132.96696111111112</v>
      </c>
      <c r="X105" s="20">
        <f t="shared" si="1"/>
        <v>220.91089963991769</v>
      </c>
      <c r="Y105" s="23">
        <f t="shared" si="13"/>
        <v>143.82398333333333</v>
      </c>
      <c r="Z105" s="23">
        <f t="shared" si="3"/>
        <v>214.55976839506164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6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14"/>
        <v>236.23175888888886</v>
      </c>
      <c r="AJ105" s="9">
        <f t="shared" si="15"/>
        <v>0.63984988596084214</v>
      </c>
      <c r="AK105" s="9">
        <f t="shared" si="9"/>
        <v>0.63984988596084214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</f>
        <v>122.3964</v>
      </c>
      <c r="M106" s="4">
        <f>Forward!M106*(1+SUM($B106:$B$228))</f>
        <v>116.7299</v>
      </c>
      <c r="N106" s="4">
        <f>Forward!N106*(1+SUM($B106:$B$228))</f>
        <v>131.46279999999999</v>
      </c>
      <c r="O106" s="4">
        <f>Forward!O106*(1+SUM($B106:$B$228))</f>
        <v>141.66249999999999</v>
      </c>
      <c r="P106" s="4">
        <f>Forward!P106*(1+SUM($B106:$B$228))</f>
        <v>157.52869999999999</v>
      </c>
      <c r="Q106" s="4">
        <f>Forward!Q106*(1+SUM($B106:$B$228))</f>
        <v>172.26159999999999</v>
      </c>
      <c r="R106" s="4">
        <f>Forward!R106*(1+SUM($B106:$B$228))</f>
        <v>169.995</v>
      </c>
      <c r="S106" s="4">
        <f>Forward!S106*(1+SUM($B106:$B$228))</f>
        <v>167.72839999999999</v>
      </c>
      <c r="T106" s="4">
        <f>Forward!T106*(1+SUM($B106:$B$228))</f>
        <v>165.46179999999998</v>
      </c>
      <c r="U106" s="4">
        <f>Forward!U106*(1+SUM($B106:$B$228))</f>
        <v>0</v>
      </c>
      <c r="V106" s="6"/>
      <c r="W106" s="20">
        <f t="shared" si="12"/>
        <v>127.81105555555554</v>
      </c>
      <c r="X106" s="20">
        <f t="shared" si="1"/>
        <v>220.91089963991769</v>
      </c>
      <c r="Y106" s="23">
        <f t="shared" si="13"/>
        <v>140.60475333333335</v>
      </c>
      <c r="Z106" s="23">
        <f t="shared" si="3"/>
        <v>214.55976839506164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6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14"/>
        <v>241.38766444444445</v>
      </c>
      <c r="AJ106" s="9">
        <f t="shared" si="15"/>
        <v>0.65381500901315281</v>
      </c>
      <c r="AK106" s="9">
        <f t="shared" si="9"/>
        <v>0.65381500901315281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</f>
        <v>124.37700000000001</v>
      </c>
      <c r="M107" s="4">
        <f>Forward!M107*(1+SUM($B107:$B$228))</f>
        <v>117.59280000000001</v>
      </c>
      <c r="N107" s="4">
        <f>Forward!N107*(1+SUM($B107:$B$228))</f>
        <v>135.684</v>
      </c>
      <c r="O107" s="4">
        <f>Forward!O107*(1+SUM($B107:$B$228))</f>
        <v>146.99100000000001</v>
      </c>
      <c r="P107" s="4">
        <f>Forward!P107*(1+SUM($B107:$B$228))</f>
        <v>154.9059</v>
      </c>
      <c r="Q107" s="4">
        <f>Forward!Q107*(1+SUM($B107:$B$228))</f>
        <v>169.60500000000002</v>
      </c>
      <c r="R107" s="4">
        <f>Forward!R107*(1+SUM($B107:$B$228))</f>
        <v>167.34360000000001</v>
      </c>
      <c r="S107" s="4">
        <f>Forward!S107*(1+SUM($B107:$B$228))</f>
        <v>165.0822</v>
      </c>
      <c r="T107" s="4">
        <f>Forward!T107*(1+SUM($B107:$B$228))</f>
        <v>162.82080000000002</v>
      </c>
      <c r="U107" s="4">
        <f>Forward!U107*(1+SUM($B107:$B$228))</f>
        <v>0</v>
      </c>
      <c r="V107" s="6"/>
      <c r="W107" s="20">
        <f t="shared" si="12"/>
        <v>131.53810000000001</v>
      </c>
      <c r="X107" s="20">
        <f t="shared" si="1"/>
        <v>220.91089963991769</v>
      </c>
      <c r="Y107" s="23">
        <f t="shared" si="13"/>
        <v>142.69434000000001</v>
      </c>
      <c r="Z107" s="23">
        <f t="shared" si="3"/>
        <v>214.55976839506164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6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14"/>
        <v>237.66061999999997</v>
      </c>
      <c r="AJ107" s="9">
        <f t="shared" si="15"/>
        <v>0.64372005406735966</v>
      </c>
      <c r="AK107" s="9">
        <f t="shared" si="9"/>
        <v>0.64372005406735966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</f>
        <v>124.11300000000001</v>
      </c>
      <c r="M108" s="4">
        <f>Forward!M108*(1+SUM($B108:$B$228))</f>
        <v>132.0111</v>
      </c>
      <c r="N108" s="4">
        <f>Forward!N108*(1+SUM($B108:$B$228))</f>
        <v>145.55070000000001</v>
      </c>
      <c r="O108" s="4">
        <f>Forward!O108*(1+SUM($B108:$B$228))</f>
        <v>156.83370000000002</v>
      </c>
      <c r="P108" s="4">
        <f>Forward!P108*(1+SUM($B108:$B$228))</f>
        <v>154.5771</v>
      </c>
      <c r="Q108" s="4">
        <f>Forward!Q108*(1+SUM($B108:$B$228))</f>
        <v>169.245</v>
      </c>
      <c r="R108" s="4">
        <f>Forward!R108*(1+SUM($B108:$B$228))</f>
        <v>166.98840000000001</v>
      </c>
      <c r="S108" s="4">
        <f>Forward!S108*(1+SUM($B108:$B$228))</f>
        <v>164.73180000000002</v>
      </c>
      <c r="T108" s="4">
        <f>Forward!T108*(1+SUM($B108:$B$228))</f>
        <v>162.4752</v>
      </c>
      <c r="U108" s="4">
        <f>Forward!U108*(1+SUM($B108:$B$228))</f>
        <v>0</v>
      </c>
      <c r="V108" s="6"/>
      <c r="W108" s="20">
        <f t="shared" si="12"/>
        <v>142.98068333333333</v>
      </c>
      <c r="X108" s="20">
        <f t="shared" si="1"/>
        <v>220.91089963991769</v>
      </c>
      <c r="Y108" s="23">
        <f t="shared" si="13"/>
        <v>150.13911999999999</v>
      </c>
      <c r="Z108" s="23">
        <f t="shared" si="3"/>
        <v>214.55976839506164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6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14"/>
        <v>226.21803666666665</v>
      </c>
      <c r="AJ108" s="9">
        <f t="shared" si="15"/>
        <v>0.61272703401210782</v>
      </c>
      <c r="AK108" s="9">
        <f t="shared" si="9"/>
        <v>0.61272703401210782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</f>
        <v>124.93049999999999</v>
      </c>
      <c r="M109" s="4">
        <f>Forward!M109*(1+SUM($B109:$B$228))</f>
        <v>130.55799999999999</v>
      </c>
      <c r="N109" s="4">
        <f>Forward!N109*(1+SUM($B109:$B$228))</f>
        <v>162.072</v>
      </c>
      <c r="O109" s="4">
        <f>Forward!O109*(1+SUM($B109:$B$228))</f>
        <v>173.327</v>
      </c>
      <c r="P109" s="4">
        <f>Forward!P109*(1+SUM($B109:$B$228))</f>
        <v>172.20149999999998</v>
      </c>
      <c r="Q109" s="4">
        <f>Forward!Q109*(1+SUM($B109:$B$228))</f>
        <v>181.2055</v>
      </c>
      <c r="R109" s="4">
        <f>Forward!R109*(1+SUM($B109:$B$228))</f>
        <v>178.9545</v>
      </c>
      <c r="S109" s="4">
        <f>Forward!S109*(1+SUM($B109:$B$228))</f>
        <v>176.70349999999999</v>
      </c>
      <c r="T109" s="4">
        <f>Forward!T109*(1+SUM($B109:$B$228))</f>
        <v>174.45249999999999</v>
      </c>
      <c r="U109" s="4">
        <f>Forward!U109*(1+SUM($B109:$B$228))</f>
        <v>0</v>
      </c>
      <c r="V109" s="6"/>
      <c r="W109" s="20">
        <f t="shared" si="12"/>
        <v>153.97465277777778</v>
      </c>
      <c r="X109" s="20">
        <f t="shared" si="1"/>
        <v>220.91089963991769</v>
      </c>
      <c r="Y109" s="23">
        <f t="shared" si="13"/>
        <v>162.93488333333332</v>
      </c>
      <c r="Z109" s="23">
        <f t="shared" si="3"/>
        <v>214.55976839506164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6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14"/>
        <v>215.2240672222222</v>
      </c>
      <c r="AJ109" s="9">
        <f t="shared" si="15"/>
        <v>0.58294911537673322</v>
      </c>
      <c r="AK109" s="9">
        <f t="shared" si="9"/>
        <v>0.58294911537673322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</f>
        <v>134.72399999999999</v>
      </c>
      <c r="N110" s="4">
        <f>Forward!N110*(1+SUM($B110:$B$228))</f>
        <v>151.56450000000001</v>
      </c>
      <c r="O110" s="4">
        <f>Forward!O110*(1+SUM($B110:$B$228))</f>
        <v>165.0369</v>
      </c>
      <c r="P110" s="4">
        <f>Forward!P110*(1+SUM($B110:$B$228))</f>
        <v>188.61360000000002</v>
      </c>
      <c r="Q110" s="4">
        <f>Forward!Q110*(1+SUM($B110:$B$228))</f>
        <v>187.49090000000001</v>
      </c>
      <c r="R110" s="4">
        <f>Forward!R110*(1+SUM($B110:$B$228))</f>
        <v>185.24549999999999</v>
      </c>
      <c r="S110" s="4">
        <f>Forward!S110*(1+SUM($B110:$B$228))</f>
        <v>183.0001</v>
      </c>
      <c r="T110" s="4">
        <f>Forward!T110*(1+SUM($B110:$B$228))</f>
        <v>180.75470000000001</v>
      </c>
      <c r="U110" s="4">
        <f>Forward!U110*(1+SUM($B110:$B$228))</f>
        <v>0</v>
      </c>
      <c r="V110" s="6"/>
      <c r="W110" s="20">
        <f t="shared" si="12"/>
        <v>150.4418</v>
      </c>
      <c r="X110" s="20">
        <f t="shared" si="1"/>
        <v>220.91089963991769</v>
      </c>
      <c r="Y110" s="23">
        <f t="shared" si="13"/>
        <v>165.48598000000001</v>
      </c>
      <c r="Z110" s="23">
        <f t="shared" si="3"/>
        <v>214.55976839506164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14"/>
        <v>238.57374999999996</v>
      </c>
      <c r="AJ110" s="9">
        <f t="shared" si="15"/>
        <v>0.6132756132756132</v>
      </c>
      <c r="AK110" s="9">
        <f t="shared" si="9"/>
        <v>0.6132756132756132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</f>
        <v>177.8415</v>
      </c>
      <c r="N111" s="4">
        <f>Forward!N111*(1+SUM($B111:$B$228))</f>
        <v>241.596</v>
      </c>
      <c r="O111" s="4">
        <f>Forward!O111*(1+SUM($B111:$B$228))</f>
        <v>231.52950000000001</v>
      </c>
      <c r="P111" s="4">
        <f>Forward!P111*(1+SUM($B111:$B$228))</f>
        <v>224.8185</v>
      </c>
      <c r="Q111" s="4">
        <f>Forward!Q111*(1+SUM($B111:$B$228))</f>
        <v>213.6335</v>
      </c>
      <c r="R111" s="4">
        <f>Forward!R111*(1+SUM($B111:$B$228))</f>
        <v>206.92250000000001</v>
      </c>
      <c r="S111" s="4">
        <f>Forward!S111*(1+SUM($B111:$B$228))</f>
        <v>201.33</v>
      </c>
      <c r="T111" s="4">
        <f>Forward!T111*(1+SUM($B111:$B$228))</f>
        <v>195.73750000000001</v>
      </c>
      <c r="U111" s="4">
        <f>Forward!U111*(1+SUM($B111:$B$228))</f>
        <v>0</v>
      </c>
      <c r="V111" s="6"/>
      <c r="W111" s="20">
        <f t="shared" si="12"/>
        <v>218.29391666666666</v>
      </c>
      <c r="X111" s="20">
        <f t="shared" si="1"/>
        <v>220.91089963991769</v>
      </c>
      <c r="Y111" s="23">
        <f t="shared" si="13"/>
        <v>218.36848333333333</v>
      </c>
      <c r="Z111" s="23">
        <f t="shared" si="3"/>
        <v>214.55976839506164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7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14"/>
        <v>170.7216333333333</v>
      </c>
      <c r="AJ111" s="9">
        <f t="shared" si="15"/>
        <v>0.43885555046150038</v>
      </c>
      <c r="AK111" s="9">
        <f t="shared" si="9"/>
        <v>0.43885555046150038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</f>
        <v>176.52180000000001</v>
      </c>
      <c r="N112" s="4">
        <f>Forward!N112*(1+SUM($B112:$B$228))</f>
        <v>223.15020000000001</v>
      </c>
      <c r="O112" s="4">
        <f>Forward!O112*(1+SUM($B112:$B$228))</f>
        <v>216.489</v>
      </c>
      <c r="P112" s="4">
        <f>Forward!P112*(1+SUM($B112:$B$228))</f>
        <v>209.82780000000002</v>
      </c>
      <c r="Q112" s="4">
        <f>Forward!Q112*(1+SUM($B112:$B$228))</f>
        <v>210.93800000000002</v>
      </c>
      <c r="R112" s="4">
        <f>Forward!R112*(1+SUM($B112:$B$228))</f>
        <v>206.49720000000002</v>
      </c>
      <c r="S112" s="4">
        <f>Forward!S112*(1+SUM($B112:$B$228))</f>
        <v>200.9462</v>
      </c>
      <c r="T112" s="4">
        <f>Forward!T112*(1+SUM($B112:$B$228))</f>
        <v>195.39520000000002</v>
      </c>
      <c r="U112" s="4">
        <f>Forward!U112*(1+SUM($B112:$B$228))</f>
        <v>0</v>
      </c>
      <c r="V112" s="6"/>
      <c r="W112" s="20">
        <f t="shared" si="12"/>
        <v>207.23733333333334</v>
      </c>
      <c r="X112" s="20">
        <f t="shared" si="1"/>
        <v>220.91089963991769</v>
      </c>
      <c r="Y112" s="23">
        <f t="shared" si="13"/>
        <v>208.38454000000002</v>
      </c>
      <c r="Z112" s="23">
        <f t="shared" si="3"/>
        <v>214.55976839506164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7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14"/>
        <v>181.77821666666662</v>
      </c>
      <c r="AJ112" s="9">
        <f t="shared" si="15"/>
        <v>0.4672775077157369</v>
      </c>
      <c r="AK112" s="9">
        <f t="shared" si="9"/>
        <v>0.4672775077157369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</f>
        <v>166.29</v>
      </c>
      <c r="N113" s="4">
        <f>Forward!N113*(1+SUM($B113:$B$228))</f>
        <v>205.09100000000001</v>
      </c>
      <c r="O113" s="4">
        <f>Forward!O113*(1+SUM($B113:$B$228))</f>
        <v>206.1996</v>
      </c>
      <c r="P113" s="4">
        <f>Forward!P113*(1+SUM($B113:$B$228))</f>
        <v>201.76519999999999</v>
      </c>
      <c r="Q113" s="4">
        <f>Forward!Q113*(1+SUM($B113:$B$228))</f>
        <v>196.22220000000002</v>
      </c>
      <c r="R113" s="4">
        <f>Forward!R113*(1+SUM($B113:$B$228))</f>
        <v>190.67920000000001</v>
      </c>
      <c r="S113" s="4">
        <f>Forward!S113*(1+SUM($B113:$B$228))</f>
        <v>185.1362</v>
      </c>
      <c r="T113" s="4">
        <f>Forward!T113*(1+SUM($B113:$B$228))</f>
        <v>179.5932</v>
      </c>
      <c r="U113" s="4">
        <f>Forward!U113*(1+SUM($B113:$B$228))</f>
        <v>0</v>
      </c>
      <c r="V113" s="6"/>
      <c r="W113" s="20">
        <f t="shared" si="12"/>
        <v>195.48313333333331</v>
      </c>
      <c r="X113" s="20">
        <f t="shared" si="1"/>
        <v>220.91089963991769</v>
      </c>
      <c r="Y113" s="23">
        <f t="shared" si="13"/>
        <v>196.33305999999999</v>
      </c>
      <c r="Z113" s="23">
        <f t="shared" si="3"/>
        <v>214.55976839506164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7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14"/>
        <v>193.53241666666665</v>
      </c>
      <c r="AJ113" s="9">
        <f t="shared" si="15"/>
        <v>0.49749275232485352</v>
      </c>
      <c r="AK113" s="9">
        <f t="shared" si="9"/>
        <v>0.49749275232485352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</f>
        <v>132.57599999999999</v>
      </c>
      <c r="N114" s="4">
        <f>Forward!N114*(1+SUM($B114:$B$228))</f>
        <v>176.768</v>
      </c>
      <c r="O114" s="4">
        <f>Forward!O114*(1+SUM($B114:$B$228))</f>
        <v>193.34</v>
      </c>
      <c r="P114" s="4">
        <f>Forward!P114*(1+SUM($B114:$B$228))</f>
        <v>190.0256</v>
      </c>
      <c r="Q114" s="4">
        <f>Forward!Q114*(1+SUM($B114:$B$228))</f>
        <v>184.5016</v>
      </c>
      <c r="R114" s="4">
        <f>Forward!R114*(1+SUM($B114:$B$228))</f>
        <v>178.9776</v>
      </c>
      <c r="S114" s="4">
        <f>Forward!S114*(1+SUM($B114:$B$228))</f>
        <v>173.45359999999999</v>
      </c>
      <c r="T114" s="4">
        <f>Forward!T114*(1+SUM($B114:$B$228))</f>
        <v>167.92959999999999</v>
      </c>
      <c r="U114" s="4">
        <f>Forward!U114*(1+SUM($B114:$B$228))</f>
        <v>0</v>
      </c>
      <c r="V114" s="6"/>
      <c r="W114" s="20">
        <f t="shared" si="12"/>
        <v>173.94462222222219</v>
      </c>
      <c r="X114" s="20">
        <f t="shared" si="1"/>
        <v>220.91089963991769</v>
      </c>
      <c r="Y114" s="23">
        <f t="shared" si="13"/>
        <v>178.53568000000001</v>
      </c>
      <c r="Z114" s="23">
        <f t="shared" si="3"/>
        <v>214.55976839506164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7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14"/>
        <v>215.07092777777777</v>
      </c>
      <c r="AJ114" s="9">
        <f t="shared" si="15"/>
        <v>0.55285946224457549</v>
      </c>
      <c r="AK114" s="9">
        <f t="shared" si="9"/>
        <v>0.55285946224457549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</f>
        <v>189.23440000000002</v>
      </c>
      <c r="N115" s="4">
        <f>Forward!N115*(1+SUM($B115:$B$228))</f>
        <v>205.73740000000001</v>
      </c>
      <c r="O115" s="4">
        <f>Forward!O115*(1+SUM($B115:$B$228))</f>
        <v>206.83760000000001</v>
      </c>
      <c r="P115" s="4">
        <f>Forward!P115*(1+SUM($B115:$B$228))</f>
        <v>198.036</v>
      </c>
      <c r="Q115" s="4">
        <f>Forward!Q115*(1+SUM($B115:$B$228))</f>
        <v>192.53500000000003</v>
      </c>
      <c r="R115" s="4">
        <f>Forward!R115*(1+SUM($B115:$B$228))</f>
        <v>187.03400000000002</v>
      </c>
      <c r="S115" s="4">
        <f>Forward!S115*(1+SUM($B115:$B$228))</f>
        <v>181.53300000000002</v>
      </c>
      <c r="T115" s="4">
        <f>Forward!T115*(1+SUM($B115:$B$228))</f>
        <v>176.03200000000001</v>
      </c>
      <c r="U115" s="4">
        <f>Forward!U115*(1+SUM($B115:$B$228))</f>
        <v>0</v>
      </c>
      <c r="V115" s="6"/>
      <c r="W115" s="20">
        <f t="shared" si="12"/>
        <v>201.8255777777778</v>
      </c>
      <c r="X115" s="20">
        <f t="shared" si="1"/>
        <v>220.91089963991769</v>
      </c>
      <c r="Y115" s="23">
        <f t="shared" si="13"/>
        <v>198.29271333333332</v>
      </c>
      <c r="Z115" s="23">
        <f t="shared" si="3"/>
        <v>214.55976839506164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7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14"/>
        <v>187.18997222222217</v>
      </c>
      <c r="AJ115" s="9">
        <f t="shared" si="15"/>
        <v>0.48118891962602056</v>
      </c>
      <c r="AK115" s="9">
        <f t="shared" si="9"/>
        <v>0.48118891962602056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</f>
        <v>252.56300000000002</v>
      </c>
      <c r="N116" s="4">
        <f>Forward!N116*(1+SUM($B116:$B$228))</f>
        <v>232.7972</v>
      </c>
      <c r="O116" s="4">
        <f>Forward!O116*(1+SUM($B116:$B$228))</f>
        <v>216.32570000000001</v>
      </c>
      <c r="P116" s="4">
        <f>Forward!P116*(1+SUM($B116:$B$228))</f>
        <v>198.7561</v>
      </c>
      <c r="Q116" s="4">
        <f>Forward!Q116*(1+SUM($B116:$B$228))</f>
        <v>193.26560000000001</v>
      </c>
      <c r="R116" s="4">
        <f>Forward!R116*(1+SUM($B116:$B$228))</f>
        <v>187.77510000000001</v>
      </c>
      <c r="S116" s="4">
        <f>Forward!S116*(1+SUM($B116:$B$228))</f>
        <v>182.28460000000001</v>
      </c>
      <c r="T116" s="4">
        <f>Forward!T116*(1+SUM($B116:$B$228))</f>
        <v>176.79410000000001</v>
      </c>
      <c r="U116" s="4">
        <f>Forward!U116*(1+SUM($B116:$B$228))</f>
        <v>0</v>
      </c>
      <c r="V116" s="6"/>
      <c r="W116" s="20">
        <f t="shared" si="12"/>
        <v>224.92748333333333</v>
      </c>
      <c r="X116" s="20">
        <f t="shared" si="1"/>
        <v>220.91089963991769</v>
      </c>
      <c r="Y116" s="23">
        <f t="shared" si="13"/>
        <v>212.26273</v>
      </c>
      <c r="Z116" s="23">
        <f t="shared" si="3"/>
        <v>214.55976839506164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7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14"/>
        <v>164.08806666666663</v>
      </c>
      <c r="AJ116" s="9">
        <f t="shared" si="15"/>
        <v>0.42180336150230152</v>
      </c>
      <c r="AK116" s="9">
        <f t="shared" si="9"/>
        <v>0.42180336150230152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</f>
        <v>202.44550000000001</v>
      </c>
      <c r="N117" s="4">
        <f>Forward!N117*(1+SUM($B117:$B$228))</f>
        <v>221.04860000000002</v>
      </c>
      <c r="O117" s="4">
        <f>Forward!O117*(1+SUM($B117:$B$228))</f>
        <v>210.10560000000001</v>
      </c>
      <c r="P117" s="4">
        <f>Forward!P117*(1+SUM($B117:$B$228))</f>
        <v>196.97400000000002</v>
      </c>
      <c r="Q117" s="4">
        <f>Forward!Q117*(1+SUM($B117:$B$228))</f>
        <v>191.5025</v>
      </c>
      <c r="R117" s="4">
        <f>Forward!R117*(1+SUM($B117:$B$228))</f>
        <v>186.03100000000001</v>
      </c>
      <c r="S117" s="4">
        <f>Forward!S117*(1+SUM($B117:$B$228))</f>
        <v>180.55950000000001</v>
      </c>
      <c r="T117" s="4">
        <f>Forward!T117*(1+SUM($B117:$B$228))</f>
        <v>175.08800000000002</v>
      </c>
      <c r="U117" s="4">
        <f>Forward!U117*(1+SUM($B117:$B$228))</f>
        <v>0</v>
      </c>
      <c r="V117" s="6"/>
      <c r="W117" s="20">
        <f t="shared" si="12"/>
        <v>210.13599722222224</v>
      </c>
      <c r="X117" s="20">
        <f t="shared" si="1"/>
        <v>220.91089963991769</v>
      </c>
      <c r="Y117" s="23">
        <f t="shared" si="13"/>
        <v>202.50021500000003</v>
      </c>
      <c r="Z117" s="23">
        <f t="shared" si="3"/>
        <v>214.55976839506164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7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14"/>
        <v>178.87955277777772</v>
      </c>
      <c r="AJ117" s="9">
        <f t="shared" si="15"/>
        <v>0.45982622745486068</v>
      </c>
      <c r="AK117" s="9">
        <f t="shared" si="9"/>
        <v>0.45982622745486068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</f>
        <v>249.06720000000001</v>
      </c>
      <c r="N118" s="4">
        <f>Forward!N118*(1+SUM($B118:$B$228))</f>
        <v>235.95840000000001</v>
      </c>
      <c r="O118" s="4">
        <f>Forward!O118*(1+SUM($B118:$B$228))</f>
        <v>218.48000000000002</v>
      </c>
      <c r="P118" s="4">
        <f>Forward!P118*(1+SUM($B118:$B$228))</f>
        <v>199.9092</v>
      </c>
      <c r="Q118" s="4">
        <f>Forward!Q118*(1+SUM($B118:$B$228))</f>
        <v>194.44720000000001</v>
      </c>
      <c r="R118" s="4">
        <f>Forward!R118*(1+SUM($B118:$B$228))</f>
        <v>188.98520000000002</v>
      </c>
      <c r="S118" s="4">
        <f>Forward!S118*(1+SUM($B118:$B$228))</f>
        <v>183.5232</v>
      </c>
      <c r="T118" s="4">
        <f>Forward!T118*(1+SUM($B118:$B$228))</f>
        <v>178.06120000000001</v>
      </c>
      <c r="U118" s="4">
        <f>Forward!U118*(1+SUM($B118:$B$228))</f>
        <v>0</v>
      </c>
      <c r="V118" s="6"/>
      <c r="W118" s="20">
        <f t="shared" si="12"/>
        <v>223.57786666666667</v>
      </c>
      <c r="X118" s="20">
        <f t="shared" ref="X118:X139" si="18">AVERAGE($W$2:$W$198)</f>
        <v>220.91089963991769</v>
      </c>
      <c r="Y118" s="23">
        <f t="shared" si="13"/>
        <v>211.56146666666669</v>
      </c>
      <c r="Z118" s="23">
        <f t="shared" ref="Z118:Z139" si="19">AVERAGE($Y$2:$Y$198)</f>
        <v>214.55976839506164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7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14"/>
        <v>165.4376833333333</v>
      </c>
      <c r="AJ118" s="9">
        <f t="shared" si="15"/>
        <v>0.42527267440423222</v>
      </c>
      <c r="AK118" s="9">
        <f t="shared" si="9"/>
        <v>0.42527267440423222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</f>
        <v>348.16</v>
      </c>
      <c r="N119" s="4">
        <f>Forward!N119*(1+SUM($B119:$B$228))</f>
        <v>264.38400000000001</v>
      </c>
      <c r="O119" s="4">
        <f>Forward!O119*(1+SUM($B119:$B$228))</f>
        <v>218.68800000000002</v>
      </c>
      <c r="P119" s="4">
        <f>Forward!P119*(1+SUM($B119:$B$228))</f>
        <v>196.92800000000003</v>
      </c>
      <c r="Q119" s="4">
        <f>Forward!Q119*(1+SUM($B119:$B$228))</f>
        <v>191.488</v>
      </c>
      <c r="R119" s="4">
        <f>Forward!R119*(1+SUM($B119:$B$228))</f>
        <v>186.048</v>
      </c>
      <c r="S119" s="4">
        <f>Forward!S119*(1+SUM($B119:$B$228))</f>
        <v>180.608</v>
      </c>
      <c r="T119" s="4">
        <f>Forward!T119*(1+SUM($B119:$B$228))</f>
        <v>175.16800000000001</v>
      </c>
      <c r="U119" s="4">
        <f>Forward!U119*(1+SUM($B119:$B$228))</f>
        <v>0</v>
      </c>
      <c r="V119" s="6"/>
      <c r="W119" s="20">
        <f t="shared" si="12"/>
        <v>239.26933333333332</v>
      </c>
      <c r="X119" s="20">
        <f t="shared" si="18"/>
        <v>220.91089963991769</v>
      </c>
      <c r="Y119" s="23">
        <f t="shared" si="13"/>
        <v>219.61279999999999</v>
      </c>
      <c r="Z119" s="23">
        <f t="shared" si="19"/>
        <v>214.55976839506164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7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14"/>
        <v>149.74621666666664</v>
      </c>
      <c r="AJ119" s="9">
        <f t="shared" si="15"/>
        <v>0.38493632623854407</v>
      </c>
      <c r="AK119" s="9">
        <f t="shared" si="9"/>
        <v>0.38493632623854407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</f>
        <v>305.29320000000001</v>
      </c>
      <c r="N120" s="4">
        <f>Forward!N120*(1+SUM($B120:$B$228))</f>
        <v>190.5376</v>
      </c>
      <c r="O120" s="4">
        <f>Forward!O120*(1+SUM($B120:$B$228))</f>
        <v>204.6114</v>
      </c>
      <c r="P120" s="4">
        <f>Forward!P120*(1+SUM($B120:$B$228))</f>
        <v>192.7028</v>
      </c>
      <c r="Q120" s="4">
        <f>Forward!Q120*(1+SUM($B120:$B$228))</f>
        <v>187.28980000000001</v>
      </c>
      <c r="R120" s="4">
        <f>Forward!R120*(1+SUM($B120:$B$228))</f>
        <v>181.8768</v>
      </c>
      <c r="S120" s="4">
        <f>Forward!S120*(1+SUM($B120:$B$228))</f>
        <v>176.46379999999999</v>
      </c>
      <c r="T120" s="4">
        <f>Forward!T120*(1+SUM($B120:$B$228))</f>
        <v>171.05080000000001</v>
      </c>
      <c r="U120" s="4">
        <f>Forward!U120*(1+SUM($B120:$B$228))</f>
        <v>0</v>
      </c>
      <c r="V120" s="6"/>
      <c r="W120" s="20">
        <f t="shared" si="12"/>
        <v>202.20562222222225</v>
      </c>
      <c r="X120" s="20">
        <f t="shared" si="18"/>
        <v>220.91089963991769</v>
      </c>
      <c r="Y120" s="23">
        <f t="shared" si="13"/>
        <v>195.51756000000003</v>
      </c>
      <c r="Z120" s="23">
        <f t="shared" si="19"/>
        <v>214.55976839506164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7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14"/>
        <v>186.80992777777772</v>
      </c>
      <c r="AJ120" s="9">
        <f t="shared" si="15"/>
        <v>0.48021198067218068</v>
      </c>
      <c r="AK120" s="9">
        <f t="shared" si="9"/>
        <v>0.48021198067218068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</f>
        <v>126.2079</v>
      </c>
      <c r="N121" s="4">
        <f>Forward!N121*(1+SUM($B121:$B$228))</f>
        <v>194.166</v>
      </c>
      <c r="O121" s="4">
        <f>Forward!O121*(1+SUM($B121:$B$228))</f>
        <v>206.0317</v>
      </c>
      <c r="P121" s="4">
        <f>Forward!P121*(1+SUM($B121:$B$228))</f>
        <v>200.63820000000001</v>
      </c>
      <c r="Q121" s="4">
        <f>Forward!Q121*(1+SUM($B121:$B$228))</f>
        <v>195.24469999999999</v>
      </c>
      <c r="R121" s="4">
        <f>Forward!R121*(1+SUM($B121:$B$228))</f>
        <v>189.85120000000001</v>
      </c>
      <c r="S121" s="4">
        <f>Forward!S121*(1+SUM($B121:$B$228))</f>
        <v>184.45769999999999</v>
      </c>
      <c r="T121" s="4">
        <f>Forward!T121*(1+SUM($B121:$B$228))</f>
        <v>179.0642</v>
      </c>
      <c r="U121" s="4">
        <f>Forward!U121*(1+SUM($B121:$B$228))</f>
        <v>0</v>
      </c>
      <c r="V121" s="6"/>
      <c r="W121" s="20">
        <f t="shared" si="12"/>
        <v>198.21112499999998</v>
      </c>
      <c r="X121" s="20">
        <f t="shared" si="18"/>
        <v>220.91089963991769</v>
      </c>
      <c r="Y121" s="23">
        <f t="shared" si="13"/>
        <v>196.12563833333334</v>
      </c>
      <c r="Z121" s="23">
        <f t="shared" si="19"/>
        <v>214.55976839506164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7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14"/>
        <v>190.80442499999998</v>
      </c>
      <c r="AJ121" s="9">
        <f t="shared" si="15"/>
        <v>0.49048020059866504</v>
      </c>
      <c r="AK121" s="9">
        <f t="shared" si="9"/>
        <v>0.49048020059866504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</f>
        <v>187.86249999999998</v>
      </c>
      <c r="O122" s="4">
        <f>Forward!O122*(1+SUM($B122:$B$228))</f>
        <v>213.62649999999999</v>
      </c>
      <c r="P122" s="4">
        <f>Forward!P122*(1+SUM($B122:$B$228))</f>
        <v>193.23</v>
      </c>
      <c r="Q122" s="4">
        <f>Forward!Q122*(1+SUM($B122:$B$228))</f>
        <v>187.86249999999998</v>
      </c>
      <c r="R122" s="4">
        <f>Forward!R122*(1+SUM($B122:$B$228))</f>
        <v>182.49499999999998</v>
      </c>
      <c r="S122" s="4">
        <f>Forward!S122*(1+SUM($B122:$B$228))</f>
        <v>177.12749999999997</v>
      </c>
      <c r="T122" s="4">
        <f>Forward!T122*(1+SUM($B122:$B$228))</f>
        <v>171.76</v>
      </c>
      <c r="U122" s="4">
        <f>Forward!U122*(1+SUM($B122:$B$228))</f>
        <v>0</v>
      </c>
      <c r="V122" s="6"/>
      <c r="W122" s="20">
        <f t="shared" si="12"/>
        <v>198.23966666666669</v>
      </c>
      <c r="X122" s="20">
        <f t="shared" si="18"/>
        <v>220.91089963991769</v>
      </c>
      <c r="Y122" s="23">
        <f t="shared" si="13"/>
        <v>193.01530000000002</v>
      </c>
      <c r="Z122" s="23">
        <f t="shared" si="19"/>
        <v>214.55976839506164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14"/>
        <v>207.86538333333326</v>
      </c>
      <c r="AJ122" s="9">
        <f t="shared" si="15"/>
        <v>0.51185126442858386</v>
      </c>
      <c r="AK122" s="9">
        <f t="shared" si="9"/>
        <v>0.51185126442858386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</f>
        <v>243.32130000000001</v>
      </c>
      <c r="O123" s="4">
        <f>Forward!O123*(1+SUM($B123:$B$228))</f>
        <v>234.74610000000001</v>
      </c>
      <c r="P123" s="4">
        <f>Forward!P123*(1+SUM($B123:$B$228))</f>
        <v>212.23620000000003</v>
      </c>
      <c r="Q123" s="4">
        <f>Forward!Q123*(1+SUM($B123:$B$228))</f>
        <v>196.15770000000001</v>
      </c>
      <c r="R123" s="4">
        <f>Forward!R123*(1+SUM($B123:$B$228))</f>
        <v>190.79820000000001</v>
      </c>
      <c r="S123" s="4">
        <f>Forward!S123*(1+SUM($B123:$B$228))</f>
        <v>185.43870000000001</v>
      </c>
      <c r="T123" s="4">
        <f>Forward!T123*(1+SUM($B123:$B$228))</f>
        <v>174.71970000000002</v>
      </c>
      <c r="U123" s="4">
        <f>Forward!U123*(1+SUM($B123:$B$228))</f>
        <v>0</v>
      </c>
      <c r="V123" s="6"/>
      <c r="W123" s="20">
        <f t="shared" si="12"/>
        <v>228.79110000000003</v>
      </c>
      <c r="X123" s="20">
        <f t="shared" si="18"/>
        <v>220.91089963991769</v>
      </c>
      <c r="Y123" s="23">
        <f t="shared" si="13"/>
        <v>214.48719000000003</v>
      </c>
      <c r="Z123" s="23">
        <f t="shared" si="19"/>
        <v>214.55976839506164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20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14"/>
        <v>177.31394999999992</v>
      </c>
      <c r="AJ123" s="9">
        <f t="shared" si="15"/>
        <v>0.43662089402729648</v>
      </c>
      <c r="AK123" s="9">
        <f t="shared" si="9"/>
        <v>0.43662089402729648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</f>
        <v>340.93360000000001</v>
      </c>
      <c r="O124" s="4">
        <f>Forward!O124*(1+SUM($B124:$B$228))</f>
        <v>256.2296</v>
      </c>
      <c r="P124" s="4">
        <f>Forward!P124*(1+SUM($B124:$B$228))</f>
        <v>218.11279999999999</v>
      </c>
      <c r="Q124" s="4">
        <f>Forward!Q124*(1+SUM($B124:$B$228))</f>
        <v>202.23079999999999</v>
      </c>
      <c r="R124" s="4">
        <f>Forward!R124*(1+SUM($B124:$B$228))</f>
        <v>196.93680000000001</v>
      </c>
      <c r="S124" s="4">
        <f>Forward!S124*(1+SUM($B124:$B$228))</f>
        <v>191.64279999999999</v>
      </c>
      <c r="T124" s="4">
        <f>Forward!T124*(1+SUM($B124:$B$228))</f>
        <v>181.0548</v>
      </c>
      <c r="U124" s="4">
        <f>Forward!U124*(1+SUM($B124:$B$228))</f>
        <v>0</v>
      </c>
      <c r="V124" s="6"/>
      <c r="W124" s="20">
        <f t="shared" si="12"/>
        <v>264.05295555555563</v>
      </c>
      <c r="X124" s="20">
        <f t="shared" si="18"/>
        <v>220.91089963991769</v>
      </c>
      <c r="Y124" s="23">
        <f t="shared" si="13"/>
        <v>237.91236000000001</v>
      </c>
      <c r="Z124" s="23">
        <f t="shared" si="19"/>
        <v>214.55976839506164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20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14"/>
        <v>142.05209444444432</v>
      </c>
      <c r="AJ124" s="9">
        <f t="shared" si="15"/>
        <v>0.34979149962415967</v>
      </c>
      <c r="AK124" s="9">
        <f t="shared" si="9"/>
        <v>0.34979149962415967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</f>
        <v>389.38799999999998</v>
      </c>
      <c r="O125" s="4">
        <f>Forward!O125*(1+SUM($B125:$B$228))</f>
        <v>287.30520000000001</v>
      </c>
      <c r="P125" s="4">
        <f>Forward!P125*(1+SUM($B125:$B$228))</f>
        <v>229.42320000000001</v>
      </c>
      <c r="Q125" s="4">
        <f>Forward!Q125*(1+SUM($B125:$B$228))</f>
        <v>209.42760000000001</v>
      </c>
      <c r="R125" s="4">
        <f>Forward!R125*(1+SUM($B125:$B$228))</f>
        <v>204.16560000000001</v>
      </c>
      <c r="S125" s="4">
        <f>Forward!S125*(1+SUM($B125:$B$228))</f>
        <v>198.90360000000001</v>
      </c>
      <c r="T125" s="4">
        <f>Forward!T125*(1+SUM($B125:$B$228))</f>
        <v>188.37960000000001</v>
      </c>
      <c r="U125" s="4">
        <f>Forward!U125*(1+SUM($B125:$B$228))</f>
        <v>0</v>
      </c>
      <c r="V125" s="6"/>
      <c r="W125" s="20">
        <f t="shared" si="12"/>
        <v>287.0421</v>
      </c>
      <c r="X125" s="20">
        <f t="shared" si="18"/>
        <v>220.91089963991769</v>
      </c>
      <c r="Y125" s="23">
        <f t="shared" si="13"/>
        <v>254.4177</v>
      </c>
      <c r="Z125" s="23">
        <f t="shared" si="19"/>
        <v>214.55976839506164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20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14"/>
        <v>119.06294999999994</v>
      </c>
      <c r="AJ125" s="9">
        <f t="shared" si="15"/>
        <v>0.29318263833458846</v>
      </c>
      <c r="AK125" s="9">
        <f t="shared" si="9"/>
        <v>0.29318263833458846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</f>
        <v>373.12360000000001</v>
      </c>
      <c r="O126" s="4">
        <f>Forward!O126*(1+SUM($B126:$B$228))</f>
        <v>284.0351</v>
      </c>
      <c r="P126" s="4">
        <f>Forward!P126*(1+SUM($B126:$B$228))</f>
        <v>231.6301</v>
      </c>
      <c r="Q126" s="4">
        <f>Forward!Q126*(1+SUM($B126:$B$228))</f>
        <v>210.66810000000001</v>
      </c>
      <c r="R126" s="4">
        <f>Forward!R126*(1+SUM($B126:$B$228))</f>
        <v>205.42760000000001</v>
      </c>
      <c r="S126" s="4">
        <f>Forward!S126*(1+SUM($B126:$B$228))</f>
        <v>200.18710000000002</v>
      </c>
      <c r="T126" s="4">
        <f>Forward!T126*(1+SUM($B126:$B$228))</f>
        <v>189.70609999999999</v>
      </c>
      <c r="U126" s="4">
        <f>Forward!U126*(1+SUM($B126:$B$228))</f>
        <v>0</v>
      </c>
      <c r="V126" s="6"/>
      <c r="W126" s="20">
        <f t="shared" si="12"/>
        <v>278.21232222222221</v>
      </c>
      <c r="X126" s="20">
        <f t="shared" si="18"/>
        <v>220.91089963991769</v>
      </c>
      <c r="Y126" s="23">
        <f t="shared" si="13"/>
        <v>249.4478</v>
      </c>
      <c r="Z126" s="23">
        <f t="shared" si="19"/>
        <v>214.55976839506164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20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14"/>
        <v>127.89272777777774</v>
      </c>
      <c r="AJ126" s="9">
        <f t="shared" si="15"/>
        <v>0.3149252336994523</v>
      </c>
      <c r="AK126" s="9">
        <f t="shared" si="9"/>
        <v>0.3149252336994523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</f>
        <v>380.56200000000001</v>
      </c>
      <c r="O127" s="4">
        <f>Forward!O127*(1+SUM($B127:$B$228))</f>
        <v>293.78550000000001</v>
      </c>
      <c r="P127" s="4">
        <f>Forward!P127*(1+SUM($B127:$B$228))</f>
        <v>230.01000000000002</v>
      </c>
      <c r="Q127" s="4">
        <f>Forward!Q127*(1+SUM($B127:$B$228))</f>
        <v>211.19100000000003</v>
      </c>
      <c r="R127" s="4">
        <f>Forward!R127*(1+SUM($B127:$B$228))</f>
        <v>205.96350000000001</v>
      </c>
      <c r="S127" s="4">
        <f>Forward!S127*(1+SUM($B127:$B$228))</f>
        <v>200.73600000000002</v>
      </c>
      <c r="T127" s="4">
        <f>Forward!T127*(1+SUM($B127:$B$228))</f>
        <v>190.28100000000001</v>
      </c>
      <c r="U127" s="4">
        <f>Forward!U127*(1+SUM($B127:$B$228))</f>
        <v>0</v>
      </c>
      <c r="V127" s="6"/>
      <c r="W127" s="20">
        <f t="shared" si="12"/>
        <v>277.92875000000004</v>
      </c>
      <c r="X127" s="20">
        <f t="shared" si="18"/>
        <v>220.91089963991769</v>
      </c>
      <c r="Y127" s="23">
        <f t="shared" si="13"/>
        <v>249.3169</v>
      </c>
      <c r="Z127" s="23">
        <f t="shared" si="19"/>
        <v>214.55976839506164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20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14"/>
        <v>128.17629999999991</v>
      </c>
      <c r="AJ127" s="9">
        <f t="shared" si="15"/>
        <v>0.31562350677490941</v>
      </c>
      <c r="AK127" s="9">
        <f t="shared" si="9"/>
        <v>0.31562350677490941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</f>
        <v>329.61959999999999</v>
      </c>
      <c r="O128" s="4">
        <f>Forward!O128*(1+SUM($B128:$B$228))</f>
        <v>287.8956</v>
      </c>
      <c r="P128" s="4">
        <f>Forward!P128*(1+SUM($B128:$B$228))</f>
        <v>233.65439999999998</v>
      </c>
      <c r="Q128" s="4">
        <f>Forward!Q128*(1+SUM($B128:$B$228))</f>
        <v>212.79239999999999</v>
      </c>
      <c r="R128" s="4">
        <f>Forward!R128*(1+SUM($B128:$B$228))</f>
        <v>207.57689999999999</v>
      </c>
      <c r="S128" s="4">
        <f>Forward!S128*(1+SUM($B128:$B$228))</f>
        <v>202.36139999999997</v>
      </c>
      <c r="T128" s="4">
        <f>Forward!T128*(1+SUM($B128:$B$228))</f>
        <v>191.93039999999999</v>
      </c>
      <c r="U128" s="4">
        <f>Forward!U128*(1+SUM($B128:$B$228))</f>
        <v>0</v>
      </c>
      <c r="V128" s="6"/>
      <c r="W128" s="20">
        <f t="shared" si="12"/>
        <v>264.25199999999995</v>
      </c>
      <c r="X128" s="20">
        <f t="shared" si="18"/>
        <v>220.91089963991769</v>
      </c>
      <c r="Y128" s="23">
        <f t="shared" si="13"/>
        <v>241.58195999999998</v>
      </c>
      <c r="Z128" s="23">
        <f t="shared" si="19"/>
        <v>214.55976839506164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20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14"/>
        <v>141.85305</v>
      </c>
      <c r="AJ128" s="9">
        <f t="shared" si="15"/>
        <v>0.34930136919006549</v>
      </c>
      <c r="AK128" s="9">
        <f t="shared" si="9"/>
        <v>0.34930136919006549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</f>
        <v>304.86649999999997</v>
      </c>
      <c r="O129" s="4">
        <f>Forward!O129*(1+SUM($B129:$B$228))</f>
        <v>278.85399999999998</v>
      </c>
      <c r="P129" s="4">
        <f>Forward!P129*(1+SUM($B129:$B$228))</f>
        <v>235.15299999999999</v>
      </c>
      <c r="Q129" s="4">
        <f>Forward!Q129*(1+SUM($B129:$B$228))</f>
        <v>213.30250000000001</v>
      </c>
      <c r="R129" s="4">
        <f>Forward!R129*(1+SUM($B129:$B$228))</f>
        <v>208.1</v>
      </c>
      <c r="S129" s="4">
        <f>Forward!S129*(1+SUM($B129:$B$228))</f>
        <v>202.89750000000001</v>
      </c>
      <c r="T129" s="4">
        <f>Forward!T129*(1+SUM($B129:$B$228))</f>
        <v>192.49250000000001</v>
      </c>
      <c r="U129" s="4">
        <f>Forward!U129*(1+SUM($B129:$B$228))</f>
        <v>0</v>
      </c>
      <c r="V129" s="6"/>
      <c r="W129" s="20">
        <f t="shared" si="12"/>
        <v>255.1537222222222</v>
      </c>
      <c r="X129" s="20">
        <f t="shared" si="18"/>
        <v>220.91089963991769</v>
      </c>
      <c r="Y129" s="23">
        <f t="shared" si="13"/>
        <v>236.15881666666667</v>
      </c>
      <c r="Z129" s="23">
        <f t="shared" si="19"/>
        <v>214.55976839506164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20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14"/>
        <v>150.95132777777775</v>
      </c>
      <c r="AJ129" s="9">
        <f t="shared" si="15"/>
        <v>0.37170512353337581</v>
      </c>
      <c r="AK129" s="9">
        <f t="shared" si="9"/>
        <v>0.37170512353337581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</f>
        <v>346.8528</v>
      </c>
      <c r="O130" s="4">
        <f>Forward!O130*(1+SUM($B130:$B$228))</f>
        <v>301.0224</v>
      </c>
      <c r="P130" s="4">
        <f>Forward!P130*(1+SUM($B130:$B$228))</f>
        <v>251.02560000000003</v>
      </c>
      <c r="Q130" s="4">
        <f>Forward!Q130*(1+SUM($B130:$B$228))</f>
        <v>229.15200000000002</v>
      </c>
      <c r="R130" s="4">
        <f>Forward!R130*(1+SUM($B130:$B$228))</f>
        <v>223.94400000000002</v>
      </c>
      <c r="S130" s="4">
        <f>Forward!S130*(1+SUM($B130:$B$228))</f>
        <v>218.73600000000002</v>
      </c>
      <c r="T130" s="4">
        <f>Forward!T130*(1+SUM($B130:$B$228))</f>
        <v>208.32000000000002</v>
      </c>
      <c r="U130" s="4">
        <f>Forward!U130*(1+SUM($B130:$B$228))</f>
        <v>0</v>
      </c>
      <c r="V130" s="6"/>
      <c r="W130" s="20">
        <f t="shared" si="12"/>
        <v>273.47786666666667</v>
      </c>
      <c r="X130" s="20">
        <f t="shared" si="18"/>
        <v>220.91089963991769</v>
      </c>
      <c r="Y130" s="23">
        <f t="shared" si="13"/>
        <v>253.31712000000005</v>
      </c>
      <c r="Z130" s="23">
        <f t="shared" si="19"/>
        <v>214.55976839506164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20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14"/>
        <v>132.62718333333328</v>
      </c>
      <c r="AJ130" s="9">
        <f t="shared" si="15"/>
        <v>0.32658343779111659</v>
      </c>
      <c r="AK130" s="9">
        <f t="shared" si="9"/>
        <v>0.32658343779111659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</f>
        <v>333.84960000000001</v>
      </c>
      <c r="O131" s="4">
        <f>Forward!O131*(1+SUM($B131:$B$228))</f>
        <v>291.3408</v>
      </c>
      <c r="P131" s="4">
        <f>Forward!P131*(1+SUM($B131:$B$228))</f>
        <v>250.90559999999999</v>
      </c>
      <c r="Q131" s="4">
        <f>Forward!Q131*(1+SUM($B131:$B$228))</f>
        <v>238.464</v>
      </c>
      <c r="R131" s="4">
        <f>Forward!R131*(1+SUM($B131:$B$228))</f>
        <v>233.28</v>
      </c>
      <c r="S131" s="4">
        <f>Forward!S131*(1+SUM($B131:$B$228))</f>
        <v>228.09599999999998</v>
      </c>
      <c r="T131" s="4">
        <f>Forward!T131*(1+SUM($B131:$B$228))</f>
        <v>217.72799999999998</v>
      </c>
      <c r="U131" s="4">
        <f>Forward!U131*(1+SUM($B131:$B$228))</f>
        <v>0</v>
      </c>
      <c r="V131" s="6"/>
      <c r="W131" s="20">
        <f t="shared" si="12"/>
        <v>268.18560000000002</v>
      </c>
      <c r="X131" s="20">
        <f t="shared" si="18"/>
        <v>220.91089963991769</v>
      </c>
      <c r="Y131" s="23">
        <f t="shared" si="13"/>
        <v>253.70496</v>
      </c>
      <c r="Z131" s="23">
        <f t="shared" si="19"/>
        <v>214.55976839506164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20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14"/>
        <v>137.91944999999993</v>
      </c>
      <c r="AJ131" s="9">
        <f t="shared" si="15"/>
        <v>0.33961520547454394</v>
      </c>
      <c r="AK131" s="9">
        <f>IF(AJ131&gt;0,AJ131,0)</f>
        <v>0.33961520547454394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</f>
        <v>305.59050000000002</v>
      </c>
      <c r="O132" s="4">
        <f>Forward!O132*(1+SUM($B132:$B$228))</f>
        <v>289.01609999999999</v>
      </c>
      <c r="P132" s="4">
        <f>Forward!P132*(1+SUM($B132:$B$228))</f>
        <v>241.3647</v>
      </c>
      <c r="Q132" s="4">
        <f>Forward!Q132*(1+SUM($B132:$B$228))</f>
        <v>233.07750000000001</v>
      </c>
      <c r="R132" s="4">
        <f>Forward!R132*(1+SUM($B132:$B$228))</f>
        <v>227.898</v>
      </c>
      <c r="S132" s="4">
        <f>Forward!S132*(1+SUM($B132:$B$228))</f>
        <v>222.71850000000001</v>
      </c>
      <c r="T132" s="4">
        <f>Forward!T132*(1+SUM($B132:$B$228))</f>
        <v>212.3595</v>
      </c>
      <c r="U132" s="4">
        <f>Forward!U132*(1+SUM($B132:$B$228))</f>
        <v>0</v>
      </c>
      <c r="V132" s="6"/>
      <c r="W132" s="20">
        <f t="shared" si="12"/>
        <v>258.51459999999997</v>
      </c>
      <c r="X132" s="20">
        <f t="shared" si="18"/>
        <v>220.91089963991769</v>
      </c>
      <c r="Y132" s="23">
        <f t="shared" si="13"/>
        <v>245.57735999999997</v>
      </c>
      <c r="Z132" s="23">
        <f t="shared" si="19"/>
        <v>214.55976839506164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20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14"/>
        <v>147.59044999999998</v>
      </c>
      <c r="AJ132" s="9">
        <f t="shared" si="15"/>
        <v>0.36342924078388089</v>
      </c>
      <c r="AK132" s="9">
        <f>IF(AJ132&gt;0,AJ132,0)</f>
        <v>0.36342924078388089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</f>
        <v>322.63920000000002</v>
      </c>
      <c r="O133" s="4">
        <f>Forward!O133*(1+SUM($B133:$B$228))</f>
        <v>326.7756</v>
      </c>
      <c r="P133" s="4">
        <f>Forward!P133*(1+SUM($B133:$B$228))</f>
        <v>274.03649999999999</v>
      </c>
      <c r="Q133" s="4">
        <f>Forward!Q133*(1+SUM($B133:$B$228))</f>
        <v>268.86599999999999</v>
      </c>
      <c r="R133" s="4">
        <f>Forward!R133*(1+SUM($B133:$B$228))</f>
        <v>238.87710000000001</v>
      </c>
      <c r="S133" s="4">
        <f>Forward!S133*(1+SUM($B133:$B$228))</f>
        <v>211.9905</v>
      </c>
      <c r="T133" s="4">
        <f>Forward!T133*(1+SUM($B133:$B$228))</f>
        <v>201.64950000000002</v>
      </c>
      <c r="U133" s="4">
        <f>Forward!U133*(1+SUM($B133:$B$228))</f>
        <v>0</v>
      </c>
      <c r="V133" s="6"/>
      <c r="W133" s="20">
        <f t="shared" si="12"/>
        <v>291.38640000000004</v>
      </c>
      <c r="X133" s="20">
        <f t="shared" si="18"/>
        <v>220.91089963991769</v>
      </c>
      <c r="Y133" s="23">
        <f t="shared" si="13"/>
        <v>265.95328499999999</v>
      </c>
      <c r="Z133" s="23">
        <f t="shared" si="19"/>
        <v>214.55976839506164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20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14"/>
        <v>114.71864999999991</v>
      </c>
      <c r="AJ133" s="9">
        <f t="shared" si="15"/>
        <v>0.28248515993583417</v>
      </c>
      <c r="AK133" s="9">
        <f>IF(AJ133&gt;0,AJ133,0)</f>
        <v>0.28248515993583417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</f>
        <v>375.21119999999996</v>
      </c>
      <c r="P134" s="4">
        <f>Forward!P134*(1+SUM($B134:$B$228))</f>
        <v>303.05519999999996</v>
      </c>
      <c r="Q134" s="4">
        <f>Forward!Q134*(1+SUM($B134:$B$228))</f>
        <v>283.46999999999997</v>
      </c>
      <c r="R134" s="4">
        <f>Forward!R134*(1+SUM($B134:$B$228))</f>
        <v>262.85399999999998</v>
      </c>
      <c r="S134" s="4">
        <f>Forward!S134*(1+SUM($B134:$B$228))</f>
        <v>221.62199999999999</v>
      </c>
      <c r="T134" s="4">
        <f>Forward!T134*(1+SUM($B134:$B$228))</f>
        <v>209.25239999999999</v>
      </c>
      <c r="U134" s="4">
        <f>Forward!U134*(1+SUM($B134:$B$228))</f>
        <v>0</v>
      </c>
      <c r="V134" s="6"/>
      <c r="W134" s="20">
        <f t="shared" si="12"/>
        <v>320.57879999999994</v>
      </c>
      <c r="X134" s="20">
        <f t="shared" si="18"/>
        <v>220.91089963991769</v>
      </c>
      <c r="Y134" s="23">
        <f t="shared" si="13"/>
        <v>289.24247999999994</v>
      </c>
      <c r="Z134" s="23">
        <f t="shared" si="19"/>
        <v>214.55976839506164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14"/>
        <v>81.433200000000056</v>
      </c>
      <c r="AJ134" s="9">
        <f t="shared" si="15"/>
        <v>0.2025641025641027</v>
      </c>
      <c r="AK134" s="9">
        <f>IF(AJ134&gt;0,AJ134,0)</f>
        <v>0.2025641025641027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</f>
        <v>446.72559999999999</v>
      </c>
      <c r="P135" s="4">
        <f>Forward!P135*(1+SUM($B135:$B$228))</f>
        <v>321.7244</v>
      </c>
      <c r="Q135" s="4">
        <f>Forward!Q135*(1+SUM($B135:$B$228))</f>
        <v>305.33080000000001</v>
      </c>
      <c r="R135" s="4">
        <f>Forward!R135*(1+SUM($B135:$B$228))</f>
        <v>276.642</v>
      </c>
      <c r="S135" s="4">
        <f>Forward!S135*(1+SUM($B135:$B$228))</f>
        <v>253.0762</v>
      </c>
      <c r="T135" s="4">
        <f>Forward!T135*(1+SUM($B135:$B$228))</f>
        <v>214.1414</v>
      </c>
      <c r="U135" s="4">
        <f>Forward!U135*(1+SUM($B135:$B$228))</f>
        <v>0</v>
      </c>
      <c r="V135" s="6"/>
      <c r="W135" s="20">
        <f t="shared" si="12"/>
        <v>353.20238888888889</v>
      </c>
      <c r="X135" s="20">
        <f t="shared" si="18"/>
        <v>220.91089963991769</v>
      </c>
      <c r="Y135" s="23">
        <f t="shared" si="13"/>
        <v>316.82339666666667</v>
      </c>
      <c r="Z135" s="23">
        <f t="shared" si="19"/>
        <v>214.55976839506164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48.80961111111111</v>
      </c>
      <c r="AJ135" s="9">
        <f>(AE135-W135)/AE135</f>
        <v>0.12141331878429278</v>
      </c>
      <c r="AK135" s="9">
        <f>IF(AJ135&gt;0,AJ135,0)</f>
        <v>0.12141331878429278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</f>
        <v>407.68000000000006</v>
      </c>
      <c r="P136" s="4">
        <f>Forward!P136*(1+SUM($B136:$B$228))</f>
        <v>303.72160000000002</v>
      </c>
      <c r="Q136" s="4">
        <f>Forward!Q136*(1+SUM($B136:$B$228))</f>
        <v>287.41440000000006</v>
      </c>
      <c r="R136" s="4">
        <f>Forward!R136*(1+SUM($B136:$B$228))</f>
        <v>266.01120000000003</v>
      </c>
      <c r="S136" s="4">
        <f>Forward!S136*(1+SUM($B136:$B$228))</f>
        <v>244.60800000000003</v>
      </c>
      <c r="T136" s="4">
        <f>Forward!T136*(1+SUM($B136:$B$228))</f>
        <v>222.18560000000002</v>
      </c>
      <c r="U136" s="4">
        <f>Forward!U136*(1+SUM($B136:$B$228))</f>
        <v>0</v>
      </c>
      <c r="V136" s="6"/>
      <c r="W136" s="20">
        <f t="shared" si="12"/>
        <v>325.06817777777781</v>
      </c>
      <c r="X136" s="20">
        <f t="shared" si="18"/>
        <v>220.91089963991769</v>
      </c>
      <c r="Y136" s="23">
        <f t="shared" si="13"/>
        <v>295.70389333333338</v>
      </c>
      <c r="Z136" s="23">
        <f t="shared" si="19"/>
        <v>214.55976839506164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8" si="21">AD136*(1-0%)</f>
        <v>402.012</v>
      </c>
      <c r="AF136" s="8">
        <f t="shared" si="4"/>
        <v>421.44258000000002</v>
      </c>
      <c r="AG136" s="14">
        <f t="shared" ref="AG136:AG139" si="22">$AE136+$AB136</f>
        <v>448.01660400000003</v>
      </c>
      <c r="AH136" s="8">
        <f t="shared" si="6"/>
        <v>483.20811600000002</v>
      </c>
      <c r="AI136" s="25">
        <f t="shared" ref="AI136:AI138" si="23">(AE136-W136)</f>
        <v>76.943822222222195</v>
      </c>
      <c r="AJ136" s="9">
        <f t="shared" ref="AJ136:AJ138" si="24">(AE136-W136)/AE136</f>
        <v>0.19139682950315462</v>
      </c>
      <c r="AK136" s="9">
        <f t="shared" ref="AK136:AK138" si="25">IF(AJ136&gt;0,AJ136,0)</f>
        <v>0.19139682950315462</v>
      </c>
      <c r="AL136" s="9">
        <f t="shared" ref="AL136:AL138" si="26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</f>
        <v>329.0625</v>
      </c>
      <c r="P137" s="4">
        <f>Forward!P137*(1+SUM($B137:$B$228))</f>
        <v>299.7</v>
      </c>
      <c r="Q137" s="4">
        <f>Forward!Q137*(1+SUM($B137:$B$228))</f>
        <v>283.5</v>
      </c>
      <c r="R137" s="4">
        <f>Forward!R137*(1+SUM($B137:$B$228))</f>
        <v>259.2</v>
      </c>
      <c r="S137" s="4">
        <f>Forward!S137*(1+SUM($B137:$B$228))</f>
        <v>233.88749999999999</v>
      </c>
      <c r="T137" s="4">
        <f>Forward!T137*(1+SUM($B137:$B$228))</f>
        <v>216.67499999999998</v>
      </c>
      <c r="U137" s="4">
        <f>Forward!U137*(1+SUM($B137:$B$228))</f>
        <v>0</v>
      </c>
      <c r="V137" s="4"/>
      <c r="W137" s="20">
        <f t="shared" si="12"/>
        <v>298.265625</v>
      </c>
      <c r="X137" s="20">
        <f t="shared" si="18"/>
        <v>220.91089963991769</v>
      </c>
      <c r="Y137" s="23">
        <f t="shared" si="13"/>
        <v>275.450625</v>
      </c>
      <c r="Z137" s="23">
        <f t="shared" si="19"/>
        <v>214.55976839506164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21"/>
        <v>402.012</v>
      </c>
      <c r="AF137" s="8">
        <f t="shared" si="4"/>
        <v>421.44258000000002</v>
      </c>
      <c r="AG137" s="14">
        <f t="shared" si="22"/>
        <v>448.01660400000003</v>
      </c>
      <c r="AH137" s="8">
        <f t="shared" si="6"/>
        <v>483.20811600000002</v>
      </c>
      <c r="AI137" s="25">
        <f t="shared" si="23"/>
        <v>103.746375</v>
      </c>
      <c r="AJ137" s="9">
        <f t="shared" si="24"/>
        <v>0.2580678561833975</v>
      </c>
      <c r="AK137" s="9">
        <f t="shared" si="25"/>
        <v>0.2580678561833975</v>
      </c>
      <c r="AL137" s="9">
        <f t="shared" si="26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</f>
        <v>338.95460000000003</v>
      </c>
      <c r="P138" s="4">
        <f>Forward!P138*(1+SUM($B138:$B$228))</f>
        <v>318.83859999999999</v>
      </c>
      <c r="Q138" s="4">
        <f>Forward!Q138*(1+SUM($B138:$B$228))</f>
        <v>294.69940000000003</v>
      </c>
      <c r="R138" s="4">
        <f>Forward!R138*(1+SUM($B138:$B$228))</f>
        <v>268.54860000000002</v>
      </c>
      <c r="S138" s="4">
        <f>Forward!S138*(1+SUM($B138:$B$228))</f>
        <v>250.4442</v>
      </c>
      <c r="T138" s="4">
        <f>Forward!T138*(1+SUM($B138:$B$228))</f>
        <v>221.27600000000001</v>
      </c>
      <c r="U138" s="4">
        <f>Forward!U138*(1+SUM($B138:$B$228))</f>
        <v>0</v>
      </c>
      <c r="V138" s="4"/>
      <c r="W138" s="20">
        <f t="shared" si="12"/>
        <v>309.67464444444448</v>
      </c>
      <c r="X138" s="20">
        <f t="shared" si="18"/>
        <v>220.91089963991769</v>
      </c>
      <c r="Y138" s="23">
        <f t="shared" si="13"/>
        <v>286.45183999999995</v>
      </c>
      <c r="Z138" s="23">
        <f t="shared" si="19"/>
        <v>214.55976839506164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21"/>
        <v>402.012</v>
      </c>
      <c r="AF138" s="8">
        <f t="shared" si="4"/>
        <v>421.44258000000002</v>
      </c>
      <c r="AG138" s="14">
        <f t="shared" si="22"/>
        <v>448.01660400000003</v>
      </c>
      <c r="AH138" s="8">
        <f t="shared" si="6"/>
        <v>483.20811600000002</v>
      </c>
      <c r="AI138" s="25">
        <f t="shared" si="23"/>
        <v>92.337355555555519</v>
      </c>
      <c r="AJ138" s="9">
        <f t="shared" si="24"/>
        <v>0.22968805795736325</v>
      </c>
      <c r="AK138" s="9">
        <f t="shared" si="25"/>
        <v>0.22968805795736325</v>
      </c>
      <c r="AL138" s="9">
        <f t="shared" si="26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100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</f>
        <v>314</v>
      </c>
      <c r="P139" s="4">
        <f>Forward!P139*(1+SUM($B139:$B$228))</f>
        <v>313</v>
      </c>
      <c r="Q139" s="4">
        <f>Forward!Q139*(1+SUM($B139:$B$228))</f>
        <v>295</v>
      </c>
      <c r="R139" s="4">
        <f>Forward!R139*(1+SUM($B139:$B$228))</f>
        <v>270</v>
      </c>
      <c r="S139" s="4">
        <f>Forward!S139*(1+SUM($B139:$B$228))</f>
        <v>251</v>
      </c>
      <c r="T139" s="4">
        <f>Forward!T139*(1+SUM($B139:$B$228))</f>
        <v>222</v>
      </c>
      <c r="U139" s="4">
        <f>Forward!U139*(1+SUM($B139:$B$228))</f>
        <v>0</v>
      </c>
      <c r="V139" s="4"/>
      <c r="W139" s="20">
        <f t="shared" si="12"/>
        <v>301.22222222222223</v>
      </c>
      <c r="X139" s="20">
        <f t="shared" si="18"/>
        <v>220.91089963991769</v>
      </c>
      <c r="Y139" s="23">
        <f t="shared" si="13"/>
        <v>280.93333333333334</v>
      </c>
      <c r="Z139" s="23">
        <f t="shared" si="19"/>
        <v>214.55976839506164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ref="AE139" si="27">AD139*(1-0%)</f>
        <v>402.012</v>
      </c>
      <c r="AF139" s="8">
        <f t="shared" si="4"/>
        <v>421.44258000000002</v>
      </c>
      <c r="AG139" s="14">
        <f t="shared" si="22"/>
        <v>448.01660400000003</v>
      </c>
      <c r="AH139" s="8">
        <f t="shared" si="6"/>
        <v>483.20811600000002</v>
      </c>
      <c r="AI139" s="25">
        <f t="shared" ref="AI139" si="28">(AE139-W139)</f>
        <v>100.78977777777777</v>
      </c>
      <c r="AJ139" s="9">
        <f t="shared" ref="AJ139" si="29">(AE139-W139)/AE139</f>
        <v>0.25071335626244434</v>
      </c>
      <c r="AK139" s="9">
        <f t="shared" ref="AK139" si="30">IF(AJ139&gt;0,AJ139,0)</f>
        <v>0.25071335626244434</v>
      </c>
      <c r="AL139" s="9">
        <f t="shared" ref="AL139" si="31">IF(AJ139&lt;0,AJ139,0)</f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100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honeticPr fontId="4" type="noConversion"/>
  <pageMargins left="0.511811024" right="0.511811024" top="0.78740157499999996" bottom="0.78740157499999996" header="0.31496062000000002" footer="0.31496062000000002"/>
  <pageSetup paperSize="9" scale="27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3A6AB-D87A-4814-B9A2-C143EB8D8879}">
  <dimension ref="A1:AR145"/>
  <sheetViews>
    <sheetView topLeftCell="B58" zoomScale="70" zoomScaleNormal="70" workbookViewId="0"/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Forward!K86*(1+SUM($B86:$B$228))-'Swap - Encargos'!B3</f>
        <v>266.94799999999998</v>
      </c>
      <c r="L86" s="4">
        <f>Forward!L86*(1+SUM($B86:$B$228))-'Swap - Encargos'!C3</f>
        <v>278.50200000000001</v>
      </c>
      <c r="M86" s="4">
        <f>Forward!M86*(1+SUM($B86:$B$228))-'Swap - Encargos'!D3</f>
        <v>251.50799999999998</v>
      </c>
      <c r="N86" s="4">
        <f>Forward!N86*(1+SUM($B86:$B$228))-'Swap - Encargos'!E3</f>
        <v>234.178</v>
      </c>
      <c r="O86" s="4">
        <f>Forward!O86*(1+SUM($B86:$B$228))-'Swap - Encargos'!F3</f>
        <v>227.40199999999999</v>
      </c>
      <c r="P86" s="4"/>
      <c r="Q86" s="4"/>
      <c r="R86" s="4"/>
      <c r="S86" s="4"/>
      <c r="T86" s="4"/>
      <c r="U86" s="4">
        <f>Forward!U86*(1+SUM($B86:$B$228))</f>
        <v>0</v>
      </c>
      <c r="V86" s="6"/>
      <c r="W86" s="20">
        <f t="shared" ref="W86:W129" si="0">((13-MONTH($C86))*INDEX($D86:$V86,1,MATCH(YEAR($C86),$D$1:$V$1,0))+12*INDEX($D86:$V86,1,MATCH(YEAR($C86)+1,$D$1:$V$1,0))+12*INDEX($D86:$V86,1,MATCH(YEAR($C86)+2,$D$1:$V$1,0))+(MONTH($C86)-1)*INDEX($D86:$V86,1,MATCH(YEAR($C86)+3,$D$1:$V$1,0)))/36</f>
        <v>265.65266666666662</v>
      </c>
      <c r="X86" s="20">
        <f t="shared" ref="X86:X117" si="1">AVERAGE($W$2:$W$198)</f>
        <v>205.33116712962968</v>
      </c>
      <c r="Y86" s="23">
        <f t="shared" ref="Y86:Y12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251.70759999999999</v>
      </c>
      <c r="Z86" s="23">
        <f t="shared" ref="Z86:Z117" si="3">AVERAGE($Y$2:$Y$198)</f>
        <v>195.60099290123455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0" si="4">$AE86+$AA86</f>
        <v>410.45757999999995</v>
      </c>
      <c r="AG86" s="14">
        <f t="shared" ref="AG86:AG130" si="5">$AE86+$AB86</f>
        <v>453.36199999999997</v>
      </c>
      <c r="AH86" s="8">
        <f t="shared" ref="AH86:AH129" si="6">$AE86+$AC86</f>
        <v>493.62689999999998</v>
      </c>
      <c r="AI86" s="25">
        <f t="shared" ref="AI86:AI129" si="7">(AE86-W86)</f>
        <v>108.27933333333334</v>
      </c>
      <c r="AJ86" s="9">
        <f t="shared" ref="AJ86:AJ129" si="8">(AE86-W86)/AE86</f>
        <v>0.28956958306144792</v>
      </c>
      <c r="AK86" s="9">
        <f t="shared" ref="AK86:AK130" si="9">IF(AJ86&gt;0,AJ86,0)</f>
        <v>0.28956958306144792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Forward!K87*(1+SUM($B87:$B$228))-'Swap - Encargos'!B4</f>
        <v>182.47179999999997</v>
      </c>
      <c r="L87" s="4">
        <f>Forward!L87*(1+SUM($B87:$B$228))-'Swap - Encargos'!C4</f>
        <v>262.68439999999998</v>
      </c>
      <c r="M87" s="4">
        <f>Forward!M87*(1+SUM($B87:$B$228))-'Swap - Encargos'!D4</f>
        <v>255.43539999999996</v>
      </c>
      <c r="N87" s="4">
        <f>Forward!N87*(1+SUM($B87:$B$228))-'Swap - Encargos'!E4</f>
        <v>236.53659999999999</v>
      </c>
      <c r="O87" s="4">
        <f>Forward!O87*(1+SUM($B87:$B$228))-'Swap - Encargos'!F4</f>
        <v>228.8038</v>
      </c>
      <c r="P87" s="4"/>
      <c r="Q87" s="4"/>
      <c r="R87" s="4"/>
      <c r="S87" s="4"/>
      <c r="T87" s="4"/>
      <c r="U87" s="4">
        <f>Forward!U87*(1+SUM($B87:$B$228))</f>
        <v>0</v>
      </c>
      <c r="V87" s="6"/>
      <c r="W87" s="20">
        <f t="shared" si="0"/>
        <v>235.0323333333333</v>
      </c>
      <c r="X87" s="20">
        <f t="shared" si="1"/>
        <v>205.33116712962968</v>
      </c>
      <c r="Y87" s="23">
        <f t="shared" si="2"/>
        <v>230.14520333333331</v>
      </c>
      <c r="Z87" s="23">
        <f t="shared" si="3"/>
        <v>195.60099290123455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138.89966666666666</v>
      </c>
      <c r="AJ87" s="9">
        <f t="shared" si="8"/>
        <v>0.37145702070608205</v>
      </c>
      <c r="AK87" s="9">
        <f t="shared" si="9"/>
        <v>0.37145702070608205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Forward!K88*(1+SUM($B88:$B$228))-'Swap - Encargos'!B5</f>
        <v>226.64800000000002</v>
      </c>
      <c r="L88" s="4">
        <f>Forward!L88*(1+SUM($B88:$B$228))-'Swap - Encargos'!C5</f>
        <v>296.27700000000004</v>
      </c>
      <c r="M88" s="4">
        <f>Forward!M88*(1+SUM($B88:$B$228))-'Swap - Encargos'!D5</f>
        <v>260.46250000000003</v>
      </c>
      <c r="N88" s="4">
        <f>Forward!N88*(1+SUM($B88:$B$228))-'Swap - Encargos'!E5</f>
        <v>229.3</v>
      </c>
      <c r="O88" s="4">
        <f>Forward!O88*(1+SUM($B88:$B$228))-'Swap - Encargos'!F5</f>
        <v>225.64800000000002</v>
      </c>
      <c r="P88" s="4"/>
      <c r="Q88" s="4"/>
      <c r="R88" s="4"/>
      <c r="S88" s="4"/>
      <c r="T88" s="4"/>
      <c r="U88" s="4">
        <f>Forward!U88*(1+SUM($B88:$B$228))</f>
        <v>0</v>
      </c>
      <c r="V88" s="6"/>
      <c r="W88" s="20">
        <f t="shared" si="0"/>
        <v>261.27650000000006</v>
      </c>
      <c r="X88" s="20">
        <f t="shared" si="1"/>
        <v>205.33116712962968</v>
      </c>
      <c r="Y88" s="23">
        <f t="shared" si="2"/>
        <v>240.1121666666667</v>
      </c>
      <c r="Z88" s="23">
        <f t="shared" si="3"/>
        <v>195.60099290123455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112.6554999999999</v>
      </c>
      <c r="AJ88" s="9">
        <f t="shared" si="8"/>
        <v>0.30127269129146456</v>
      </c>
      <c r="AK88" s="9">
        <f t="shared" si="9"/>
        <v>0.30127269129146456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Forward!K89*(1+SUM($B89:$B$228))-'Swap - Encargos'!B6</f>
        <v>198.73160000000001</v>
      </c>
      <c r="L89" s="4">
        <f>Forward!L89*(1+SUM($B89:$B$228))-'Swap - Encargos'!C6</f>
        <v>285.09740000000005</v>
      </c>
      <c r="M89" s="4">
        <f>Forward!M89*(1+SUM($B89:$B$228))-'Swap - Encargos'!D6</f>
        <v>263.33990000000006</v>
      </c>
      <c r="N89" s="4">
        <f>Forward!N89*(1+SUM($B89:$B$228))-'Swap - Encargos'!E6</f>
        <v>233.44060000000002</v>
      </c>
      <c r="O89" s="4">
        <f>Forward!O89*(1+SUM($B89:$B$228))-'Swap - Encargos'!F6</f>
        <v>222.91820000000001</v>
      </c>
      <c r="P89" s="4"/>
      <c r="Q89" s="4"/>
      <c r="R89" s="4"/>
      <c r="S89" s="4"/>
      <c r="T89" s="4"/>
      <c r="U89" s="4">
        <f>Forward!U89*(1+SUM($B89:$B$228))</f>
        <v>0</v>
      </c>
      <c r="V89" s="6"/>
      <c r="W89" s="20">
        <f t="shared" si="0"/>
        <v>251.94871666666671</v>
      </c>
      <c r="X89" s="20">
        <f t="shared" si="1"/>
        <v>205.33116712962968</v>
      </c>
      <c r="Y89" s="23">
        <f t="shared" si="2"/>
        <v>230.76896000000002</v>
      </c>
      <c r="Z89" s="23">
        <f t="shared" si="3"/>
        <v>195.60099290123455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121.98328333333325</v>
      </c>
      <c r="AJ89" s="9">
        <f t="shared" si="8"/>
        <v>0.32621782391807402</v>
      </c>
      <c r="AK89" s="9">
        <f t="shared" si="9"/>
        <v>0.32621782391807402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Forward!K90*(1+SUM($B90:$B$228))-'Swap - Encargos'!B7</f>
        <v>194.54900000000001</v>
      </c>
      <c r="L90" s="4">
        <f>Forward!L90*(1+SUM($B90:$B$228))-'Swap - Encargos'!C7</f>
        <v>256.22949999999997</v>
      </c>
      <c r="M90" s="4">
        <f>Forward!M90*(1+SUM($B90:$B$228))-'Swap - Encargos'!D7</f>
        <v>258.97159999999997</v>
      </c>
      <c r="N90" s="4">
        <f>Forward!N90*(1+SUM($B90:$B$228))-'Swap - Encargos'!E7</f>
        <v>242.3776</v>
      </c>
      <c r="O90" s="4">
        <f>Forward!O90*(1+SUM($B90:$B$228))-'Swap - Encargos'!F7</f>
        <v>224.94</v>
      </c>
      <c r="P90" s="4"/>
      <c r="Q90" s="4"/>
      <c r="R90" s="4"/>
      <c r="S90" s="4"/>
      <c r="T90" s="4"/>
      <c r="U90" s="4">
        <f>Forward!U90*(1+SUM($B90:$B$228))</f>
        <v>0</v>
      </c>
      <c r="V90" s="6"/>
      <c r="W90" s="20">
        <f t="shared" si="0"/>
        <v>241.8976555555555</v>
      </c>
      <c r="X90" s="20">
        <f t="shared" si="1"/>
        <v>205.33116712962968</v>
      </c>
      <c r="Y90" s="23">
        <f t="shared" si="2"/>
        <v>222.44360666666665</v>
      </c>
      <c r="Z90" s="23">
        <f t="shared" si="3"/>
        <v>195.60099290123455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132.03434444444446</v>
      </c>
      <c r="AJ90" s="9">
        <f t="shared" si="8"/>
        <v>0.35309720602795286</v>
      </c>
      <c r="AK90" s="9">
        <f t="shared" si="9"/>
        <v>0.35309720602795286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Forward!K91*(1+SUM($B91:$B$228))-'Swap - Encargos'!B8</f>
        <v>187.70000000000002</v>
      </c>
      <c r="L91" s="4">
        <f>Forward!L91*(1+SUM($B91:$B$228))-'Swap - Encargos'!C8</f>
        <v>257.60000000000002</v>
      </c>
      <c r="M91" s="4">
        <f>Forward!M91*(1+SUM($B91:$B$228))-'Swap - Encargos'!D8</f>
        <v>253.02500000000003</v>
      </c>
      <c r="N91" s="4">
        <f>Forward!N91*(1+SUM($B91:$B$228))-'Swap - Encargos'!E8</f>
        <v>224.35000000000002</v>
      </c>
      <c r="O91" s="4">
        <f>Forward!O91*(1+SUM($B91:$B$228))-'Swap - Encargos'!F8</f>
        <v>215.95000000000002</v>
      </c>
      <c r="P91" s="4"/>
      <c r="Q91" s="4"/>
      <c r="R91" s="4"/>
      <c r="S91" s="4"/>
      <c r="T91" s="4"/>
      <c r="U91" s="4">
        <f>Forward!U91*(1+SUM($B91:$B$228))</f>
        <v>0</v>
      </c>
      <c r="V91" s="6"/>
      <c r="W91" s="20">
        <f t="shared" si="0"/>
        <v>237.86527777777781</v>
      </c>
      <c r="X91" s="20">
        <f t="shared" si="1"/>
        <v>205.33116712962968</v>
      </c>
      <c r="Y91" s="23">
        <f t="shared" si="2"/>
        <v>212.08333333333334</v>
      </c>
      <c r="Z91" s="23">
        <f t="shared" si="3"/>
        <v>195.60099290123455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136.06672222222215</v>
      </c>
      <c r="AJ91" s="9">
        <f t="shared" si="8"/>
        <v>0.36388092546832623</v>
      </c>
      <c r="AK91" s="9">
        <f t="shared" si="9"/>
        <v>0.36388092546832623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Forward!K92*(1+SUM($B92:$B$228))-'Swap - Encargos'!B9</f>
        <v>107.32510000000001</v>
      </c>
      <c r="L92" s="4">
        <f>Forward!L92*(1+SUM($B92:$B$228))-'Swap - Encargos'!C9</f>
        <v>238.52110000000002</v>
      </c>
      <c r="M92" s="4">
        <f>Forward!M92*(1+SUM($B92:$B$228))-'Swap - Encargos'!D9</f>
        <v>241.52110000000002</v>
      </c>
      <c r="N92" s="4">
        <f>Forward!N92*(1+SUM($B92:$B$228))-'Swap - Encargos'!E9</f>
        <v>229.16490000000002</v>
      </c>
      <c r="O92" s="4">
        <f>Forward!O92*(1+SUM($B92:$B$228))-'Swap - Encargos'!F9</f>
        <v>216.81850000000003</v>
      </c>
      <c r="P92" s="4"/>
      <c r="Q92" s="4"/>
      <c r="R92" s="4"/>
      <c r="S92" s="4"/>
      <c r="T92" s="4"/>
      <c r="U92" s="4">
        <f>Forward!U92*(1+SUM($B92:$B$228))</f>
        <v>0</v>
      </c>
      <c r="V92" s="6"/>
      <c r="W92" s="20">
        <f t="shared" si="0"/>
        <v>216.09573333333336</v>
      </c>
      <c r="X92" s="20">
        <f t="shared" si="1"/>
        <v>205.33116712962968</v>
      </c>
      <c r="Y92" s="23">
        <f t="shared" si="2"/>
        <v>195.93763000000001</v>
      </c>
      <c r="Z92" s="23">
        <f t="shared" si="3"/>
        <v>195.60099290123455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157.8362666666666</v>
      </c>
      <c r="AJ92" s="9">
        <f t="shared" si="8"/>
        <v>0.42209884863201497</v>
      </c>
      <c r="AK92" s="9">
        <f t="shared" si="9"/>
        <v>0.42209884863201497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Forward!K93*(1+SUM($B93:$B$228))-'Swap - Encargos'!B10</f>
        <v>119.3349</v>
      </c>
      <c r="L93" s="4">
        <f>Forward!L93*(1+SUM($B93:$B$228))-'Swap - Encargos'!C10</f>
        <v>228.5453</v>
      </c>
      <c r="M93" s="4">
        <f>Forward!M93*(1+SUM($B93:$B$228))-'Swap - Encargos'!D10</f>
        <v>232.42080000000001</v>
      </c>
      <c r="N93" s="4">
        <f>Forward!N93*(1+SUM($B93:$B$228))-'Swap - Encargos'!E10</f>
        <v>220.66980000000001</v>
      </c>
      <c r="O93" s="4">
        <f>Forward!O93*(1+SUM($B93:$B$228))-'Swap - Encargos'!F10</f>
        <v>214.26900000000001</v>
      </c>
      <c r="P93" s="4">
        <f>Forward!P93*(1+SUM($B93:$B$228))-'Swap - Encargos'!G10</f>
        <v>210.8682</v>
      </c>
      <c r="Q93" s="4">
        <f>Forward!Q93*(1+SUM($B93:$B$228))-'Swap - Encargos'!H10</f>
        <v>209.99270000000001</v>
      </c>
      <c r="R93" s="4"/>
      <c r="S93" s="4"/>
      <c r="T93" s="4"/>
      <c r="U93" s="4">
        <f>Forward!U93*(1+SUM($B93:$B$228))</f>
        <v>0</v>
      </c>
      <c r="V93" s="6"/>
      <c r="W93" s="20">
        <f t="shared" si="0"/>
        <v>213.137675</v>
      </c>
      <c r="X93" s="20">
        <f t="shared" si="1"/>
        <v>205.33116712962968</v>
      </c>
      <c r="Y93" s="23">
        <f t="shared" si="2"/>
        <v>213.726845</v>
      </c>
      <c r="Z93" s="23">
        <f t="shared" si="3"/>
        <v>195.60099290123455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160.79432499999996</v>
      </c>
      <c r="AJ93" s="9">
        <f t="shared" si="8"/>
        <v>0.43000953381898305</v>
      </c>
      <c r="AK93" s="9">
        <f t="shared" si="9"/>
        <v>0.43000953381898305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Forward!K94*(1+SUM($B94:$B$228))-'Swap - Encargos'!B11</f>
        <v>142.2653</v>
      </c>
      <c r="L94" s="4">
        <f>Forward!L94*(1+SUM($B94:$B$228))-'Swap - Encargos'!C11</f>
        <v>214.2039</v>
      </c>
      <c r="M94" s="4">
        <f>Forward!M94*(1+SUM($B94:$B$228))-'Swap - Encargos'!D11</f>
        <v>231.45480000000001</v>
      </c>
      <c r="N94" s="4">
        <f>Forward!N94*(1+SUM($B94:$B$228))-'Swap - Encargos'!E11</f>
        <v>229.74</v>
      </c>
      <c r="O94" s="4">
        <f>Forward!O94*(1+SUM($B94:$B$228))-'Swap - Encargos'!F11</f>
        <v>217.31040000000002</v>
      </c>
      <c r="P94" s="4">
        <f>Forward!P94*(1+SUM($B94:$B$228))-'Swap - Encargos'!G11</f>
        <v>213.88080000000002</v>
      </c>
      <c r="Q94" s="4">
        <f>Forward!Q94*(1+SUM($B94:$B$228))-'Swap - Encargos'!H11</f>
        <v>206.9873</v>
      </c>
      <c r="R94" s="4"/>
      <c r="S94" s="4"/>
      <c r="T94" s="4"/>
      <c r="U94" s="4">
        <f>Forward!U94*(1+SUM($B94:$B$228))</f>
        <v>0</v>
      </c>
      <c r="V94" s="6"/>
      <c r="W94" s="20">
        <f t="shared" si="0"/>
        <v>215.41348888888891</v>
      </c>
      <c r="X94" s="20">
        <f t="shared" si="1"/>
        <v>205.33116712962968</v>
      </c>
      <c r="Y94" s="23">
        <f t="shared" si="2"/>
        <v>216.54361333333333</v>
      </c>
      <c r="Z94" s="23">
        <f t="shared" si="3"/>
        <v>195.60099290123455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158.51851111111105</v>
      </c>
      <c r="AJ94" s="9">
        <f t="shared" si="8"/>
        <v>0.423923363368503</v>
      </c>
      <c r="AK94" s="9">
        <f t="shared" si="9"/>
        <v>0.423923363368503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Forward!K95*(1+SUM($B95:$B$228))-'Swap - Encargos'!B12</f>
        <v>117.252</v>
      </c>
      <c r="L95" s="4">
        <f>Forward!L95*(1+SUM($B95:$B$228))-'Swap - Encargos'!C12</f>
        <v>182.964</v>
      </c>
      <c r="M95" s="4">
        <f>Forward!M95*(1+SUM($B95:$B$228))-'Swap - Encargos'!D12</f>
        <v>207.596</v>
      </c>
      <c r="N95" s="4">
        <f>Forward!N95*(1+SUM($B95:$B$228))-'Swap - Encargos'!E12</f>
        <v>211.596</v>
      </c>
      <c r="O95" s="4">
        <f>Forward!O95*(1+SUM($B95:$B$228))-'Swap - Encargos'!F12</f>
        <v>203.14320000000001</v>
      </c>
      <c r="P95" s="4">
        <f>Forward!P95*(1+SUM($B95:$B$228))-'Swap - Encargos'!G12</f>
        <v>200.78</v>
      </c>
      <c r="Q95" s="4">
        <f>Forward!Q95*(1+SUM($B95:$B$228))-'Swap - Encargos'!H12</f>
        <v>193.87199999999999</v>
      </c>
      <c r="R95" s="4"/>
      <c r="S95" s="4"/>
      <c r="T95" s="4"/>
      <c r="U95" s="4">
        <f>Forward!U95*(1+SUM($B95:$B$228))</f>
        <v>0</v>
      </c>
      <c r="V95" s="6"/>
      <c r="W95" s="20">
        <f t="shared" si="0"/>
        <v>192.85666666666668</v>
      </c>
      <c r="X95" s="20">
        <f t="shared" si="1"/>
        <v>205.33116712962968</v>
      </c>
      <c r="Y95" s="23">
        <f t="shared" si="2"/>
        <v>197.03944000000001</v>
      </c>
      <c r="Z95" s="23">
        <f t="shared" si="3"/>
        <v>195.60099290123455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181.07533333333328</v>
      </c>
      <c r="AJ95" s="9">
        <f t="shared" si="8"/>
        <v>0.48424669012904298</v>
      </c>
      <c r="AK95" s="9">
        <f t="shared" si="9"/>
        <v>0.48424669012904298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Forward!K96*(1+SUM($B96:$B$228))-'Swap - Encargos'!B13</f>
        <v>110.813</v>
      </c>
      <c r="L96" s="4">
        <f>Forward!L96*(1+SUM($B96:$B$228))-'Swap - Encargos'!C13</f>
        <v>132.25970000000001</v>
      </c>
      <c r="M96" s="4">
        <f>Forward!M96*(1+SUM($B96:$B$228))-'Swap - Encargos'!D13</f>
        <v>178.63909999999998</v>
      </c>
      <c r="N96" s="4">
        <f>Forward!N96*(1+SUM($B96:$B$228))-'Swap - Encargos'!E13</f>
        <v>193.39609999999999</v>
      </c>
      <c r="O96" s="4">
        <f>Forward!O96*(1+SUM($B96:$B$228))-'Swap - Encargos'!F13</f>
        <v>184.9905</v>
      </c>
      <c r="P96" s="4">
        <f>Forward!P96*(1+SUM($B96:$B$228))-'Swap - Encargos'!G13</f>
        <v>197.7475</v>
      </c>
      <c r="Q96" s="4">
        <f>Forward!Q96*(1+SUM($B96:$B$228))-'Swap - Encargos'!H13</f>
        <v>190.869</v>
      </c>
      <c r="R96" s="4">
        <f>Forward!R96*(1+SUM($B96:$B$228))-'Swap - Encargos'!I13</f>
        <v>189.9905</v>
      </c>
      <c r="S96" s="4">
        <f>Forward!S96*(1+SUM($B96:$B$228))-'Swap - Encargos'!J13</f>
        <v>185.11199999999999</v>
      </c>
      <c r="T96" s="4">
        <f>Forward!T96*(1+SUM($B96:$B$228))-'Swap - Encargos'!K13</f>
        <v>178.23349999999999</v>
      </c>
      <c r="U96" s="4">
        <f>Forward!U96*(1+SUM($B96:$B$228))</f>
        <v>0</v>
      </c>
      <c r="V96" s="6"/>
      <c r="W96" s="20">
        <f t="shared" si="0"/>
        <v>163.51034999999999</v>
      </c>
      <c r="X96" s="20">
        <f t="shared" si="1"/>
        <v>205.33116712962968</v>
      </c>
      <c r="Y96" s="23">
        <f t="shared" si="2"/>
        <v>174.50876333333335</v>
      </c>
      <c r="Z96" s="23">
        <f t="shared" si="3"/>
        <v>195.60099290123455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210.42164999999997</v>
      </c>
      <c r="AJ96" s="9">
        <f t="shared" si="8"/>
        <v>0.5627270466287988</v>
      </c>
      <c r="AK96" s="9">
        <f t="shared" si="9"/>
        <v>0.5627270466287988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Forward!K97*(1+SUM($B97:$B$228))-'Swap - Encargos'!B14</f>
        <v>113.6156</v>
      </c>
      <c r="L97" s="4">
        <f>Forward!L97*(1+SUM($B97:$B$228))-'Swap - Encargos'!C14</f>
        <v>131.24879999999999</v>
      </c>
      <c r="M97" s="4">
        <f>Forward!M97*(1+SUM($B97:$B$228))-'Swap - Encargos'!D14</f>
        <v>175.11279999999999</v>
      </c>
      <c r="N97" s="4">
        <f>Forward!N97*(1+SUM($B97:$B$228))-'Swap - Encargos'!E14</f>
        <v>187.172</v>
      </c>
      <c r="O97" s="4">
        <f>Forward!O97*(1+SUM($B97:$B$228))-'Swap - Encargos'!F14</f>
        <v>180.79919999999998</v>
      </c>
      <c r="P97" s="4">
        <f>Forward!P97*(1+SUM($B97:$B$228))-'Swap - Encargos'!G14</f>
        <v>201.03</v>
      </c>
      <c r="Q97" s="4">
        <f>Forward!Q97*(1+SUM($B97:$B$228))-'Swap - Encargos'!H14</f>
        <v>199.172</v>
      </c>
      <c r="R97" s="4"/>
      <c r="S97" s="4"/>
      <c r="T97" s="4"/>
      <c r="U97" s="4">
        <f>Forward!U97*(1+SUM($B97:$B$228))</f>
        <v>0</v>
      </c>
      <c r="V97" s="6"/>
      <c r="W97" s="20">
        <f t="shared" si="0"/>
        <v>162.46796666666665</v>
      </c>
      <c r="X97" s="20">
        <f t="shared" si="1"/>
        <v>205.33116712962968</v>
      </c>
      <c r="Y97" s="23">
        <f t="shared" si="2"/>
        <v>173.61565333333331</v>
      </c>
      <c r="Z97" s="23">
        <f t="shared" si="3"/>
        <v>195.60099290123455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211.4640333333333</v>
      </c>
      <c r="AJ97" s="9">
        <f t="shared" si="8"/>
        <v>0.56551467468238426</v>
      </c>
      <c r="AK97" s="9">
        <f t="shared" si="9"/>
        <v>0.56551467468238426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Forward!L98*(1+SUM($B98:$B$228))-'Swap - Encargos'!C15</f>
        <v>120.86320000000001</v>
      </c>
      <c r="M98" s="4">
        <f>Forward!M98*(1+SUM($B98:$B$228))-'Swap - Encargos'!D15</f>
        <v>143.50200000000001</v>
      </c>
      <c r="N98" s="4">
        <f>Forward!N98*(1+SUM($B98:$B$228))-'Swap - Encargos'!E15</f>
        <v>160.983</v>
      </c>
      <c r="O98" s="4">
        <f>Forward!O98*(1+SUM($B98:$B$228))-'Swap - Encargos'!F15</f>
        <v>174.13319999999999</v>
      </c>
      <c r="P98" s="4">
        <f>Forward!P98*(1+SUM($B98:$B$228))-'Swap - Encargos'!G15</f>
        <v>204.60659999999999</v>
      </c>
      <c r="Q98" s="4">
        <f>Forward!Q98*(1+SUM($B98:$B$228))-'Swap - Encargos'!H15</f>
        <v>199.77959999999999</v>
      </c>
      <c r="R98" s="4"/>
      <c r="S98" s="4"/>
      <c r="T98" s="4"/>
      <c r="U98" s="4">
        <f>Forward!U98*(1+SUM($B98:$B$228))</f>
        <v>0</v>
      </c>
      <c r="V98" s="6"/>
      <c r="W98" s="20">
        <f t="shared" si="0"/>
        <v>141.78273333333334</v>
      </c>
      <c r="X98" s="20">
        <f t="shared" si="1"/>
        <v>205.33116712962968</v>
      </c>
      <c r="Y98" s="23">
        <f t="shared" si="2"/>
        <v>160.8176</v>
      </c>
      <c r="Z98" s="23">
        <f t="shared" si="3"/>
        <v>195.60099290123455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227.41598666666664</v>
      </c>
      <c r="AJ98" s="9">
        <f t="shared" si="8"/>
        <v>0.61597176357130012</v>
      </c>
      <c r="AK98" s="9">
        <f t="shared" si="9"/>
        <v>0.61597176357130012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Forward!L99*(1+SUM($B99:$B$228))-'Swap - Encargos'!C16</f>
        <v>122.13069999999999</v>
      </c>
      <c r="M99" s="4">
        <f>Forward!M99*(1+SUM($B99:$B$228))-'Swap - Encargos'!D16</f>
        <v>133.37209999999999</v>
      </c>
      <c r="N99" s="4">
        <f>Forward!N99*(1+SUM($B99:$B$228))-'Swap - Encargos'!E16</f>
        <v>145.45339999999999</v>
      </c>
      <c r="O99" s="4">
        <f>Forward!O99*(1+SUM($B99:$B$228))-'Swap - Encargos'!F16</f>
        <v>164.21449999999999</v>
      </c>
      <c r="P99" s="4">
        <f>Forward!P99*(1+SUM($B99:$B$228))-'Swap - Encargos'!G16</f>
        <v>206.65789999999998</v>
      </c>
      <c r="Q99" s="4">
        <f>Forward!Q99*(1+SUM($B99:$B$228))-'Swap - Encargos'!H16</f>
        <v>202.49779999999998</v>
      </c>
      <c r="R99" s="4"/>
      <c r="S99" s="4"/>
      <c r="T99" s="4"/>
      <c r="U99" s="4">
        <f>Forward!U99*(1+SUM($B99:$B$228))</f>
        <v>0</v>
      </c>
      <c r="V99" s="6"/>
      <c r="W99" s="20">
        <f t="shared" si="0"/>
        <v>134.82106111111111</v>
      </c>
      <c r="X99" s="20">
        <f t="shared" si="1"/>
        <v>205.33116712962968</v>
      </c>
      <c r="Y99" s="23">
        <f t="shared" si="2"/>
        <v>155.70517166666664</v>
      </c>
      <c r="Z99" s="23">
        <f t="shared" si="3"/>
        <v>195.60099290123455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234.37765888888887</v>
      </c>
      <c r="AJ99" s="9">
        <f t="shared" si="8"/>
        <v>0.63482792922166387</v>
      </c>
      <c r="AK99" s="9">
        <f t="shared" si="9"/>
        <v>0.63482792922166387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Forward!L100*(1+SUM($B100:$B$228))-'Swap - Encargos'!C17</f>
        <v>120.62509999999999</v>
      </c>
      <c r="M100" s="4">
        <f>Forward!M100*(1+SUM($B100:$B$228))-'Swap - Encargos'!D17</f>
        <v>135.59719999999999</v>
      </c>
      <c r="N100" s="4">
        <f>Forward!N100*(1+SUM($B100:$B$228))-'Swap - Encargos'!E17</f>
        <v>139.721</v>
      </c>
      <c r="O100" s="4">
        <f>Forward!O100*(1+SUM($B100:$B$228))-'Swap - Encargos'!F17</f>
        <v>150.78289999999998</v>
      </c>
      <c r="P100" s="4">
        <f>Forward!P100*(1+SUM($B100:$B$228))-'Swap - Encargos'!G17</f>
        <v>178.12029999999999</v>
      </c>
      <c r="Q100" s="4">
        <f>Forward!Q100*(1+SUM($B100:$B$228))-'Swap - Encargos'!H17</f>
        <v>193.94069999999999</v>
      </c>
      <c r="R100" s="4"/>
      <c r="S100" s="4"/>
      <c r="T100" s="4"/>
      <c r="U100" s="4">
        <f>Forward!U100*(1+SUM($B100:$B$228))</f>
        <v>0</v>
      </c>
      <c r="V100" s="6"/>
      <c r="W100" s="20">
        <f t="shared" si="0"/>
        <v>133.65653333333336</v>
      </c>
      <c r="X100" s="20">
        <f t="shared" si="1"/>
        <v>205.33116712962968</v>
      </c>
      <c r="Y100" s="23">
        <f t="shared" si="2"/>
        <v>147.41315333333336</v>
      </c>
      <c r="Z100" s="23">
        <f t="shared" si="3"/>
        <v>195.60099290123455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235.54218666666662</v>
      </c>
      <c r="AJ100" s="9">
        <f t="shared" si="8"/>
        <v>0.63798213240464818</v>
      </c>
      <c r="AK100" s="9">
        <f t="shared" si="9"/>
        <v>0.63798213240464818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Forward!L101*(1+SUM($B101:$B$228))-'Swap - Encargos'!C18</f>
        <v>112.6046</v>
      </c>
      <c r="M101" s="4">
        <f>Forward!M101*(1+SUM($B101:$B$228))-'Swap - Encargos'!D18</f>
        <v>116.89380000000001</v>
      </c>
      <c r="N101" s="4">
        <f>Forward!N101*(1+SUM($B101:$B$228))-'Swap - Encargos'!E18</f>
        <v>125.62900000000002</v>
      </c>
      <c r="O101" s="4">
        <f>Forward!O101*(1+SUM($B101:$B$228))-'Swap - Encargos'!F18</f>
        <v>140.50880000000001</v>
      </c>
      <c r="P101" s="4">
        <f>Forward!P101*(1+SUM($B101:$B$228))-'Swap - Encargos'!G18</f>
        <v>168.5454</v>
      </c>
      <c r="Q101" s="4">
        <f>Forward!Q101*(1+SUM($B101:$B$228))-'Swap - Encargos'!H18</f>
        <v>184.85900000000001</v>
      </c>
      <c r="R101" s="4"/>
      <c r="S101" s="4"/>
      <c r="T101" s="4"/>
      <c r="U101" s="4">
        <f>Forward!U101*(1+SUM($B101:$B$228))</f>
        <v>0</v>
      </c>
      <c r="V101" s="6"/>
      <c r="W101" s="20">
        <f t="shared" si="0"/>
        <v>120.70115000000003</v>
      </c>
      <c r="X101" s="20">
        <f t="shared" si="1"/>
        <v>205.33116712962968</v>
      </c>
      <c r="Y101" s="23">
        <f t="shared" si="2"/>
        <v>136.44904000000002</v>
      </c>
      <c r="Z101" s="23">
        <f t="shared" si="3"/>
        <v>195.60099290123455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248.49756999999994</v>
      </c>
      <c r="AJ101" s="9">
        <f t="shared" si="8"/>
        <v>0.67307267479150512</v>
      </c>
      <c r="AK101" s="9">
        <f t="shared" si="9"/>
        <v>0.67307267479150512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Forward!L102*(1+SUM($B102:$B$228))-'Swap - Encargos'!C19</f>
        <v>121.58450000000001</v>
      </c>
      <c r="M102" s="4">
        <f>Forward!M102*(1+SUM($B102:$B$228))-'Swap - Encargos'!D19</f>
        <v>120.7234</v>
      </c>
      <c r="N102" s="4">
        <f>Forward!N102*(1+SUM($B102:$B$228))-'Swap - Encargos'!E19</f>
        <v>135.5291</v>
      </c>
      <c r="O102" s="4">
        <f>Forward!O102*(1+SUM($B102:$B$228))-'Swap - Encargos'!F19</f>
        <v>148.05700000000002</v>
      </c>
      <c r="P102" s="4">
        <f>Forward!P102*(1+SUM($B102:$B$228))-'Swap - Encargos'!G19</f>
        <v>165.1405</v>
      </c>
      <c r="Q102" s="4">
        <f>Forward!Q102*(1+SUM($B102:$B$228))-'Swap - Encargos'!H19</f>
        <v>183.22399999999999</v>
      </c>
      <c r="R102" s="4"/>
      <c r="S102" s="4"/>
      <c r="T102" s="4"/>
      <c r="U102" s="4">
        <f>Forward!U102*(1+SUM($B102:$B$228))</f>
        <v>0</v>
      </c>
      <c r="V102" s="6"/>
      <c r="W102" s="20">
        <f t="shared" si="0"/>
        <v>128.88705555555555</v>
      </c>
      <c r="X102" s="20">
        <f t="shared" si="1"/>
        <v>205.33116712962968</v>
      </c>
      <c r="Y102" s="23">
        <f t="shared" si="2"/>
        <v>142.31620000000004</v>
      </c>
      <c r="Z102" s="23">
        <f t="shared" si="3"/>
        <v>195.60099290123455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240.31166444444443</v>
      </c>
      <c r="AJ102" s="9">
        <f t="shared" si="8"/>
        <v>0.65090058937486139</v>
      </c>
      <c r="AK102" s="9">
        <f t="shared" si="9"/>
        <v>0.65090058937486139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Forward!L103*(1+SUM($B103:$B$228))-'Swap - Encargos'!C20</f>
        <v>118.343</v>
      </c>
      <c r="M103" s="4">
        <f>Forward!M103*(1+SUM($B103:$B$228))-'Swap - Encargos'!D20</f>
        <v>123.61620000000001</v>
      </c>
      <c r="N103" s="4">
        <f>Forward!N103*(1+SUM($B103:$B$228))-'Swap - Encargos'!E20</f>
        <v>134.52860000000001</v>
      </c>
      <c r="O103" s="4">
        <f>Forward!O103*(1+SUM($B103:$B$228))-'Swap - Encargos'!F20</f>
        <v>143.8946</v>
      </c>
      <c r="P103" s="4">
        <f>Forward!P103*(1+SUM($B103:$B$228))-'Swap - Encargos'!G20</f>
        <v>157.98740000000001</v>
      </c>
      <c r="Q103" s="4">
        <f>Forward!Q103*(1+SUM($B103:$B$228))-'Swap - Encargos'!H20</f>
        <v>177.30960000000002</v>
      </c>
      <c r="R103" s="4"/>
      <c r="S103" s="4"/>
      <c r="T103" s="4"/>
      <c r="U103" s="4">
        <f>Forward!U103*(1+SUM($B103:$B$228))</f>
        <v>0</v>
      </c>
      <c r="V103" s="6"/>
      <c r="W103" s="20">
        <f t="shared" si="0"/>
        <v>129.04476666666667</v>
      </c>
      <c r="X103" s="20">
        <f t="shared" si="1"/>
        <v>205.33116712962968</v>
      </c>
      <c r="Y103" s="23">
        <f t="shared" si="2"/>
        <v>140.58784333333335</v>
      </c>
      <c r="Z103" s="23">
        <f t="shared" si="3"/>
        <v>195.60099290123455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240.15395333333331</v>
      </c>
      <c r="AJ103" s="9">
        <f t="shared" si="8"/>
        <v>0.65047341803712999</v>
      </c>
      <c r="AK103" s="9">
        <f t="shared" si="9"/>
        <v>0.65047341803712999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Forward!L104*(1+SUM($B104:$B$228))-'Swap - Encargos'!C21</f>
        <v>121.83919999999999</v>
      </c>
      <c r="M104" s="4">
        <f>Forward!M104*(1+SUM($B104:$B$228))-'Swap - Encargos'!D21</f>
        <v>124.11399999999999</v>
      </c>
      <c r="N104" s="4">
        <f>Forward!N104*(1+SUM($B104:$B$228))-'Swap - Encargos'!E21</f>
        <v>137.90019999999998</v>
      </c>
      <c r="O104" s="4">
        <f>Forward!O104*(1+SUM($B104:$B$228))-'Swap - Encargos'!F21</f>
        <v>143.86199999999999</v>
      </c>
      <c r="P104" s="4">
        <f>Forward!P104*(1+SUM($B104:$B$228))-'Swap - Encargos'!G21</f>
        <v>154.0986</v>
      </c>
      <c r="Q104" s="4">
        <f>Forward!Q104*(1+SUM($B104:$B$228))-'Swap - Encargos'!H21</f>
        <v>173.88479999999998</v>
      </c>
      <c r="R104" s="4"/>
      <c r="S104" s="4"/>
      <c r="T104" s="4"/>
      <c r="U104" s="4">
        <f>Forward!U104*(1+SUM($B104:$B$228))</f>
        <v>0</v>
      </c>
      <c r="V104" s="6"/>
      <c r="W104" s="20">
        <f t="shared" si="0"/>
        <v>131.6216</v>
      </c>
      <c r="X104" s="20">
        <f t="shared" si="1"/>
        <v>205.33116712962968</v>
      </c>
      <c r="Y104" s="23">
        <f t="shared" si="2"/>
        <v>141.56736000000001</v>
      </c>
      <c r="Z104" s="23">
        <f t="shared" si="3"/>
        <v>195.60099290123455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237.57711999999998</v>
      </c>
      <c r="AJ104" s="9">
        <f t="shared" si="8"/>
        <v>0.64349388860286405</v>
      </c>
      <c r="AK104" s="9">
        <f t="shared" si="9"/>
        <v>0.64349388860286405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Forward!L105*(1+SUM($B105:$B$228))-'Swap - Encargos'!C22</f>
        <v>128.1182</v>
      </c>
      <c r="M105" s="4">
        <f>Forward!M105*(1+SUM($B105:$B$228))-'Swap - Encargos'!D22</f>
        <v>118.57340000000001</v>
      </c>
      <c r="N105" s="4">
        <f>Forward!N105*(1+SUM($B105:$B$228))-'Swap - Encargos'!E22</f>
        <v>135.6164</v>
      </c>
      <c r="O105" s="4">
        <f>Forward!O105*(1+SUM($B105:$B$228))-'Swap - Encargos'!F22</f>
        <v>144.70600000000002</v>
      </c>
      <c r="P105" s="4">
        <f>Forward!P105*(1+SUM($B105:$B$228))-'Swap - Encargos'!G22</f>
        <v>158.93180000000001</v>
      </c>
      <c r="Q105" s="4">
        <f>Forward!Q105*(1+SUM($B105:$B$228))-'Swap - Encargos'!H22</f>
        <v>167.70240000000001</v>
      </c>
      <c r="R105" s="4"/>
      <c r="S105" s="4"/>
      <c r="T105" s="4"/>
      <c r="U105" s="4">
        <f>Forward!U105*(1+SUM($B105:$B$228))</f>
        <v>0</v>
      </c>
      <c r="V105" s="6"/>
      <c r="W105" s="20">
        <f t="shared" si="0"/>
        <v>130.66140555555558</v>
      </c>
      <c r="X105" s="20">
        <f t="shared" si="1"/>
        <v>205.33116712962968</v>
      </c>
      <c r="Y105" s="23">
        <f t="shared" si="2"/>
        <v>141.80731666666668</v>
      </c>
      <c r="Z105" s="23">
        <f t="shared" si="3"/>
        <v>195.60099290123455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238.53731444444441</v>
      </c>
      <c r="AJ105" s="9">
        <f t="shared" si="8"/>
        <v>0.64609464096853975</v>
      </c>
      <c r="AK105" s="9">
        <f t="shared" si="9"/>
        <v>0.64609464096853975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Forward!L106*(1+SUM($B106:$B$228))-'Swap - Encargos'!C23</f>
        <v>122.3964</v>
      </c>
      <c r="M106" s="4">
        <f>Forward!M106*(1+SUM($B106:$B$228))-'Swap - Encargos'!D23</f>
        <v>117.7299</v>
      </c>
      <c r="N106" s="4">
        <f>Forward!N106*(1+SUM($B106:$B$228))-'Swap - Encargos'!E23</f>
        <v>128.46279999999999</v>
      </c>
      <c r="O106" s="4">
        <f>Forward!O106*(1+SUM($B106:$B$228))-'Swap - Encargos'!F23</f>
        <v>138.66249999999999</v>
      </c>
      <c r="P106" s="4">
        <f>Forward!P106*(1+SUM($B106:$B$228))-'Swap - Encargos'!G23</f>
        <v>158.52869999999999</v>
      </c>
      <c r="Q106" s="4">
        <f>Forward!Q106*(1+SUM($B106:$B$228))-'Swap - Encargos'!H23</f>
        <v>168.26159999999999</v>
      </c>
      <c r="R106" s="4"/>
      <c r="S106" s="4"/>
      <c r="T106" s="4"/>
      <c r="U106" s="4">
        <f>Forward!U106*(1+SUM($B106:$B$228))</f>
        <v>0</v>
      </c>
      <c r="V106" s="6"/>
      <c r="W106" s="20">
        <f t="shared" si="0"/>
        <v>126.47772222222221</v>
      </c>
      <c r="X106" s="20">
        <f t="shared" si="1"/>
        <v>205.33116712962968</v>
      </c>
      <c r="Y106" s="23">
        <f t="shared" si="2"/>
        <v>139.27142000000001</v>
      </c>
      <c r="Z106" s="23">
        <f t="shared" si="3"/>
        <v>195.60099290123455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242.72099777777777</v>
      </c>
      <c r="AJ106" s="9">
        <f t="shared" si="8"/>
        <v>0.65742643359591757</v>
      </c>
      <c r="AK106" s="9">
        <f t="shared" si="9"/>
        <v>0.65742643359591757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Forward!L107*(1+SUM($B107:$B$228))-'Swap - Encargos'!C24</f>
        <v>126.37700000000001</v>
      </c>
      <c r="M107" s="4">
        <f>Forward!M107*(1+SUM($B107:$B$228))-'Swap - Encargos'!D24</f>
        <v>116.59280000000001</v>
      </c>
      <c r="N107" s="4">
        <f>Forward!N107*(1+SUM($B107:$B$228))-'Swap - Encargos'!E24</f>
        <v>136.684</v>
      </c>
      <c r="O107" s="4">
        <f>Forward!O107*(1+SUM($B107:$B$228))-'Swap - Encargos'!F24</f>
        <v>145.99100000000001</v>
      </c>
      <c r="P107" s="4">
        <f>Forward!P107*(1+SUM($B107:$B$228))-'Swap - Encargos'!G24</f>
        <v>151.9059</v>
      </c>
      <c r="Q107" s="4">
        <f>Forward!Q107*(1+SUM($B107:$B$228))-'Swap - Encargos'!H24</f>
        <v>166.60500000000002</v>
      </c>
      <c r="R107" s="4"/>
      <c r="S107" s="4"/>
      <c r="T107" s="4"/>
      <c r="U107" s="4">
        <f>Forward!U107*(1+SUM($B107:$B$228))</f>
        <v>0</v>
      </c>
      <c r="V107" s="6"/>
      <c r="W107" s="20">
        <f t="shared" si="0"/>
        <v>131.45476666666667</v>
      </c>
      <c r="X107" s="20">
        <f t="shared" si="1"/>
        <v>205.33116712962968</v>
      </c>
      <c r="Y107" s="23">
        <f t="shared" si="2"/>
        <v>141.54434000000001</v>
      </c>
      <c r="Z107" s="23">
        <f t="shared" si="3"/>
        <v>195.60099290123455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237.74395333333331</v>
      </c>
      <c r="AJ107" s="9">
        <f t="shared" si="8"/>
        <v>0.64394576810378246</v>
      </c>
      <c r="AK107" s="9">
        <f t="shared" si="9"/>
        <v>0.64394576810378246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Forward!L108*(1+SUM($B108:$B$228))-'Swap - Encargos'!C25</f>
        <v>127.11300000000001</v>
      </c>
      <c r="M108" s="4">
        <f>Forward!M108*(1+SUM($B108:$B$228))-'Swap - Encargos'!D25</f>
        <v>131.0111</v>
      </c>
      <c r="N108" s="4">
        <f>Forward!N108*(1+SUM($B108:$B$228))-'Swap - Encargos'!E25</f>
        <v>146.55070000000001</v>
      </c>
      <c r="O108" s="4">
        <f>Forward!O108*(1+SUM($B108:$B$228))-'Swap - Encargos'!F25</f>
        <v>154.83370000000002</v>
      </c>
      <c r="P108" s="4">
        <f>Forward!P108*(1+SUM($B108:$B$228))-'Swap - Encargos'!G25</f>
        <v>153.5771</v>
      </c>
      <c r="Q108" s="4">
        <f>Forward!Q108*(1+SUM($B108:$B$228))-'Swap - Encargos'!H25</f>
        <v>169.245</v>
      </c>
      <c r="R108" s="4"/>
      <c r="S108" s="4"/>
      <c r="T108" s="4"/>
      <c r="U108" s="4">
        <f>Forward!U108*(1+SUM($B108:$B$228))</f>
        <v>0</v>
      </c>
      <c r="V108" s="6"/>
      <c r="W108" s="20">
        <f t="shared" si="0"/>
        <v>142.59179444444445</v>
      </c>
      <c r="X108" s="20">
        <f t="shared" si="1"/>
        <v>205.33116712962968</v>
      </c>
      <c r="Y108" s="23">
        <f t="shared" si="2"/>
        <v>149.63911999999999</v>
      </c>
      <c r="Z108" s="23">
        <f t="shared" si="3"/>
        <v>195.60099290123455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226.60692555555553</v>
      </c>
      <c r="AJ108" s="9">
        <f t="shared" si="8"/>
        <v>0.61378036618208087</v>
      </c>
      <c r="AK108" s="9">
        <f t="shared" si="9"/>
        <v>0.61378036618208087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Forward!L109*(1+SUM($B109:$B$228))-'Swap - Encargos'!C26</f>
        <v>128.93049999999999</v>
      </c>
      <c r="M109" s="4">
        <f>Forward!M109*(1+SUM($B109:$B$228))-'Swap - Encargos'!D26</f>
        <v>131.55799999999999</v>
      </c>
      <c r="N109" s="4">
        <f>Forward!N109*(1+SUM($B109:$B$228))-'Swap - Encargos'!E26</f>
        <v>161.072</v>
      </c>
      <c r="O109" s="4">
        <f>Forward!O109*(1+SUM($B109:$B$228))-'Swap - Encargos'!F26</f>
        <v>171.327</v>
      </c>
      <c r="P109" s="4">
        <f>Forward!P109*(1+SUM($B109:$B$228))-'Swap - Encargos'!G26</f>
        <v>172.20149999999998</v>
      </c>
      <c r="Q109" s="4">
        <f>Forward!Q109*(1+SUM($B109:$B$228))-'Swap - Encargos'!H26</f>
        <v>177.2055</v>
      </c>
      <c r="R109" s="4"/>
      <c r="S109" s="4"/>
      <c r="T109" s="4"/>
      <c r="U109" s="4">
        <f>Forward!U109*(1+SUM($B109:$B$228))</f>
        <v>0</v>
      </c>
      <c r="V109" s="6"/>
      <c r="W109" s="20">
        <f t="shared" si="0"/>
        <v>153.47465277777778</v>
      </c>
      <c r="X109" s="20">
        <f t="shared" si="1"/>
        <v>205.33116712962968</v>
      </c>
      <c r="Y109" s="23">
        <f t="shared" si="2"/>
        <v>161.86821666666665</v>
      </c>
      <c r="Z109" s="23">
        <f t="shared" si="3"/>
        <v>195.60099290123455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215.7240672222222</v>
      </c>
      <c r="AJ109" s="9">
        <f t="shared" si="8"/>
        <v>0.58430339959527</v>
      </c>
      <c r="AK109" s="9">
        <f t="shared" si="9"/>
        <v>0.58430339959527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Forward!M110*(1+SUM($B110:$B$228))-'Swap - Encargos'!D27</f>
        <v>131.72399999999999</v>
      </c>
      <c r="N110" s="4">
        <f>Forward!N110*(1+SUM($B110:$B$228))-'Swap - Encargos'!E27</f>
        <v>145.56450000000001</v>
      </c>
      <c r="O110" s="4">
        <f>Forward!O110*(1+SUM($B110:$B$228))-'Swap - Encargos'!F27</f>
        <v>160.0369</v>
      </c>
      <c r="P110" s="4">
        <f>Forward!P110*(1+SUM($B110:$B$228))-'Swap - Encargos'!G27</f>
        <v>186.61360000000002</v>
      </c>
      <c r="Q110" s="4">
        <f>Forward!Q110*(1+SUM($B110:$B$228))-'Swap - Encargos'!H27</f>
        <v>185.49090000000001</v>
      </c>
      <c r="R110" s="4"/>
      <c r="S110" s="4"/>
      <c r="T110" s="4"/>
      <c r="U110" s="4">
        <f>Forward!U110*(1+SUM($B110:$B$228))</f>
        <v>0</v>
      </c>
      <c r="V110" s="6"/>
      <c r="W110" s="20">
        <f t="shared" si="0"/>
        <v>145.77513333333334</v>
      </c>
      <c r="X110" s="20">
        <f t="shared" si="1"/>
        <v>205.33116712962968</v>
      </c>
      <c r="Y110" s="23">
        <f t="shared" si="2"/>
        <v>161.88598000000002</v>
      </c>
      <c r="Z110" s="23">
        <f t="shared" si="3"/>
        <v>195.60099290123455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243.24041666666662</v>
      </c>
      <c r="AJ110" s="9">
        <f t="shared" si="8"/>
        <v>0.62527170614816463</v>
      </c>
      <c r="AK110" s="9">
        <f t="shared" si="9"/>
        <v>0.62527170614816463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Forward!M111*(1+SUM($B111:$B$228))-'Swap - Encargos'!D28</f>
        <v>173.8415</v>
      </c>
      <c r="N111" s="4">
        <f>Forward!N111*(1+SUM($B111:$B$228))-'Swap - Encargos'!E28</f>
        <v>237.596</v>
      </c>
      <c r="O111" s="4">
        <f>Forward!O111*(1+SUM($B111:$B$228))-'Swap - Encargos'!F28</f>
        <v>232.52950000000001</v>
      </c>
      <c r="P111" s="4">
        <f>Forward!P111*(1+SUM($B111:$B$228))-'Swap - Encargos'!G28</f>
        <v>222.8185</v>
      </c>
      <c r="Q111" s="4">
        <f>Forward!Q111*(1+SUM($B111:$B$228))-'Swap - Encargos'!H28</f>
        <v>213.6335</v>
      </c>
      <c r="R111" s="4"/>
      <c r="S111" s="4"/>
      <c r="T111" s="4"/>
      <c r="U111" s="4">
        <f>Forward!U111*(1+SUM($B111:$B$228))</f>
        <v>0</v>
      </c>
      <c r="V111" s="6"/>
      <c r="W111" s="20">
        <f t="shared" si="0"/>
        <v>216.01613888888889</v>
      </c>
      <c r="X111" s="20">
        <f t="shared" si="1"/>
        <v>205.33116712962968</v>
      </c>
      <c r="Y111" s="23">
        <f t="shared" si="2"/>
        <v>213.18644166666667</v>
      </c>
      <c r="Z111" s="23">
        <f t="shared" si="3"/>
        <v>195.60099290123455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172.99941111111107</v>
      </c>
      <c r="AJ111" s="9">
        <f t="shared" si="8"/>
        <v>0.44471078626834093</v>
      </c>
      <c r="AK111" s="9">
        <f t="shared" si="9"/>
        <v>0.44471078626834093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Forward!M112*(1+SUM($B112:$B$228))-'Swap - Encargos'!D29</f>
        <v>177.52180000000001</v>
      </c>
      <c r="N112" s="4">
        <f>Forward!N112*(1+SUM($B112:$B$228))-'Swap - Encargos'!E29</f>
        <v>215.15020000000001</v>
      </c>
      <c r="O112" s="4">
        <f>Forward!O112*(1+SUM($B112:$B$228))-'Swap - Encargos'!F29</f>
        <v>211.489</v>
      </c>
      <c r="P112" s="4">
        <f>Forward!P112*(1+SUM($B112:$B$228))-'Swap - Encargos'!G29</f>
        <v>202.82780000000002</v>
      </c>
      <c r="Q112" s="4">
        <f>Forward!Q112*(1+SUM($B112:$B$228))-'Swap - Encargos'!H29</f>
        <v>208.93800000000002</v>
      </c>
      <c r="R112" s="4"/>
      <c r="S112" s="4"/>
      <c r="T112" s="4"/>
      <c r="U112" s="4">
        <f>Forward!U112*(1+SUM($B112:$B$228))</f>
        <v>0</v>
      </c>
      <c r="V112" s="6"/>
      <c r="W112" s="20">
        <f t="shared" si="0"/>
        <v>202.79288888888888</v>
      </c>
      <c r="X112" s="20">
        <f t="shared" si="1"/>
        <v>205.33116712962968</v>
      </c>
      <c r="Y112" s="23">
        <f t="shared" si="2"/>
        <v>197.26796666666669</v>
      </c>
      <c r="Z112" s="23">
        <f t="shared" si="3"/>
        <v>195.60099290123455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186.22266111111108</v>
      </c>
      <c r="AJ112" s="9">
        <f t="shared" si="8"/>
        <v>0.47870235807054784</v>
      </c>
      <c r="AK112" s="9">
        <f t="shared" si="9"/>
        <v>0.47870235807054784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Forward!M113*(1+SUM($B113:$B$228))-'Swap - Encargos'!D30</f>
        <v>159.29</v>
      </c>
      <c r="N113" s="4">
        <f>Forward!N113*(1+SUM($B113:$B$228))-'Swap - Encargos'!E30</f>
        <v>193.09100000000001</v>
      </c>
      <c r="O113" s="4">
        <f>Forward!O113*(1+SUM($B113:$B$228))-'Swap - Encargos'!F30</f>
        <v>200.1996</v>
      </c>
      <c r="P113" s="4">
        <f>Forward!P113*(1+SUM($B113:$B$228))-'Swap - Encargos'!G30</f>
        <v>199.76519999999999</v>
      </c>
      <c r="Q113" s="4">
        <f>Forward!Q113*(1+SUM($B113:$B$228))-'Swap - Encargos'!H30</f>
        <v>192.22220000000002</v>
      </c>
      <c r="R113" s="4"/>
      <c r="S113" s="4"/>
      <c r="T113" s="4"/>
      <c r="U113" s="4">
        <f>Forward!U113*(1+SUM($B113:$B$228))</f>
        <v>0</v>
      </c>
      <c r="V113" s="6"/>
      <c r="W113" s="20">
        <f t="shared" si="0"/>
        <v>187.56646666666666</v>
      </c>
      <c r="X113" s="20">
        <f t="shared" si="1"/>
        <v>205.33116712962968</v>
      </c>
      <c r="Y113" s="23">
        <f t="shared" si="2"/>
        <v>180.94909999999999</v>
      </c>
      <c r="Z113" s="23">
        <f t="shared" si="3"/>
        <v>195.60099290123455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201.44908333333331</v>
      </c>
      <c r="AJ113" s="9">
        <f t="shared" si="8"/>
        <v>0.51784326701936034</v>
      </c>
      <c r="AK113" s="9">
        <f t="shared" si="9"/>
        <v>0.51784326701936034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Forward!M114*(1+SUM($B114:$B$228))-'Swap - Encargos'!D31</f>
        <v>127.57599999999999</v>
      </c>
      <c r="N114" s="4">
        <f>Forward!N114*(1+SUM($B114:$B$228))-'Swap - Encargos'!E31</f>
        <v>170.768</v>
      </c>
      <c r="O114" s="4">
        <f>Forward!O114*(1+SUM($B114:$B$228))-'Swap - Encargos'!F31</f>
        <v>187.34</v>
      </c>
      <c r="P114" s="4">
        <f>Forward!P114*(1+SUM($B114:$B$228))-'Swap - Encargos'!G31</f>
        <v>187.0256</v>
      </c>
      <c r="Q114" s="4">
        <f>Forward!Q114*(1+SUM($B114:$B$228))-'Swap - Encargos'!H31</f>
        <v>183.5016</v>
      </c>
      <c r="R114" s="4"/>
      <c r="S114" s="4"/>
      <c r="T114" s="4"/>
      <c r="U114" s="4">
        <f>Forward!U114*(1+SUM($B114:$B$228))</f>
        <v>0</v>
      </c>
      <c r="V114" s="6"/>
      <c r="W114" s="20">
        <f t="shared" si="0"/>
        <v>168.50017777777776</v>
      </c>
      <c r="X114" s="20">
        <f t="shared" si="1"/>
        <v>205.33116712962968</v>
      </c>
      <c r="Y114" s="23">
        <f t="shared" si="2"/>
        <v>162.73717333333335</v>
      </c>
      <c r="Z114" s="23">
        <f t="shared" si="3"/>
        <v>195.60099290123455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220.5153722222222</v>
      </c>
      <c r="AJ114" s="9">
        <f t="shared" si="8"/>
        <v>0.56685490392921878</v>
      </c>
      <c r="AK114" s="9">
        <f t="shared" si="9"/>
        <v>0.56685490392921878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Forward!M115*(1+SUM($B115:$B$228))-'Swap - Encargos'!D32</f>
        <v>189.23440000000002</v>
      </c>
      <c r="N115" s="4">
        <f>Forward!N115*(1+SUM($B115:$B$228))-'Swap - Encargos'!E32</f>
        <v>205.73740000000001</v>
      </c>
      <c r="O115" s="4">
        <f>Forward!O115*(1+SUM($B115:$B$228))-'Swap - Encargos'!F32</f>
        <v>204.83760000000001</v>
      </c>
      <c r="P115" s="4">
        <f>Forward!P115*(1+SUM($B115:$B$228))-'Swap - Encargos'!G32</f>
        <v>196.036</v>
      </c>
      <c r="Q115" s="4">
        <f>Forward!Q115*(1+SUM($B115:$B$228))-'Swap - Encargos'!H32</f>
        <v>191.53500000000003</v>
      </c>
      <c r="R115" s="4"/>
      <c r="S115" s="4"/>
      <c r="T115" s="4"/>
      <c r="U115" s="4">
        <f>Forward!U115*(1+SUM($B115:$B$228))</f>
        <v>0</v>
      </c>
      <c r="V115" s="6"/>
      <c r="W115" s="20">
        <f t="shared" si="0"/>
        <v>200.88113333333337</v>
      </c>
      <c r="X115" s="20">
        <f t="shared" si="1"/>
        <v>205.33116712962968</v>
      </c>
      <c r="Y115" s="23">
        <f t="shared" si="2"/>
        <v>181.70654666666667</v>
      </c>
      <c r="Z115" s="23">
        <f t="shared" si="3"/>
        <v>195.60099290123455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188.1344166666666</v>
      </c>
      <c r="AJ115" s="9">
        <f t="shared" si="8"/>
        <v>0.48361670032641785</v>
      </c>
      <c r="AK115" s="9">
        <f t="shared" si="9"/>
        <v>0.48361670032641785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Forward!M116*(1+SUM($B116:$B$228))-'Swap - Encargos'!D33</f>
        <v>252.56300000000002</v>
      </c>
      <c r="N116" s="4">
        <f>Forward!N116*(1+SUM($B116:$B$228))-'Swap - Encargos'!E33</f>
        <v>230.7972</v>
      </c>
      <c r="O116" s="4">
        <f>Forward!O116*(1+SUM($B116:$B$228))-'Swap - Encargos'!F33</f>
        <v>214.32570000000001</v>
      </c>
      <c r="P116" s="4">
        <f>Forward!P116*(1+SUM($B116:$B$228))-'Swap - Encargos'!G33</f>
        <v>196.7561</v>
      </c>
      <c r="Q116" s="4">
        <f>Forward!Q116*(1+SUM($B116:$B$228))-'Swap - Encargos'!H33</f>
        <v>194.26560000000001</v>
      </c>
      <c r="R116" s="4"/>
      <c r="S116" s="4"/>
      <c r="T116" s="4"/>
      <c r="U116" s="4">
        <f>Forward!U116*(1+SUM($B116:$B$228))</f>
        <v>0</v>
      </c>
      <c r="V116" s="6"/>
      <c r="W116" s="20">
        <f t="shared" si="0"/>
        <v>223.26081666666667</v>
      </c>
      <c r="X116" s="20">
        <f t="shared" si="1"/>
        <v>205.33116712962968</v>
      </c>
      <c r="Y116" s="23">
        <f t="shared" si="2"/>
        <v>192.48522</v>
      </c>
      <c r="Z116" s="23">
        <f t="shared" si="3"/>
        <v>195.60099290123455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165.75473333333329</v>
      </c>
      <c r="AJ116" s="9">
        <f t="shared" si="8"/>
        <v>0.42608768038535555</v>
      </c>
      <c r="AK116" s="9">
        <f t="shared" si="9"/>
        <v>0.42608768038535555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Forward!M117*(1+SUM($B117:$B$228))-'Swap - Encargos'!D34</f>
        <v>199.44550000000001</v>
      </c>
      <c r="N117" s="4">
        <f>Forward!N117*(1+SUM($B117:$B$228))-'Swap - Encargos'!E34</f>
        <v>216.04860000000002</v>
      </c>
      <c r="O117" s="4">
        <f>Forward!O117*(1+SUM($B117:$B$228))-'Swap - Encargos'!F34</f>
        <v>208.10560000000001</v>
      </c>
      <c r="P117" s="4">
        <f>Forward!P117*(1+SUM($B117:$B$228))-'Swap - Encargos'!G34</f>
        <v>194.97400000000002</v>
      </c>
      <c r="Q117" s="4">
        <f>Forward!Q117*(1+SUM($B117:$B$228))-'Swap - Encargos'!H34</f>
        <v>186.5025</v>
      </c>
      <c r="R117" s="4"/>
      <c r="S117" s="4"/>
      <c r="T117" s="4"/>
      <c r="U117" s="4">
        <f>Forward!U117*(1+SUM($B117:$B$228))</f>
        <v>0</v>
      </c>
      <c r="V117" s="6"/>
      <c r="W117" s="20">
        <f t="shared" si="0"/>
        <v>206.99710833333336</v>
      </c>
      <c r="X117" s="20">
        <f t="shared" si="1"/>
        <v>205.33116712962968</v>
      </c>
      <c r="Y117" s="23">
        <f t="shared" si="2"/>
        <v>177.74659833333334</v>
      </c>
      <c r="Z117" s="23">
        <f t="shared" si="3"/>
        <v>195.60099290123455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182.0184416666666</v>
      </c>
      <c r="AJ117" s="9">
        <f t="shared" si="8"/>
        <v>0.46789502801794586</v>
      </c>
      <c r="AK117" s="9">
        <f t="shared" si="9"/>
        <v>0.46789502801794586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Forward!M118*(1+SUM($B118:$B$228))-'Swap - Encargos'!D35</f>
        <v>247.06720000000001</v>
      </c>
      <c r="N118" s="4">
        <f>Forward!N118*(1+SUM($B118:$B$228))-'Swap - Encargos'!E35</f>
        <v>222.95840000000001</v>
      </c>
      <c r="O118" s="4">
        <f>Forward!O118*(1+SUM($B118:$B$228))-'Swap - Encargos'!F35</f>
        <v>216.48000000000002</v>
      </c>
      <c r="P118" s="4">
        <f>Forward!P118*(1+SUM($B118:$B$228))-'Swap - Encargos'!G35</f>
        <v>200.9092</v>
      </c>
      <c r="Q118" s="4">
        <f>Forward!Q118*(1+SUM($B118:$B$228))-'Swap - Encargos'!H35</f>
        <v>189.44720000000001</v>
      </c>
      <c r="R118" s="4"/>
      <c r="S118" s="4"/>
      <c r="T118" s="4"/>
      <c r="U118" s="4">
        <f>Forward!U118*(1+SUM($B118:$B$228))</f>
        <v>0</v>
      </c>
      <c r="V118" s="6"/>
      <c r="W118" s="20">
        <f t="shared" si="0"/>
        <v>218.57786666666667</v>
      </c>
      <c r="X118" s="20">
        <f t="shared" ref="X118:X139" si="14">AVERAGE($W$2:$W$198)</f>
        <v>205.33116712962968</v>
      </c>
      <c r="Y118" s="23">
        <f t="shared" si="2"/>
        <v>182.43010666666669</v>
      </c>
      <c r="Z118" s="23">
        <f t="shared" ref="Z118:Z139" si="15">AVERAGE($Y$2:$Y$198)</f>
        <v>195.60099290123455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170.4376833333333</v>
      </c>
      <c r="AJ118" s="9">
        <f t="shared" si="8"/>
        <v>0.43812563105339442</v>
      </c>
      <c r="AK118" s="9">
        <f t="shared" si="9"/>
        <v>0.43812563105339442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Forward!M119*(1+SUM($B119:$B$228))-'Swap - Encargos'!D36</f>
        <v>309.16000000000003</v>
      </c>
      <c r="N119" s="4">
        <f>Forward!N119*(1+SUM($B119:$B$228))-'Swap - Encargos'!E36</f>
        <v>235.38400000000001</v>
      </c>
      <c r="O119" s="4">
        <f>Forward!O119*(1+SUM($B119:$B$228))-'Swap - Encargos'!F36</f>
        <v>209.68800000000002</v>
      </c>
      <c r="P119" s="4">
        <f>Forward!P119*(1+SUM($B119:$B$228))-'Swap - Encargos'!G36</f>
        <v>191.92800000000003</v>
      </c>
      <c r="Q119" s="4">
        <f>Forward!Q119*(1+SUM($B119:$B$228))-'Swap - Encargos'!H36</f>
        <v>190.488</v>
      </c>
      <c r="R119" s="4"/>
      <c r="S119" s="4"/>
      <c r="T119" s="4"/>
      <c r="U119" s="4">
        <f>Forward!U119*(1+SUM($B119:$B$228))</f>
        <v>0</v>
      </c>
      <c r="V119" s="6"/>
      <c r="W119" s="20">
        <f t="shared" si="0"/>
        <v>222.10266666666672</v>
      </c>
      <c r="X119" s="20">
        <f t="shared" si="14"/>
        <v>205.33116712962968</v>
      </c>
      <c r="Y119" s="23">
        <f t="shared" si="2"/>
        <v>180.95560000000003</v>
      </c>
      <c r="Z119" s="23">
        <f t="shared" si="15"/>
        <v>195.60099290123455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166.91288333333324</v>
      </c>
      <c r="AJ119" s="9">
        <f t="shared" si="8"/>
        <v>0.42906481073400088</v>
      </c>
      <c r="AK119" s="9">
        <f t="shared" si="9"/>
        <v>0.42906481073400088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Forward!M120*(1+SUM($B120:$B$228))-'Swap - Encargos'!D37</f>
        <v>268.29320000000001</v>
      </c>
      <c r="N120" s="4">
        <f>Forward!N120*(1+SUM($B120:$B$228))-'Swap - Encargos'!E37</f>
        <v>161.5376</v>
      </c>
      <c r="O120" s="4">
        <f>Forward!O120*(1+SUM($B120:$B$228))-'Swap - Encargos'!F37</f>
        <v>194.6114</v>
      </c>
      <c r="P120" s="4">
        <f>Forward!P120*(1+SUM($B120:$B$228))-'Swap - Encargos'!G37</f>
        <v>190.7028</v>
      </c>
      <c r="Q120" s="4">
        <f>Forward!Q120*(1+SUM($B120:$B$228))-'Swap - Encargos'!H37</f>
        <v>184.28980000000001</v>
      </c>
      <c r="R120" s="4"/>
      <c r="S120" s="4"/>
      <c r="T120" s="4"/>
      <c r="U120" s="4">
        <f>Forward!U120*(1+SUM($B120:$B$228))</f>
        <v>0</v>
      </c>
      <c r="V120" s="6"/>
      <c r="W120" s="20">
        <f t="shared" si="0"/>
        <v>186.59451111111113</v>
      </c>
      <c r="X120" s="20">
        <f t="shared" si="14"/>
        <v>205.33116712962968</v>
      </c>
      <c r="Y120" s="23">
        <f t="shared" si="2"/>
        <v>155.17142666666669</v>
      </c>
      <c r="Z120" s="23">
        <f t="shared" si="15"/>
        <v>195.60099290123455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202.42103888888883</v>
      </c>
      <c r="AJ120" s="9">
        <f t="shared" si="8"/>
        <v>0.52034176754345385</v>
      </c>
      <c r="AK120" s="9">
        <f t="shared" si="9"/>
        <v>0.52034176754345385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Forward!M121*(1+SUM($B121:$B$228))-'Swap - Encargos'!D38</f>
        <v>126.2079</v>
      </c>
      <c r="N121" s="4">
        <f>Forward!N121*(1+SUM($B121:$B$228))-'Swap - Encargos'!E38</f>
        <v>174.166</v>
      </c>
      <c r="O121" s="4">
        <f>Forward!O121*(1+SUM($B121:$B$228))-'Swap - Encargos'!F38</f>
        <v>196.0317</v>
      </c>
      <c r="P121" s="4">
        <f>Forward!P121*(1+SUM($B121:$B$228))-'Swap - Encargos'!G38</f>
        <v>199.63820000000001</v>
      </c>
      <c r="Q121" s="4">
        <f>Forward!Q121*(1+SUM($B121:$B$228))-'Swap - Encargos'!H38</f>
        <v>190.24469999999999</v>
      </c>
      <c r="R121" s="4"/>
      <c r="S121" s="4"/>
      <c r="T121" s="4"/>
      <c r="U121" s="4">
        <f>Forward!U121*(1+SUM($B121:$B$228))</f>
        <v>0</v>
      </c>
      <c r="V121" s="6"/>
      <c r="W121" s="20">
        <f t="shared" si="0"/>
        <v>187.90556944444444</v>
      </c>
      <c r="X121" s="20">
        <f t="shared" si="14"/>
        <v>205.33116712962968</v>
      </c>
      <c r="Y121" s="23">
        <f t="shared" si="2"/>
        <v>154.119585</v>
      </c>
      <c r="Z121" s="23">
        <f t="shared" si="15"/>
        <v>195.60099290123455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201.10998055555552</v>
      </c>
      <c r="AJ121" s="9">
        <f t="shared" si="8"/>
        <v>0.51697157235888269</v>
      </c>
      <c r="AK121" s="9">
        <f t="shared" si="9"/>
        <v>0.51697157235888269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Forward!N122*(1+SUM($B122:$B$228))-'Swap - Encargos'!E39</f>
        <v>170.86249999999998</v>
      </c>
      <c r="O122" s="4">
        <f>Forward!O122*(1+SUM($B122:$B$228))-'Swap - Encargos'!F39</f>
        <v>206.62649999999999</v>
      </c>
      <c r="P122" s="4">
        <f>Forward!P122*(1+SUM($B122:$B$228))-'Swap - Encargos'!G39</f>
        <v>191.23</v>
      </c>
      <c r="Q122" s="4">
        <f>Forward!Q122*(1+SUM($B122:$B$228))-'Swap - Encargos'!H39</f>
        <v>182.86249999999998</v>
      </c>
      <c r="R122" s="4"/>
      <c r="S122" s="4"/>
      <c r="T122" s="4"/>
      <c r="U122" s="4">
        <f>Forward!U122*(1+SUM($B122:$B$228))</f>
        <v>0</v>
      </c>
      <c r="V122" s="6"/>
      <c r="W122" s="20">
        <f t="shared" si="0"/>
        <v>189.57300000000001</v>
      </c>
      <c r="X122" s="20">
        <f t="shared" si="14"/>
        <v>205.33116712962968</v>
      </c>
      <c r="Y122" s="23">
        <f t="shared" si="2"/>
        <v>150.31630000000001</v>
      </c>
      <c r="Z122" s="23">
        <f t="shared" si="15"/>
        <v>195.60099290123455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216.53204999999994</v>
      </c>
      <c r="AJ122" s="9">
        <f t="shared" si="8"/>
        <v>0.53319221221208646</v>
      </c>
      <c r="AK122" s="9">
        <f t="shared" si="9"/>
        <v>0.53319221221208646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Forward!N123*(1+SUM($B123:$B$228))-'Swap - Encargos'!E40</f>
        <v>230.32130000000001</v>
      </c>
      <c r="O123" s="4">
        <f>Forward!O123*(1+SUM($B123:$B$228))-'Swap - Encargos'!F40</f>
        <v>220.74610000000001</v>
      </c>
      <c r="P123" s="4">
        <f>Forward!P123*(1+SUM($B123:$B$228))-'Swap - Encargos'!G40</f>
        <v>207.23620000000003</v>
      </c>
      <c r="Q123" s="4">
        <f>Forward!Q123*(1+SUM($B123:$B$228))-'Swap - Encargos'!H40</f>
        <v>192.15770000000001</v>
      </c>
      <c r="R123" s="4"/>
      <c r="S123" s="4"/>
      <c r="T123" s="4"/>
      <c r="U123" s="4">
        <f>Forward!U123*(1+SUM($B123:$B$228))</f>
        <v>0</v>
      </c>
      <c r="V123" s="6"/>
      <c r="W123" s="20">
        <f t="shared" si="0"/>
        <v>218.37443333333334</v>
      </c>
      <c r="X123" s="20">
        <f t="shared" si="14"/>
        <v>205.33116712962968</v>
      </c>
      <c r="Y123" s="23">
        <f t="shared" si="2"/>
        <v>166.25357166666669</v>
      </c>
      <c r="Z123" s="23">
        <f t="shared" si="15"/>
        <v>195.60099290123455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6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187.73061666666661</v>
      </c>
      <c r="AJ123" s="9">
        <f t="shared" si="8"/>
        <v>0.46227107165169856</v>
      </c>
      <c r="AK123" s="9">
        <f t="shared" si="9"/>
        <v>0.46227107165169856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Forward!N124*(1+SUM($B124:$B$228))-'Swap - Encargos'!E41</f>
        <v>301.93360000000001</v>
      </c>
      <c r="O124" s="4">
        <f>Forward!O124*(1+SUM($B124:$B$228))-'Swap - Encargos'!F41</f>
        <v>246.2296</v>
      </c>
      <c r="P124" s="4">
        <f>Forward!P124*(1+SUM($B124:$B$228))-'Swap - Encargos'!G41</f>
        <v>204.11279999999999</v>
      </c>
      <c r="Q124" s="4">
        <f>Forward!Q124*(1+SUM($B124:$B$228))-'Swap - Encargos'!H41</f>
        <v>196.23079999999999</v>
      </c>
      <c r="R124" s="4">
        <f>Forward!R124*(1+SUM($B124:$B$228))-'Swap - Encargos'!I41</f>
        <v>195.93680000000001</v>
      </c>
      <c r="S124" s="4"/>
      <c r="T124" s="4"/>
      <c r="U124" s="4">
        <f>Forward!U124*(1+SUM($B124:$B$228))</f>
        <v>0</v>
      </c>
      <c r="V124" s="6"/>
      <c r="W124" s="20">
        <f t="shared" si="0"/>
        <v>244.88628888888894</v>
      </c>
      <c r="X124" s="20">
        <f t="shared" si="14"/>
        <v>205.33116712962968</v>
      </c>
      <c r="Y124" s="23">
        <f t="shared" si="2"/>
        <v>218.82426666666669</v>
      </c>
      <c r="Z124" s="23">
        <f t="shared" si="15"/>
        <v>195.60099290123455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6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161.21876111111101</v>
      </c>
      <c r="AJ124" s="9">
        <f t="shared" si="8"/>
        <v>0.39698782645305947</v>
      </c>
      <c r="AK124" s="9">
        <f t="shared" si="9"/>
        <v>0.39698782645305947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Forward!N125*(1+SUM($B125:$B$228))-'Swap - Encargos'!E42</f>
        <v>307.38799999999998</v>
      </c>
      <c r="O125" s="4">
        <f>Forward!O125*(1+SUM($B125:$B$228))-'Swap - Encargos'!F42</f>
        <v>249.30520000000001</v>
      </c>
      <c r="P125" s="4">
        <f>Forward!P125*(1+SUM($B125:$B$228))-'Swap - Encargos'!G42</f>
        <v>198.42320000000001</v>
      </c>
      <c r="Q125" s="4">
        <f>Forward!Q125*(1+SUM($B125:$B$228))-'Swap - Encargos'!H42</f>
        <v>184.42760000000001</v>
      </c>
      <c r="R125" s="4">
        <f>Forward!R125*(1+SUM($B125:$B$228))-'Swap - Encargos'!I42</f>
        <v>194.16560000000001</v>
      </c>
      <c r="S125" s="4">
        <f>Forward!S125*(1+SUM($B125:$B$228))-'Swap - Encargos'!J42</f>
        <v>193.90360000000001</v>
      </c>
      <c r="T125" s="4">
        <f>Forward!T125*(1+SUM($B125:$B$228))-'Swap - Encargos'!K42</f>
        <v>186.37960000000001</v>
      </c>
      <c r="U125" s="4">
        <f>Forward!U125*(1+SUM($B125:$B$228))</f>
        <v>0</v>
      </c>
      <c r="V125" s="6"/>
      <c r="W125" s="20">
        <f t="shared" si="0"/>
        <v>241.45876666666669</v>
      </c>
      <c r="X125" s="20">
        <f t="shared" si="14"/>
        <v>205.33116712962968</v>
      </c>
      <c r="Y125" s="23">
        <f t="shared" si="2"/>
        <v>221.0677</v>
      </c>
      <c r="Z125" s="23">
        <f t="shared" si="15"/>
        <v>195.60099290123455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6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164.64628333333326</v>
      </c>
      <c r="AJ125" s="9">
        <f t="shared" si="8"/>
        <v>0.40542781561897168</v>
      </c>
      <c r="AK125" s="9">
        <f t="shared" si="9"/>
        <v>0.40542781561897168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Forward!N126*(1+SUM($B126:$B$228))-'Swap - Encargos'!E43</f>
        <v>320.12360000000001</v>
      </c>
      <c r="O126" s="4">
        <f>Forward!O126*(1+SUM($B126:$B$228))-'Swap - Encargos'!F43</f>
        <v>252.0351</v>
      </c>
      <c r="P126" s="4">
        <f>Forward!P126*(1+SUM($B126:$B$228))-'Swap - Encargos'!G43</f>
        <v>199.6301</v>
      </c>
      <c r="Q126" s="4">
        <f>Forward!Q126*(1+SUM($B126:$B$228))-'Swap - Encargos'!H43</f>
        <v>186.66810000000001</v>
      </c>
      <c r="R126" s="4">
        <f>Forward!R126*(1+SUM($B126:$B$228))-'Swap - Encargos'!I43</f>
        <v>192.42760000000001</v>
      </c>
      <c r="S126" s="4">
        <f>Forward!S126*(1+SUM($B126:$B$228))-'Swap - Encargos'!J43</f>
        <v>197.18710000000002</v>
      </c>
      <c r="T126" s="4">
        <f>Forward!T126*(1+SUM($B126:$B$228))-'Swap - Encargos'!K43</f>
        <v>185.70609999999999</v>
      </c>
      <c r="U126" s="4">
        <f>Forward!U126*(1+SUM($B126:$B$228))</f>
        <v>0</v>
      </c>
      <c r="V126" s="6"/>
      <c r="W126" s="20">
        <f t="shared" si="0"/>
        <v>242.43454444444444</v>
      </c>
      <c r="X126" s="20">
        <f t="shared" si="14"/>
        <v>205.33116712962968</v>
      </c>
      <c r="Y126" s="23">
        <f t="shared" si="2"/>
        <v>221.98113333333333</v>
      </c>
      <c r="Z126" s="23">
        <f t="shared" si="15"/>
        <v>195.60099290123455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6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163.67050555555551</v>
      </c>
      <c r="AJ126" s="9">
        <f t="shared" si="8"/>
        <v>0.4030250437800651</v>
      </c>
      <c r="AK126" s="9">
        <f t="shared" si="9"/>
        <v>0.4030250437800651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Forward!N127*(1+SUM($B127:$B$228))-'Swap - Encargos'!E44</f>
        <v>336.56200000000001</v>
      </c>
      <c r="O127" s="4">
        <f>Forward!O127*(1+SUM($B127:$B$228))-'Swap - Encargos'!F44</f>
        <v>264.78550000000001</v>
      </c>
      <c r="P127" s="4">
        <f>Forward!P127*(1+SUM($B127:$B$228))-'Swap - Encargos'!G44</f>
        <v>204.01000000000002</v>
      </c>
      <c r="Q127" s="4">
        <f>Forward!Q127*(1+SUM($B127:$B$228))-'Swap - Encargos'!H44</f>
        <v>192.19100000000003</v>
      </c>
      <c r="R127" s="4">
        <f>Forward!R127*(1+SUM($B127:$B$228))-'Swap - Encargos'!I44</f>
        <v>198.96350000000001</v>
      </c>
      <c r="S127" s="4">
        <f>Forward!S127*(1+SUM($B127:$B$228))-'Swap - Encargos'!J44</f>
        <v>197.73600000000002</v>
      </c>
      <c r="T127" s="4">
        <f>Forward!T127*(1+SUM($B127:$B$228))-'Swap - Encargos'!K44</f>
        <v>185.28100000000001</v>
      </c>
      <c r="U127" s="4">
        <f>Forward!U127*(1+SUM($B127:$B$228))</f>
        <v>0</v>
      </c>
      <c r="V127" s="6"/>
      <c r="W127" s="20">
        <f t="shared" si="0"/>
        <v>248.40097222222226</v>
      </c>
      <c r="X127" s="20">
        <f t="shared" si="14"/>
        <v>205.33116712962968</v>
      </c>
      <c r="Y127" s="23">
        <f t="shared" si="2"/>
        <v>227.73356666666669</v>
      </c>
      <c r="Z127" s="23">
        <f t="shared" si="15"/>
        <v>195.60099290123455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6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157.70407777777768</v>
      </c>
      <c r="AJ127" s="9">
        <f t="shared" si="8"/>
        <v>0.38833321028088102</v>
      </c>
      <c r="AK127" s="9">
        <f t="shared" si="9"/>
        <v>0.38833321028088102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Forward!N128*(1+SUM($B128:$B$228))-'Swap - Encargos'!E45</f>
        <v>299.61959999999999</v>
      </c>
      <c r="O128" s="4">
        <f>Forward!O128*(1+SUM($B128:$B$228))-'Swap - Encargos'!F45</f>
        <v>255.8956</v>
      </c>
      <c r="P128" s="4">
        <f>Forward!P128*(1+SUM($B128:$B$228))-'Swap - Encargos'!G45</f>
        <v>214.65439999999998</v>
      </c>
      <c r="Q128" s="4">
        <f>Forward!Q128*(1+SUM($B128:$B$228))-'Swap - Encargos'!H45</f>
        <v>194.79239999999999</v>
      </c>
      <c r="R128" s="4">
        <f>Forward!R128*(1+SUM($B128:$B$228))-'Swap - Encargos'!I45</f>
        <v>200.57689999999999</v>
      </c>
      <c r="S128" s="4">
        <f>Forward!S128*(1+SUM($B128:$B$228))-'Swap - Encargos'!J45</f>
        <v>196.36139999999997</v>
      </c>
      <c r="T128" s="4">
        <f>Forward!T128*(1+SUM($B128:$B$228))-'Swap - Encargos'!K45</f>
        <v>183.93039999999999</v>
      </c>
      <c r="U128" s="4">
        <f>Forward!U128*(1+SUM($B128:$B$228))</f>
        <v>0</v>
      </c>
      <c r="V128" s="6"/>
      <c r="W128" s="20">
        <f t="shared" si="0"/>
        <v>239.25200000000001</v>
      </c>
      <c r="X128" s="20">
        <f t="shared" si="14"/>
        <v>205.33116712962968</v>
      </c>
      <c r="Y128" s="23">
        <f t="shared" si="2"/>
        <v>222.78195999999997</v>
      </c>
      <c r="Z128" s="23">
        <f t="shared" si="15"/>
        <v>195.60099290123455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6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166.85304999999994</v>
      </c>
      <c r="AJ128" s="9">
        <f t="shared" si="8"/>
        <v>0.41086179548863022</v>
      </c>
      <c r="AK128" s="9">
        <f t="shared" si="9"/>
        <v>0.41086179548863022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Forward!N129*(1+SUM($B129:$B$228))-'Swap - Encargos'!E46</f>
        <v>272.86649999999997</v>
      </c>
      <c r="O129" s="4">
        <f>Forward!O129*(1+SUM($B129:$B$228))-'Swap - Encargos'!F46</f>
        <v>236.85399999999998</v>
      </c>
      <c r="P129" s="4">
        <f>Forward!P129*(1+SUM($B129:$B$228))-'Swap - Encargos'!G46</f>
        <v>211.15299999999999</v>
      </c>
      <c r="Q129" s="4">
        <f>Forward!Q129*(1+SUM($B129:$B$228))-'Swap - Encargos'!H46</f>
        <v>192.30250000000001</v>
      </c>
      <c r="R129" s="4">
        <f>Forward!R129*(1+SUM($B129:$B$228))-'Swap - Encargos'!I46</f>
        <v>203.1</v>
      </c>
      <c r="S129" s="4">
        <f>Forward!S129*(1+SUM($B129:$B$228))-'Swap - Encargos'!J46</f>
        <v>195.89750000000001</v>
      </c>
      <c r="T129" s="4">
        <f>Forward!T129*(1+SUM($B129:$B$228))-'Swap - Encargos'!K46</f>
        <v>187.49250000000001</v>
      </c>
      <c r="U129" s="4">
        <f>Forward!U129*(1+SUM($B129:$B$228))</f>
        <v>0</v>
      </c>
      <c r="V129" s="6"/>
      <c r="W129" s="20">
        <f t="shared" si="0"/>
        <v>224.62594444444443</v>
      </c>
      <c r="X129" s="20">
        <f t="shared" si="14"/>
        <v>205.33116712962968</v>
      </c>
      <c r="Y129" s="23">
        <f t="shared" si="2"/>
        <v>214.27548333333334</v>
      </c>
      <c r="Z129" s="23">
        <f t="shared" si="15"/>
        <v>195.60099290123455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6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181.47910555555552</v>
      </c>
      <c r="AJ129" s="9">
        <f t="shared" si="8"/>
        <v>0.44687724409129004</v>
      </c>
      <c r="AK129" s="9">
        <f t="shared" si="9"/>
        <v>0.44687724409129004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Forward!N130*(1+SUM($B130:$B$228))-'Swap - Encargos'!E47</f>
        <v>327.8528</v>
      </c>
      <c r="O130" s="4">
        <f>Forward!O130*(1+SUM($B130:$B$228))-'Swap - Encargos'!F47</f>
        <v>255.0224</v>
      </c>
      <c r="P130" s="4">
        <f>Forward!P130*(1+SUM($B130:$B$228))-'Swap - Encargos'!G47</f>
        <v>213.02560000000003</v>
      </c>
      <c r="Q130" s="4">
        <f>Forward!Q130*(1+SUM($B130:$B$228))-'Swap - Encargos'!H47</f>
        <v>201.15200000000002</v>
      </c>
      <c r="R130" s="4">
        <f>Forward!R130*(1+SUM($B130:$B$228))-'Swap - Encargos'!I47</f>
        <v>210.94400000000002</v>
      </c>
      <c r="S130" s="4">
        <f>Forward!S130*(1+SUM($B130:$B$228))-'Swap - Encargos'!J47</f>
        <v>211.73600000000002</v>
      </c>
      <c r="T130" s="4">
        <f>Forward!T130*(1+SUM($B130:$B$228))-'Swap - Encargos'!K47</f>
        <v>203.32000000000002</v>
      </c>
      <c r="U130" s="4">
        <f>Forward!U130*(1+SUM($B130:$B$228))</f>
        <v>0</v>
      </c>
      <c r="V130" s="6"/>
      <c r="W130" s="20">
        <f t="shared" ref="W130:W139" si="17">((13-MONTH($C130))*INDEX($D130:$V130,1,MATCH(YEAR($C130),$D$1:$V$1,0))+12*INDEX($D130:$V130,1,MATCH(YEAR($C130)+1,$D$1:$V$1,0))+12*INDEX($D130:$V130,1,MATCH(YEAR($C130)+2,$D$1:$V$1,0))+(MONTH($C130)-1)*INDEX($D130:$V130,1,MATCH(YEAR($C130)+3,$D$1:$V$1,0)))/36</f>
        <v>237.14453333333333</v>
      </c>
      <c r="X130" s="20">
        <f t="shared" si="14"/>
        <v>205.33116712962968</v>
      </c>
      <c r="Y130" s="23">
        <f t="shared" ref="Y130:Y139" si="18">((13-MONTH($C130))*INDEX($D130:$V130,1,MATCH(YEAR($C130),$D$1:$V$1,0))+12*INDEX($D130:$V130,1,MATCH(YEAR($C130)+1,$D$1:$V$1,0))+12*INDEX($D130:$V130,1,MATCH(YEAR($C130)+2,$D$1:$V$1,0))+12*INDEX($D130:$V130,1,MATCH(YEAR($C130)+3,$D$1:$V$1,0))+12*INDEX($D130:$V130,1,MATCH(YEAR($C130)+4,$D$1:$V$1,0))+(MONTH($C130)-1)*INDEX($D130:$V130,1,MATCH(YEAR($C130)+5,$D$1:$V$1,0)))/60</f>
        <v>226.11712000000003</v>
      </c>
      <c r="Z130" s="23">
        <f t="shared" si="15"/>
        <v>195.60099290123455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6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ref="AH130:AH139" si="19">$AE130+$AC130</f>
        <v>490.66464499999995</v>
      </c>
      <c r="AI130" s="25">
        <f t="shared" ref="AI130:AI134" si="20">(AE130-W130)</f>
        <v>168.96051666666662</v>
      </c>
      <c r="AJ130" s="9">
        <f t="shared" ref="AJ130:AJ134" si="21">(AE130-W130)/AE130</f>
        <v>0.4160512573450309</v>
      </c>
      <c r="AK130" s="9">
        <f t="shared" si="9"/>
        <v>0.4160512573450309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Forward!N131*(1+SUM($B131:$B$228))-'Swap - Encargos'!E48</f>
        <v>319.84960000000001</v>
      </c>
      <c r="O131" s="4">
        <f>Forward!O131*(1+SUM($B131:$B$228))-'Swap - Encargos'!F48</f>
        <v>235.3408</v>
      </c>
      <c r="P131" s="4">
        <f>Forward!P131*(1+SUM($B131:$B$228))-'Swap - Encargos'!G48</f>
        <v>211.90559999999999</v>
      </c>
      <c r="Q131" s="4">
        <f>Forward!Q131*(1+SUM($B131:$B$228))-'Swap - Encargos'!H48</f>
        <v>214.464</v>
      </c>
      <c r="R131" s="4">
        <f>Forward!R131*(1+SUM($B131:$B$228))-'Swap - Encargos'!I48</f>
        <v>221.28</v>
      </c>
      <c r="S131" s="4">
        <f>Forward!S131*(1+SUM($B131:$B$228))-'Swap - Encargos'!J48</f>
        <v>223.09599999999998</v>
      </c>
      <c r="T131" s="4">
        <f>Forward!T131*(1+SUM($B131:$B$228))-'Swap - Encargos'!K48</f>
        <v>209.72799999999998</v>
      </c>
      <c r="U131" s="4">
        <f>Forward!U131*(1+SUM($B131:$B$228))</f>
        <v>0</v>
      </c>
      <c r="V131" s="6"/>
      <c r="W131" s="20">
        <f t="shared" si="17"/>
        <v>229.35226666666665</v>
      </c>
      <c r="X131" s="20">
        <f t="shared" si="14"/>
        <v>205.33116712962968</v>
      </c>
      <c r="Y131" s="23">
        <f t="shared" si="18"/>
        <v>226.05495999999999</v>
      </c>
      <c r="Z131" s="23">
        <f t="shared" si="15"/>
        <v>195.60099290123455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6"/>
        <v>406.10504999999995</v>
      </c>
      <c r="AF131" s="8">
        <f t="shared" ref="AF131:AF139" si="22">$AE131+$AA131</f>
        <v>426.34052499999996</v>
      </c>
      <c r="AG131" s="14">
        <f>$AE131+$AB131</f>
        <v>454.01535499999994</v>
      </c>
      <c r="AH131" s="8">
        <f t="shared" si="19"/>
        <v>490.66464499999995</v>
      </c>
      <c r="AI131" s="25">
        <f t="shared" si="20"/>
        <v>176.7527833333333</v>
      </c>
      <c r="AJ131" s="9">
        <f t="shared" si="21"/>
        <v>0.43523906765831483</v>
      </c>
      <c r="AK131" s="9">
        <f>IF(AJ131&gt;0,AJ131,0)</f>
        <v>0.43523906765831483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Forward!N132*(1+SUM($B132:$B$228))-'Swap - Encargos'!E49</f>
        <v>288.59050000000002</v>
      </c>
      <c r="O132" s="4">
        <f>Forward!O132*(1+SUM($B132:$B$228))-'Swap - Encargos'!F49</f>
        <v>230.01609999999999</v>
      </c>
      <c r="P132" s="4">
        <f>Forward!P132*(1+SUM($B132:$B$228))-'Swap - Encargos'!G49</f>
        <v>207.3647</v>
      </c>
      <c r="Q132" s="4">
        <f>Forward!Q132*(1+SUM($B132:$B$228))-'Swap - Encargos'!H49</f>
        <v>212.07750000000001</v>
      </c>
      <c r="R132" s="4">
        <f>Forward!R132*(1+SUM($B132:$B$228))-'Swap - Encargos'!I49</f>
        <v>209.898</v>
      </c>
      <c r="S132" s="4">
        <f>Forward!S132*(1+SUM($B132:$B$228))-'Swap - Encargos'!J49</f>
        <v>216.71850000000001</v>
      </c>
      <c r="T132" s="4">
        <f>Forward!T132*(1+SUM($B132:$B$228))-'Swap - Encargos'!K49</f>
        <v>208.3595</v>
      </c>
      <c r="U132" s="4">
        <f>Forward!U132*(1+SUM($B132:$B$228))</f>
        <v>0</v>
      </c>
      <c r="V132" s="6"/>
      <c r="W132" s="20">
        <f t="shared" si="17"/>
        <v>220.7368222222222</v>
      </c>
      <c r="X132" s="20">
        <f t="shared" si="14"/>
        <v>205.33116712962968</v>
      </c>
      <c r="Y132" s="23">
        <f t="shared" si="18"/>
        <v>217.61069333333333</v>
      </c>
      <c r="Z132" s="23">
        <f t="shared" si="15"/>
        <v>195.60099290123455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6"/>
        <v>406.10504999999995</v>
      </c>
      <c r="AF132" s="8">
        <f t="shared" si="22"/>
        <v>426.34052499999996</v>
      </c>
      <c r="AG132" s="14">
        <f>$AE132+$AB132</f>
        <v>454.01535499999994</v>
      </c>
      <c r="AH132" s="8">
        <f t="shared" si="19"/>
        <v>490.66464499999995</v>
      </c>
      <c r="AI132" s="25">
        <f t="shared" si="20"/>
        <v>185.36822777777775</v>
      </c>
      <c r="AJ132" s="9">
        <f t="shared" si="21"/>
        <v>0.45645388496837891</v>
      </c>
      <c r="AK132" s="9">
        <f>IF(AJ132&gt;0,AJ132,0)</f>
        <v>0.45645388496837891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Forward!N133*(1+SUM($B133:$B$228))-'Swap - Encargos'!E50</f>
        <v>313.63920000000002</v>
      </c>
      <c r="O133" s="4">
        <f>Forward!O133*(1+SUM($B133:$B$228))-'Swap - Encargos'!F50</f>
        <v>270.7756</v>
      </c>
      <c r="P133" s="4">
        <f>Forward!P133*(1+SUM($B133:$B$228))-'Swap - Encargos'!G50</f>
        <v>243.03649999999999</v>
      </c>
      <c r="Q133" s="4">
        <f>Forward!Q133*(1+SUM($B133:$B$228))-'Swap - Encargos'!H50</f>
        <v>244.86599999999999</v>
      </c>
      <c r="R133" s="4">
        <f>Forward!R133*(1+SUM($B133:$B$228))-'Swap - Encargos'!I50</f>
        <v>221.87710000000001</v>
      </c>
      <c r="S133" s="4">
        <f>Forward!S133*(1+SUM($B133:$B$228))-'Swap - Encargos'!J50</f>
        <v>204.9905</v>
      </c>
      <c r="T133" s="4">
        <f>Forward!T133*(1+SUM($B133:$B$228))-'Swap - Encargos'!K50</f>
        <v>192.64950000000002</v>
      </c>
      <c r="U133" s="4">
        <f>Forward!U133*(1+SUM($B133:$B$228))</f>
        <v>0</v>
      </c>
      <c r="V133" s="6"/>
      <c r="W133" s="20">
        <f t="shared" si="17"/>
        <v>254.80306666666669</v>
      </c>
      <c r="X133" s="20">
        <f t="shared" si="14"/>
        <v>205.33116712962968</v>
      </c>
      <c r="Y133" s="23">
        <f t="shared" si="18"/>
        <v>238.91995166666669</v>
      </c>
      <c r="Z133" s="23">
        <f t="shared" si="15"/>
        <v>195.60099290123455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6"/>
        <v>406.10504999999995</v>
      </c>
      <c r="AF133" s="8">
        <f t="shared" si="22"/>
        <v>426.34052499999996</v>
      </c>
      <c r="AG133" s="14">
        <f>$AE133+$AB133</f>
        <v>454.01535499999994</v>
      </c>
      <c r="AH133" s="8">
        <f t="shared" si="19"/>
        <v>490.66464499999995</v>
      </c>
      <c r="AI133" s="25">
        <f t="shared" si="20"/>
        <v>151.30198333333325</v>
      </c>
      <c r="AJ133" s="9">
        <f t="shared" si="21"/>
        <v>0.37256858375273411</v>
      </c>
      <c r="AK133" s="9">
        <f>IF(AJ133&gt;0,AJ133,0)</f>
        <v>0.37256858375273411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Forward!O134*(1+SUM($B134:$B$228))-'Swap - Encargos'!F51</f>
        <v>337.21119999999996</v>
      </c>
      <c r="P134" s="4">
        <f>Forward!P134*(1+SUM($B134:$B$228))-'Swap - Encargos'!G51</f>
        <v>268.05519999999996</v>
      </c>
      <c r="Q134" s="4">
        <f>Forward!Q134*(1+SUM($B134:$B$228))-'Swap - Encargos'!H51</f>
        <v>261.46999999999997</v>
      </c>
      <c r="R134" s="4">
        <f>Forward!R134*(1+SUM($B134:$B$228))-'Swap - Encargos'!I51</f>
        <v>243.85399999999998</v>
      </c>
      <c r="S134" s="4">
        <f>Forward!S134*(1+SUM($B134:$B$228))-'Swap - Encargos'!J51</f>
        <v>213.62199999999999</v>
      </c>
      <c r="T134" s="4">
        <f>Forward!T134*(1+SUM($B134:$B$228))-'Swap - Encargos'!K51</f>
        <v>203.25239999999999</v>
      </c>
      <c r="U134" s="4">
        <f>Forward!U134*(1+SUM($B134:$B$228))</f>
        <v>0</v>
      </c>
      <c r="V134" s="6"/>
      <c r="W134" s="20">
        <f t="shared" si="17"/>
        <v>288.91213333333326</v>
      </c>
      <c r="X134" s="20">
        <f t="shared" si="14"/>
        <v>205.33116712962968</v>
      </c>
      <c r="Y134" s="23">
        <f t="shared" si="18"/>
        <v>264.84247999999997</v>
      </c>
      <c r="Z134" s="23">
        <f t="shared" si="15"/>
        <v>195.60099290123455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22"/>
        <v>421.44258000000002</v>
      </c>
      <c r="AG134" s="14">
        <f>$AE134+$AB134</f>
        <v>448.01660400000003</v>
      </c>
      <c r="AH134" s="8">
        <f t="shared" si="19"/>
        <v>483.20811600000002</v>
      </c>
      <c r="AI134" s="25">
        <f t="shared" si="20"/>
        <v>113.09986666666674</v>
      </c>
      <c r="AJ134" s="9">
        <f t="shared" si="21"/>
        <v>0.28133455386074729</v>
      </c>
      <c r="AK134" s="9">
        <f>IF(AJ134&gt;0,AJ134,0)</f>
        <v>0.28133455386074729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Forward!O135*(1+SUM($B135:$B$228))-'Swap - Encargos'!F52</f>
        <v>385.72559999999999</v>
      </c>
      <c r="P135" s="4">
        <f>Forward!P135*(1+SUM($B135:$B$228))-'Swap - Encargos'!G52</f>
        <v>270.7244</v>
      </c>
      <c r="Q135" s="4">
        <f>Forward!Q135*(1+SUM($B135:$B$228))-'Swap - Encargos'!H52</f>
        <v>277.33080000000001</v>
      </c>
      <c r="R135" s="4">
        <f>Forward!R135*(1+SUM($B135:$B$228))-'Swap - Encargos'!I52</f>
        <v>249.642</v>
      </c>
      <c r="S135" s="4">
        <f>Forward!S135*(1+SUM($B135:$B$228))-'Swap - Encargos'!J52</f>
        <v>232.0762</v>
      </c>
      <c r="T135" s="4">
        <f>Forward!T135*(1+SUM($B135:$B$228))-'Swap - Encargos'!K52</f>
        <v>205.1414</v>
      </c>
      <c r="U135" s="4">
        <f>Forward!U135*(1+SUM($B135:$B$228))</f>
        <v>0</v>
      </c>
      <c r="V135" s="6"/>
      <c r="W135" s="20">
        <f t="shared" si="17"/>
        <v>307.48016666666666</v>
      </c>
      <c r="X135" s="20">
        <f t="shared" si="14"/>
        <v>205.33116712962968</v>
      </c>
      <c r="Y135" s="23">
        <f t="shared" si="18"/>
        <v>280.09006333333332</v>
      </c>
      <c r="Z135" s="23">
        <f t="shared" si="15"/>
        <v>195.60099290123455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22"/>
        <v>421.44258000000002</v>
      </c>
      <c r="AG135" s="14">
        <f>$AE135+$AB135</f>
        <v>448.01660400000003</v>
      </c>
      <c r="AH135" s="8">
        <f t="shared" si="19"/>
        <v>483.20811600000002</v>
      </c>
      <c r="AI135" s="25">
        <f>(AE135-W135)</f>
        <v>94.531833333333338</v>
      </c>
      <c r="AJ135" s="9">
        <f>(AE135-W135)/AE135</f>
        <v>0.23514679495471114</v>
      </c>
      <c r="AK135" s="9">
        <f>IF(AJ135&gt;0,AJ135,0)</f>
        <v>0.23514679495471114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Forward!O136*(1+SUM($B136:$B$228))-'Swap - Encargos'!F53</f>
        <v>341.68000000000006</v>
      </c>
      <c r="P136" s="4">
        <f>Forward!P136*(1+SUM($B136:$B$228))-'Swap - Encargos'!G53</f>
        <v>256.72160000000002</v>
      </c>
      <c r="Q136" s="4">
        <f>Forward!Q136*(1+SUM($B136:$B$228))-'Swap - Encargos'!H53</f>
        <v>256.41440000000006</v>
      </c>
      <c r="R136" s="4">
        <f>Forward!R136*(1+SUM($B136:$B$228))-'Swap - Encargos'!I53</f>
        <v>241.01120000000003</v>
      </c>
      <c r="S136" s="4">
        <f>Forward!S136*(1+SUM($B136:$B$228))-'Swap - Encargos'!J53</f>
        <v>229.60800000000003</v>
      </c>
      <c r="T136" s="4">
        <f>Forward!T136*(1+SUM($B136:$B$228))-'Swap - Encargos'!K53</f>
        <v>216.18560000000002</v>
      </c>
      <c r="U136" s="4">
        <f>Forward!U136*(1+SUM($B136:$B$228))</f>
        <v>0</v>
      </c>
      <c r="V136" s="6"/>
      <c r="W136" s="20">
        <f t="shared" si="17"/>
        <v>279.34595555555558</v>
      </c>
      <c r="X136" s="20">
        <f t="shared" si="14"/>
        <v>205.33116712962968</v>
      </c>
      <c r="Y136" s="23">
        <f t="shared" si="18"/>
        <v>260.90389333333337</v>
      </c>
      <c r="Z136" s="23">
        <f t="shared" si="15"/>
        <v>195.60099290123455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23">AD136*(1-0%)</f>
        <v>402.012</v>
      </c>
      <c r="AF136" s="8">
        <f t="shared" si="22"/>
        <v>421.44258000000002</v>
      </c>
      <c r="AG136" s="14">
        <f t="shared" ref="AG136:AG139" si="24">$AE136+$AB136</f>
        <v>448.01660400000003</v>
      </c>
      <c r="AH136" s="8">
        <f t="shared" si="19"/>
        <v>483.20811600000002</v>
      </c>
      <c r="AI136" s="25">
        <f t="shared" ref="AI136:AI139" si="25">(AE136-W136)</f>
        <v>122.66604444444442</v>
      </c>
      <c r="AJ136" s="9">
        <f t="shared" ref="AJ136:AJ139" si="26">(AE136-W136)/AE136</f>
        <v>0.30513030567357297</v>
      </c>
      <c r="AK136" s="9">
        <f t="shared" ref="AK136:AK139" si="27">IF(AJ136&gt;0,AJ136,0)</f>
        <v>0.30513030567357297</v>
      </c>
      <c r="AL136" s="9">
        <f t="shared" ref="AL136:AL139" si="28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Forward!O137*(1+SUM($B137:$B$228))-'Swap - Encargos'!F54</f>
        <v>270.0625</v>
      </c>
      <c r="P137" s="4">
        <f>Forward!P137*(1+SUM($B137:$B$228))-'Swap - Encargos'!G54</f>
        <v>251.7</v>
      </c>
      <c r="Q137" s="4">
        <f>Forward!Q137*(1+SUM($B137:$B$228))-'Swap - Encargos'!H54</f>
        <v>254.5</v>
      </c>
      <c r="R137" s="4">
        <f>Forward!R137*(1+SUM($B137:$B$228))-'Swap - Encargos'!I54</f>
        <v>235.2</v>
      </c>
      <c r="S137" s="4">
        <f>Forward!S137*(1+SUM($B137:$B$228))-'Swap - Encargos'!J54</f>
        <v>214.88749999999999</v>
      </c>
      <c r="T137" s="4">
        <f>Forward!T137*(1+SUM($B137:$B$228))-'Swap - Encargos'!K54</f>
        <v>208.67499999999998</v>
      </c>
      <c r="U137" s="4">
        <f>Forward!U137*(1+SUM($B137:$B$228))</f>
        <v>0</v>
      </c>
      <c r="V137" s="4"/>
      <c r="W137" s="20">
        <f t="shared" si="17"/>
        <v>255.84895833333334</v>
      </c>
      <c r="X137" s="20">
        <f t="shared" si="14"/>
        <v>205.33116712962968</v>
      </c>
      <c r="Y137" s="23">
        <f t="shared" si="18"/>
        <v>242.20062499999997</v>
      </c>
      <c r="Z137" s="23">
        <f t="shared" si="15"/>
        <v>195.60099290123455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23"/>
        <v>402.012</v>
      </c>
      <c r="AF137" s="8">
        <f t="shared" si="22"/>
        <v>421.44258000000002</v>
      </c>
      <c r="AG137" s="14">
        <f t="shared" si="24"/>
        <v>448.01660400000003</v>
      </c>
      <c r="AH137" s="8">
        <f t="shared" si="19"/>
        <v>483.20811600000002</v>
      </c>
      <c r="AI137" s="25">
        <f t="shared" si="25"/>
        <v>146.16304166666666</v>
      </c>
      <c r="AJ137" s="9">
        <f t="shared" si="26"/>
        <v>0.3635788027886398</v>
      </c>
      <c r="AK137" s="9">
        <f t="shared" si="27"/>
        <v>0.3635788027886398</v>
      </c>
      <c r="AL137" s="9">
        <f t="shared" si="28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Forward!O138*(1+SUM($B138:$B$228))-'Swap - Encargos'!F55</f>
        <v>309.95460000000003</v>
      </c>
      <c r="P138" s="4">
        <f>Forward!P138*(1+SUM($B138:$B$228))-'Swap - Encargos'!G55</f>
        <v>264.83859999999999</v>
      </c>
      <c r="Q138" s="4">
        <f>Forward!Q138*(1+SUM($B138:$B$228))-'Swap - Encargos'!H55</f>
        <v>255.69940000000003</v>
      </c>
      <c r="R138" s="4">
        <f>Forward!R138*(1+SUM($B138:$B$228))-'Swap - Encargos'!I55</f>
        <v>237.54860000000002</v>
      </c>
      <c r="S138" s="4">
        <f>Forward!S138*(1+SUM($B138:$B$228))-'Swap - Encargos'!J55</f>
        <v>232.4442</v>
      </c>
      <c r="T138" s="4">
        <f>Forward!T138*(1+SUM($B138:$B$228))-'Swap - Encargos'!K55</f>
        <v>210.27600000000001</v>
      </c>
      <c r="U138" s="4">
        <f>Forward!U138*(1+SUM($B138:$B$228))</f>
        <v>0</v>
      </c>
      <c r="V138" s="4"/>
      <c r="W138" s="20">
        <f t="shared" si="17"/>
        <v>268.78575555555557</v>
      </c>
      <c r="X138" s="20">
        <f t="shared" si="14"/>
        <v>205.33116712962968</v>
      </c>
      <c r="Y138" s="23">
        <f t="shared" si="18"/>
        <v>253.45183999999998</v>
      </c>
      <c r="Z138" s="23">
        <f t="shared" si="15"/>
        <v>195.60099290123455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23"/>
        <v>402.012</v>
      </c>
      <c r="AF138" s="8">
        <f t="shared" si="22"/>
        <v>421.44258000000002</v>
      </c>
      <c r="AG138" s="14">
        <f t="shared" si="24"/>
        <v>448.01660400000003</v>
      </c>
      <c r="AH138" s="8">
        <f t="shared" si="19"/>
        <v>483.20811600000002</v>
      </c>
      <c r="AI138" s="25">
        <f t="shared" si="25"/>
        <v>133.22624444444443</v>
      </c>
      <c r="AJ138" s="9">
        <f t="shared" si="26"/>
        <v>0.33139867577197801</v>
      </c>
      <c r="AK138" s="9">
        <f t="shared" si="27"/>
        <v>0.33139867577197801</v>
      </c>
      <c r="AL138" s="9">
        <f t="shared" si="28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Forward!O139*(1+SUM($B139:$B$228))-'Swap - Encargos'!F56</f>
        <v>295</v>
      </c>
      <c r="P139" s="4">
        <f>Forward!P139*(1+SUM($B139:$B$228))-'Swap - Encargos'!G56</f>
        <v>272</v>
      </c>
      <c r="Q139" s="4">
        <f>Forward!Q139*(1+SUM($B139:$B$228))-'Swap - Encargos'!H56</f>
        <v>257</v>
      </c>
      <c r="R139" s="4">
        <f>Forward!R139*(1+SUM($B139:$B$228))-'Swap - Encargos'!I56</f>
        <v>241</v>
      </c>
      <c r="S139" s="4">
        <f>Forward!S139*(1+SUM($B139:$B$228))-'Swap - Encargos'!J56</f>
        <v>223</v>
      </c>
      <c r="T139" s="4">
        <f>Forward!T139*(1+SUM($B139:$B$228))-'Swap - Encargos'!K56</f>
        <v>213</v>
      </c>
      <c r="U139" s="4">
        <f>Forward!U139*(1+SUM($B139:$B$228))</f>
        <v>0</v>
      </c>
      <c r="V139" s="4"/>
      <c r="W139" s="20">
        <f t="shared" si="17"/>
        <v>267.16666666666669</v>
      </c>
      <c r="X139" s="20">
        <f t="shared" si="14"/>
        <v>205.33116712962968</v>
      </c>
      <c r="Y139" s="23">
        <f t="shared" si="18"/>
        <v>250.76666666666668</v>
      </c>
      <c r="Z139" s="23">
        <f t="shared" si="15"/>
        <v>195.60099290123455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23"/>
        <v>402.012</v>
      </c>
      <c r="AF139" s="8">
        <f t="shared" si="22"/>
        <v>421.44258000000002</v>
      </c>
      <c r="AG139" s="14">
        <f t="shared" si="24"/>
        <v>448.01660400000003</v>
      </c>
      <c r="AH139" s="8">
        <f t="shared" si="19"/>
        <v>483.20811600000002</v>
      </c>
      <c r="AI139" s="25">
        <f t="shared" si="25"/>
        <v>134.84533333333331</v>
      </c>
      <c r="AJ139" s="9">
        <f t="shared" si="26"/>
        <v>0.33542613984988834</v>
      </c>
      <c r="AK139" s="9">
        <f t="shared" si="27"/>
        <v>0.33542613984988834</v>
      </c>
      <c r="AL139" s="9">
        <f t="shared" si="28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04534-0662-498B-8FFE-96DF14957057}">
  <dimension ref="A1:AR145"/>
  <sheetViews>
    <sheetView topLeftCell="E76" zoomScale="60" zoomScaleNormal="60" workbookViewId="0"/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Forward!K86*(1+SUM($B86:$B$228))-'Swap - Encargos'!B3-'Swap - Encargos'!$M3</f>
        <v>261.94799999999998</v>
      </c>
      <c r="L86" s="4">
        <f>Forward!L86*(1+SUM($B86:$B$228))-'Swap - Encargos'!C3-'Swap - Encargos'!$M3</f>
        <v>273.50200000000001</v>
      </c>
      <c r="M86" s="4">
        <f>Forward!M86*(1+SUM($B86:$B$228))-'Swap - Encargos'!D3-'Swap - Encargos'!$M3</f>
        <v>246.50799999999998</v>
      </c>
      <c r="N86" s="4">
        <f>Forward!N86*(1+SUM($B86:$B$228))-'Swap - Encargos'!E3-'Swap - Encargos'!$M3</f>
        <v>229.178</v>
      </c>
      <c r="O86" s="4">
        <f>Forward!O86*(1+SUM($B86:$B$228))-'Swap - Encargos'!F3-'Swap - Encargos'!$M3</f>
        <v>222.40199999999999</v>
      </c>
      <c r="P86" s="4"/>
      <c r="Q86" s="4"/>
      <c r="R86" s="4"/>
      <c r="S86" s="4"/>
      <c r="T86" s="4"/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260.65266666666662</v>
      </c>
      <c r="X86" s="20">
        <f t="shared" ref="X86:X117" si="1">AVERAGE($W$2:$W$198)</f>
        <v>200.33116712962968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246.70759999999999</v>
      </c>
      <c r="Z86" s="23">
        <f t="shared" ref="Z86:Z117" si="3">AVERAGE($Y$2:$Y$198)</f>
        <v>190.7769188271605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113.27933333333334</v>
      </c>
      <c r="AJ86" s="9">
        <f t="shared" ref="AJ86:AJ134" si="8">(AE86-W86)/AE86</f>
        <v>0.30294099818505332</v>
      </c>
      <c r="AK86" s="9">
        <f t="shared" ref="AK86:AK130" si="9">IF(AJ86&gt;0,AJ86,0)</f>
        <v>0.30294099818505332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Forward!K87*(1+SUM($B87:$B$228))-'Swap - Encargos'!B4-'Swap - Encargos'!$M4</f>
        <v>177.47179999999997</v>
      </c>
      <c r="L87" s="4">
        <f>Forward!L87*(1+SUM($B87:$B$228))-'Swap - Encargos'!C4-'Swap - Encargos'!$M4</f>
        <v>257.68439999999998</v>
      </c>
      <c r="M87" s="4">
        <f>Forward!M87*(1+SUM($B87:$B$228))-'Swap - Encargos'!D4-'Swap - Encargos'!$M4</f>
        <v>250.43539999999996</v>
      </c>
      <c r="N87" s="4">
        <f>Forward!N87*(1+SUM($B87:$B$228))-'Swap - Encargos'!E4-'Swap - Encargos'!$M4</f>
        <v>231.53659999999999</v>
      </c>
      <c r="O87" s="4">
        <f>Forward!O87*(1+SUM($B87:$B$228))-'Swap - Encargos'!F4-'Swap - Encargos'!$M4</f>
        <v>223.8038</v>
      </c>
      <c r="P87" s="4"/>
      <c r="Q87" s="4"/>
      <c r="R87" s="4"/>
      <c r="S87" s="4"/>
      <c r="T87" s="4"/>
      <c r="U87" s="4">
        <f>Forward!U87*(1+SUM($B87:$B$228))</f>
        <v>0</v>
      </c>
      <c r="V87" s="6"/>
      <c r="W87" s="20">
        <f t="shared" si="0"/>
        <v>230.0323333333333</v>
      </c>
      <c r="X87" s="20">
        <f t="shared" si="1"/>
        <v>200.33116712962968</v>
      </c>
      <c r="Y87" s="23">
        <f t="shared" si="2"/>
        <v>225.22853666666663</v>
      </c>
      <c r="Z87" s="23">
        <f t="shared" si="3"/>
        <v>190.7769188271605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143.89966666666666</v>
      </c>
      <c r="AJ87" s="9">
        <f t="shared" si="8"/>
        <v>0.3848284358296874</v>
      </c>
      <c r="AK87" s="9">
        <f t="shared" si="9"/>
        <v>0.3848284358296874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Forward!K88*(1+SUM($B88:$B$228))-'Swap - Encargos'!B5-'Swap - Encargos'!$M5</f>
        <v>221.64800000000002</v>
      </c>
      <c r="L88" s="4">
        <f>Forward!L88*(1+SUM($B88:$B$228))-'Swap - Encargos'!C5-'Swap - Encargos'!$M5</f>
        <v>291.27700000000004</v>
      </c>
      <c r="M88" s="4">
        <f>Forward!M88*(1+SUM($B88:$B$228))-'Swap - Encargos'!D5-'Swap - Encargos'!$M5</f>
        <v>255.46250000000003</v>
      </c>
      <c r="N88" s="4">
        <f>Forward!N88*(1+SUM($B88:$B$228))-'Swap - Encargos'!E5-'Swap - Encargos'!$M5</f>
        <v>224.3</v>
      </c>
      <c r="O88" s="4">
        <f>Forward!O88*(1+SUM($B88:$B$228))-'Swap - Encargos'!F5-'Swap - Encargos'!$M5</f>
        <v>220.64800000000002</v>
      </c>
      <c r="P88" s="4"/>
      <c r="Q88" s="4"/>
      <c r="R88" s="4"/>
      <c r="S88" s="4"/>
      <c r="T88" s="4"/>
      <c r="U88" s="4">
        <f>Forward!U88*(1+SUM($B88:$B$228))</f>
        <v>0</v>
      </c>
      <c r="V88" s="6"/>
      <c r="W88" s="20">
        <f t="shared" si="0"/>
        <v>256.27650000000006</v>
      </c>
      <c r="X88" s="20">
        <f t="shared" si="1"/>
        <v>200.33116712962968</v>
      </c>
      <c r="Y88" s="23">
        <f t="shared" si="2"/>
        <v>235.27883333333335</v>
      </c>
      <c r="Z88" s="23">
        <f t="shared" si="3"/>
        <v>190.7769188271605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117.6554999999999</v>
      </c>
      <c r="AJ88" s="9">
        <f t="shared" si="8"/>
        <v>0.3146441064150699</v>
      </c>
      <c r="AK88" s="9">
        <f t="shared" si="9"/>
        <v>0.3146441064150699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Forward!K89*(1+SUM($B89:$B$228))-'Swap - Encargos'!B6-'Swap - Encargos'!$M6</f>
        <v>193.73160000000001</v>
      </c>
      <c r="L89" s="4">
        <f>Forward!L89*(1+SUM($B89:$B$228))-'Swap - Encargos'!C6-'Swap - Encargos'!$M6</f>
        <v>280.09740000000005</v>
      </c>
      <c r="M89" s="4">
        <f>Forward!M89*(1+SUM($B89:$B$228))-'Swap - Encargos'!D6-'Swap - Encargos'!$M6</f>
        <v>258.33990000000006</v>
      </c>
      <c r="N89" s="4">
        <f>Forward!N89*(1+SUM($B89:$B$228))-'Swap - Encargos'!E6-'Swap - Encargos'!$M6</f>
        <v>228.44060000000002</v>
      </c>
      <c r="O89" s="4">
        <f>Forward!O89*(1+SUM($B89:$B$228))-'Swap - Encargos'!F6-'Swap - Encargos'!$M6</f>
        <v>217.91820000000001</v>
      </c>
      <c r="P89" s="4"/>
      <c r="Q89" s="4"/>
      <c r="R89" s="4"/>
      <c r="S89" s="4"/>
      <c r="T89" s="4"/>
      <c r="U89" s="4">
        <f>Forward!U89*(1+SUM($B89:$B$228))</f>
        <v>0</v>
      </c>
      <c r="V89" s="6"/>
      <c r="W89" s="20">
        <f t="shared" si="0"/>
        <v>246.94871666666671</v>
      </c>
      <c r="X89" s="20">
        <f t="shared" si="1"/>
        <v>200.33116712962968</v>
      </c>
      <c r="Y89" s="23">
        <f t="shared" si="2"/>
        <v>226.01896000000002</v>
      </c>
      <c r="Z89" s="23">
        <f t="shared" si="3"/>
        <v>190.7769188271605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126.98328333333325</v>
      </c>
      <c r="AJ89" s="9">
        <f t="shared" si="8"/>
        <v>0.33958923904167942</v>
      </c>
      <c r="AK89" s="9">
        <f t="shared" si="9"/>
        <v>0.33958923904167942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Forward!K90*(1+SUM($B90:$B$228))-'Swap - Encargos'!B7-'Swap - Encargos'!$M7</f>
        <v>189.54900000000001</v>
      </c>
      <c r="L90" s="4">
        <f>Forward!L90*(1+SUM($B90:$B$228))-'Swap - Encargos'!C7-'Swap - Encargos'!$M7</f>
        <v>251.22949999999997</v>
      </c>
      <c r="M90" s="4">
        <f>Forward!M90*(1+SUM($B90:$B$228))-'Swap - Encargos'!D7-'Swap - Encargos'!$M7</f>
        <v>253.97159999999997</v>
      </c>
      <c r="N90" s="4">
        <f>Forward!N90*(1+SUM($B90:$B$228))-'Swap - Encargos'!E7-'Swap - Encargos'!$M7</f>
        <v>237.3776</v>
      </c>
      <c r="O90" s="4">
        <f>Forward!O90*(1+SUM($B90:$B$228))-'Swap - Encargos'!F7-'Swap - Encargos'!$M7</f>
        <v>219.94</v>
      </c>
      <c r="P90" s="4"/>
      <c r="Q90" s="4"/>
      <c r="R90" s="4"/>
      <c r="S90" s="4"/>
      <c r="T90" s="4"/>
      <c r="U90" s="4">
        <f>Forward!U90*(1+SUM($B90:$B$228))</f>
        <v>0</v>
      </c>
      <c r="V90" s="6"/>
      <c r="W90" s="20">
        <f t="shared" si="0"/>
        <v>236.8976555555555</v>
      </c>
      <c r="X90" s="20">
        <f t="shared" si="1"/>
        <v>200.33116712962968</v>
      </c>
      <c r="Y90" s="23">
        <f t="shared" si="2"/>
        <v>217.77694</v>
      </c>
      <c r="Z90" s="23">
        <f t="shared" si="3"/>
        <v>190.7769188271605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137.03434444444446</v>
      </c>
      <c r="AJ90" s="9">
        <f t="shared" si="8"/>
        <v>0.3664686211515582</v>
      </c>
      <c r="AK90" s="9">
        <f t="shared" si="9"/>
        <v>0.3664686211515582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Forward!K91*(1+SUM($B91:$B$228))-'Swap - Encargos'!B8-'Swap - Encargos'!$M8</f>
        <v>182.70000000000002</v>
      </c>
      <c r="L91" s="4">
        <f>Forward!L91*(1+SUM($B91:$B$228))-'Swap - Encargos'!C8-'Swap - Encargos'!$M8</f>
        <v>252.60000000000002</v>
      </c>
      <c r="M91" s="4">
        <f>Forward!M91*(1+SUM($B91:$B$228))-'Swap - Encargos'!D8-'Swap - Encargos'!$M8</f>
        <v>248.02500000000003</v>
      </c>
      <c r="N91" s="4">
        <f>Forward!N91*(1+SUM($B91:$B$228))-'Swap - Encargos'!E8-'Swap - Encargos'!$M8</f>
        <v>219.35000000000002</v>
      </c>
      <c r="O91" s="4">
        <f>Forward!O91*(1+SUM($B91:$B$228))-'Swap - Encargos'!F8-'Swap - Encargos'!$M8</f>
        <v>210.95000000000002</v>
      </c>
      <c r="P91" s="4"/>
      <c r="Q91" s="4"/>
      <c r="R91" s="4"/>
      <c r="S91" s="4"/>
      <c r="T91" s="4"/>
      <c r="U91" s="4">
        <f>Forward!U91*(1+SUM($B91:$B$228))</f>
        <v>0</v>
      </c>
      <c r="V91" s="6"/>
      <c r="W91" s="20">
        <f t="shared" si="0"/>
        <v>232.86527777777781</v>
      </c>
      <c r="X91" s="20">
        <f t="shared" si="1"/>
        <v>200.33116712962968</v>
      </c>
      <c r="Y91" s="23">
        <f t="shared" si="2"/>
        <v>207.5</v>
      </c>
      <c r="Z91" s="23">
        <f t="shared" si="3"/>
        <v>190.7769188271605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141.06672222222215</v>
      </c>
      <c r="AJ91" s="9">
        <f t="shared" si="8"/>
        <v>0.37725234059193158</v>
      </c>
      <c r="AK91" s="9">
        <f t="shared" si="9"/>
        <v>0.37725234059193158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Forward!K92*(1+SUM($B92:$B$228))-'Swap - Encargos'!B9-'Swap - Encargos'!$M9</f>
        <v>102.32510000000001</v>
      </c>
      <c r="L92" s="4">
        <f>Forward!L92*(1+SUM($B92:$B$228))-'Swap - Encargos'!C9-'Swap - Encargos'!$M9</f>
        <v>233.52110000000002</v>
      </c>
      <c r="M92" s="4">
        <f>Forward!M92*(1+SUM($B92:$B$228))-'Swap - Encargos'!D9-'Swap - Encargos'!$M9</f>
        <v>236.52110000000002</v>
      </c>
      <c r="N92" s="4">
        <f>Forward!N92*(1+SUM($B92:$B$228))-'Swap - Encargos'!E9-'Swap - Encargos'!$M9</f>
        <v>224.16490000000002</v>
      </c>
      <c r="O92" s="4">
        <f>Forward!O92*(1+SUM($B92:$B$228))-'Swap - Encargos'!F9-'Swap - Encargos'!$M9</f>
        <v>211.81850000000003</v>
      </c>
      <c r="P92" s="4"/>
      <c r="Q92" s="4"/>
      <c r="R92" s="4"/>
      <c r="S92" s="4"/>
      <c r="T92" s="4"/>
      <c r="U92" s="4">
        <f>Forward!U92*(1+SUM($B92:$B$228))</f>
        <v>0</v>
      </c>
      <c r="V92" s="6"/>
      <c r="W92" s="20">
        <f t="shared" si="0"/>
        <v>211.09573333333336</v>
      </c>
      <c r="X92" s="20">
        <f t="shared" si="1"/>
        <v>200.33116712962968</v>
      </c>
      <c r="Y92" s="23">
        <f t="shared" si="2"/>
        <v>191.43763000000001</v>
      </c>
      <c r="Z92" s="23">
        <f t="shared" si="3"/>
        <v>190.7769188271605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162.8362666666666</v>
      </c>
      <c r="AJ92" s="9">
        <f t="shared" si="8"/>
        <v>0.43547026375562031</v>
      </c>
      <c r="AK92" s="9">
        <f t="shared" si="9"/>
        <v>0.43547026375562031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Forward!K93*(1+SUM($B93:$B$228))-'Swap - Encargos'!B10-'Swap - Encargos'!$M10</f>
        <v>114.3349</v>
      </c>
      <c r="L93" s="4">
        <f>Forward!L93*(1+SUM($B93:$B$228))-'Swap - Encargos'!C10-'Swap - Encargos'!$M10</f>
        <v>223.5453</v>
      </c>
      <c r="M93" s="4">
        <f>Forward!M93*(1+SUM($B93:$B$228))-'Swap - Encargos'!D10-'Swap - Encargos'!$M10</f>
        <v>227.42080000000001</v>
      </c>
      <c r="N93" s="4">
        <f>Forward!N93*(1+SUM($B93:$B$228))-'Swap - Encargos'!E10-'Swap - Encargos'!$M10</f>
        <v>215.66980000000001</v>
      </c>
      <c r="O93" s="4">
        <f>Forward!O93*(1+SUM($B93:$B$228))-'Swap - Encargos'!F10-'Swap - Encargos'!$M10</f>
        <v>209.26900000000001</v>
      </c>
      <c r="P93" s="4">
        <f>Forward!P93*(1+SUM($B93:$B$228))-'Swap - Encargos'!G10-'Swap - Encargos'!$M10</f>
        <v>205.8682</v>
      </c>
      <c r="Q93" s="4">
        <f>Forward!Q93*(1+SUM($B93:$B$228))-'Swap - Encargos'!H10-'Swap - Encargos'!$M10</f>
        <v>204.99270000000001</v>
      </c>
      <c r="R93" s="4"/>
      <c r="S93" s="4"/>
      <c r="T93" s="4"/>
      <c r="U93" s="4">
        <f>Forward!U93*(1+SUM($B93:$B$228))</f>
        <v>0</v>
      </c>
      <c r="V93" s="6"/>
      <c r="W93" s="20">
        <f t="shared" si="0"/>
        <v>208.137675</v>
      </c>
      <c r="X93" s="20">
        <f t="shared" si="1"/>
        <v>200.33116712962968</v>
      </c>
      <c r="Y93" s="23">
        <f t="shared" si="2"/>
        <v>208.726845</v>
      </c>
      <c r="Z93" s="23">
        <f t="shared" si="3"/>
        <v>190.7769188271605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165.79432499999996</v>
      </c>
      <c r="AJ93" s="9">
        <f t="shared" si="8"/>
        <v>0.44338094894258845</v>
      </c>
      <c r="AK93" s="9">
        <f t="shared" si="9"/>
        <v>0.44338094894258845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Forward!K94*(1+SUM($B94:$B$228))-'Swap - Encargos'!B11-'Swap - Encargos'!$M11</f>
        <v>137.2653</v>
      </c>
      <c r="L94" s="4">
        <f>Forward!L94*(1+SUM($B94:$B$228))-'Swap - Encargos'!C11-'Swap - Encargos'!$M11</f>
        <v>209.2039</v>
      </c>
      <c r="M94" s="4">
        <f>Forward!M94*(1+SUM($B94:$B$228))-'Swap - Encargos'!D11-'Swap - Encargos'!$M11</f>
        <v>226.45480000000001</v>
      </c>
      <c r="N94" s="4">
        <f>Forward!N94*(1+SUM($B94:$B$228))-'Swap - Encargos'!E11-'Swap - Encargos'!$M11</f>
        <v>224.74</v>
      </c>
      <c r="O94" s="4">
        <f>Forward!O94*(1+SUM($B94:$B$228))-'Swap - Encargos'!F11-'Swap - Encargos'!$M11</f>
        <v>212.31040000000002</v>
      </c>
      <c r="P94" s="4">
        <f>Forward!P94*(1+SUM($B94:$B$228))-'Swap - Encargos'!G11-'Swap - Encargos'!$M11</f>
        <v>208.88080000000002</v>
      </c>
      <c r="Q94" s="4">
        <f>Forward!Q94*(1+SUM($B94:$B$228))-'Swap - Encargos'!H11-'Swap - Encargos'!$M11</f>
        <v>201.9873</v>
      </c>
      <c r="R94" s="4"/>
      <c r="S94" s="4"/>
      <c r="T94" s="4"/>
      <c r="U94" s="4">
        <f>Forward!U94*(1+SUM($B94:$B$228))</f>
        <v>0</v>
      </c>
      <c r="V94" s="6"/>
      <c r="W94" s="20">
        <f t="shared" si="0"/>
        <v>210.41348888888891</v>
      </c>
      <c r="X94" s="20">
        <f t="shared" si="1"/>
        <v>200.33116712962968</v>
      </c>
      <c r="Y94" s="23">
        <f t="shared" si="2"/>
        <v>211.54361333333333</v>
      </c>
      <c r="Z94" s="23">
        <f t="shared" si="3"/>
        <v>190.7769188271605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163.51851111111105</v>
      </c>
      <c r="AJ94" s="9">
        <f t="shared" si="8"/>
        <v>0.4372947784921084</v>
      </c>
      <c r="AK94" s="9">
        <f t="shared" si="9"/>
        <v>0.4372947784921084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Forward!K95*(1+SUM($B95:$B$228))-'Swap - Encargos'!B12-'Swap - Encargos'!$M12</f>
        <v>112.252</v>
      </c>
      <c r="L95" s="4">
        <f>Forward!L95*(1+SUM($B95:$B$228))-'Swap - Encargos'!C12-'Swap - Encargos'!$M12</f>
        <v>177.964</v>
      </c>
      <c r="M95" s="4">
        <f>Forward!M95*(1+SUM($B95:$B$228))-'Swap - Encargos'!D12-'Swap - Encargos'!$M12</f>
        <v>202.596</v>
      </c>
      <c r="N95" s="4">
        <f>Forward!N95*(1+SUM($B95:$B$228))-'Swap - Encargos'!E12-'Swap - Encargos'!$M12</f>
        <v>206.596</v>
      </c>
      <c r="O95" s="4">
        <f>Forward!O95*(1+SUM($B95:$B$228))-'Swap - Encargos'!F12-'Swap - Encargos'!$M12</f>
        <v>198.14320000000001</v>
      </c>
      <c r="P95" s="4">
        <f>Forward!P95*(1+SUM($B95:$B$228))-'Swap - Encargos'!G12-'Swap - Encargos'!$M12</f>
        <v>195.78</v>
      </c>
      <c r="Q95" s="4">
        <f>Forward!Q95*(1+SUM($B95:$B$228))-'Swap - Encargos'!H12-'Swap - Encargos'!$M12</f>
        <v>188.87199999999999</v>
      </c>
      <c r="R95" s="4"/>
      <c r="S95" s="4"/>
      <c r="T95" s="4"/>
      <c r="U95" s="4">
        <f>Forward!U95*(1+SUM($B95:$B$228))</f>
        <v>0</v>
      </c>
      <c r="V95" s="6"/>
      <c r="W95" s="20">
        <f t="shared" si="0"/>
        <v>187.85666666666668</v>
      </c>
      <c r="X95" s="20">
        <f t="shared" si="1"/>
        <v>200.33116712962968</v>
      </c>
      <c r="Y95" s="23">
        <f t="shared" si="2"/>
        <v>192.03944000000001</v>
      </c>
      <c r="Z95" s="23">
        <f t="shared" si="3"/>
        <v>190.7769188271605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186.07533333333328</v>
      </c>
      <c r="AJ95" s="9">
        <f t="shared" si="8"/>
        <v>0.49761810525264832</v>
      </c>
      <c r="AK95" s="9">
        <f t="shared" si="9"/>
        <v>0.49761810525264832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Forward!K96*(1+SUM($B96:$B$228))-'Swap - Encargos'!B13-'Swap - Encargos'!$M13</f>
        <v>105.813</v>
      </c>
      <c r="L96" s="4">
        <f>Forward!L96*(1+SUM($B96:$B$228))-'Swap - Encargos'!C13-'Swap - Encargos'!$M13</f>
        <v>127.25970000000001</v>
      </c>
      <c r="M96" s="4">
        <f>Forward!M96*(1+SUM($B96:$B$228))-'Swap - Encargos'!D13-'Swap - Encargos'!$M13</f>
        <v>173.63909999999998</v>
      </c>
      <c r="N96" s="4">
        <f>Forward!N96*(1+SUM($B96:$B$228))-'Swap - Encargos'!E13-'Swap - Encargos'!$M13</f>
        <v>188.39609999999999</v>
      </c>
      <c r="O96" s="4">
        <f>Forward!O96*(1+SUM($B96:$B$228))-'Swap - Encargos'!F13-'Swap - Encargos'!$M13</f>
        <v>179.9905</v>
      </c>
      <c r="P96" s="4">
        <f>Forward!P96*(1+SUM($B96:$B$228))-'Swap - Encargos'!G13-'Swap - Encargos'!$M13</f>
        <v>192.7475</v>
      </c>
      <c r="Q96" s="4">
        <f>Forward!Q96*(1+SUM($B96:$B$228))-'Swap - Encargos'!H13-'Swap - Encargos'!$M13</f>
        <v>185.869</v>
      </c>
      <c r="R96" s="4">
        <f>Forward!R96*(1+SUM($B96:$B$228))-'Swap - Encargos'!I13-'Swap - Encargos'!$M13</f>
        <v>184.9905</v>
      </c>
      <c r="S96" s="4">
        <f>Forward!S96*(1+SUM($B96:$B$228))-'Swap - Encargos'!J13-'Swap - Encargos'!$M13</f>
        <v>180.11199999999999</v>
      </c>
      <c r="T96" s="4">
        <f>Forward!T96*(1+SUM($B96:$B$228))-'Swap - Encargos'!K13-'Swap - Encargos'!$M13</f>
        <v>173.23349999999999</v>
      </c>
      <c r="U96" s="4">
        <f>Forward!U96*(1+SUM($B96:$B$228))</f>
        <v>0</v>
      </c>
      <c r="V96" s="6"/>
      <c r="W96" s="20">
        <f t="shared" si="0"/>
        <v>158.51034999999999</v>
      </c>
      <c r="X96" s="20">
        <f t="shared" si="1"/>
        <v>200.33116712962968</v>
      </c>
      <c r="Y96" s="23">
        <f t="shared" si="2"/>
        <v>169.50876333333335</v>
      </c>
      <c r="Z96" s="23">
        <f t="shared" si="3"/>
        <v>190.7769188271605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215.42164999999997</v>
      </c>
      <c r="AJ96" s="9">
        <f t="shared" si="8"/>
        <v>0.5760984617524042</v>
      </c>
      <c r="AK96" s="9">
        <f t="shared" si="9"/>
        <v>0.5760984617524042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Forward!K97*(1+SUM($B97:$B$228))-'Swap - Encargos'!B14-'Swap - Encargos'!$M14</f>
        <v>108.6156</v>
      </c>
      <c r="L97" s="4">
        <f>Forward!L97*(1+SUM($B97:$B$228))-'Swap - Encargos'!C14-'Swap - Encargos'!$M14</f>
        <v>126.24879999999999</v>
      </c>
      <c r="M97" s="4">
        <f>Forward!M97*(1+SUM($B97:$B$228))-'Swap - Encargos'!D14-'Swap - Encargos'!$M14</f>
        <v>170.11279999999999</v>
      </c>
      <c r="N97" s="4">
        <f>Forward!N97*(1+SUM($B97:$B$228))-'Swap - Encargos'!E14-'Swap - Encargos'!$M14</f>
        <v>182.172</v>
      </c>
      <c r="O97" s="4">
        <f>Forward!O97*(1+SUM($B97:$B$228))-'Swap - Encargos'!F14-'Swap - Encargos'!$M14</f>
        <v>175.79919999999998</v>
      </c>
      <c r="P97" s="4">
        <f>Forward!P97*(1+SUM($B97:$B$228))-'Swap - Encargos'!G14-'Swap - Encargos'!$M14</f>
        <v>196.03</v>
      </c>
      <c r="Q97" s="4">
        <f>Forward!Q97*(1+SUM($B97:$B$228))-'Swap - Encargos'!H14-'Swap - Encargos'!$M14</f>
        <v>194.172</v>
      </c>
      <c r="R97" s="4"/>
      <c r="S97" s="4"/>
      <c r="T97" s="4"/>
      <c r="U97" s="4">
        <f>Forward!U97*(1+SUM($B97:$B$228))</f>
        <v>0</v>
      </c>
      <c r="V97" s="6"/>
      <c r="W97" s="20">
        <f t="shared" si="0"/>
        <v>157.46796666666668</v>
      </c>
      <c r="X97" s="20">
        <f t="shared" si="1"/>
        <v>200.33116712962968</v>
      </c>
      <c r="Y97" s="23">
        <f t="shared" si="2"/>
        <v>168.61565333333334</v>
      </c>
      <c r="Z97" s="23">
        <f t="shared" si="3"/>
        <v>190.7769188271605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216.46403333333328</v>
      </c>
      <c r="AJ97" s="9">
        <f t="shared" si="8"/>
        <v>0.57888608980598955</v>
      </c>
      <c r="AK97" s="9">
        <f t="shared" si="9"/>
        <v>0.57888608980598955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Forward!L98*(1+SUM($B98:$B$228))-'Swap - Encargos'!C15-'Swap - Encargos'!$M15</f>
        <v>115.86320000000001</v>
      </c>
      <c r="M98" s="4">
        <f>Forward!M98*(1+SUM($B98:$B$228))-'Swap - Encargos'!D15-'Swap - Encargos'!$M15</f>
        <v>138.50200000000001</v>
      </c>
      <c r="N98" s="4">
        <f>Forward!N98*(1+SUM($B98:$B$228))-'Swap - Encargos'!E15-'Swap - Encargos'!$M15</f>
        <v>155.983</v>
      </c>
      <c r="O98" s="4">
        <f>Forward!O98*(1+SUM($B98:$B$228))-'Swap - Encargos'!F15-'Swap - Encargos'!$M15</f>
        <v>169.13319999999999</v>
      </c>
      <c r="P98" s="4">
        <f>Forward!P98*(1+SUM($B98:$B$228))-'Swap - Encargos'!G15-'Swap - Encargos'!$M15</f>
        <v>199.60659999999999</v>
      </c>
      <c r="Q98" s="4">
        <f>Forward!Q98*(1+SUM($B98:$B$228))-'Swap - Encargos'!H15-'Swap - Encargos'!$M15</f>
        <v>194.77959999999999</v>
      </c>
      <c r="R98" s="4"/>
      <c r="S98" s="4"/>
      <c r="T98" s="4"/>
      <c r="U98" s="4">
        <f>Forward!U98*(1+SUM($B98:$B$228))</f>
        <v>0</v>
      </c>
      <c r="V98" s="6"/>
      <c r="W98" s="20">
        <f t="shared" si="0"/>
        <v>136.78273333333334</v>
      </c>
      <c r="X98" s="20">
        <f t="shared" si="1"/>
        <v>200.33116712962968</v>
      </c>
      <c r="Y98" s="23">
        <f t="shared" si="2"/>
        <v>155.8176</v>
      </c>
      <c r="Z98" s="23">
        <f t="shared" si="3"/>
        <v>190.7769188271605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232.41598666666664</v>
      </c>
      <c r="AJ98" s="9">
        <f t="shared" si="8"/>
        <v>0.62951460575666851</v>
      </c>
      <c r="AK98" s="9">
        <f t="shared" si="9"/>
        <v>0.62951460575666851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Forward!L99*(1+SUM($B99:$B$228))-'Swap - Encargos'!C16-'Swap - Encargos'!$M16</f>
        <v>117.13069999999999</v>
      </c>
      <c r="M99" s="4">
        <f>Forward!M99*(1+SUM($B99:$B$228))-'Swap - Encargos'!D16-'Swap - Encargos'!$M16</f>
        <v>128.37209999999999</v>
      </c>
      <c r="N99" s="4">
        <f>Forward!N99*(1+SUM($B99:$B$228))-'Swap - Encargos'!E16-'Swap - Encargos'!$M16</f>
        <v>140.45339999999999</v>
      </c>
      <c r="O99" s="4">
        <f>Forward!O99*(1+SUM($B99:$B$228))-'Swap - Encargos'!F16-'Swap - Encargos'!$M16</f>
        <v>159.21449999999999</v>
      </c>
      <c r="P99" s="4">
        <f>Forward!P99*(1+SUM($B99:$B$228))-'Swap - Encargos'!G16-'Swap - Encargos'!$M16</f>
        <v>201.65789999999998</v>
      </c>
      <c r="Q99" s="4">
        <f>Forward!Q99*(1+SUM($B99:$B$228))-'Swap - Encargos'!H16-'Swap - Encargos'!$M16</f>
        <v>197.49779999999998</v>
      </c>
      <c r="R99" s="4"/>
      <c r="S99" s="4"/>
      <c r="T99" s="4"/>
      <c r="U99" s="4">
        <f>Forward!U99*(1+SUM($B99:$B$228))</f>
        <v>0</v>
      </c>
      <c r="V99" s="6"/>
      <c r="W99" s="20">
        <f t="shared" si="0"/>
        <v>129.82106111111111</v>
      </c>
      <c r="X99" s="20">
        <f t="shared" si="1"/>
        <v>200.33116712962968</v>
      </c>
      <c r="Y99" s="23">
        <f t="shared" si="2"/>
        <v>150.70517166666664</v>
      </c>
      <c r="Z99" s="23">
        <f t="shared" si="3"/>
        <v>190.7769188271605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239.37765888888887</v>
      </c>
      <c r="AJ99" s="9">
        <f t="shared" si="8"/>
        <v>0.64837077140703225</v>
      </c>
      <c r="AK99" s="9">
        <f t="shared" si="9"/>
        <v>0.64837077140703225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Forward!L100*(1+SUM($B100:$B$228))-'Swap - Encargos'!C17-'Swap - Encargos'!$M17</f>
        <v>115.62509999999999</v>
      </c>
      <c r="M100" s="4">
        <f>Forward!M100*(1+SUM($B100:$B$228))-'Swap - Encargos'!D17-'Swap - Encargos'!$M17</f>
        <v>130.59719999999999</v>
      </c>
      <c r="N100" s="4">
        <f>Forward!N100*(1+SUM($B100:$B$228))-'Swap - Encargos'!E17-'Swap - Encargos'!$M17</f>
        <v>134.721</v>
      </c>
      <c r="O100" s="4">
        <f>Forward!O100*(1+SUM($B100:$B$228))-'Swap - Encargos'!F17-'Swap - Encargos'!$M17</f>
        <v>145.78289999999998</v>
      </c>
      <c r="P100" s="4">
        <f>Forward!P100*(1+SUM($B100:$B$228))-'Swap - Encargos'!G17-'Swap - Encargos'!$M17</f>
        <v>173.12029999999999</v>
      </c>
      <c r="Q100" s="4">
        <f>Forward!Q100*(1+SUM($B100:$B$228))-'Swap - Encargos'!H17-'Swap - Encargos'!$M17</f>
        <v>188.94069999999999</v>
      </c>
      <c r="R100" s="4"/>
      <c r="S100" s="4"/>
      <c r="T100" s="4"/>
      <c r="U100" s="4">
        <f>Forward!U100*(1+SUM($B100:$B$228))</f>
        <v>0</v>
      </c>
      <c r="V100" s="6"/>
      <c r="W100" s="20">
        <f t="shared" si="0"/>
        <v>128.65653333333336</v>
      </c>
      <c r="X100" s="20">
        <f t="shared" si="1"/>
        <v>200.33116712962968</v>
      </c>
      <c r="Y100" s="23">
        <f t="shared" si="2"/>
        <v>142.41315333333333</v>
      </c>
      <c r="Z100" s="23">
        <f t="shared" si="3"/>
        <v>190.7769188271605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240.54218666666662</v>
      </c>
      <c r="AJ100" s="9">
        <f t="shared" si="8"/>
        <v>0.65152497459001657</v>
      </c>
      <c r="AK100" s="9">
        <f t="shared" si="9"/>
        <v>0.65152497459001657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Forward!L101*(1+SUM($B101:$B$228))-'Swap - Encargos'!C18-'Swap - Encargos'!$M18</f>
        <v>107.6046</v>
      </c>
      <c r="M101" s="4">
        <f>Forward!M101*(1+SUM($B101:$B$228))-'Swap - Encargos'!D18-'Swap - Encargos'!$M18</f>
        <v>111.89380000000001</v>
      </c>
      <c r="N101" s="4">
        <f>Forward!N101*(1+SUM($B101:$B$228))-'Swap - Encargos'!E18-'Swap - Encargos'!$M18</f>
        <v>120.62900000000002</v>
      </c>
      <c r="O101" s="4">
        <f>Forward!O101*(1+SUM($B101:$B$228))-'Swap - Encargos'!F18-'Swap - Encargos'!$M18</f>
        <v>135.50880000000001</v>
      </c>
      <c r="P101" s="4">
        <f>Forward!P101*(1+SUM($B101:$B$228))-'Swap - Encargos'!G18-'Swap - Encargos'!$M18</f>
        <v>163.5454</v>
      </c>
      <c r="Q101" s="4">
        <f>Forward!Q101*(1+SUM($B101:$B$228))-'Swap - Encargos'!H18-'Swap - Encargos'!$M18</f>
        <v>179.85900000000001</v>
      </c>
      <c r="R101" s="4"/>
      <c r="S101" s="4"/>
      <c r="T101" s="4"/>
      <c r="U101" s="4">
        <f>Forward!U101*(1+SUM($B101:$B$228))</f>
        <v>0</v>
      </c>
      <c r="V101" s="6"/>
      <c r="W101" s="20">
        <f t="shared" si="0"/>
        <v>115.70115000000003</v>
      </c>
      <c r="X101" s="20">
        <f t="shared" si="1"/>
        <v>200.33116712962968</v>
      </c>
      <c r="Y101" s="23">
        <f t="shared" si="2"/>
        <v>131.44904000000002</v>
      </c>
      <c r="Z101" s="23">
        <f t="shared" si="3"/>
        <v>190.7769188271605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253.49756999999994</v>
      </c>
      <c r="AJ101" s="9">
        <f t="shared" si="8"/>
        <v>0.68661551697687351</v>
      </c>
      <c r="AK101" s="9">
        <f t="shared" si="9"/>
        <v>0.68661551697687351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Forward!L102*(1+SUM($B102:$B$228))-'Swap - Encargos'!C19-'Swap - Encargos'!$M19</f>
        <v>116.58450000000001</v>
      </c>
      <c r="M102" s="4">
        <f>Forward!M102*(1+SUM($B102:$B$228))-'Swap - Encargos'!D19-'Swap - Encargos'!$M19</f>
        <v>115.7234</v>
      </c>
      <c r="N102" s="4">
        <f>Forward!N102*(1+SUM($B102:$B$228))-'Swap - Encargos'!E19-'Swap - Encargos'!$M19</f>
        <v>130.5291</v>
      </c>
      <c r="O102" s="4">
        <f>Forward!O102*(1+SUM($B102:$B$228))-'Swap - Encargos'!F19-'Swap - Encargos'!$M19</f>
        <v>143.05700000000002</v>
      </c>
      <c r="P102" s="4">
        <f>Forward!P102*(1+SUM($B102:$B$228))-'Swap - Encargos'!G19-'Swap - Encargos'!$M19</f>
        <v>160.1405</v>
      </c>
      <c r="Q102" s="4">
        <f>Forward!Q102*(1+SUM($B102:$B$228))-'Swap - Encargos'!H19-'Swap - Encargos'!$M19</f>
        <v>178.22399999999999</v>
      </c>
      <c r="R102" s="4"/>
      <c r="S102" s="4"/>
      <c r="T102" s="4"/>
      <c r="U102" s="4">
        <f>Forward!U102*(1+SUM($B102:$B$228))</f>
        <v>0</v>
      </c>
      <c r="V102" s="6"/>
      <c r="W102" s="20">
        <f t="shared" si="0"/>
        <v>123.88705555555556</v>
      </c>
      <c r="X102" s="20">
        <f t="shared" si="1"/>
        <v>200.33116712962968</v>
      </c>
      <c r="Y102" s="23">
        <f t="shared" si="2"/>
        <v>137.31620000000004</v>
      </c>
      <c r="Z102" s="23">
        <f t="shared" si="3"/>
        <v>190.7769188271605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245.31166444444443</v>
      </c>
      <c r="AJ102" s="9">
        <f t="shared" si="8"/>
        <v>0.66444343156022978</v>
      </c>
      <c r="AK102" s="9">
        <f t="shared" si="9"/>
        <v>0.66444343156022978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Forward!L103*(1+SUM($B103:$B$228))-'Swap - Encargos'!C20-'Swap - Encargos'!$M20</f>
        <v>113.343</v>
      </c>
      <c r="M103" s="4">
        <f>Forward!M103*(1+SUM($B103:$B$228))-'Swap - Encargos'!D20-'Swap - Encargos'!$M20</f>
        <v>118.61620000000001</v>
      </c>
      <c r="N103" s="4">
        <f>Forward!N103*(1+SUM($B103:$B$228))-'Swap - Encargos'!E20-'Swap - Encargos'!$M20</f>
        <v>129.52860000000001</v>
      </c>
      <c r="O103" s="4">
        <f>Forward!O103*(1+SUM($B103:$B$228))-'Swap - Encargos'!F20-'Swap - Encargos'!$M20</f>
        <v>138.8946</v>
      </c>
      <c r="P103" s="4">
        <f>Forward!P103*(1+SUM($B103:$B$228))-'Swap - Encargos'!G20-'Swap - Encargos'!$M20</f>
        <v>152.98740000000001</v>
      </c>
      <c r="Q103" s="4">
        <f>Forward!Q103*(1+SUM($B103:$B$228))-'Swap - Encargos'!H20-'Swap - Encargos'!$M20</f>
        <v>172.30960000000002</v>
      </c>
      <c r="R103" s="4"/>
      <c r="S103" s="4"/>
      <c r="T103" s="4"/>
      <c r="U103" s="4">
        <f>Forward!U103*(1+SUM($B103:$B$228))</f>
        <v>0</v>
      </c>
      <c r="V103" s="6"/>
      <c r="W103" s="20">
        <f t="shared" si="0"/>
        <v>124.04476666666667</v>
      </c>
      <c r="X103" s="20">
        <f t="shared" si="1"/>
        <v>200.33116712962968</v>
      </c>
      <c r="Y103" s="23">
        <f t="shared" si="2"/>
        <v>135.58784333333335</v>
      </c>
      <c r="Z103" s="23">
        <f t="shared" si="3"/>
        <v>190.7769188271605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245.15395333333331</v>
      </c>
      <c r="AJ103" s="9">
        <f t="shared" si="8"/>
        <v>0.66401626022249838</v>
      </c>
      <c r="AK103" s="9">
        <f t="shared" si="9"/>
        <v>0.66401626022249838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Forward!L104*(1+SUM($B104:$B$228))-'Swap - Encargos'!C21-'Swap - Encargos'!$M21</f>
        <v>116.83919999999999</v>
      </c>
      <c r="M104" s="4">
        <f>Forward!M104*(1+SUM($B104:$B$228))-'Swap - Encargos'!D21-'Swap - Encargos'!$M21</f>
        <v>119.11399999999999</v>
      </c>
      <c r="N104" s="4">
        <f>Forward!N104*(1+SUM($B104:$B$228))-'Swap - Encargos'!E21-'Swap - Encargos'!$M21</f>
        <v>132.90019999999998</v>
      </c>
      <c r="O104" s="4">
        <f>Forward!O104*(1+SUM($B104:$B$228))-'Swap - Encargos'!F21-'Swap - Encargos'!$M21</f>
        <v>138.86199999999999</v>
      </c>
      <c r="P104" s="4">
        <f>Forward!P104*(1+SUM($B104:$B$228))-'Swap - Encargos'!G21-'Swap - Encargos'!$M21</f>
        <v>149.0986</v>
      </c>
      <c r="Q104" s="4">
        <f>Forward!Q104*(1+SUM($B104:$B$228))-'Swap - Encargos'!H21-'Swap - Encargos'!$M21</f>
        <v>168.88479999999998</v>
      </c>
      <c r="R104" s="4"/>
      <c r="S104" s="4"/>
      <c r="T104" s="4"/>
      <c r="U104" s="4">
        <f>Forward!U104*(1+SUM($B104:$B$228))</f>
        <v>0</v>
      </c>
      <c r="V104" s="6"/>
      <c r="W104" s="20">
        <f t="shared" si="0"/>
        <v>126.6216</v>
      </c>
      <c r="X104" s="20">
        <f t="shared" si="1"/>
        <v>200.33116712962968</v>
      </c>
      <c r="Y104" s="23">
        <f t="shared" si="2"/>
        <v>136.56736000000001</v>
      </c>
      <c r="Z104" s="23">
        <f t="shared" si="3"/>
        <v>190.7769188271605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242.57711999999998</v>
      </c>
      <c r="AJ104" s="9">
        <f t="shared" si="8"/>
        <v>0.65703673078823244</v>
      </c>
      <c r="AK104" s="9">
        <f t="shared" si="9"/>
        <v>0.65703673078823244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Forward!L105*(1+SUM($B105:$B$228))-'Swap - Encargos'!C22-'Swap - Encargos'!$M22</f>
        <v>123.1182</v>
      </c>
      <c r="M105" s="4">
        <f>Forward!M105*(1+SUM($B105:$B$228))-'Swap - Encargos'!D22-'Swap - Encargos'!$M22</f>
        <v>113.57340000000001</v>
      </c>
      <c r="N105" s="4">
        <f>Forward!N105*(1+SUM($B105:$B$228))-'Swap - Encargos'!E22-'Swap - Encargos'!$M22</f>
        <v>130.6164</v>
      </c>
      <c r="O105" s="4">
        <f>Forward!O105*(1+SUM($B105:$B$228))-'Swap - Encargos'!F22-'Swap - Encargos'!$M22</f>
        <v>139.70600000000002</v>
      </c>
      <c r="P105" s="4">
        <f>Forward!P105*(1+SUM($B105:$B$228))-'Swap - Encargos'!G22-'Swap - Encargos'!$M22</f>
        <v>153.93180000000001</v>
      </c>
      <c r="Q105" s="4">
        <f>Forward!Q105*(1+SUM($B105:$B$228))-'Swap - Encargos'!H22-'Swap - Encargos'!$M22</f>
        <v>162.70240000000001</v>
      </c>
      <c r="R105" s="4"/>
      <c r="S105" s="4"/>
      <c r="T105" s="4"/>
      <c r="U105" s="4">
        <f>Forward!U105*(1+SUM($B105:$B$228))</f>
        <v>0</v>
      </c>
      <c r="V105" s="6"/>
      <c r="W105" s="20">
        <f t="shared" si="0"/>
        <v>125.66140555555558</v>
      </c>
      <c r="X105" s="20">
        <f t="shared" si="1"/>
        <v>200.33116712962968</v>
      </c>
      <c r="Y105" s="23">
        <f t="shared" si="2"/>
        <v>136.80731666666668</v>
      </c>
      <c r="Z105" s="23">
        <f t="shared" si="3"/>
        <v>190.7769188271605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243.53731444444441</v>
      </c>
      <c r="AJ105" s="9">
        <f t="shared" si="8"/>
        <v>0.65963748315390802</v>
      </c>
      <c r="AK105" s="9">
        <f t="shared" si="9"/>
        <v>0.65963748315390802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Forward!L106*(1+SUM($B106:$B$228))-'Swap - Encargos'!C23-'Swap - Encargos'!$M23</f>
        <v>117.3964</v>
      </c>
      <c r="M106" s="4">
        <f>Forward!M106*(1+SUM($B106:$B$228))-'Swap - Encargos'!D23-'Swap - Encargos'!$M23</f>
        <v>112.7299</v>
      </c>
      <c r="N106" s="4">
        <f>Forward!N106*(1+SUM($B106:$B$228))-'Swap - Encargos'!E23-'Swap - Encargos'!$M23</f>
        <v>123.46279999999999</v>
      </c>
      <c r="O106" s="4">
        <f>Forward!O106*(1+SUM($B106:$B$228))-'Swap - Encargos'!F23-'Swap - Encargos'!$M23</f>
        <v>133.66249999999999</v>
      </c>
      <c r="P106" s="4">
        <f>Forward!P106*(1+SUM($B106:$B$228))-'Swap - Encargos'!G23-'Swap - Encargos'!$M23</f>
        <v>153.52869999999999</v>
      </c>
      <c r="Q106" s="4">
        <f>Forward!Q106*(1+SUM($B106:$B$228))-'Swap - Encargos'!H23-'Swap - Encargos'!$M23</f>
        <v>163.26159999999999</v>
      </c>
      <c r="R106" s="4"/>
      <c r="S106" s="4"/>
      <c r="T106" s="4"/>
      <c r="U106" s="4">
        <f>Forward!U106*(1+SUM($B106:$B$228))</f>
        <v>0</v>
      </c>
      <c r="V106" s="6"/>
      <c r="W106" s="20">
        <f t="shared" si="0"/>
        <v>121.47772222222221</v>
      </c>
      <c r="X106" s="20">
        <f t="shared" si="1"/>
        <v>200.33116712962968</v>
      </c>
      <c r="Y106" s="23">
        <f t="shared" si="2"/>
        <v>134.27142000000001</v>
      </c>
      <c r="Z106" s="23">
        <f t="shared" si="3"/>
        <v>190.7769188271605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247.72099777777777</v>
      </c>
      <c r="AJ106" s="9">
        <f t="shared" si="8"/>
        <v>0.67096927578128596</v>
      </c>
      <c r="AK106" s="9">
        <f t="shared" si="9"/>
        <v>0.67096927578128596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Forward!L107*(1+SUM($B107:$B$228))-'Swap - Encargos'!C24-'Swap - Encargos'!$M24</f>
        <v>121.37700000000001</v>
      </c>
      <c r="M107" s="4">
        <f>Forward!M107*(1+SUM($B107:$B$228))-'Swap - Encargos'!D24-'Swap - Encargos'!$M24</f>
        <v>111.59280000000001</v>
      </c>
      <c r="N107" s="4">
        <f>Forward!N107*(1+SUM($B107:$B$228))-'Swap - Encargos'!E24-'Swap - Encargos'!$M24</f>
        <v>131.684</v>
      </c>
      <c r="O107" s="4">
        <f>Forward!O107*(1+SUM($B107:$B$228))-'Swap - Encargos'!F24-'Swap - Encargos'!$M24</f>
        <v>140.99100000000001</v>
      </c>
      <c r="P107" s="4">
        <f>Forward!P107*(1+SUM($B107:$B$228))-'Swap - Encargos'!G24-'Swap - Encargos'!$M24</f>
        <v>146.9059</v>
      </c>
      <c r="Q107" s="4">
        <f>Forward!Q107*(1+SUM($B107:$B$228))-'Swap - Encargos'!H24-'Swap - Encargos'!$M24</f>
        <v>161.60500000000002</v>
      </c>
      <c r="R107" s="4"/>
      <c r="S107" s="4"/>
      <c r="T107" s="4"/>
      <c r="U107" s="4">
        <f>Forward!U107*(1+SUM($B107:$B$228))</f>
        <v>0</v>
      </c>
      <c r="V107" s="6"/>
      <c r="W107" s="20">
        <f t="shared" si="0"/>
        <v>126.45476666666667</v>
      </c>
      <c r="X107" s="20">
        <f t="shared" si="1"/>
        <v>200.33116712962968</v>
      </c>
      <c r="Y107" s="23">
        <f t="shared" si="2"/>
        <v>136.54434000000001</v>
      </c>
      <c r="Z107" s="23">
        <f t="shared" si="3"/>
        <v>190.7769188271605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242.74395333333331</v>
      </c>
      <c r="AJ107" s="9">
        <f t="shared" si="8"/>
        <v>0.65748861028915084</v>
      </c>
      <c r="AK107" s="9">
        <f t="shared" si="9"/>
        <v>0.65748861028915084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Forward!L108*(1+SUM($B108:$B$228))-'Swap - Encargos'!C25-'Swap - Encargos'!$M25</f>
        <v>122.11300000000001</v>
      </c>
      <c r="M108" s="4">
        <f>Forward!M108*(1+SUM($B108:$B$228))-'Swap - Encargos'!D25-'Swap - Encargos'!$M25</f>
        <v>126.0111</v>
      </c>
      <c r="N108" s="4">
        <f>Forward!N108*(1+SUM($B108:$B$228))-'Swap - Encargos'!E25-'Swap - Encargos'!$M25</f>
        <v>141.55070000000001</v>
      </c>
      <c r="O108" s="4">
        <f>Forward!O108*(1+SUM($B108:$B$228))-'Swap - Encargos'!F25-'Swap - Encargos'!$M25</f>
        <v>149.83370000000002</v>
      </c>
      <c r="P108" s="4">
        <f>Forward!P108*(1+SUM($B108:$B$228))-'Swap - Encargos'!G25-'Swap - Encargos'!$M25</f>
        <v>148.5771</v>
      </c>
      <c r="Q108" s="4">
        <f>Forward!Q108*(1+SUM($B108:$B$228))-'Swap - Encargos'!H25-'Swap - Encargos'!$M25</f>
        <v>164.245</v>
      </c>
      <c r="R108" s="4"/>
      <c r="S108" s="4"/>
      <c r="T108" s="4"/>
      <c r="U108" s="4">
        <f>Forward!U108*(1+SUM($B108:$B$228))</f>
        <v>0</v>
      </c>
      <c r="V108" s="6"/>
      <c r="W108" s="20">
        <f t="shared" si="0"/>
        <v>137.59179444444445</v>
      </c>
      <c r="X108" s="20">
        <f t="shared" si="1"/>
        <v>200.33116712962968</v>
      </c>
      <c r="Y108" s="23">
        <f t="shared" si="2"/>
        <v>144.63911999999999</v>
      </c>
      <c r="Z108" s="23">
        <f t="shared" si="3"/>
        <v>190.7769188271605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231.60692555555553</v>
      </c>
      <c r="AJ108" s="9">
        <f t="shared" si="8"/>
        <v>0.62732320836744926</v>
      </c>
      <c r="AK108" s="9">
        <f t="shared" si="9"/>
        <v>0.62732320836744926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Forward!L109*(1+SUM($B109:$B$228))-'Swap - Encargos'!C26-'Swap - Encargos'!$M26</f>
        <v>123.93049999999999</v>
      </c>
      <c r="M109" s="4">
        <f>Forward!M109*(1+SUM($B109:$B$228))-'Swap - Encargos'!D26-'Swap - Encargos'!$M26</f>
        <v>126.55799999999999</v>
      </c>
      <c r="N109" s="4">
        <f>Forward!N109*(1+SUM($B109:$B$228))-'Swap - Encargos'!E26-'Swap - Encargos'!$M26</f>
        <v>156.072</v>
      </c>
      <c r="O109" s="4">
        <f>Forward!O109*(1+SUM($B109:$B$228))-'Swap - Encargos'!F26-'Swap - Encargos'!$M26</f>
        <v>166.327</v>
      </c>
      <c r="P109" s="4">
        <f>Forward!P109*(1+SUM($B109:$B$228))-'Swap - Encargos'!G26-'Swap - Encargos'!$M26</f>
        <v>167.20149999999998</v>
      </c>
      <c r="Q109" s="4">
        <f>Forward!Q109*(1+SUM($B109:$B$228))-'Swap - Encargos'!H26-'Swap - Encargos'!$M26</f>
        <v>172.2055</v>
      </c>
      <c r="R109" s="4"/>
      <c r="S109" s="4"/>
      <c r="T109" s="4"/>
      <c r="U109" s="4">
        <f>Forward!U109*(1+SUM($B109:$B$228))</f>
        <v>0</v>
      </c>
      <c r="V109" s="6"/>
      <c r="W109" s="20">
        <f t="shared" si="0"/>
        <v>148.47465277777778</v>
      </c>
      <c r="X109" s="20">
        <f t="shared" si="1"/>
        <v>200.33116712962968</v>
      </c>
      <c r="Y109" s="23">
        <f t="shared" si="2"/>
        <v>156.86821666666665</v>
      </c>
      <c r="Z109" s="23">
        <f t="shared" si="3"/>
        <v>190.7769188271605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220.7240672222222</v>
      </c>
      <c r="AJ109" s="9">
        <f t="shared" si="8"/>
        <v>0.59784624178063839</v>
      </c>
      <c r="AK109" s="9">
        <f t="shared" si="9"/>
        <v>0.59784624178063839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Forward!M110*(1+SUM($B110:$B$228))-'Swap - Encargos'!D27-'Swap - Encargos'!$M27</f>
        <v>126.72399999999999</v>
      </c>
      <c r="N110" s="4">
        <f>Forward!N110*(1+SUM($B110:$B$228))-'Swap - Encargos'!E27-'Swap - Encargos'!$M27</f>
        <v>140.56450000000001</v>
      </c>
      <c r="O110" s="4">
        <f>Forward!O110*(1+SUM($B110:$B$228))-'Swap - Encargos'!F27-'Swap - Encargos'!$M27</f>
        <v>155.0369</v>
      </c>
      <c r="P110" s="4">
        <f>Forward!P110*(1+SUM($B110:$B$228))-'Swap - Encargos'!G27-'Swap - Encargos'!$M27</f>
        <v>181.61360000000002</v>
      </c>
      <c r="Q110" s="4">
        <f>Forward!Q110*(1+SUM($B110:$B$228))-'Swap - Encargos'!H27-'Swap - Encargos'!$M27</f>
        <v>180.49090000000001</v>
      </c>
      <c r="R110" s="4"/>
      <c r="S110" s="4"/>
      <c r="T110" s="4"/>
      <c r="U110" s="4">
        <f>Forward!U110*(1+SUM($B110:$B$228))</f>
        <v>0</v>
      </c>
      <c r="V110" s="6"/>
      <c r="W110" s="20">
        <f t="shared" si="0"/>
        <v>140.77513333333334</v>
      </c>
      <c r="X110" s="20">
        <f t="shared" si="1"/>
        <v>200.33116712962968</v>
      </c>
      <c r="Y110" s="23">
        <f t="shared" si="2"/>
        <v>156.88598000000002</v>
      </c>
      <c r="Z110" s="23">
        <f t="shared" si="3"/>
        <v>190.7769188271605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248.24041666666662</v>
      </c>
      <c r="AJ110" s="9">
        <f t="shared" si="8"/>
        <v>0.63812466279732682</v>
      </c>
      <c r="AK110" s="9">
        <f t="shared" si="9"/>
        <v>0.63812466279732682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Forward!M111*(1+SUM($B111:$B$228))-'Swap - Encargos'!D28-'Swap - Encargos'!$M28</f>
        <v>168.8415</v>
      </c>
      <c r="N111" s="4">
        <f>Forward!N111*(1+SUM($B111:$B$228))-'Swap - Encargos'!E28-'Swap - Encargos'!$M28</f>
        <v>232.596</v>
      </c>
      <c r="O111" s="4">
        <f>Forward!O111*(1+SUM($B111:$B$228))-'Swap - Encargos'!F28-'Swap - Encargos'!$M28</f>
        <v>227.52950000000001</v>
      </c>
      <c r="P111" s="4">
        <f>Forward!P111*(1+SUM($B111:$B$228))-'Swap - Encargos'!G28-'Swap - Encargos'!$M28</f>
        <v>217.8185</v>
      </c>
      <c r="Q111" s="4">
        <f>Forward!Q111*(1+SUM($B111:$B$228))-'Swap - Encargos'!H28-'Swap - Encargos'!$M28</f>
        <v>208.6335</v>
      </c>
      <c r="R111" s="4"/>
      <c r="S111" s="4"/>
      <c r="T111" s="4"/>
      <c r="U111" s="4">
        <f>Forward!U111*(1+SUM($B111:$B$228))</f>
        <v>0</v>
      </c>
      <c r="V111" s="6"/>
      <c r="W111" s="20">
        <f t="shared" si="0"/>
        <v>211.01613888888889</v>
      </c>
      <c r="X111" s="20">
        <f t="shared" si="1"/>
        <v>200.33116712962968</v>
      </c>
      <c r="Y111" s="23">
        <f t="shared" si="2"/>
        <v>208.26977500000001</v>
      </c>
      <c r="Z111" s="23">
        <f t="shared" si="3"/>
        <v>190.7769188271605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177.99941111111107</v>
      </c>
      <c r="AJ111" s="9">
        <f t="shared" si="8"/>
        <v>0.45756374291750312</v>
      </c>
      <c r="AK111" s="9">
        <f t="shared" si="9"/>
        <v>0.45756374291750312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Forward!M112*(1+SUM($B112:$B$228))-'Swap - Encargos'!D29-'Swap - Encargos'!$M29</f>
        <v>172.52180000000001</v>
      </c>
      <c r="N112" s="4">
        <f>Forward!N112*(1+SUM($B112:$B$228))-'Swap - Encargos'!E29-'Swap - Encargos'!$M29</f>
        <v>210.15020000000001</v>
      </c>
      <c r="O112" s="4">
        <f>Forward!O112*(1+SUM($B112:$B$228))-'Swap - Encargos'!F29-'Swap - Encargos'!$M29</f>
        <v>206.489</v>
      </c>
      <c r="P112" s="4">
        <f>Forward!P112*(1+SUM($B112:$B$228))-'Swap - Encargos'!G29-'Swap - Encargos'!$M29</f>
        <v>197.82780000000002</v>
      </c>
      <c r="Q112" s="4">
        <f>Forward!Q112*(1+SUM($B112:$B$228))-'Swap - Encargos'!H29-'Swap - Encargos'!$M29</f>
        <v>203.93800000000002</v>
      </c>
      <c r="R112" s="4"/>
      <c r="S112" s="4"/>
      <c r="T112" s="4"/>
      <c r="U112" s="4">
        <f>Forward!U112*(1+SUM($B112:$B$228))</f>
        <v>0</v>
      </c>
      <c r="V112" s="6"/>
      <c r="W112" s="20">
        <f t="shared" si="0"/>
        <v>197.79288888888888</v>
      </c>
      <c r="X112" s="20">
        <f t="shared" si="1"/>
        <v>200.33116712962968</v>
      </c>
      <c r="Y112" s="23">
        <f t="shared" si="2"/>
        <v>192.43463333333335</v>
      </c>
      <c r="Z112" s="23">
        <f t="shared" si="3"/>
        <v>190.7769188271605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191.22266111111108</v>
      </c>
      <c r="AJ112" s="9">
        <f t="shared" si="8"/>
        <v>0.49155531471971003</v>
      </c>
      <c r="AK112" s="9">
        <f t="shared" si="9"/>
        <v>0.49155531471971003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Forward!M113*(1+SUM($B113:$B$228))-'Swap - Encargos'!D30-'Swap - Encargos'!$M30</f>
        <v>154.29</v>
      </c>
      <c r="N113" s="4">
        <f>Forward!N113*(1+SUM($B113:$B$228))-'Swap - Encargos'!E30-'Swap - Encargos'!$M30</f>
        <v>188.09100000000001</v>
      </c>
      <c r="O113" s="4">
        <f>Forward!O113*(1+SUM($B113:$B$228))-'Swap - Encargos'!F30-'Swap - Encargos'!$M30</f>
        <v>195.1996</v>
      </c>
      <c r="P113" s="4">
        <f>Forward!P113*(1+SUM($B113:$B$228))-'Swap - Encargos'!G30-'Swap - Encargos'!$M30</f>
        <v>194.76519999999999</v>
      </c>
      <c r="Q113" s="4">
        <f>Forward!Q113*(1+SUM($B113:$B$228))-'Swap - Encargos'!H30-'Swap - Encargos'!$M30</f>
        <v>187.22220000000002</v>
      </c>
      <c r="R113" s="4"/>
      <c r="S113" s="4"/>
      <c r="T113" s="4"/>
      <c r="U113" s="4">
        <f>Forward!U113*(1+SUM($B113:$B$228))</f>
        <v>0</v>
      </c>
      <c r="V113" s="6"/>
      <c r="W113" s="20">
        <f t="shared" si="0"/>
        <v>182.56646666666666</v>
      </c>
      <c r="X113" s="20">
        <f t="shared" si="1"/>
        <v>200.33116712962968</v>
      </c>
      <c r="Y113" s="23">
        <f t="shared" si="2"/>
        <v>176.19909999999999</v>
      </c>
      <c r="Z113" s="23">
        <f t="shared" si="3"/>
        <v>190.7769188271605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206.44908333333331</v>
      </c>
      <c r="AJ113" s="9">
        <f t="shared" si="8"/>
        <v>0.53069622366852254</v>
      </c>
      <c r="AK113" s="9">
        <f t="shared" si="9"/>
        <v>0.53069622366852254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Forward!M114*(1+SUM($B114:$B$228))-'Swap - Encargos'!D31-'Swap - Encargos'!$M31</f>
        <v>122.57599999999999</v>
      </c>
      <c r="N114" s="4">
        <f>Forward!N114*(1+SUM($B114:$B$228))-'Swap - Encargos'!E31-'Swap - Encargos'!$M31</f>
        <v>165.768</v>
      </c>
      <c r="O114" s="4">
        <f>Forward!O114*(1+SUM($B114:$B$228))-'Swap - Encargos'!F31-'Swap - Encargos'!$M31</f>
        <v>182.34</v>
      </c>
      <c r="P114" s="4">
        <f>Forward!P114*(1+SUM($B114:$B$228))-'Swap - Encargos'!G31-'Swap - Encargos'!$M31</f>
        <v>182.0256</v>
      </c>
      <c r="Q114" s="4">
        <f>Forward!Q114*(1+SUM($B114:$B$228))-'Swap - Encargos'!H31-'Swap - Encargos'!$M31</f>
        <v>178.5016</v>
      </c>
      <c r="R114" s="4"/>
      <c r="S114" s="4"/>
      <c r="T114" s="4"/>
      <c r="U114" s="4">
        <f>Forward!U114*(1+SUM($B114:$B$228))</f>
        <v>0</v>
      </c>
      <c r="V114" s="6"/>
      <c r="W114" s="20">
        <f t="shared" si="0"/>
        <v>163.50017777777776</v>
      </c>
      <c r="X114" s="20">
        <f t="shared" si="1"/>
        <v>200.33116712962968</v>
      </c>
      <c r="Y114" s="23">
        <f t="shared" si="2"/>
        <v>158.07050666666666</v>
      </c>
      <c r="Z114" s="23">
        <f t="shared" si="3"/>
        <v>190.7769188271605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225.5153722222222</v>
      </c>
      <c r="AJ114" s="9">
        <f t="shared" si="8"/>
        <v>0.57970786057838108</v>
      </c>
      <c r="AK114" s="9">
        <f t="shared" si="9"/>
        <v>0.57970786057838108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Forward!M115*(1+SUM($B115:$B$228))-'Swap - Encargos'!D32-'Swap - Encargos'!$M32</f>
        <v>184.23440000000002</v>
      </c>
      <c r="N115" s="4">
        <f>Forward!N115*(1+SUM($B115:$B$228))-'Swap - Encargos'!E32-'Swap - Encargos'!$M32</f>
        <v>200.73740000000001</v>
      </c>
      <c r="O115" s="4">
        <f>Forward!O115*(1+SUM($B115:$B$228))-'Swap - Encargos'!F32-'Swap - Encargos'!$M32</f>
        <v>199.83760000000001</v>
      </c>
      <c r="P115" s="4">
        <f>Forward!P115*(1+SUM($B115:$B$228))-'Swap - Encargos'!G32-'Swap - Encargos'!$M32</f>
        <v>191.036</v>
      </c>
      <c r="Q115" s="4">
        <f>Forward!Q115*(1+SUM($B115:$B$228))-'Swap - Encargos'!H32-'Swap - Encargos'!$M32</f>
        <v>186.53500000000003</v>
      </c>
      <c r="R115" s="4"/>
      <c r="S115" s="4"/>
      <c r="T115" s="4"/>
      <c r="U115" s="4">
        <f>Forward!U115*(1+SUM($B115:$B$228))</f>
        <v>0</v>
      </c>
      <c r="V115" s="6"/>
      <c r="W115" s="20">
        <f t="shared" si="0"/>
        <v>195.88113333333337</v>
      </c>
      <c r="X115" s="20">
        <f t="shared" si="1"/>
        <v>200.33116712962968</v>
      </c>
      <c r="Y115" s="23">
        <f t="shared" si="2"/>
        <v>177.12321333333333</v>
      </c>
      <c r="Z115" s="23">
        <f t="shared" si="3"/>
        <v>190.7769188271605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193.1344166666666</v>
      </c>
      <c r="AJ115" s="9">
        <f t="shared" si="8"/>
        <v>0.49646965697558004</v>
      </c>
      <c r="AK115" s="9">
        <f t="shared" si="9"/>
        <v>0.49646965697558004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Forward!M116*(1+SUM($B116:$B$228))-'Swap - Encargos'!D33-'Swap - Encargos'!$M33</f>
        <v>247.56300000000002</v>
      </c>
      <c r="N116" s="4">
        <f>Forward!N116*(1+SUM($B116:$B$228))-'Swap - Encargos'!E33-'Swap - Encargos'!$M33</f>
        <v>225.7972</v>
      </c>
      <c r="O116" s="4">
        <f>Forward!O116*(1+SUM($B116:$B$228))-'Swap - Encargos'!F33-'Swap - Encargos'!$M33</f>
        <v>209.32570000000001</v>
      </c>
      <c r="P116" s="4">
        <f>Forward!P116*(1+SUM($B116:$B$228))-'Swap - Encargos'!G33-'Swap - Encargos'!$M33</f>
        <v>191.7561</v>
      </c>
      <c r="Q116" s="4">
        <f>Forward!Q116*(1+SUM($B116:$B$228))-'Swap - Encargos'!H33-'Swap - Encargos'!$M33</f>
        <v>189.26560000000001</v>
      </c>
      <c r="R116" s="4"/>
      <c r="S116" s="4"/>
      <c r="T116" s="4"/>
      <c r="U116" s="4">
        <f>Forward!U116*(1+SUM($B116:$B$228))</f>
        <v>0</v>
      </c>
      <c r="V116" s="6"/>
      <c r="W116" s="20">
        <f t="shared" si="0"/>
        <v>218.26081666666667</v>
      </c>
      <c r="X116" s="20">
        <f t="shared" si="1"/>
        <v>200.33116712962968</v>
      </c>
      <c r="Y116" s="23">
        <f t="shared" si="2"/>
        <v>187.98522</v>
      </c>
      <c r="Z116" s="23">
        <f t="shared" si="3"/>
        <v>190.7769188271605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170.75473333333329</v>
      </c>
      <c r="AJ116" s="9">
        <f t="shared" si="8"/>
        <v>0.4389406370345178</v>
      </c>
      <c r="AK116" s="9">
        <f t="shared" si="9"/>
        <v>0.4389406370345178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Forward!M117*(1+SUM($B117:$B$228))-'Swap - Encargos'!D34-'Swap - Encargos'!$M34</f>
        <v>194.44550000000001</v>
      </c>
      <c r="N117" s="4">
        <f>Forward!N117*(1+SUM($B117:$B$228))-'Swap - Encargos'!E34-'Swap - Encargos'!$M34</f>
        <v>211.04860000000002</v>
      </c>
      <c r="O117" s="4">
        <f>Forward!O117*(1+SUM($B117:$B$228))-'Swap - Encargos'!F34-'Swap - Encargos'!$M34</f>
        <v>203.10560000000001</v>
      </c>
      <c r="P117" s="4">
        <f>Forward!P117*(1+SUM($B117:$B$228))-'Swap - Encargos'!G34-'Swap - Encargos'!$M34</f>
        <v>189.97400000000002</v>
      </c>
      <c r="Q117" s="4">
        <f>Forward!Q117*(1+SUM($B117:$B$228))-'Swap - Encargos'!H34-'Swap - Encargos'!$M34</f>
        <v>181.5025</v>
      </c>
      <c r="R117" s="4"/>
      <c r="S117" s="4"/>
      <c r="T117" s="4"/>
      <c r="U117" s="4">
        <f>Forward!U117*(1+SUM($B117:$B$228))</f>
        <v>0</v>
      </c>
      <c r="V117" s="6"/>
      <c r="W117" s="20">
        <f t="shared" si="0"/>
        <v>201.99710833333336</v>
      </c>
      <c r="X117" s="20">
        <f t="shared" si="1"/>
        <v>200.33116712962968</v>
      </c>
      <c r="Y117" s="23">
        <f t="shared" si="2"/>
        <v>173.32993166666668</v>
      </c>
      <c r="Z117" s="23">
        <f t="shared" si="3"/>
        <v>190.7769188271605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187.0184416666666</v>
      </c>
      <c r="AJ117" s="9">
        <f t="shared" si="8"/>
        <v>0.48074798466710811</v>
      </c>
      <c r="AK117" s="9">
        <f t="shared" si="9"/>
        <v>0.48074798466710811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Forward!M118*(1+SUM($B118:$B$228))-'Swap - Encargos'!D35-'Swap - Encargos'!$M35</f>
        <v>242.06720000000001</v>
      </c>
      <c r="N118" s="4">
        <f>Forward!N118*(1+SUM($B118:$B$228))-'Swap - Encargos'!E35-'Swap - Encargos'!$M35</f>
        <v>217.95840000000001</v>
      </c>
      <c r="O118" s="4">
        <f>Forward!O118*(1+SUM($B118:$B$228))-'Swap - Encargos'!F35-'Swap - Encargos'!$M35</f>
        <v>211.48000000000002</v>
      </c>
      <c r="P118" s="4">
        <f>Forward!P118*(1+SUM($B118:$B$228))-'Swap - Encargos'!G35-'Swap - Encargos'!$M35</f>
        <v>195.9092</v>
      </c>
      <c r="Q118" s="4">
        <f>Forward!Q118*(1+SUM($B118:$B$228))-'Swap - Encargos'!H35-'Swap - Encargos'!$M35</f>
        <v>184.44720000000001</v>
      </c>
      <c r="R118" s="4"/>
      <c r="S118" s="4"/>
      <c r="T118" s="4"/>
      <c r="U118" s="4">
        <f>Forward!U118*(1+SUM($B118:$B$228))</f>
        <v>0</v>
      </c>
      <c r="V118" s="6"/>
      <c r="W118" s="20">
        <f t="shared" si="0"/>
        <v>213.57786666666667</v>
      </c>
      <c r="X118" s="20">
        <f t="shared" ref="X118:X139" si="14">AVERAGE($W$2:$W$198)</f>
        <v>200.33116712962968</v>
      </c>
      <c r="Y118" s="23">
        <f t="shared" si="2"/>
        <v>178.09677333333335</v>
      </c>
      <c r="Z118" s="23">
        <f t="shared" ref="Z118:Z139" si="15">AVERAGE($Y$2:$Y$198)</f>
        <v>190.7769188271605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175.4376833333333</v>
      </c>
      <c r="AJ118" s="9">
        <f t="shared" si="8"/>
        <v>0.45097858770255667</v>
      </c>
      <c r="AK118" s="9">
        <f t="shared" si="9"/>
        <v>0.45097858770255667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Forward!M119*(1+SUM($B119:$B$228))-'Swap - Encargos'!D36-'Swap - Encargos'!$M36</f>
        <v>304.16000000000003</v>
      </c>
      <c r="N119" s="4">
        <f>Forward!N119*(1+SUM($B119:$B$228))-'Swap - Encargos'!E36-'Swap - Encargos'!$M36</f>
        <v>230.38400000000001</v>
      </c>
      <c r="O119" s="4">
        <f>Forward!O119*(1+SUM($B119:$B$228))-'Swap - Encargos'!F36-'Swap - Encargos'!$M36</f>
        <v>204.68800000000002</v>
      </c>
      <c r="P119" s="4">
        <f>Forward!P119*(1+SUM($B119:$B$228))-'Swap - Encargos'!G36-'Swap - Encargos'!$M36</f>
        <v>186.92800000000003</v>
      </c>
      <c r="Q119" s="4">
        <f>Forward!Q119*(1+SUM($B119:$B$228))-'Swap - Encargos'!H36-'Swap - Encargos'!$M36</f>
        <v>185.488</v>
      </c>
      <c r="R119" s="4"/>
      <c r="S119" s="4"/>
      <c r="T119" s="4"/>
      <c r="U119" s="4">
        <f>Forward!U119*(1+SUM($B119:$B$228))</f>
        <v>0</v>
      </c>
      <c r="V119" s="6"/>
      <c r="W119" s="20">
        <f t="shared" si="0"/>
        <v>217.10266666666672</v>
      </c>
      <c r="X119" s="20">
        <f t="shared" si="14"/>
        <v>200.33116712962968</v>
      </c>
      <c r="Y119" s="23">
        <f t="shared" si="2"/>
        <v>176.70560000000003</v>
      </c>
      <c r="Z119" s="23">
        <f t="shared" si="15"/>
        <v>190.7769188271605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171.91288333333324</v>
      </c>
      <c r="AJ119" s="9">
        <f t="shared" si="8"/>
        <v>0.44191776738316313</v>
      </c>
      <c r="AK119" s="9">
        <f t="shared" si="9"/>
        <v>0.44191776738316313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Forward!M120*(1+SUM($B120:$B$228))-'Swap - Encargos'!D37-'Swap - Encargos'!$M37</f>
        <v>263.29320000000001</v>
      </c>
      <c r="N120" s="4">
        <f>Forward!N120*(1+SUM($B120:$B$228))-'Swap - Encargos'!E37-'Swap - Encargos'!$M37</f>
        <v>156.5376</v>
      </c>
      <c r="O120" s="4">
        <f>Forward!O120*(1+SUM($B120:$B$228))-'Swap - Encargos'!F37-'Swap - Encargos'!$M37</f>
        <v>189.6114</v>
      </c>
      <c r="P120" s="4">
        <f>Forward!P120*(1+SUM($B120:$B$228))-'Swap - Encargos'!G37-'Swap - Encargos'!$M37</f>
        <v>185.7028</v>
      </c>
      <c r="Q120" s="4">
        <f>Forward!Q120*(1+SUM($B120:$B$228))-'Swap - Encargos'!H37-'Swap - Encargos'!$M37</f>
        <v>179.28980000000001</v>
      </c>
      <c r="R120" s="4"/>
      <c r="S120" s="4"/>
      <c r="T120" s="4"/>
      <c r="U120" s="4">
        <f>Forward!U120*(1+SUM($B120:$B$228))</f>
        <v>0</v>
      </c>
      <c r="V120" s="6"/>
      <c r="W120" s="20">
        <f t="shared" si="0"/>
        <v>181.59451111111113</v>
      </c>
      <c r="X120" s="20">
        <f t="shared" si="14"/>
        <v>200.33116712962968</v>
      </c>
      <c r="Y120" s="23">
        <f t="shared" si="2"/>
        <v>151.00476</v>
      </c>
      <c r="Z120" s="23">
        <f t="shared" si="15"/>
        <v>190.7769188271605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207.42103888888883</v>
      </c>
      <c r="AJ120" s="9">
        <f t="shared" si="8"/>
        <v>0.53319472419261604</v>
      </c>
      <c r="AK120" s="9">
        <f t="shared" si="9"/>
        <v>0.53319472419261604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Forward!M121*(1+SUM($B121:$B$228))-'Swap - Encargos'!D38-'Swap - Encargos'!$M38</f>
        <v>121.2079</v>
      </c>
      <c r="N121" s="4">
        <f>Forward!N121*(1+SUM($B121:$B$228))-'Swap - Encargos'!E38-'Swap - Encargos'!$M38</f>
        <v>169.166</v>
      </c>
      <c r="O121" s="4">
        <f>Forward!O121*(1+SUM($B121:$B$228))-'Swap - Encargos'!F38-'Swap - Encargos'!$M38</f>
        <v>191.0317</v>
      </c>
      <c r="P121" s="4">
        <f>Forward!P121*(1+SUM($B121:$B$228))-'Swap - Encargos'!G38-'Swap - Encargos'!$M38</f>
        <v>194.63820000000001</v>
      </c>
      <c r="Q121" s="4">
        <f>Forward!Q121*(1+SUM($B121:$B$228))-'Swap - Encargos'!H38-'Swap - Encargos'!$M38</f>
        <v>185.24469999999999</v>
      </c>
      <c r="R121" s="4"/>
      <c r="S121" s="4"/>
      <c r="T121" s="4"/>
      <c r="U121" s="4">
        <f>Forward!U121*(1+SUM($B121:$B$228))</f>
        <v>0</v>
      </c>
      <c r="V121" s="6"/>
      <c r="W121" s="20">
        <f t="shared" si="0"/>
        <v>182.90556944444444</v>
      </c>
      <c r="X121" s="20">
        <f t="shared" si="14"/>
        <v>200.33116712962968</v>
      </c>
      <c r="Y121" s="23">
        <f t="shared" si="2"/>
        <v>150.03625166666669</v>
      </c>
      <c r="Z121" s="23">
        <f t="shared" si="15"/>
        <v>190.7769188271605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206.10998055555552</v>
      </c>
      <c r="AJ121" s="9">
        <f t="shared" si="8"/>
        <v>0.52982452900804489</v>
      </c>
      <c r="AK121" s="9">
        <f t="shared" si="9"/>
        <v>0.52982452900804489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Forward!N122*(1+SUM($B122:$B$228))-'Swap - Encargos'!E39-'Swap - Encargos'!$M39</f>
        <v>165.86249999999998</v>
      </c>
      <c r="O122" s="4">
        <f>Forward!O122*(1+SUM($B122:$B$228))-'Swap - Encargos'!F39-'Swap - Encargos'!$M39</f>
        <v>201.62649999999999</v>
      </c>
      <c r="P122" s="4">
        <f>Forward!P122*(1+SUM($B122:$B$228))-'Swap - Encargos'!G39-'Swap - Encargos'!$M39</f>
        <v>186.23</v>
      </c>
      <c r="Q122" s="4">
        <f>Forward!Q122*(1+SUM($B122:$B$228))-'Swap - Encargos'!H39-'Swap - Encargos'!$M39</f>
        <v>177.86249999999998</v>
      </c>
      <c r="R122" s="4"/>
      <c r="S122" s="4"/>
      <c r="T122" s="4"/>
      <c r="U122" s="4">
        <f>Forward!U122*(1+SUM($B122:$B$228))</f>
        <v>0</v>
      </c>
      <c r="V122" s="6"/>
      <c r="W122" s="20">
        <f t="shared" si="0"/>
        <v>184.57300000000001</v>
      </c>
      <c r="X122" s="20">
        <f t="shared" si="14"/>
        <v>200.33116712962968</v>
      </c>
      <c r="Y122" s="23">
        <f t="shared" si="2"/>
        <v>146.31630000000001</v>
      </c>
      <c r="Z122" s="23">
        <f t="shared" si="15"/>
        <v>190.7769188271605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221.53204999999994</v>
      </c>
      <c r="AJ122" s="9">
        <f t="shared" si="8"/>
        <v>0.5455042974717994</v>
      </c>
      <c r="AK122" s="9">
        <f t="shared" si="9"/>
        <v>0.5455042974717994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Forward!N123*(1+SUM($B123:$B$228))-'Swap - Encargos'!E40-'Swap - Encargos'!$M40</f>
        <v>225.32130000000001</v>
      </c>
      <c r="O123" s="4">
        <f>Forward!O123*(1+SUM($B123:$B$228))-'Swap - Encargos'!F40-'Swap - Encargos'!$M40</f>
        <v>215.74610000000001</v>
      </c>
      <c r="P123" s="4">
        <f>Forward!P123*(1+SUM($B123:$B$228))-'Swap - Encargos'!G40-'Swap - Encargos'!$M40</f>
        <v>202.23620000000003</v>
      </c>
      <c r="Q123" s="4">
        <f>Forward!Q123*(1+SUM($B123:$B$228))-'Swap - Encargos'!H40-'Swap - Encargos'!$M40</f>
        <v>187.15770000000001</v>
      </c>
      <c r="R123" s="4"/>
      <c r="S123" s="4"/>
      <c r="T123" s="4"/>
      <c r="U123" s="4">
        <f>Forward!U123*(1+SUM($B123:$B$228))</f>
        <v>0</v>
      </c>
      <c r="V123" s="6"/>
      <c r="W123" s="20">
        <f t="shared" si="0"/>
        <v>213.37443333333334</v>
      </c>
      <c r="X123" s="20">
        <f t="shared" si="14"/>
        <v>200.33116712962968</v>
      </c>
      <c r="Y123" s="23">
        <f t="shared" si="2"/>
        <v>162.33690500000003</v>
      </c>
      <c r="Z123" s="23">
        <f t="shared" si="15"/>
        <v>190.7769188271605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6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192.73061666666661</v>
      </c>
      <c r="AJ123" s="9">
        <f t="shared" si="8"/>
        <v>0.47458315691141156</v>
      </c>
      <c r="AK123" s="9">
        <f t="shared" si="9"/>
        <v>0.47458315691141156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Forward!N124*(1+SUM($B124:$B$228))-'Swap - Encargos'!E41-'Swap - Encargos'!$M41</f>
        <v>296.93360000000001</v>
      </c>
      <c r="O124" s="4">
        <f>Forward!O124*(1+SUM($B124:$B$228))-'Swap - Encargos'!F41-'Swap - Encargos'!$M41</f>
        <v>241.2296</v>
      </c>
      <c r="P124" s="4">
        <f>Forward!P124*(1+SUM($B124:$B$228))-'Swap - Encargos'!G41-'Swap - Encargos'!$M41</f>
        <v>199.11279999999999</v>
      </c>
      <c r="Q124" s="4">
        <f>Forward!Q124*(1+SUM($B124:$B$228))-'Swap - Encargos'!H41-'Swap - Encargos'!$M41</f>
        <v>191.23079999999999</v>
      </c>
      <c r="R124" s="4">
        <f>Forward!R124*(1+SUM($B124:$B$228))-'Swap - Encargos'!I41-'Swap - Encargos'!$M41</f>
        <v>190.93680000000001</v>
      </c>
      <c r="S124" s="4"/>
      <c r="T124" s="4"/>
      <c r="U124" s="4">
        <f>Forward!U124*(1+SUM($B124:$B$228))</f>
        <v>0</v>
      </c>
      <c r="V124" s="6"/>
      <c r="W124" s="20">
        <f t="shared" si="0"/>
        <v>239.88628888888894</v>
      </c>
      <c r="X124" s="20">
        <f t="shared" si="14"/>
        <v>200.33116712962968</v>
      </c>
      <c r="Y124" s="23">
        <f t="shared" si="2"/>
        <v>213.99093333333337</v>
      </c>
      <c r="Z124" s="23">
        <f t="shared" si="15"/>
        <v>190.7769188271605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6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166.21876111111101</v>
      </c>
      <c r="AJ124" s="9">
        <f t="shared" si="8"/>
        <v>0.40929991171277241</v>
      </c>
      <c r="AK124" s="9">
        <f t="shared" si="9"/>
        <v>0.40929991171277241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Forward!N125*(1+SUM($B125:$B$228))-'Swap - Encargos'!E42-'Swap - Encargos'!$M42</f>
        <v>302.38799999999998</v>
      </c>
      <c r="O125" s="4">
        <f>Forward!O125*(1+SUM($B125:$B$228))-'Swap - Encargos'!F42-'Swap - Encargos'!$M42</f>
        <v>244.30520000000001</v>
      </c>
      <c r="P125" s="4">
        <f>Forward!P125*(1+SUM($B125:$B$228))-'Swap - Encargos'!G42-'Swap - Encargos'!$M42</f>
        <v>193.42320000000001</v>
      </c>
      <c r="Q125" s="4">
        <f>Forward!Q125*(1+SUM($B125:$B$228))-'Swap - Encargos'!H42-'Swap - Encargos'!$M42</f>
        <v>179.42760000000001</v>
      </c>
      <c r="R125" s="4">
        <f>Forward!R125*(1+SUM($B125:$B$228))-'Swap - Encargos'!I42-'Swap - Encargos'!$M42</f>
        <v>189.16560000000001</v>
      </c>
      <c r="S125" s="4">
        <f>Forward!S125*(1+SUM($B125:$B$228))-'Swap - Encargos'!J42-'Swap - Encargos'!$M42</f>
        <v>188.90360000000001</v>
      </c>
      <c r="T125" s="4">
        <f>Forward!T125*(1+SUM($B125:$B$228))-'Swap - Encargos'!K42-'Swap - Encargos'!$M42</f>
        <v>181.37960000000001</v>
      </c>
      <c r="U125" s="4">
        <f>Forward!U125*(1+SUM($B125:$B$228))</f>
        <v>0</v>
      </c>
      <c r="V125" s="6"/>
      <c r="W125" s="20">
        <f t="shared" si="0"/>
        <v>236.45876666666669</v>
      </c>
      <c r="X125" s="20">
        <f t="shared" si="14"/>
        <v>200.33116712962968</v>
      </c>
      <c r="Y125" s="23">
        <f t="shared" si="2"/>
        <v>216.0677</v>
      </c>
      <c r="Z125" s="23">
        <f t="shared" si="15"/>
        <v>190.7769188271605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6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169.64628333333326</v>
      </c>
      <c r="AJ125" s="9">
        <f t="shared" si="8"/>
        <v>0.41773990087868468</v>
      </c>
      <c r="AK125" s="9">
        <f t="shared" si="9"/>
        <v>0.41773990087868468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Forward!N126*(1+SUM($B126:$B$228))-'Swap - Encargos'!E43-'Swap - Encargos'!$M43</f>
        <v>315.12360000000001</v>
      </c>
      <c r="O126" s="4">
        <f>Forward!O126*(1+SUM($B126:$B$228))-'Swap - Encargos'!F43-'Swap - Encargos'!$M43</f>
        <v>247.0351</v>
      </c>
      <c r="P126" s="4">
        <f>Forward!P126*(1+SUM($B126:$B$228))-'Swap - Encargos'!G43-'Swap - Encargos'!$M43</f>
        <v>194.6301</v>
      </c>
      <c r="Q126" s="4">
        <f>Forward!Q126*(1+SUM($B126:$B$228))-'Swap - Encargos'!H43-'Swap - Encargos'!$M43</f>
        <v>181.66810000000001</v>
      </c>
      <c r="R126" s="4">
        <f>Forward!R126*(1+SUM($B126:$B$228))-'Swap - Encargos'!I43-'Swap - Encargos'!$M43</f>
        <v>187.42760000000001</v>
      </c>
      <c r="S126" s="4">
        <f>Forward!S126*(1+SUM($B126:$B$228))-'Swap - Encargos'!J43-'Swap - Encargos'!$M43</f>
        <v>192.18710000000002</v>
      </c>
      <c r="T126" s="4">
        <f>Forward!T126*(1+SUM($B126:$B$228))-'Swap - Encargos'!K43-'Swap - Encargos'!$M43</f>
        <v>180.70609999999999</v>
      </c>
      <c r="U126" s="4">
        <f>Forward!U126*(1+SUM($B126:$B$228))</f>
        <v>0</v>
      </c>
      <c r="V126" s="6"/>
      <c r="W126" s="20">
        <f t="shared" si="0"/>
        <v>237.43454444444444</v>
      </c>
      <c r="X126" s="20">
        <f t="shared" si="14"/>
        <v>200.33116712962968</v>
      </c>
      <c r="Y126" s="23">
        <f t="shared" si="2"/>
        <v>216.98113333333333</v>
      </c>
      <c r="Z126" s="23">
        <f t="shared" si="15"/>
        <v>190.7769188271605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6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168.67050555555551</v>
      </c>
      <c r="AJ126" s="9">
        <f t="shared" si="8"/>
        <v>0.4153371290397781</v>
      </c>
      <c r="AK126" s="9">
        <f t="shared" si="9"/>
        <v>0.4153371290397781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Forward!N127*(1+SUM($B127:$B$228))-'Swap - Encargos'!E44-'Swap - Encargos'!$M44</f>
        <v>331.56200000000001</v>
      </c>
      <c r="O127" s="4">
        <f>Forward!O127*(1+SUM($B127:$B$228))-'Swap - Encargos'!F44-'Swap - Encargos'!$M44</f>
        <v>259.78550000000001</v>
      </c>
      <c r="P127" s="4">
        <f>Forward!P127*(1+SUM($B127:$B$228))-'Swap - Encargos'!G44-'Swap - Encargos'!$M44</f>
        <v>199.01000000000002</v>
      </c>
      <c r="Q127" s="4">
        <f>Forward!Q127*(1+SUM($B127:$B$228))-'Swap - Encargos'!H44-'Swap - Encargos'!$M44</f>
        <v>187.19100000000003</v>
      </c>
      <c r="R127" s="4">
        <f>Forward!R127*(1+SUM($B127:$B$228))-'Swap - Encargos'!I44-'Swap - Encargos'!$M44</f>
        <v>193.96350000000001</v>
      </c>
      <c r="S127" s="4">
        <f>Forward!S127*(1+SUM($B127:$B$228))-'Swap - Encargos'!J44-'Swap - Encargos'!$M44</f>
        <v>192.73600000000002</v>
      </c>
      <c r="T127" s="4">
        <f>Forward!T127*(1+SUM($B127:$B$228))-'Swap - Encargos'!K44-'Swap - Encargos'!$M44</f>
        <v>180.28100000000001</v>
      </c>
      <c r="U127" s="4">
        <f>Forward!U127*(1+SUM($B127:$B$228))</f>
        <v>0</v>
      </c>
      <c r="V127" s="6"/>
      <c r="W127" s="20">
        <f t="shared" si="0"/>
        <v>243.40097222222226</v>
      </c>
      <c r="X127" s="20">
        <f t="shared" si="14"/>
        <v>200.33116712962968</v>
      </c>
      <c r="Y127" s="23">
        <f t="shared" si="2"/>
        <v>222.73356666666669</v>
      </c>
      <c r="Z127" s="23">
        <f t="shared" si="15"/>
        <v>190.7769188271605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6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162.70407777777768</v>
      </c>
      <c r="AJ127" s="9">
        <f t="shared" si="8"/>
        <v>0.40064529554059403</v>
      </c>
      <c r="AK127" s="9">
        <f t="shared" si="9"/>
        <v>0.40064529554059403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Forward!N128*(1+SUM($B128:$B$228))-'Swap - Encargos'!E45-'Swap - Encargos'!$M45</f>
        <v>294.61959999999999</v>
      </c>
      <c r="O128" s="4">
        <f>Forward!O128*(1+SUM($B128:$B$228))-'Swap - Encargos'!F45-'Swap - Encargos'!$M45</f>
        <v>250.8956</v>
      </c>
      <c r="P128" s="4">
        <f>Forward!P128*(1+SUM($B128:$B$228))-'Swap - Encargos'!G45-'Swap - Encargos'!$M45</f>
        <v>209.65439999999998</v>
      </c>
      <c r="Q128" s="4">
        <f>Forward!Q128*(1+SUM($B128:$B$228))-'Swap - Encargos'!H45-'Swap - Encargos'!$M45</f>
        <v>189.79239999999999</v>
      </c>
      <c r="R128" s="4">
        <f>Forward!R128*(1+SUM($B128:$B$228))-'Swap - Encargos'!I45-'Swap - Encargos'!$M45</f>
        <v>195.57689999999999</v>
      </c>
      <c r="S128" s="4">
        <f>Forward!S128*(1+SUM($B128:$B$228))-'Swap - Encargos'!J45-'Swap - Encargos'!$M45</f>
        <v>191.36139999999997</v>
      </c>
      <c r="T128" s="4">
        <f>Forward!T128*(1+SUM($B128:$B$228))-'Swap - Encargos'!K45-'Swap - Encargos'!$M45</f>
        <v>178.93039999999999</v>
      </c>
      <c r="U128" s="4">
        <f>Forward!U128*(1+SUM($B128:$B$228))</f>
        <v>0</v>
      </c>
      <c r="V128" s="6"/>
      <c r="W128" s="20">
        <f t="shared" si="0"/>
        <v>234.25200000000001</v>
      </c>
      <c r="X128" s="20">
        <f t="shared" si="14"/>
        <v>200.33116712962968</v>
      </c>
      <c r="Y128" s="23">
        <f t="shared" si="2"/>
        <v>217.78195999999997</v>
      </c>
      <c r="Z128" s="23">
        <f t="shared" si="15"/>
        <v>190.7769188271605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6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171.85304999999994</v>
      </c>
      <c r="AJ128" s="9">
        <f t="shared" si="8"/>
        <v>0.42317388074834322</v>
      </c>
      <c r="AK128" s="9">
        <f t="shared" si="9"/>
        <v>0.42317388074834322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Forward!N129*(1+SUM($B129:$B$228))-'Swap - Encargos'!E46-'Swap - Encargos'!$M46</f>
        <v>267.86649999999997</v>
      </c>
      <c r="O129" s="4">
        <f>Forward!O129*(1+SUM($B129:$B$228))-'Swap - Encargos'!F46-'Swap - Encargos'!$M46</f>
        <v>231.85399999999998</v>
      </c>
      <c r="P129" s="4">
        <f>Forward!P129*(1+SUM($B129:$B$228))-'Swap - Encargos'!G46-'Swap - Encargos'!$M46</f>
        <v>206.15299999999999</v>
      </c>
      <c r="Q129" s="4">
        <f>Forward!Q129*(1+SUM($B129:$B$228))-'Swap - Encargos'!H46-'Swap - Encargos'!$M46</f>
        <v>187.30250000000001</v>
      </c>
      <c r="R129" s="4">
        <f>Forward!R129*(1+SUM($B129:$B$228))-'Swap - Encargos'!I46-'Swap - Encargos'!$M46</f>
        <v>198.1</v>
      </c>
      <c r="S129" s="4">
        <f>Forward!S129*(1+SUM($B129:$B$228))-'Swap - Encargos'!J46-'Swap - Encargos'!$M46</f>
        <v>190.89750000000001</v>
      </c>
      <c r="T129" s="4">
        <f>Forward!T129*(1+SUM($B129:$B$228))-'Swap - Encargos'!K46-'Swap - Encargos'!$M46</f>
        <v>182.49250000000001</v>
      </c>
      <c r="U129" s="4">
        <f>Forward!U129*(1+SUM($B129:$B$228))</f>
        <v>0</v>
      </c>
      <c r="V129" s="6"/>
      <c r="W129" s="20">
        <f t="shared" si="0"/>
        <v>219.62594444444443</v>
      </c>
      <c r="X129" s="20">
        <f t="shared" si="14"/>
        <v>200.33116712962968</v>
      </c>
      <c r="Y129" s="23">
        <f t="shared" si="2"/>
        <v>209.27548333333334</v>
      </c>
      <c r="Z129" s="23">
        <f t="shared" si="15"/>
        <v>190.7769188271605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6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186.47910555555552</v>
      </c>
      <c r="AJ129" s="9">
        <f t="shared" si="8"/>
        <v>0.45918932935100298</v>
      </c>
      <c r="AK129" s="9">
        <f t="shared" si="9"/>
        <v>0.45918932935100298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Forward!N130*(1+SUM($B130:$B$228))-'Swap - Encargos'!E47-'Swap - Encargos'!$M47</f>
        <v>322.8528</v>
      </c>
      <c r="O130" s="4">
        <f>Forward!O130*(1+SUM($B130:$B$228))-'Swap - Encargos'!F47-'Swap - Encargos'!$M47</f>
        <v>250.0224</v>
      </c>
      <c r="P130" s="4">
        <f>Forward!P130*(1+SUM($B130:$B$228))-'Swap - Encargos'!G47-'Swap - Encargos'!$M47</f>
        <v>208.02560000000003</v>
      </c>
      <c r="Q130" s="4">
        <f>Forward!Q130*(1+SUM($B130:$B$228))-'Swap - Encargos'!H47-'Swap - Encargos'!$M47</f>
        <v>196.15200000000002</v>
      </c>
      <c r="R130" s="4">
        <f>Forward!R130*(1+SUM($B130:$B$228))-'Swap - Encargos'!I47-'Swap - Encargos'!$M47</f>
        <v>205.94400000000002</v>
      </c>
      <c r="S130" s="4">
        <f>Forward!S130*(1+SUM($B130:$B$228))-'Swap - Encargos'!J47-'Swap - Encargos'!$M47</f>
        <v>206.73600000000002</v>
      </c>
      <c r="T130" s="4">
        <f>Forward!T130*(1+SUM($B130:$B$228))-'Swap - Encargos'!K47-'Swap - Encargos'!$M47</f>
        <v>198.32000000000002</v>
      </c>
      <c r="U130" s="4">
        <f>Forward!U130*(1+SUM($B130:$B$228))</f>
        <v>0</v>
      </c>
      <c r="V130" s="6"/>
      <c r="W130" s="20">
        <f t="shared" si="0"/>
        <v>232.14453333333333</v>
      </c>
      <c r="X130" s="20">
        <f t="shared" si="14"/>
        <v>200.33116712962968</v>
      </c>
      <c r="Y130" s="23">
        <f t="shared" si="2"/>
        <v>221.11712000000003</v>
      </c>
      <c r="Z130" s="23">
        <f t="shared" si="15"/>
        <v>190.7769188271605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6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173.96051666666662</v>
      </c>
      <c r="AJ130" s="9">
        <f t="shared" si="8"/>
        <v>0.4283633426047439</v>
      </c>
      <c r="AK130" s="9">
        <f t="shared" si="9"/>
        <v>0.4283633426047439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Forward!N131*(1+SUM($B131:$B$228))-'Swap - Encargos'!E48-'Swap - Encargos'!$M48</f>
        <v>314.84960000000001</v>
      </c>
      <c r="O131" s="4">
        <f>Forward!O131*(1+SUM($B131:$B$228))-'Swap - Encargos'!F48-'Swap - Encargos'!$M48</f>
        <v>230.3408</v>
      </c>
      <c r="P131" s="4">
        <f>Forward!P131*(1+SUM($B131:$B$228))-'Swap - Encargos'!G48-'Swap - Encargos'!$M48</f>
        <v>206.90559999999999</v>
      </c>
      <c r="Q131" s="4">
        <f>Forward!Q131*(1+SUM($B131:$B$228))-'Swap - Encargos'!H48-'Swap - Encargos'!$M48</f>
        <v>209.464</v>
      </c>
      <c r="R131" s="4">
        <f>Forward!R131*(1+SUM($B131:$B$228))-'Swap - Encargos'!I48-'Swap - Encargos'!$M48</f>
        <v>216.28</v>
      </c>
      <c r="S131" s="4">
        <f>Forward!S131*(1+SUM($B131:$B$228))-'Swap - Encargos'!J48-'Swap - Encargos'!$M48</f>
        <v>218.09599999999998</v>
      </c>
      <c r="T131" s="4">
        <f>Forward!T131*(1+SUM($B131:$B$228))-'Swap - Encargos'!K48-'Swap - Encargos'!$M48</f>
        <v>204.72799999999998</v>
      </c>
      <c r="U131" s="4">
        <f>Forward!U131*(1+SUM($B131:$B$228))</f>
        <v>0</v>
      </c>
      <c r="V131" s="6"/>
      <c r="W131" s="20">
        <f t="shared" si="0"/>
        <v>224.35226666666665</v>
      </c>
      <c r="X131" s="20">
        <f t="shared" si="14"/>
        <v>200.33116712962968</v>
      </c>
      <c r="Y131" s="23">
        <f t="shared" si="2"/>
        <v>221.05495999999999</v>
      </c>
      <c r="Z131" s="23">
        <f t="shared" si="15"/>
        <v>190.7769188271605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6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181.7527833333333</v>
      </c>
      <c r="AJ131" s="9">
        <f t="shared" si="8"/>
        <v>0.44755115291802777</v>
      </c>
      <c r="AK131" s="9">
        <f>IF(AJ131&gt;0,AJ131,0)</f>
        <v>0.44755115291802777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Forward!N132*(1+SUM($B132:$B$228))-'Swap - Encargos'!E49-'Swap - Encargos'!$M49</f>
        <v>283.59050000000002</v>
      </c>
      <c r="O132" s="4">
        <f>Forward!O132*(1+SUM($B132:$B$228))-'Swap - Encargos'!F49-'Swap - Encargos'!$M49</f>
        <v>225.01609999999999</v>
      </c>
      <c r="P132" s="4">
        <f>Forward!P132*(1+SUM($B132:$B$228))-'Swap - Encargos'!G49-'Swap - Encargos'!$M49</f>
        <v>202.3647</v>
      </c>
      <c r="Q132" s="4">
        <f>Forward!Q132*(1+SUM($B132:$B$228))-'Swap - Encargos'!H49-'Swap - Encargos'!$M49</f>
        <v>207.07750000000001</v>
      </c>
      <c r="R132" s="4">
        <f>Forward!R132*(1+SUM($B132:$B$228))-'Swap - Encargos'!I49-'Swap - Encargos'!$M49</f>
        <v>204.898</v>
      </c>
      <c r="S132" s="4">
        <f>Forward!S132*(1+SUM($B132:$B$228))-'Swap - Encargos'!J49-'Swap - Encargos'!$M49</f>
        <v>211.71850000000001</v>
      </c>
      <c r="T132" s="4">
        <f>Forward!T132*(1+SUM($B132:$B$228))-'Swap - Encargos'!K49-'Swap - Encargos'!$M49</f>
        <v>203.3595</v>
      </c>
      <c r="U132" s="4">
        <f>Forward!U132*(1+SUM($B132:$B$228))</f>
        <v>0</v>
      </c>
      <c r="V132" s="6"/>
      <c r="W132" s="20">
        <f t="shared" si="0"/>
        <v>215.7368222222222</v>
      </c>
      <c r="X132" s="20">
        <f t="shared" si="14"/>
        <v>200.33116712962968</v>
      </c>
      <c r="Y132" s="23">
        <f t="shared" si="2"/>
        <v>212.61069333333333</v>
      </c>
      <c r="Z132" s="23">
        <f t="shared" si="15"/>
        <v>190.7769188271605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6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190.36822777777775</v>
      </c>
      <c r="AJ132" s="9">
        <f t="shared" si="8"/>
        <v>0.46876597022809191</v>
      </c>
      <c r="AK132" s="9">
        <f>IF(AJ132&gt;0,AJ132,0)</f>
        <v>0.46876597022809191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Forward!N133*(1+SUM($B133:$B$228))-'Swap - Encargos'!E50-'Swap - Encargos'!$M50</f>
        <v>308.63920000000002</v>
      </c>
      <c r="O133" s="4">
        <f>Forward!O133*(1+SUM($B133:$B$228))-'Swap - Encargos'!F50-'Swap - Encargos'!$M50</f>
        <v>265.7756</v>
      </c>
      <c r="P133" s="4">
        <f>Forward!P133*(1+SUM($B133:$B$228))-'Swap - Encargos'!G50-'Swap - Encargos'!$M50</f>
        <v>238.03649999999999</v>
      </c>
      <c r="Q133" s="4">
        <f>Forward!Q133*(1+SUM($B133:$B$228))-'Swap - Encargos'!H50-'Swap - Encargos'!$M50</f>
        <v>239.86599999999999</v>
      </c>
      <c r="R133" s="4">
        <f>Forward!R133*(1+SUM($B133:$B$228))-'Swap - Encargos'!I50-'Swap - Encargos'!$M50</f>
        <v>216.87710000000001</v>
      </c>
      <c r="S133" s="4">
        <f>Forward!S133*(1+SUM($B133:$B$228))-'Swap - Encargos'!J50-'Swap - Encargos'!$M50</f>
        <v>199.9905</v>
      </c>
      <c r="T133" s="4">
        <f>Forward!T133*(1+SUM($B133:$B$228))-'Swap - Encargos'!K50-'Swap - Encargos'!$M50</f>
        <v>187.64950000000002</v>
      </c>
      <c r="U133" s="4">
        <f>Forward!U133*(1+SUM($B133:$B$228))</f>
        <v>0</v>
      </c>
      <c r="V133" s="6"/>
      <c r="W133" s="20">
        <f t="shared" si="0"/>
        <v>249.80306666666669</v>
      </c>
      <c r="X133" s="20">
        <f t="shared" si="14"/>
        <v>200.33116712962968</v>
      </c>
      <c r="Y133" s="23">
        <f t="shared" si="2"/>
        <v>233.91995166666669</v>
      </c>
      <c r="Z133" s="23">
        <f t="shared" si="15"/>
        <v>190.7769188271605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6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156.30198333333325</v>
      </c>
      <c r="AJ133" s="9">
        <f t="shared" si="8"/>
        <v>0.38488066901244711</v>
      </c>
      <c r="AK133" s="9">
        <f>IF(AJ133&gt;0,AJ133,0)</f>
        <v>0.38488066901244711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Forward!O134*(1+SUM($B134:$B$228))-'Swap - Encargos'!F51-'Swap - Encargos'!$M51</f>
        <v>332.21119999999996</v>
      </c>
      <c r="P134" s="4">
        <f>Forward!P134*(1+SUM($B134:$B$228))-'Swap - Encargos'!G51-'Swap - Encargos'!$M51</f>
        <v>263.05519999999996</v>
      </c>
      <c r="Q134" s="4">
        <f>Forward!Q134*(1+SUM($B134:$B$228))-'Swap - Encargos'!H51-'Swap - Encargos'!$M51</f>
        <v>256.46999999999997</v>
      </c>
      <c r="R134" s="4">
        <f>Forward!R134*(1+SUM($B134:$B$228))-'Swap - Encargos'!I51-'Swap - Encargos'!$M51</f>
        <v>238.85399999999998</v>
      </c>
      <c r="S134" s="4">
        <f>Forward!S134*(1+SUM($B134:$B$228))-'Swap - Encargos'!J51-'Swap - Encargos'!$M51</f>
        <v>208.62199999999999</v>
      </c>
      <c r="T134" s="4">
        <f>Forward!T134*(1+SUM($B134:$B$228))-'Swap - Encargos'!K51-'Swap - Encargos'!$M51</f>
        <v>198.25239999999999</v>
      </c>
      <c r="U134" s="4">
        <f>Forward!U134*(1+SUM($B134:$B$228))</f>
        <v>0</v>
      </c>
      <c r="V134" s="6"/>
      <c r="W134" s="20">
        <f t="shared" si="0"/>
        <v>283.91213333333326</v>
      </c>
      <c r="X134" s="20">
        <f t="shared" si="14"/>
        <v>200.33116712962968</v>
      </c>
      <c r="Y134" s="23">
        <f t="shared" si="2"/>
        <v>259.84247999999997</v>
      </c>
      <c r="Z134" s="23">
        <f t="shared" si="15"/>
        <v>190.7769188271605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118.09986666666674</v>
      </c>
      <c r="AJ134" s="9">
        <f t="shared" si="8"/>
        <v>0.29377199353916483</v>
      </c>
      <c r="AK134" s="9">
        <f>IF(AJ134&gt;0,AJ134,0)</f>
        <v>0.29377199353916483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Forward!O135*(1+SUM($B135:$B$228))-'Swap - Encargos'!F52-'Swap - Encargos'!$M52</f>
        <v>380.72559999999999</v>
      </c>
      <c r="P135" s="4">
        <f>Forward!P135*(1+SUM($B135:$B$228))-'Swap - Encargos'!G52-'Swap - Encargos'!$M52</f>
        <v>265.7244</v>
      </c>
      <c r="Q135" s="4">
        <f>Forward!Q135*(1+SUM($B135:$B$228))-'Swap - Encargos'!H52-'Swap - Encargos'!$M52</f>
        <v>272.33080000000001</v>
      </c>
      <c r="R135" s="4">
        <f>Forward!R135*(1+SUM($B135:$B$228))-'Swap - Encargos'!I52-'Swap - Encargos'!$M52</f>
        <v>244.642</v>
      </c>
      <c r="S135" s="4">
        <f>Forward!S135*(1+SUM($B135:$B$228))-'Swap - Encargos'!J52-'Swap - Encargos'!$M52</f>
        <v>227.0762</v>
      </c>
      <c r="T135" s="4">
        <f>Forward!T135*(1+SUM($B135:$B$228))-'Swap - Encargos'!K52-'Swap - Encargos'!$M52</f>
        <v>200.1414</v>
      </c>
      <c r="U135" s="4">
        <f>Forward!U135*(1+SUM($B135:$B$228))</f>
        <v>0</v>
      </c>
      <c r="V135" s="6"/>
      <c r="W135" s="20">
        <f t="shared" si="0"/>
        <v>302.48016666666666</v>
      </c>
      <c r="X135" s="20">
        <f t="shared" si="14"/>
        <v>200.33116712962968</v>
      </c>
      <c r="Y135" s="23">
        <f t="shared" si="2"/>
        <v>275.09006333333332</v>
      </c>
      <c r="Z135" s="23">
        <f t="shared" si="15"/>
        <v>190.7769188271605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99.531833333333338</v>
      </c>
      <c r="AJ135" s="9">
        <f>(AE135-W135)/AE135</f>
        <v>0.2475842346331287</v>
      </c>
      <c r="AK135" s="9">
        <f>IF(AJ135&gt;0,AJ135,0)</f>
        <v>0.2475842346331287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Forward!O136*(1+SUM($B136:$B$228))-'Swap - Encargos'!F53-'Swap - Encargos'!$M53</f>
        <v>336.68000000000006</v>
      </c>
      <c r="P136" s="4">
        <f>Forward!P136*(1+SUM($B136:$B$228))-'Swap - Encargos'!G53-'Swap - Encargos'!$M53</f>
        <v>251.72160000000002</v>
      </c>
      <c r="Q136" s="4">
        <f>Forward!Q136*(1+SUM($B136:$B$228))-'Swap - Encargos'!H53-'Swap - Encargos'!$M53</f>
        <v>251.41440000000006</v>
      </c>
      <c r="R136" s="4">
        <f>Forward!R136*(1+SUM($B136:$B$228))-'Swap - Encargos'!I53-'Swap - Encargos'!$M53</f>
        <v>236.01120000000003</v>
      </c>
      <c r="S136" s="4">
        <f>Forward!S136*(1+SUM($B136:$B$228))-'Swap - Encargos'!J53-'Swap - Encargos'!$M53</f>
        <v>224.60800000000003</v>
      </c>
      <c r="T136" s="4">
        <f>Forward!T136*(1+SUM($B136:$B$228))-'Swap - Encargos'!K53-'Swap - Encargos'!$M53</f>
        <v>211.18560000000002</v>
      </c>
      <c r="U136" s="4">
        <f>Forward!U136*(1+SUM($B136:$B$228))</f>
        <v>0</v>
      </c>
      <c r="V136" s="6"/>
      <c r="W136" s="20">
        <f t="shared" si="0"/>
        <v>274.34595555555558</v>
      </c>
      <c r="X136" s="20">
        <f t="shared" si="14"/>
        <v>200.33116712962968</v>
      </c>
      <c r="Y136" s="23">
        <f t="shared" si="2"/>
        <v>255.90389333333334</v>
      </c>
      <c r="Z136" s="23">
        <f t="shared" si="15"/>
        <v>190.7769188271605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7">AD136*(1-0%)</f>
        <v>402.012</v>
      </c>
      <c r="AF136" s="8">
        <f t="shared" si="4"/>
        <v>421.44258000000002</v>
      </c>
      <c r="AG136" s="14">
        <f t="shared" ref="AG136:AG139" si="18">$AE136+$AB136</f>
        <v>448.01660400000003</v>
      </c>
      <c r="AH136" s="8">
        <f t="shared" si="6"/>
        <v>483.20811600000002</v>
      </c>
      <c r="AI136" s="25">
        <f t="shared" ref="AI136:AI139" si="19">(AE136-W136)</f>
        <v>127.66604444444442</v>
      </c>
      <c r="AJ136" s="9">
        <f t="shared" ref="AJ136:AJ139" si="20">(AE136-W136)/AE136</f>
        <v>0.31756774535199056</v>
      </c>
      <c r="AK136" s="9">
        <f t="shared" ref="AK136:AK139" si="21">IF(AJ136&gt;0,AJ136,0)</f>
        <v>0.31756774535199056</v>
      </c>
      <c r="AL136" s="9">
        <f t="shared" ref="AL136:AL139" si="22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Forward!O137*(1+SUM($B137:$B$228))-'Swap - Encargos'!F54-'Swap - Encargos'!$M54</f>
        <v>265.0625</v>
      </c>
      <c r="P137" s="4">
        <f>Forward!P137*(1+SUM($B137:$B$228))-'Swap - Encargos'!G54-'Swap - Encargos'!$M54</f>
        <v>246.7</v>
      </c>
      <c r="Q137" s="4">
        <f>Forward!Q137*(1+SUM($B137:$B$228))-'Swap - Encargos'!H54-'Swap - Encargos'!$M54</f>
        <v>249.5</v>
      </c>
      <c r="R137" s="4">
        <f>Forward!R137*(1+SUM($B137:$B$228))-'Swap - Encargos'!I54-'Swap - Encargos'!$M54</f>
        <v>230.2</v>
      </c>
      <c r="S137" s="4">
        <f>Forward!S137*(1+SUM($B137:$B$228))-'Swap - Encargos'!J54-'Swap - Encargos'!$M54</f>
        <v>209.88749999999999</v>
      </c>
      <c r="T137" s="4">
        <f>Forward!T137*(1+SUM($B137:$B$228))-'Swap - Encargos'!K54-'Swap - Encargos'!$M54</f>
        <v>203.67499999999998</v>
      </c>
      <c r="U137" s="4">
        <f>Forward!U137*(1+SUM($B137:$B$228))</f>
        <v>0</v>
      </c>
      <c r="V137" s="4"/>
      <c r="W137" s="20">
        <f t="shared" si="0"/>
        <v>250.84895833333334</v>
      </c>
      <c r="X137" s="20">
        <f t="shared" si="14"/>
        <v>200.33116712962968</v>
      </c>
      <c r="Y137" s="23">
        <f t="shared" si="2"/>
        <v>237.20062499999997</v>
      </c>
      <c r="Z137" s="23">
        <f t="shared" si="15"/>
        <v>190.7769188271605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7"/>
        <v>402.012</v>
      </c>
      <c r="AF137" s="8">
        <f t="shared" si="4"/>
        <v>421.44258000000002</v>
      </c>
      <c r="AG137" s="14">
        <f t="shared" si="18"/>
        <v>448.01660400000003</v>
      </c>
      <c r="AH137" s="8">
        <f t="shared" si="6"/>
        <v>483.20811600000002</v>
      </c>
      <c r="AI137" s="25">
        <f t="shared" si="19"/>
        <v>151.16304166666666</v>
      </c>
      <c r="AJ137" s="9">
        <f t="shared" si="20"/>
        <v>0.37601624246705734</v>
      </c>
      <c r="AK137" s="9">
        <f t="shared" si="21"/>
        <v>0.37601624246705734</v>
      </c>
      <c r="AL137" s="9">
        <f t="shared" si="22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Forward!O138*(1+SUM($B138:$B$228))-'Swap - Encargos'!F55-'Swap - Encargos'!$M55</f>
        <v>304.95460000000003</v>
      </c>
      <c r="P138" s="4">
        <f>Forward!P138*(1+SUM($B138:$B$228))-'Swap - Encargos'!G55-'Swap - Encargos'!$M55</f>
        <v>259.83859999999999</v>
      </c>
      <c r="Q138" s="4">
        <f>Forward!Q138*(1+SUM($B138:$B$228))-'Swap - Encargos'!H55-'Swap - Encargos'!$M55</f>
        <v>250.69940000000003</v>
      </c>
      <c r="R138" s="4">
        <f>Forward!R138*(1+SUM($B138:$B$228))-'Swap - Encargos'!I55-'Swap - Encargos'!$M55</f>
        <v>232.54860000000002</v>
      </c>
      <c r="S138" s="4">
        <f>Forward!S138*(1+SUM($B138:$B$228))-'Swap - Encargos'!J55-'Swap - Encargos'!$M55</f>
        <v>227.4442</v>
      </c>
      <c r="T138" s="4">
        <f>Forward!T138*(1+SUM($B138:$B$228))-'Swap - Encargos'!K55-'Swap - Encargos'!$M55</f>
        <v>205.27600000000001</v>
      </c>
      <c r="U138" s="4">
        <f>Forward!U138*(1+SUM($B138:$B$228))</f>
        <v>0</v>
      </c>
      <c r="V138" s="4"/>
      <c r="W138" s="20">
        <f t="shared" si="0"/>
        <v>263.78575555555557</v>
      </c>
      <c r="X138" s="20">
        <f t="shared" si="14"/>
        <v>200.33116712962968</v>
      </c>
      <c r="Y138" s="23">
        <f t="shared" si="2"/>
        <v>248.45183999999998</v>
      </c>
      <c r="Z138" s="23">
        <f t="shared" si="15"/>
        <v>190.7769188271605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7"/>
        <v>402.012</v>
      </c>
      <c r="AF138" s="8">
        <f t="shared" si="4"/>
        <v>421.44258000000002</v>
      </c>
      <c r="AG138" s="14">
        <f t="shared" si="18"/>
        <v>448.01660400000003</v>
      </c>
      <c r="AH138" s="8">
        <f t="shared" si="6"/>
        <v>483.20811600000002</v>
      </c>
      <c r="AI138" s="25">
        <f t="shared" si="19"/>
        <v>138.22624444444443</v>
      </c>
      <c r="AJ138" s="9">
        <f t="shared" si="20"/>
        <v>0.34383611545039561</v>
      </c>
      <c r="AK138" s="9">
        <f t="shared" si="21"/>
        <v>0.34383611545039561</v>
      </c>
      <c r="AL138" s="9">
        <f t="shared" si="22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Forward!O139*(1+SUM($B139:$B$228))-'Swap - Encargos'!F56-'Swap - Encargos'!$M56</f>
        <v>290</v>
      </c>
      <c r="P139" s="4">
        <f>Forward!P139*(1+SUM($B139:$B$228))-'Swap - Encargos'!G56-'Swap - Encargos'!$M56</f>
        <v>267</v>
      </c>
      <c r="Q139" s="4">
        <f>Forward!Q139*(1+SUM($B139:$B$228))-'Swap - Encargos'!H56-'Swap - Encargos'!$M56</f>
        <v>252</v>
      </c>
      <c r="R139" s="4">
        <f>Forward!R139*(1+SUM($B139:$B$228))-'Swap - Encargos'!I56-'Swap - Encargos'!$M56</f>
        <v>236</v>
      </c>
      <c r="S139" s="4">
        <f>Forward!S139*(1+SUM($B139:$B$228))-'Swap - Encargos'!J56-'Swap - Encargos'!$M56</f>
        <v>218</v>
      </c>
      <c r="T139" s="4">
        <f>Forward!T139*(1+SUM($B139:$B$228))-'Swap - Encargos'!K56-'Swap - Encargos'!$M56</f>
        <v>208</v>
      </c>
      <c r="U139" s="4">
        <f>Forward!U139*(1+SUM($B139:$B$228))</f>
        <v>0</v>
      </c>
      <c r="V139" s="4"/>
      <c r="W139" s="20">
        <f t="shared" si="0"/>
        <v>262.16666666666669</v>
      </c>
      <c r="X139" s="20">
        <f t="shared" si="14"/>
        <v>200.33116712962968</v>
      </c>
      <c r="Y139" s="23">
        <f t="shared" si="2"/>
        <v>245.76666666666668</v>
      </c>
      <c r="Z139" s="23">
        <f t="shared" si="15"/>
        <v>190.7769188271605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7"/>
        <v>402.012</v>
      </c>
      <c r="AF139" s="8">
        <f t="shared" si="4"/>
        <v>421.44258000000002</v>
      </c>
      <c r="AG139" s="14">
        <f t="shared" si="18"/>
        <v>448.01660400000003</v>
      </c>
      <c r="AH139" s="8">
        <f t="shared" si="6"/>
        <v>483.20811600000002</v>
      </c>
      <c r="AI139" s="25">
        <f t="shared" si="19"/>
        <v>139.84533333333331</v>
      </c>
      <c r="AJ139" s="9">
        <f t="shared" si="20"/>
        <v>0.34786357952830593</v>
      </c>
      <c r="AK139" s="9">
        <f t="shared" si="21"/>
        <v>0.34786357952830593</v>
      </c>
      <c r="AL139" s="9">
        <f t="shared" si="22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FD0DE-2A35-491A-847E-7F00895DA988}">
  <dimension ref="A1:W56"/>
  <sheetViews>
    <sheetView zoomScale="90" zoomScaleNormal="90" workbookViewId="0">
      <selection activeCell="S25" sqref="S25"/>
    </sheetView>
  </sheetViews>
  <sheetFormatPr defaultRowHeight="14.4" x14ac:dyDescent="0.3"/>
  <cols>
    <col min="1" max="1" width="11.44140625" style="39" customWidth="1"/>
    <col min="2" max="5" width="10.5546875" style="39" customWidth="1"/>
    <col min="6" max="11" width="8.88671875" style="39"/>
    <col min="12" max="12" width="14.5546875" style="39" customWidth="1"/>
    <col min="13" max="17" width="15.44140625" style="39" customWidth="1"/>
    <col min="18" max="23" width="8.88671875" style="39"/>
  </cols>
  <sheetData>
    <row r="1" spans="1:23" x14ac:dyDescent="0.3">
      <c r="B1" s="56" t="s">
        <v>29</v>
      </c>
      <c r="C1" s="57"/>
      <c r="D1" s="57"/>
      <c r="E1" s="57"/>
      <c r="F1" s="57"/>
      <c r="G1" s="57"/>
      <c r="H1" s="57"/>
      <c r="I1" s="57"/>
      <c r="J1" s="57"/>
      <c r="K1" s="58"/>
      <c r="L1" s="6" t="s">
        <v>30</v>
      </c>
      <c r="M1" s="6" t="s">
        <v>27</v>
      </c>
      <c r="N1" s="56" t="s">
        <v>31</v>
      </c>
      <c r="O1" s="57"/>
      <c r="P1" s="57"/>
      <c r="Q1" s="57"/>
      <c r="R1" s="57"/>
      <c r="S1" s="57"/>
      <c r="T1" s="57"/>
      <c r="U1" s="57"/>
      <c r="V1" s="57"/>
      <c r="W1" s="58"/>
    </row>
    <row r="2" spans="1:23" x14ac:dyDescent="0.3">
      <c r="A2" s="5" t="s">
        <v>32</v>
      </c>
      <c r="B2" s="5">
        <v>2022</v>
      </c>
      <c r="C2" s="5">
        <v>2023</v>
      </c>
      <c r="D2" s="5">
        <v>2024</v>
      </c>
      <c r="E2" s="5">
        <v>2025</v>
      </c>
      <c r="F2" s="5">
        <v>2026</v>
      </c>
      <c r="G2" s="5">
        <v>2027</v>
      </c>
      <c r="H2" s="5">
        <v>2028</v>
      </c>
      <c r="I2" s="5">
        <v>2029</v>
      </c>
      <c r="J2" s="5">
        <v>2030</v>
      </c>
      <c r="K2" s="5">
        <v>2031</v>
      </c>
      <c r="L2" s="38" t="s">
        <v>28</v>
      </c>
      <c r="M2" s="38" t="s">
        <v>28</v>
      </c>
      <c r="N2" s="38">
        <v>2022</v>
      </c>
      <c r="O2" s="38">
        <v>2023</v>
      </c>
      <c r="P2" s="38">
        <v>2024</v>
      </c>
      <c r="Q2" s="38">
        <v>2025</v>
      </c>
      <c r="R2" s="5">
        <v>2026</v>
      </c>
      <c r="S2" s="5">
        <v>2027</v>
      </c>
      <c r="T2" s="5">
        <v>2028</v>
      </c>
      <c r="U2" s="5">
        <v>2029</v>
      </c>
      <c r="V2" s="5">
        <v>2030</v>
      </c>
      <c r="W2" s="5">
        <v>2031</v>
      </c>
    </row>
    <row r="3" spans="1:23" x14ac:dyDescent="0.3">
      <c r="A3" s="37">
        <v>44562</v>
      </c>
      <c r="B3" s="5">
        <v>19</v>
      </c>
      <c r="C3" s="5">
        <v>16</v>
      </c>
      <c r="D3" s="5">
        <v>10</v>
      </c>
      <c r="E3" s="5">
        <v>9</v>
      </c>
      <c r="F3" s="5">
        <v>6</v>
      </c>
      <c r="G3" s="5"/>
      <c r="H3" s="5"/>
      <c r="I3" s="5"/>
      <c r="J3" s="5"/>
      <c r="K3" s="5"/>
      <c r="L3" s="6">
        <v>30</v>
      </c>
      <c r="M3" s="5">
        <v>5</v>
      </c>
      <c r="N3" s="5">
        <v>38</v>
      </c>
      <c r="O3" s="5">
        <v>38</v>
      </c>
      <c r="P3" s="5">
        <v>41</v>
      </c>
      <c r="Q3" s="5">
        <v>40</v>
      </c>
      <c r="R3" s="5">
        <v>37</v>
      </c>
      <c r="S3" s="5">
        <v>40</v>
      </c>
      <c r="T3" s="5">
        <v>40</v>
      </c>
      <c r="U3" s="5"/>
      <c r="V3" s="5"/>
      <c r="W3" s="5"/>
    </row>
    <row r="4" spans="1:23" x14ac:dyDescent="0.3">
      <c r="A4" s="37">
        <v>44593</v>
      </c>
      <c r="B4" s="5">
        <v>28</v>
      </c>
      <c r="C4" s="5">
        <v>22</v>
      </c>
      <c r="D4" s="5">
        <v>11</v>
      </c>
      <c r="E4" s="5">
        <v>8</v>
      </c>
      <c r="F4" s="5">
        <v>6</v>
      </c>
      <c r="G4" s="5"/>
      <c r="H4" s="5"/>
      <c r="I4" s="5"/>
      <c r="J4" s="5"/>
      <c r="K4" s="5"/>
      <c r="L4" s="6">
        <v>30</v>
      </c>
      <c r="M4" s="5">
        <v>5</v>
      </c>
      <c r="N4" s="5">
        <v>40</v>
      </c>
      <c r="O4" s="5">
        <v>40</v>
      </c>
      <c r="P4" s="5">
        <v>40</v>
      </c>
      <c r="Q4" s="5">
        <v>37</v>
      </c>
      <c r="R4" s="5">
        <v>41</v>
      </c>
      <c r="S4" s="5">
        <v>38</v>
      </c>
      <c r="T4" s="5">
        <v>38</v>
      </c>
      <c r="U4" s="5"/>
      <c r="V4" s="5"/>
      <c r="W4" s="5"/>
    </row>
    <row r="5" spans="1:23" x14ac:dyDescent="0.3">
      <c r="A5" s="37">
        <v>44621</v>
      </c>
      <c r="B5" s="5">
        <v>5</v>
      </c>
      <c r="C5" s="5">
        <v>15</v>
      </c>
      <c r="D5" s="5">
        <v>11</v>
      </c>
      <c r="E5" s="5">
        <v>12</v>
      </c>
      <c r="F5" s="5">
        <v>6</v>
      </c>
      <c r="G5" s="5"/>
      <c r="H5" s="5"/>
      <c r="I5" s="5"/>
      <c r="J5" s="5"/>
      <c r="K5" s="5"/>
      <c r="L5" s="6">
        <v>30</v>
      </c>
      <c r="M5" s="5">
        <v>5</v>
      </c>
      <c r="N5" s="5">
        <v>40</v>
      </c>
      <c r="O5" s="5">
        <v>40</v>
      </c>
      <c r="P5" s="5">
        <v>40</v>
      </c>
      <c r="Q5" s="5">
        <v>37</v>
      </c>
      <c r="R5" s="5">
        <v>37</v>
      </c>
      <c r="S5" s="5">
        <v>38</v>
      </c>
      <c r="T5" s="5">
        <v>38</v>
      </c>
      <c r="U5" s="5"/>
      <c r="V5" s="5"/>
      <c r="W5" s="5"/>
    </row>
    <row r="6" spans="1:23" x14ac:dyDescent="0.3">
      <c r="A6" s="37">
        <v>44652</v>
      </c>
      <c r="B6" s="5">
        <v>6</v>
      </c>
      <c r="C6" s="5">
        <v>22</v>
      </c>
      <c r="D6" s="5">
        <v>14</v>
      </c>
      <c r="E6" s="5">
        <v>7</v>
      </c>
      <c r="F6" s="5">
        <v>8</v>
      </c>
      <c r="G6" s="5"/>
      <c r="H6" s="5"/>
      <c r="I6" s="5"/>
      <c r="J6" s="5"/>
      <c r="K6" s="5"/>
      <c r="L6" s="6">
        <v>30</v>
      </c>
      <c r="M6" s="5">
        <v>5</v>
      </c>
      <c r="N6" s="5">
        <v>42</v>
      </c>
      <c r="O6" s="5">
        <v>42</v>
      </c>
      <c r="P6" s="5">
        <v>39</v>
      </c>
      <c r="Q6" s="5">
        <v>41</v>
      </c>
      <c r="R6" s="5">
        <v>40</v>
      </c>
      <c r="S6" s="5">
        <v>40</v>
      </c>
      <c r="T6" s="5">
        <v>40</v>
      </c>
      <c r="U6" s="5"/>
      <c r="V6" s="5"/>
      <c r="W6" s="5"/>
    </row>
    <row r="7" spans="1:23" x14ac:dyDescent="0.3">
      <c r="A7" s="37">
        <v>44682</v>
      </c>
      <c r="B7" s="5">
        <v>6</v>
      </c>
      <c r="C7" s="5">
        <v>21</v>
      </c>
      <c r="D7" s="5">
        <v>10</v>
      </c>
      <c r="E7" s="5">
        <v>3</v>
      </c>
      <c r="F7" s="5">
        <v>11</v>
      </c>
      <c r="G7" s="5"/>
      <c r="H7" s="5"/>
      <c r="I7" s="5"/>
      <c r="J7" s="5"/>
      <c r="K7" s="5"/>
      <c r="L7" s="6">
        <v>30</v>
      </c>
      <c r="M7" s="5">
        <v>5</v>
      </c>
      <c r="N7" s="5">
        <v>40</v>
      </c>
      <c r="O7" s="5">
        <v>40</v>
      </c>
      <c r="P7" s="5">
        <v>43</v>
      </c>
      <c r="Q7" s="5">
        <v>41</v>
      </c>
      <c r="R7" s="5">
        <v>41</v>
      </c>
      <c r="S7" s="5">
        <v>40</v>
      </c>
      <c r="T7" s="5">
        <v>40</v>
      </c>
      <c r="U7" s="5"/>
      <c r="V7" s="5"/>
      <c r="W7" s="5"/>
    </row>
    <row r="8" spans="1:23" x14ac:dyDescent="0.3">
      <c r="A8" s="37">
        <v>44713</v>
      </c>
      <c r="B8" s="5">
        <v>5</v>
      </c>
      <c r="C8" s="5">
        <v>15</v>
      </c>
      <c r="D8" s="5">
        <v>9</v>
      </c>
      <c r="E8" s="5">
        <v>13</v>
      </c>
      <c r="F8" s="5">
        <v>12</v>
      </c>
      <c r="G8" s="5"/>
      <c r="H8" s="5"/>
      <c r="I8" s="5"/>
      <c r="J8" s="5"/>
      <c r="K8" s="5"/>
      <c r="L8" s="6">
        <v>30</v>
      </c>
      <c r="M8" s="5">
        <v>5</v>
      </c>
      <c r="N8" s="5">
        <v>43</v>
      </c>
      <c r="O8" s="5">
        <v>43</v>
      </c>
      <c r="P8" s="5">
        <v>42</v>
      </c>
      <c r="Q8" s="5">
        <v>40</v>
      </c>
      <c r="R8" s="5">
        <v>42</v>
      </c>
      <c r="S8" s="5">
        <v>39</v>
      </c>
      <c r="T8" s="5">
        <v>39</v>
      </c>
      <c r="U8" s="5"/>
      <c r="V8" s="5"/>
      <c r="W8" s="5"/>
    </row>
    <row r="9" spans="1:23" x14ac:dyDescent="0.3">
      <c r="A9" s="37">
        <v>44743</v>
      </c>
      <c r="B9" s="5">
        <v>6</v>
      </c>
      <c r="C9" s="5">
        <v>15</v>
      </c>
      <c r="D9" s="5">
        <v>12</v>
      </c>
      <c r="E9" s="5">
        <v>8</v>
      </c>
      <c r="F9" s="5">
        <v>11</v>
      </c>
      <c r="G9" s="5"/>
      <c r="H9" s="5"/>
      <c r="I9" s="5"/>
      <c r="J9" s="5"/>
      <c r="K9" s="5"/>
      <c r="L9" s="6">
        <v>30</v>
      </c>
      <c r="M9" s="5">
        <v>5</v>
      </c>
      <c r="N9" s="5">
        <v>37</v>
      </c>
      <c r="O9" s="5">
        <v>37</v>
      </c>
      <c r="P9" s="5">
        <v>38</v>
      </c>
      <c r="Q9" s="5">
        <v>39</v>
      </c>
      <c r="R9" s="5">
        <v>42</v>
      </c>
      <c r="S9" s="5">
        <v>38</v>
      </c>
      <c r="T9" s="5">
        <v>38</v>
      </c>
      <c r="U9" s="5"/>
      <c r="V9" s="5"/>
      <c r="W9" s="5"/>
    </row>
    <row r="10" spans="1:23" x14ac:dyDescent="0.3">
      <c r="A10" s="37">
        <v>44774</v>
      </c>
      <c r="B10" s="5">
        <v>-3</v>
      </c>
      <c r="C10" s="5">
        <v>10</v>
      </c>
      <c r="D10" s="5">
        <v>12</v>
      </c>
      <c r="E10" s="5">
        <v>12</v>
      </c>
      <c r="F10" s="5">
        <v>9</v>
      </c>
      <c r="G10" s="5">
        <v>3</v>
      </c>
      <c r="H10" s="5">
        <v>-2</v>
      </c>
      <c r="I10" s="5"/>
      <c r="J10" s="5"/>
      <c r="K10" s="5"/>
      <c r="L10" s="6">
        <v>30</v>
      </c>
      <c r="M10" s="5">
        <v>5</v>
      </c>
      <c r="N10" s="5">
        <v>42</v>
      </c>
      <c r="O10" s="5">
        <v>42</v>
      </c>
      <c r="P10" s="5">
        <v>42</v>
      </c>
      <c r="Q10" s="5">
        <v>43</v>
      </c>
      <c r="R10" s="5">
        <v>41</v>
      </c>
      <c r="S10" s="5">
        <v>42</v>
      </c>
      <c r="T10" s="5">
        <v>42</v>
      </c>
      <c r="U10" s="5"/>
      <c r="V10" s="5"/>
      <c r="W10" s="5"/>
    </row>
    <row r="11" spans="1:23" x14ac:dyDescent="0.3">
      <c r="A11" s="37">
        <v>44805</v>
      </c>
      <c r="B11" s="5">
        <v>-2</v>
      </c>
      <c r="C11" s="5">
        <v>18</v>
      </c>
      <c r="D11" s="5">
        <v>9</v>
      </c>
      <c r="E11" s="5">
        <v>6</v>
      </c>
      <c r="F11" s="5">
        <v>9</v>
      </c>
      <c r="G11" s="5">
        <v>3</v>
      </c>
      <c r="H11" s="5">
        <v>4</v>
      </c>
      <c r="I11" s="5"/>
      <c r="J11" s="5"/>
      <c r="K11" s="5"/>
      <c r="L11" s="6">
        <v>30</v>
      </c>
      <c r="M11" s="5">
        <v>5</v>
      </c>
      <c r="N11" s="5">
        <v>37</v>
      </c>
      <c r="O11" s="5">
        <v>37</v>
      </c>
      <c r="P11" s="5">
        <v>42</v>
      </c>
      <c r="Q11" s="5">
        <v>39</v>
      </c>
      <c r="R11" s="5">
        <v>43</v>
      </c>
      <c r="S11" s="5">
        <v>43</v>
      </c>
      <c r="T11" s="5">
        <v>43</v>
      </c>
      <c r="U11" s="5"/>
      <c r="V11" s="5"/>
      <c r="W11" s="5"/>
    </row>
    <row r="12" spans="1:23" x14ac:dyDescent="0.3">
      <c r="A12" s="37">
        <v>44835</v>
      </c>
      <c r="B12" s="5">
        <v>-5</v>
      </c>
      <c r="C12" s="5">
        <v>12</v>
      </c>
      <c r="D12" s="5">
        <v>11</v>
      </c>
      <c r="E12" s="5">
        <v>7</v>
      </c>
      <c r="F12" s="5">
        <v>6</v>
      </c>
      <c r="G12" s="5">
        <v>6</v>
      </c>
      <c r="H12" s="5">
        <v>7</v>
      </c>
      <c r="I12" s="5"/>
      <c r="J12" s="5"/>
      <c r="K12" s="5"/>
      <c r="L12" s="6">
        <v>30</v>
      </c>
      <c r="M12" s="5">
        <v>5</v>
      </c>
      <c r="N12" s="5">
        <v>39</v>
      </c>
      <c r="O12" s="5">
        <v>39</v>
      </c>
      <c r="P12" s="5">
        <v>40</v>
      </c>
      <c r="Q12" s="5">
        <v>43</v>
      </c>
      <c r="R12" s="5">
        <v>38</v>
      </c>
      <c r="S12" s="5">
        <v>42</v>
      </c>
      <c r="T12" s="5">
        <v>42</v>
      </c>
      <c r="U12" s="5"/>
      <c r="V12" s="5"/>
      <c r="W12" s="5"/>
    </row>
    <row r="13" spans="1:23" x14ac:dyDescent="0.3">
      <c r="A13" s="37">
        <v>44866</v>
      </c>
      <c r="B13" s="5">
        <v>-5</v>
      </c>
      <c r="C13" s="5">
        <v>10</v>
      </c>
      <c r="D13" s="5">
        <v>13</v>
      </c>
      <c r="E13" s="5">
        <v>10</v>
      </c>
      <c r="F13" s="5">
        <v>9</v>
      </c>
      <c r="G13" s="5">
        <v>8</v>
      </c>
      <c r="H13" s="5">
        <v>9</v>
      </c>
      <c r="I13" s="5">
        <v>4</v>
      </c>
      <c r="J13" s="5">
        <v>3</v>
      </c>
      <c r="K13" s="5">
        <v>4</v>
      </c>
      <c r="L13" s="6">
        <v>30</v>
      </c>
      <c r="M13" s="5">
        <v>5</v>
      </c>
      <c r="N13" s="5">
        <v>43</v>
      </c>
      <c r="O13" s="5">
        <v>43</v>
      </c>
      <c r="P13" s="5">
        <v>38</v>
      </c>
      <c r="Q13" s="5">
        <v>40</v>
      </c>
      <c r="R13" s="5">
        <v>40</v>
      </c>
      <c r="S13" s="5">
        <v>39</v>
      </c>
      <c r="T13" s="5">
        <v>39</v>
      </c>
      <c r="U13" s="5">
        <v>39</v>
      </c>
      <c r="V13" s="5">
        <v>41</v>
      </c>
      <c r="W13" s="5">
        <v>40</v>
      </c>
    </row>
    <row r="14" spans="1:23" x14ac:dyDescent="0.3">
      <c r="A14" s="37">
        <v>44896</v>
      </c>
      <c r="B14" s="5">
        <v>-7</v>
      </c>
      <c r="C14" s="5">
        <v>7</v>
      </c>
      <c r="D14" s="5">
        <v>10</v>
      </c>
      <c r="E14" s="5">
        <v>12</v>
      </c>
      <c r="F14" s="5">
        <v>9</v>
      </c>
      <c r="G14" s="5">
        <v>4</v>
      </c>
      <c r="H14" s="5">
        <v>0</v>
      </c>
      <c r="I14" s="5"/>
      <c r="J14" s="5"/>
      <c r="K14" s="5"/>
      <c r="L14" s="6">
        <v>30</v>
      </c>
      <c r="M14" s="5">
        <v>5</v>
      </c>
      <c r="N14" s="5">
        <v>38</v>
      </c>
      <c r="O14" s="5">
        <v>38</v>
      </c>
      <c r="P14" s="5">
        <v>43</v>
      </c>
      <c r="Q14" s="5">
        <v>41</v>
      </c>
      <c r="R14" s="5">
        <v>43</v>
      </c>
      <c r="S14" s="5">
        <v>41</v>
      </c>
      <c r="T14" s="5">
        <v>41</v>
      </c>
      <c r="U14" s="5"/>
      <c r="V14" s="5"/>
      <c r="W14" s="5"/>
    </row>
    <row r="15" spans="1:23" x14ac:dyDescent="0.3">
      <c r="A15" s="37">
        <v>44927</v>
      </c>
      <c r="B15" s="5"/>
      <c r="C15" s="5">
        <v>5</v>
      </c>
      <c r="D15" s="5">
        <v>8</v>
      </c>
      <c r="E15" s="5">
        <v>8</v>
      </c>
      <c r="F15" s="5">
        <v>10</v>
      </c>
      <c r="G15" s="5">
        <v>4</v>
      </c>
      <c r="H15" s="5">
        <v>3</v>
      </c>
      <c r="I15" s="5"/>
      <c r="J15" s="5"/>
      <c r="K15" s="5"/>
      <c r="L15" s="6">
        <v>30</v>
      </c>
      <c r="M15" s="5">
        <v>5</v>
      </c>
      <c r="N15" s="5">
        <v>40</v>
      </c>
      <c r="O15" s="5">
        <v>40</v>
      </c>
      <c r="P15" s="5">
        <v>40</v>
      </c>
      <c r="Q15" s="5">
        <v>40</v>
      </c>
      <c r="R15" s="5">
        <v>42</v>
      </c>
      <c r="S15" s="5">
        <v>40</v>
      </c>
      <c r="T15" s="5">
        <v>40</v>
      </c>
      <c r="U15" s="5"/>
      <c r="V15" s="5"/>
      <c r="W15" s="5"/>
    </row>
    <row r="16" spans="1:23" x14ac:dyDescent="0.3">
      <c r="A16" s="37">
        <v>44958</v>
      </c>
      <c r="B16" s="37"/>
      <c r="C16" s="5">
        <v>2</v>
      </c>
      <c r="D16" s="5">
        <v>7</v>
      </c>
      <c r="E16" s="5">
        <v>10</v>
      </c>
      <c r="F16" s="5">
        <v>4</v>
      </c>
      <c r="G16" s="5">
        <v>1</v>
      </c>
      <c r="H16" s="5">
        <v>4</v>
      </c>
      <c r="I16" s="5"/>
      <c r="J16" s="5"/>
      <c r="K16" s="5"/>
      <c r="L16" s="6">
        <v>30</v>
      </c>
      <c r="M16" s="5">
        <v>5</v>
      </c>
      <c r="N16" s="5"/>
      <c r="O16" s="5">
        <v>42</v>
      </c>
      <c r="P16" s="5">
        <v>37</v>
      </c>
      <c r="Q16" s="5">
        <v>38</v>
      </c>
      <c r="R16" s="5">
        <v>38</v>
      </c>
      <c r="S16" s="5">
        <v>40</v>
      </c>
      <c r="T16" s="5">
        <v>40</v>
      </c>
      <c r="U16" s="5"/>
      <c r="V16" s="5"/>
      <c r="W16" s="5"/>
    </row>
    <row r="17" spans="1:23" x14ac:dyDescent="0.3">
      <c r="A17" s="37">
        <v>44986</v>
      </c>
      <c r="B17" s="37"/>
      <c r="C17" s="5">
        <v>-2</v>
      </c>
      <c r="D17" s="5">
        <v>-2</v>
      </c>
      <c r="E17" s="5">
        <v>10</v>
      </c>
      <c r="F17" s="5">
        <v>7</v>
      </c>
      <c r="G17" s="5">
        <v>5</v>
      </c>
      <c r="H17" s="5">
        <v>3</v>
      </c>
      <c r="I17" s="5"/>
      <c r="J17" s="5"/>
      <c r="K17" s="5"/>
      <c r="L17" s="6">
        <v>30</v>
      </c>
      <c r="M17" s="5">
        <v>5</v>
      </c>
      <c r="N17" s="5"/>
      <c r="O17" s="5">
        <v>38</v>
      </c>
      <c r="P17" s="5">
        <v>40</v>
      </c>
      <c r="Q17" s="5">
        <v>42</v>
      </c>
      <c r="R17" s="5">
        <v>43</v>
      </c>
      <c r="S17" s="5">
        <v>41</v>
      </c>
      <c r="T17" s="5">
        <v>41</v>
      </c>
      <c r="U17" s="5"/>
      <c r="V17" s="5"/>
      <c r="W17" s="5"/>
    </row>
    <row r="18" spans="1:23" x14ac:dyDescent="0.3">
      <c r="A18" s="37">
        <v>45017</v>
      </c>
      <c r="B18" s="37"/>
      <c r="C18" s="5">
        <v>3</v>
      </c>
      <c r="D18" s="5">
        <v>1</v>
      </c>
      <c r="E18" s="5">
        <v>6</v>
      </c>
      <c r="F18" s="5">
        <v>6</v>
      </c>
      <c r="G18" s="5">
        <v>2</v>
      </c>
      <c r="H18" s="5">
        <v>4</v>
      </c>
      <c r="I18" s="5"/>
      <c r="J18" s="5"/>
      <c r="K18" s="5"/>
      <c r="L18" s="6">
        <v>30</v>
      </c>
      <c r="M18" s="5">
        <v>5</v>
      </c>
      <c r="N18" s="5"/>
      <c r="O18" s="5">
        <v>42</v>
      </c>
      <c r="P18" s="5">
        <v>42</v>
      </c>
      <c r="Q18" s="5">
        <v>40</v>
      </c>
      <c r="R18" s="5">
        <v>39</v>
      </c>
      <c r="S18" s="5">
        <v>43</v>
      </c>
      <c r="T18" s="5">
        <v>43</v>
      </c>
      <c r="U18" s="5"/>
      <c r="V18" s="5"/>
      <c r="W18" s="5"/>
    </row>
    <row r="19" spans="1:23" x14ac:dyDescent="0.3">
      <c r="A19" s="37">
        <v>45047</v>
      </c>
      <c r="B19" s="37"/>
      <c r="C19" s="5">
        <v>-2</v>
      </c>
      <c r="D19" s="5">
        <v>0</v>
      </c>
      <c r="E19" s="5">
        <v>0</v>
      </c>
      <c r="F19" s="5">
        <v>0</v>
      </c>
      <c r="G19" s="5">
        <v>0</v>
      </c>
      <c r="H19" s="5">
        <v>-1</v>
      </c>
      <c r="I19" s="5"/>
      <c r="J19" s="5"/>
      <c r="K19" s="5"/>
      <c r="L19" s="6">
        <v>30</v>
      </c>
      <c r="M19" s="5">
        <v>5</v>
      </c>
      <c r="N19" s="5"/>
      <c r="O19" s="5">
        <v>40</v>
      </c>
      <c r="P19" s="5">
        <v>39</v>
      </c>
      <c r="Q19" s="5">
        <v>42</v>
      </c>
      <c r="R19" s="5">
        <v>41</v>
      </c>
      <c r="S19" s="5">
        <v>40</v>
      </c>
      <c r="T19" s="5">
        <v>40</v>
      </c>
      <c r="U19" s="5"/>
      <c r="V19" s="5"/>
      <c r="W19" s="5"/>
    </row>
    <row r="20" spans="1:23" x14ac:dyDescent="0.3">
      <c r="A20" s="37">
        <v>45078</v>
      </c>
      <c r="B20" s="37"/>
      <c r="C20" s="5">
        <v>1</v>
      </c>
      <c r="D20" s="5">
        <v>-2</v>
      </c>
      <c r="E20" s="5">
        <v>3</v>
      </c>
      <c r="F20" s="5">
        <v>5</v>
      </c>
      <c r="G20" s="5">
        <v>0</v>
      </c>
      <c r="H20" s="5">
        <v>0</v>
      </c>
      <c r="I20" s="5"/>
      <c r="J20" s="5"/>
      <c r="K20" s="5"/>
      <c r="L20" s="6">
        <v>30</v>
      </c>
      <c r="M20" s="5">
        <v>5</v>
      </c>
      <c r="N20" s="5"/>
      <c r="O20" s="5">
        <v>38</v>
      </c>
      <c r="P20" s="5">
        <v>37</v>
      </c>
      <c r="Q20" s="5">
        <v>42</v>
      </c>
      <c r="R20" s="5">
        <v>41</v>
      </c>
      <c r="S20" s="5">
        <v>39</v>
      </c>
      <c r="T20" s="5">
        <v>39</v>
      </c>
      <c r="U20" s="5"/>
      <c r="V20" s="5"/>
      <c r="W20" s="5"/>
    </row>
    <row r="21" spans="1:23" x14ac:dyDescent="0.3">
      <c r="A21" s="37">
        <v>45108</v>
      </c>
      <c r="B21" s="37"/>
      <c r="C21" s="5">
        <v>1</v>
      </c>
      <c r="D21" s="5">
        <v>1</v>
      </c>
      <c r="E21" s="5">
        <v>2</v>
      </c>
      <c r="F21" s="5">
        <v>4</v>
      </c>
      <c r="G21" s="5">
        <v>4</v>
      </c>
      <c r="H21" s="5">
        <v>-1</v>
      </c>
      <c r="I21" s="5"/>
      <c r="J21" s="5"/>
      <c r="K21" s="5"/>
      <c r="L21" s="6">
        <v>30</v>
      </c>
      <c r="M21" s="5">
        <v>5</v>
      </c>
      <c r="N21" s="5"/>
      <c r="O21" s="5">
        <v>40</v>
      </c>
      <c r="P21" s="5">
        <v>40</v>
      </c>
      <c r="Q21" s="5">
        <v>38</v>
      </c>
      <c r="R21" s="5">
        <v>39</v>
      </c>
      <c r="S21" s="5">
        <v>38</v>
      </c>
      <c r="T21" s="5">
        <v>38</v>
      </c>
      <c r="U21" s="5"/>
      <c r="V21" s="5"/>
      <c r="W21" s="5"/>
    </row>
    <row r="22" spans="1:23" x14ac:dyDescent="0.3">
      <c r="A22" s="37">
        <v>45139</v>
      </c>
      <c r="B22" s="37"/>
      <c r="C22" s="5">
        <v>-2</v>
      </c>
      <c r="D22" s="5">
        <v>3</v>
      </c>
      <c r="E22" s="5">
        <v>3</v>
      </c>
      <c r="F22" s="5">
        <v>3</v>
      </c>
      <c r="G22" s="5">
        <v>-1</v>
      </c>
      <c r="H22" s="5">
        <v>5</v>
      </c>
      <c r="I22" s="5"/>
      <c r="J22" s="5"/>
      <c r="K22" s="5"/>
      <c r="L22" s="6">
        <v>30</v>
      </c>
      <c r="M22" s="5">
        <v>5</v>
      </c>
      <c r="N22" s="5"/>
      <c r="O22" s="5">
        <v>40</v>
      </c>
      <c r="P22" s="5">
        <v>39</v>
      </c>
      <c r="Q22" s="5">
        <v>40</v>
      </c>
      <c r="R22" s="5">
        <v>43</v>
      </c>
      <c r="S22" s="5">
        <v>38</v>
      </c>
      <c r="T22" s="5">
        <v>38</v>
      </c>
      <c r="U22" s="5"/>
      <c r="V22" s="5"/>
      <c r="W22" s="5"/>
    </row>
    <row r="23" spans="1:23" x14ac:dyDescent="0.3">
      <c r="A23" s="37">
        <v>45170</v>
      </c>
      <c r="B23" s="37"/>
      <c r="C23" s="5">
        <v>0</v>
      </c>
      <c r="D23" s="5">
        <v>-1</v>
      </c>
      <c r="E23" s="5">
        <v>3</v>
      </c>
      <c r="F23" s="5">
        <v>3</v>
      </c>
      <c r="G23" s="5">
        <v>-1</v>
      </c>
      <c r="H23" s="5">
        <v>4</v>
      </c>
      <c r="I23" s="5"/>
      <c r="J23" s="5"/>
      <c r="K23" s="5"/>
      <c r="L23" s="6">
        <v>30</v>
      </c>
      <c r="M23" s="5">
        <v>5</v>
      </c>
      <c r="N23" s="5"/>
      <c r="O23" s="5">
        <v>37</v>
      </c>
      <c r="P23" s="5">
        <v>40</v>
      </c>
      <c r="Q23" s="5">
        <v>42</v>
      </c>
      <c r="R23" s="5">
        <v>43</v>
      </c>
      <c r="S23" s="5">
        <v>40</v>
      </c>
      <c r="T23" s="5">
        <v>40</v>
      </c>
      <c r="U23" s="5"/>
      <c r="V23" s="5"/>
      <c r="W23" s="5"/>
    </row>
    <row r="24" spans="1:23" x14ac:dyDescent="0.3">
      <c r="A24" s="37">
        <v>45200</v>
      </c>
      <c r="B24" s="37"/>
      <c r="C24" s="5">
        <v>-2</v>
      </c>
      <c r="D24" s="5">
        <v>1</v>
      </c>
      <c r="E24" s="5">
        <v>-1</v>
      </c>
      <c r="F24" s="5">
        <v>1</v>
      </c>
      <c r="G24" s="5">
        <v>3</v>
      </c>
      <c r="H24" s="5">
        <v>3</v>
      </c>
      <c r="I24" s="5"/>
      <c r="J24" s="5"/>
      <c r="K24" s="5"/>
      <c r="L24" s="6">
        <v>30</v>
      </c>
      <c r="M24" s="5">
        <v>5</v>
      </c>
      <c r="N24" s="5"/>
      <c r="O24" s="5">
        <v>37</v>
      </c>
      <c r="P24" s="5">
        <v>41</v>
      </c>
      <c r="Q24" s="5">
        <v>42</v>
      </c>
      <c r="R24" s="5">
        <v>37</v>
      </c>
      <c r="S24" s="5">
        <v>41</v>
      </c>
      <c r="T24" s="5">
        <v>38</v>
      </c>
      <c r="U24" s="5"/>
      <c r="V24" s="5"/>
      <c r="W24" s="5"/>
    </row>
    <row r="25" spans="1:23" x14ac:dyDescent="0.3">
      <c r="A25" s="37">
        <v>45231</v>
      </c>
      <c r="B25" s="37"/>
      <c r="C25" s="5">
        <v>-3</v>
      </c>
      <c r="D25" s="5">
        <v>1</v>
      </c>
      <c r="E25" s="5">
        <v>-1</v>
      </c>
      <c r="F25" s="5">
        <v>2</v>
      </c>
      <c r="G25" s="5">
        <v>1</v>
      </c>
      <c r="H25" s="5">
        <v>0</v>
      </c>
      <c r="I25" s="5"/>
      <c r="J25" s="5"/>
      <c r="K25" s="5"/>
      <c r="L25" s="6">
        <v>30</v>
      </c>
      <c r="M25" s="5">
        <v>5</v>
      </c>
      <c r="N25" s="5"/>
      <c r="O25" s="5">
        <v>37</v>
      </c>
      <c r="P25" s="5">
        <v>40</v>
      </c>
      <c r="Q25" s="5">
        <v>41</v>
      </c>
      <c r="R25" s="5">
        <v>36</v>
      </c>
      <c r="S25" s="5">
        <v>39</v>
      </c>
      <c r="T25" s="5">
        <v>43</v>
      </c>
      <c r="U25" s="5"/>
      <c r="V25" s="5"/>
      <c r="W25" s="5"/>
    </row>
    <row r="26" spans="1:23" x14ac:dyDescent="0.3">
      <c r="A26" s="37">
        <v>45261</v>
      </c>
      <c r="B26" s="37"/>
      <c r="C26" s="5">
        <v>-4</v>
      </c>
      <c r="D26" s="5">
        <v>-1</v>
      </c>
      <c r="E26" s="5">
        <v>1</v>
      </c>
      <c r="F26" s="5">
        <v>2</v>
      </c>
      <c r="G26" s="5">
        <v>0</v>
      </c>
      <c r="H26" s="5">
        <v>4</v>
      </c>
      <c r="I26" s="5"/>
      <c r="J26" s="5"/>
      <c r="K26" s="5"/>
      <c r="L26" s="6">
        <v>30</v>
      </c>
      <c r="M26" s="5">
        <v>5</v>
      </c>
      <c r="N26" s="5"/>
      <c r="O26" s="5">
        <v>37</v>
      </c>
      <c r="P26" s="5">
        <v>41</v>
      </c>
      <c r="Q26" s="5">
        <v>37</v>
      </c>
      <c r="R26" s="5">
        <v>35</v>
      </c>
      <c r="S26" s="5">
        <v>39</v>
      </c>
      <c r="T26" s="5">
        <v>40</v>
      </c>
      <c r="U26" s="5"/>
      <c r="V26" s="5"/>
      <c r="W26" s="5"/>
    </row>
    <row r="27" spans="1:23" x14ac:dyDescent="0.3">
      <c r="A27" s="37">
        <v>45292</v>
      </c>
      <c r="B27" s="37"/>
      <c r="C27" s="5">
        <v>-87</v>
      </c>
      <c r="D27" s="5">
        <v>3</v>
      </c>
      <c r="E27" s="5">
        <v>6</v>
      </c>
      <c r="F27" s="5">
        <v>5</v>
      </c>
      <c r="G27" s="5">
        <v>2</v>
      </c>
      <c r="H27" s="5">
        <v>2</v>
      </c>
      <c r="I27" s="5"/>
      <c r="J27" s="5"/>
      <c r="K27" s="5"/>
      <c r="L27" s="6">
        <v>30</v>
      </c>
      <c r="M27" s="5">
        <v>5</v>
      </c>
      <c r="N27" s="5"/>
      <c r="O27" s="5"/>
      <c r="P27" s="5">
        <v>39</v>
      </c>
      <c r="Q27" s="5">
        <v>43</v>
      </c>
      <c r="R27" s="5">
        <v>36</v>
      </c>
      <c r="S27" s="5">
        <v>40</v>
      </c>
      <c r="T27" s="5">
        <v>37</v>
      </c>
      <c r="U27" s="5"/>
      <c r="V27" s="5"/>
      <c r="W27" s="5"/>
    </row>
    <row r="28" spans="1:23" x14ac:dyDescent="0.3">
      <c r="A28" s="37">
        <v>45323</v>
      </c>
      <c r="B28" s="37"/>
      <c r="C28" s="37"/>
      <c r="D28" s="5">
        <v>4</v>
      </c>
      <c r="E28" s="5">
        <v>4</v>
      </c>
      <c r="F28" s="5">
        <v>-1</v>
      </c>
      <c r="G28" s="5">
        <v>2</v>
      </c>
      <c r="H28" s="5">
        <v>0</v>
      </c>
      <c r="I28" s="5"/>
      <c r="J28" s="5"/>
      <c r="K28" s="5"/>
      <c r="L28" s="6">
        <v>30</v>
      </c>
      <c r="M28" s="5">
        <v>5</v>
      </c>
      <c r="N28" s="5"/>
      <c r="O28" s="5"/>
      <c r="P28" s="5">
        <v>40</v>
      </c>
      <c r="Q28" s="5">
        <v>40</v>
      </c>
      <c r="R28" s="5">
        <v>33</v>
      </c>
      <c r="S28" s="5">
        <v>40</v>
      </c>
      <c r="T28" s="5">
        <v>41</v>
      </c>
      <c r="U28" s="5">
        <v>42</v>
      </c>
      <c r="V28" s="5"/>
      <c r="W28" s="5"/>
    </row>
    <row r="29" spans="1:23" x14ac:dyDescent="0.3">
      <c r="A29" s="37">
        <v>45352</v>
      </c>
      <c r="B29" s="37"/>
      <c r="C29" s="37"/>
      <c r="D29" s="5">
        <v>-1</v>
      </c>
      <c r="E29" s="5">
        <v>8</v>
      </c>
      <c r="F29" s="5">
        <v>5</v>
      </c>
      <c r="G29" s="5">
        <v>7</v>
      </c>
      <c r="H29" s="5">
        <v>2</v>
      </c>
      <c r="I29" s="5"/>
      <c r="J29" s="5"/>
      <c r="K29" s="5"/>
      <c r="L29" s="6">
        <v>30</v>
      </c>
      <c r="M29" s="5">
        <v>5</v>
      </c>
      <c r="N29" s="5"/>
      <c r="O29" s="5"/>
      <c r="P29" s="5">
        <v>38</v>
      </c>
      <c r="Q29" s="5">
        <v>42</v>
      </c>
      <c r="R29" s="5">
        <v>38</v>
      </c>
      <c r="S29" s="5">
        <v>43</v>
      </c>
      <c r="T29" s="5">
        <v>39</v>
      </c>
      <c r="U29" s="5">
        <v>40</v>
      </c>
      <c r="V29" s="5"/>
      <c r="W29" s="5"/>
    </row>
    <row r="30" spans="1:23" x14ac:dyDescent="0.3">
      <c r="A30" s="37">
        <v>45383</v>
      </c>
      <c r="B30" s="37"/>
      <c r="C30" s="37"/>
      <c r="D30" s="5">
        <v>7</v>
      </c>
      <c r="E30" s="5">
        <v>12</v>
      </c>
      <c r="F30" s="5">
        <v>6</v>
      </c>
      <c r="G30" s="5">
        <v>2</v>
      </c>
      <c r="H30" s="5">
        <v>4</v>
      </c>
      <c r="I30" s="5"/>
      <c r="J30" s="5"/>
      <c r="K30" s="5"/>
      <c r="L30" s="6">
        <v>30</v>
      </c>
      <c r="M30" s="5">
        <v>5</v>
      </c>
      <c r="N30" s="5"/>
      <c r="O30" s="5"/>
      <c r="P30" s="5">
        <v>37</v>
      </c>
      <c r="Q30" s="5">
        <v>36</v>
      </c>
      <c r="R30" s="5">
        <v>34</v>
      </c>
      <c r="S30" s="5">
        <v>36</v>
      </c>
      <c r="T30" s="5">
        <v>40</v>
      </c>
      <c r="U30" s="5">
        <v>34</v>
      </c>
      <c r="V30" s="5"/>
      <c r="W30" s="5"/>
    </row>
    <row r="31" spans="1:23" x14ac:dyDescent="0.3">
      <c r="A31" s="37">
        <v>45413</v>
      </c>
      <c r="B31" s="37"/>
      <c r="C31" s="37"/>
      <c r="D31" s="5">
        <v>5</v>
      </c>
      <c r="E31" s="5">
        <v>6</v>
      </c>
      <c r="F31" s="5">
        <v>6</v>
      </c>
      <c r="G31" s="5">
        <v>3</v>
      </c>
      <c r="H31" s="5">
        <v>1</v>
      </c>
      <c r="I31" s="5"/>
      <c r="J31" s="5"/>
      <c r="K31" s="5"/>
      <c r="L31" s="6">
        <v>30</v>
      </c>
      <c r="M31" s="5">
        <v>5</v>
      </c>
      <c r="N31" s="5"/>
      <c r="O31" s="5"/>
      <c r="P31" s="5">
        <v>47</v>
      </c>
      <c r="Q31" s="5">
        <v>45</v>
      </c>
      <c r="R31" s="5">
        <v>40</v>
      </c>
      <c r="S31" s="5">
        <v>37</v>
      </c>
      <c r="T31" s="5">
        <v>39</v>
      </c>
      <c r="U31" s="5">
        <v>39</v>
      </c>
      <c r="V31" s="5"/>
      <c r="W31" s="5"/>
    </row>
    <row r="32" spans="1:23" x14ac:dyDescent="0.3">
      <c r="A32" s="37">
        <v>45444</v>
      </c>
      <c r="B32" s="37"/>
      <c r="C32" s="37"/>
      <c r="D32" s="5">
        <v>0</v>
      </c>
      <c r="E32" s="5">
        <v>0</v>
      </c>
      <c r="F32" s="5">
        <v>2</v>
      </c>
      <c r="G32" s="5">
        <v>2</v>
      </c>
      <c r="H32" s="5">
        <v>1</v>
      </c>
      <c r="I32" s="5" t="s">
        <v>26</v>
      </c>
      <c r="J32" s="5" t="s">
        <v>26</v>
      </c>
      <c r="K32" s="5" t="s">
        <v>26</v>
      </c>
      <c r="L32" s="6">
        <v>30</v>
      </c>
      <c r="M32" s="5">
        <v>5</v>
      </c>
      <c r="N32" s="5"/>
      <c r="O32" s="5"/>
      <c r="P32" s="5">
        <v>49</v>
      </c>
      <c r="Q32" s="5">
        <v>45</v>
      </c>
      <c r="R32" s="5">
        <v>40</v>
      </c>
      <c r="S32" s="5">
        <v>37</v>
      </c>
      <c r="T32" s="5">
        <v>39</v>
      </c>
      <c r="U32" s="5">
        <v>36</v>
      </c>
      <c r="V32" s="5"/>
      <c r="W32" s="5"/>
    </row>
    <row r="33" spans="1:23" x14ac:dyDescent="0.3">
      <c r="A33" s="37">
        <v>45474</v>
      </c>
      <c r="B33" s="37"/>
      <c r="C33" s="37"/>
      <c r="D33" s="5">
        <v>0</v>
      </c>
      <c r="E33" s="5">
        <v>2</v>
      </c>
      <c r="F33" s="5">
        <v>2</v>
      </c>
      <c r="G33" s="5">
        <v>2</v>
      </c>
      <c r="H33" s="5">
        <v>-1</v>
      </c>
      <c r="I33" s="5"/>
      <c r="J33" s="5"/>
      <c r="K33" s="5"/>
      <c r="L33" s="6">
        <v>30</v>
      </c>
      <c r="M33" s="5">
        <v>5</v>
      </c>
      <c r="N33" s="5"/>
      <c r="O33" s="5"/>
      <c r="P33" s="5">
        <v>46</v>
      </c>
      <c r="Q33" s="5">
        <v>42</v>
      </c>
      <c r="R33" s="5">
        <v>37</v>
      </c>
      <c r="S33" s="5">
        <v>40</v>
      </c>
      <c r="T33" s="5">
        <v>37</v>
      </c>
      <c r="U33" s="5">
        <v>36</v>
      </c>
      <c r="V33" s="5"/>
      <c r="W33" s="5"/>
    </row>
    <row r="34" spans="1:23" x14ac:dyDescent="0.3">
      <c r="A34" s="37">
        <v>45505</v>
      </c>
      <c r="B34" s="37"/>
      <c r="C34" s="37"/>
      <c r="D34" s="5">
        <v>3</v>
      </c>
      <c r="E34" s="5">
        <v>5</v>
      </c>
      <c r="F34" s="5">
        <v>2</v>
      </c>
      <c r="G34" s="5">
        <v>2</v>
      </c>
      <c r="H34" s="5">
        <v>5</v>
      </c>
      <c r="I34" s="5"/>
      <c r="J34" s="5"/>
      <c r="K34" s="5"/>
      <c r="L34" s="6">
        <v>30</v>
      </c>
      <c r="M34" s="5">
        <v>5</v>
      </c>
      <c r="N34" s="5"/>
      <c r="O34" s="5"/>
      <c r="P34" s="5">
        <v>39</v>
      </c>
      <c r="Q34" s="5">
        <v>40</v>
      </c>
      <c r="R34" s="5">
        <v>31</v>
      </c>
      <c r="S34" s="5">
        <v>39</v>
      </c>
      <c r="T34" s="5">
        <v>38</v>
      </c>
      <c r="U34" s="5">
        <v>34</v>
      </c>
      <c r="V34" s="5"/>
      <c r="W34" s="5"/>
    </row>
    <row r="35" spans="1:23" x14ac:dyDescent="0.3">
      <c r="A35" s="37">
        <v>45536</v>
      </c>
      <c r="B35" s="37"/>
      <c r="C35" s="37"/>
      <c r="D35" s="5">
        <v>2</v>
      </c>
      <c r="E35" s="5">
        <v>13</v>
      </c>
      <c r="F35" s="5">
        <v>2</v>
      </c>
      <c r="G35" s="5">
        <v>-1</v>
      </c>
      <c r="H35" s="5">
        <v>5</v>
      </c>
      <c r="I35" s="5"/>
      <c r="J35" s="5"/>
      <c r="K35" s="5"/>
      <c r="L35" s="6">
        <v>30</v>
      </c>
      <c r="M35" s="5">
        <v>5</v>
      </c>
      <c r="N35" s="5"/>
      <c r="O35" s="5"/>
      <c r="P35" s="5">
        <v>42</v>
      </c>
      <c r="Q35" s="5">
        <v>43</v>
      </c>
      <c r="R35" s="5">
        <v>34</v>
      </c>
      <c r="S35" s="5">
        <v>38</v>
      </c>
      <c r="T35" s="5">
        <v>39</v>
      </c>
      <c r="U35" s="5">
        <v>39</v>
      </c>
      <c r="V35" s="5"/>
      <c r="W35" s="5"/>
    </row>
    <row r="36" spans="1:23" x14ac:dyDescent="0.3">
      <c r="A36" s="37">
        <v>45566</v>
      </c>
      <c r="B36" s="37"/>
      <c r="C36" s="37"/>
      <c r="D36" s="5">
        <v>39</v>
      </c>
      <c r="E36" s="5">
        <v>29</v>
      </c>
      <c r="F36" s="5">
        <v>9</v>
      </c>
      <c r="G36" s="5">
        <v>5</v>
      </c>
      <c r="H36" s="5">
        <v>1</v>
      </c>
      <c r="I36" s="5"/>
      <c r="J36" s="5"/>
      <c r="K36" s="5"/>
      <c r="L36" s="6">
        <v>30</v>
      </c>
      <c r="M36" s="5">
        <v>5</v>
      </c>
      <c r="N36" s="5"/>
      <c r="O36" s="5"/>
      <c r="P36" s="5">
        <v>42</v>
      </c>
      <c r="Q36" s="5">
        <v>37</v>
      </c>
      <c r="R36" s="5">
        <v>33</v>
      </c>
      <c r="S36" s="5">
        <v>36</v>
      </c>
      <c r="T36" s="5">
        <v>38</v>
      </c>
      <c r="U36" s="5">
        <v>38</v>
      </c>
      <c r="V36" s="5"/>
      <c r="W36" s="5"/>
    </row>
    <row r="37" spans="1:23" x14ac:dyDescent="0.3">
      <c r="A37" s="37">
        <v>45597</v>
      </c>
      <c r="B37" s="37"/>
      <c r="C37" s="37"/>
      <c r="D37" s="5">
        <v>37</v>
      </c>
      <c r="E37" s="5">
        <v>29</v>
      </c>
      <c r="F37" s="5">
        <v>10</v>
      </c>
      <c r="G37" s="5">
        <v>2</v>
      </c>
      <c r="H37" s="5">
        <v>3</v>
      </c>
      <c r="I37" s="5"/>
      <c r="J37" s="5"/>
      <c r="K37" s="5"/>
      <c r="L37" s="6">
        <v>30</v>
      </c>
      <c r="M37" s="5">
        <v>5</v>
      </c>
      <c r="N37" s="5"/>
      <c r="O37" s="5"/>
      <c r="P37" s="5">
        <v>43</v>
      </c>
      <c r="Q37" s="5">
        <v>40</v>
      </c>
      <c r="R37" s="5">
        <v>35</v>
      </c>
      <c r="S37" s="5">
        <v>38</v>
      </c>
      <c r="T37" s="5">
        <v>34</v>
      </c>
      <c r="U37" s="5">
        <v>37</v>
      </c>
      <c r="V37" s="5"/>
      <c r="W37" s="5"/>
    </row>
    <row r="38" spans="1:23" x14ac:dyDescent="0.3">
      <c r="A38" s="37">
        <v>45627</v>
      </c>
      <c r="B38" s="37"/>
      <c r="C38" s="37"/>
      <c r="D38" s="5">
        <v>0</v>
      </c>
      <c r="E38" s="5">
        <v>20</v>
      </c>
      <c r="F38" s="5">
        <v>10</v>
      </c>
      <c r="G38" s="5">
        <v>1</v>
      </c>
      <c r="H38" s="5">
        <v>5</v>
      </c>
      <c r="I38" s="5"/>
      <c r="J38" s="5"/>
      <c r="K38" s="5"/>
      <c r="L38" s="6">
        <v>30</v>
      </c>
      <c r="M38" s="5">
        <v>5</v>
      </c>
      <c r="N38" s="5"/>
      <c r="O38" s="5"/>
      <c r="P38" s="5">
        <v>40</v>
      </c>
      <c r="Q38" s="5">
        <v>41</v>
      </c>
      <c r="R38" s="5">
        <v>35</v>
      </c>
      <c r="S38" s="5">
        <v>41</v>
      </c>
      <c r="T38" s="5">
        <v>42</v>
      </c>
      <c r="U38" s="5">
        <v>39</v>
      </c>
      <c r="V38" s="5"/>
      <c r="W38" s="5"/>
    </row>
    <row r="39" spans="1:23" x14ac:dyDescent="0.3">
      <c r="A39" s="37">
        <v>45658</v>
      </c>
      <c r="B39" s="37"/>
      <c r="C39" s="37"/>
      <c r="D39" s="5"/>
      <c r="E39" s="5">
        <v>17</v>
      </c>
      <c r="F39" s="5">
        <v>7</v>
      </c>
      <c r="G39" s="5">
        <v>2</v>
      </c>
      <c r="H39" s="5">
        <v>5</v>
      </c>
      <c r="I39" s="5"/>
      <c r="J39" s="5"/>
      <c r="K39" s="5"/>
      <c r="L39" s="6">
        <v>30</v>
      </c>
      <c r="M39" s="5">
        <v>5</v>
      </c>
      <c r="N39" s="5"/>
      <c r="O39" s="5"/>
      <c r="P39" s="5"/>
      <c r="Q39" s="5">
        <v>43</v>
      </c>
      <c r="R39" s="5">
        <v>34</v>
      </c>
      <c r="S39" s="5">
        <v>42</v>
      </c>
      <c r="T39" s="5">
        <v>41</v>
      </c>
      <c r="U39" s="5">
        <v>39</v>
      </c>
      <c r="V39" s="5" t="s">
        <v>26</v>
      </c>
      <c r="W39" s="5" t="s">
        <v>26</v>
      </c>
    </row>
    <row r="40" spans="1:23" x14ac:dyDescent="0.3">
      <c r="A40" s="37">
        <v>45689</v>
      </c>
      <c r="B40" s="37"/>
      <c r="C40" s="37"/>
      <c r="D40" s="5"/>
      <c r="E40" s="5">
        <v>13</v>
      </c>
      <c r="F40" s="5">
        <v>14</v>
      </c>
      <c r="G40" s="5">
        <v>5</v>
      </c>
      <c r="H40" s="5">
        <v>4</v>
      </c>
      <c r="I40" s="5"/>
      <c r="J40" s="5"/>
      <c r="K40" s="5"/>
      <c r="L40" s="6">
        <v>30</v>
      </c>
      <c r="M40" s="5">
        <v>5</v>
      </c>
      <c r="N40" s="5"/>
      <c r="O40" s="5"/>
      <c r="P40" s="5"/>
      <c r="Q40" s="5">
        <v>40</v>
      </c>
      <c r="R40" s="5">
        <v>34</v>
      </c>
      <c r="S40" s="5">
        <v>44</v>
      </c>
      <c r="T40" s="5">
        <v>40</v>
      </c>
      <c r="U40" s="5">
        <v>40</v>
      </c>
      <c r="V40" s="5" t="s">
        <v>26</v>
      </c>
      <c r="W40" s="5" t="s">
        <v>26</v>
      </c>
    </row>
    <row r="41" spans="1:23" x14ac:dyDescent="0.3">
      <c r="A41" s="37">
        <v>45717</v>
      </c>
      <c r="B41" s="37"/>
      <c r="C41" s="37"/>
      <c r="D41" s="5"/>
      <c r="E41" s="5">
        <v>39</v>
      </c>
      <c r="F41" s="5">
        <v>10</v>
      </c>
      <c r="G41" s="5">
        <v>14</v>
      </c>
      <c r="H41" s="5">
        <v>6</v>
      </c>
      <c r="I41" s="5">
        <v>1</v>
      </c>
      <c r="J41" s="5"/>
      <c r="K41" s="5"/>
      <c r="L41" s="6">
        <v>30</v>
      </c>
      <c r="M41" s="5">
        <v>5</v>
      </c>
      <c r="N41" s="5"/>
      <c r="O41" s="5"/>
      <c r="P41" s="5"/>
      <c r="Q41" s="5">
        <v>43</v>
      </c>
      <c r="R41" s="5">
        <v>36</v>
      </c>
      <c r="S41" s="5">
        <v>43</v>
      </c>
      <c r="T41" s="5">
        <v>42</v>
      </c>
      <c r="U41" s="5">
        <v>37</v>
      </c>
      <c r="V41" s="5">
        <v>41</v>
      </c>
      <c r="W41" s="5" t="s">
        <v>26</v>
      </c>
    </row>
    <row r="42" spans="1:23" x14ac:dyDescent="0.3">
      <c r="A42" s="37">
        <v>45748</v>
      </c>
      <c r="B42" s="37"/>
      <c r="C42" s="37"/>
      <c r="D42" s="5"/>
      <c r="E42" s="5">
        <v>82</v>
      </c>
      <c r="F42" s="5">
        <v>38</v>
      </c>
      <c r="G42" s="5">
        <v>31</v>
      </c>
      <c r="H42" s="5">
        <v>25</v>
      </c>
      <c r="I42" s="5">
        <v>10</v>
      </c>
      <c r="J42" s="5">
        <v>5</v>
      </c>
      <c r="K42" s="5">
        <v>2</v>
      </c>
      <c r="L42" s="6">
        <v>30</v>
      </c>
      <c r="M42" s="5">
        <v>5</v>
      </c>
      <c r="N42" s="5"/>
      <c r="O42" s="5"/>
      <c r="P42" s="5"/>
      <c r="Q42" s="5">
        <v>43</v>
      </c>
      <c r="R42" s="5">
        <v>36</v>
      </c>
      <c r="S42" s="5">
        <v>43</v>
      </c>
      <c r="T42" s="5">
        <v>39</v>
      </c>
      <c r="U42" s="5">
        <v>36</v>
      </c>
      <c r="V42" s="5">
        <v>41</v>
      </c>
      <c r="W42" s="5">
        <v>41</v>
      </c>
    </row>
    <row r="43" spans="1:23" x14ac:dyDescent="0.3">
      <c r="A43" s="37">
        <v>45778</v>
      </c>
      <c r="B43" s="37"/>
      <c r="C43" s="37"/>
      <c r="D43" s="5"/>
      <c r="E43" s="5">
        <v>53</v>
      </c>
      <c r="F43" s="5">
        <v>32</v>
      </c>
      <c r="G43" s="5">
        <v>32</v>
      </c>
      <c r="H43" s="5">
        <v>24</v>
      </c>
      <c r="I43" s="5">
        <v>13</v>
      </c>
      <c r="J43" s="5">
        <v>3</v>
      </c>
      <c r="K43" s="5">
        <v>4</v>
      </c>
      <c r="L43" s="6">
        <v>30</v>
      </c>
      <c r="M43" s="5">
        <v>5</v>
      </c>
      <c r="N43" s="5"/>
      <c r="O43" s="5"/>
      <c r="P43" s="5"/>
      <c r="Q43" s="5">
        <v>39</v>
      </c>
      <c r="R43" s="5">
        <v>35</v>
      </c>
      <c r="S43" s="5">
        <v>40</v>
      </c>
      <c r="T43" s="5">
        <v>37</v>
      </c>
      <c r="U43" s="5">
        <v>42</v>
      </c>
      <c r="V43" s="5">
        <v>38</v>
      </c>
      <c r="W43" s="5">
        <v>40</v>
      </c>
    </row>
    <row r="44" spans="1:23" x14ac:dyDescent="0.3">
      <c r="A44" s="37">
        <v>45809</v>
      </c>
      <c r="B44" s="37"/>
      <c r="C44" s="37"/>
      <c r="D44" s="5"/>
      <c r="E44" s="5">
        <v>44</v>
      </c>
      <c r="F44" s="5">
        <v>29</v>
      </c>
      <c r="G44" s="5">
        <v>26</v>
      </c>
      <c r="H44" s="5">
        <v>19</v>
      </c>
      <c r="I44" s="5">
        <v>7</v>
      </c>
      <c r="J44" s="5">
        <v>3</v>
      </c>
      <c r="K44" s="5">
        <v>5</v>
      </c>
      <c r="L44" s="6">
        <v>30</v>
      </c>
      <c r="M44" s="5">
        <v>5</v>
      </c>
      <c r="N44" s="5"/>
      <c r="O44" s="5"/>
      <c r="P44" s="5"/>
      <c r="Q44" s="5">
        <v>38</v>
      </c>
      <c r="R44" s="5">
        <v>32</v>
      </c>
      <c r="S44" s="5">
        <v>42</v>
      </c>
      <c r="T44" s="5">
        <v>43</v>
      </c>
      <c r="U44" s="5">
        <v>40</v>
      </c>
      <c r="V44" s="5">
        <v>38</v>
      </c>
      <c r="W44" s="5">
        <v>35</v>
      </c>
    </row>
    <row r="45" spans="1:23" x14ac:dyDescent="0.3">
      <c r="A45" s="37">
        <v>45839</v>
      </c>
      <c r="B45" s="37"/>
      <c r="C45" s="37"/>
      <c r="D45" s="5"/>
      <c r="E45" s="5">
        <v>30</v>
      </c>
      <c r="F45" s="5">
        <v>32</v>
      </c>
      <c r="G45" s="5">
        <v>19</v>
      </c>
      <c r="H45" s="5">
        <v>18</v>
      </c>
      <c r="I45" s="5">
        <v>7</v>
      </c>
      <c r="J45" s="5">
        <v>6</v>
      </c>
      <c r="K45" s="5">
        <v>8</v>
      </c>
      <c r="L45" s="6">
        <v>30</v>
      </c>
      <c r="M45" s="5">
        <v>5</v>
      </c>
      <c r="N45" s="5"/>
      <c r="O45" s="5"/>
      <c r="P45" s="5"/>
      <c r="Q45" s="5">
        <v>37</v>
      </c>
      <c r="R45" s="5">
        <v>33</v>
      </c>
      <c r="S45" s="5">
        <v>43</v>
      </c>
      <c r="T45" s="5">
        <v>42</v>
      </c>
      <c r="U45" s="5">
        <v>40</v>
      </c>
      <c r="V45" s="5">
        <v>40</v>
      </c>
      <c r="W45" s="5">
        <v>38</v>
      </c>
    </row>
    <row r="46" spans="1:23" x14ac:dyDescent="0.3">
      <c r="A46" s="37">
        <v>45870</v>
      </c>
      <c r="B46" s="37"/>
      <c r="C46" s="37"/>
      <c r="D46" s="5"/>
      <c r="E46" s="5">
        <v>32</v>
      </c>
      <c r="F46" s="5">
        <v>42</v>
      </c>
      <c r="G46" s="5">
        <v>24</v>
      </c>
      <c r="H46" s="5">
        <v>21</v>
      </c>
      <c r="I46" s="5">
        <v>5</v>
      </c>
      <c r="J46" s="5">
        <v>7</v>
      </c>
      <c r="K46" s="5">
        <v>5</v>
      </c>
      <c r="L46" s="6">
        <v>30</v>
      </c>
      <c r="M46" s="5">
        <v>5</v>
      </c>
      <c r="N46" s="5"/>
      <c r="O46" s="5"/>
      <c r="P46" s="5"/>
      <c r="Q46" s="5">
        <v>41</v>
      </c>
      <c r="R46" s="5">
        <v>38</v>
      </c>
      <c r="S46" s="5">
        <v>38</v>
      </c>
      <c r="T46" s="5">
        <v>40</v>
      </c>
      <c r="U46" s="5">
        <v>42</v>
      </c>
      <c r="V46" s="5">
        <v>35</v>
      </c>
      <c r="W46" s="5">
        <v>53</v>
      </c>
    </row>
    <row r="47" spans="1:23" x14ac:dyDescent="0.3">
      <c r="A47" s="37">
        <v>45901</v>
      </c>
      <c r="B47" s="37"/>
      <c r="C47" s="37"/>
      <c r="D47" s="5"/>
      <c r="E47" s="5">
        <v>19</v>
      </c>
      <c r="F47" s="5">
        <v>46</v>
      </c>
      <c r="G47" s="5">
        <v>38</v>
      </c>
      <c r="H47" s="5">
        <v>28</v>
      </c>
      <c r="I47" s="5">
        <v>13</v>
      </c>
      <c r="J47" s="5">
        <v>7</v>
      </c>
      <c r="K47" s="5">
        <v>5</v>
      </c>
      <c r="L47" s="6">
        <v>30</v>
      </c>
      <c r="M47" s="5">
        <v>5</v>
      </c>
      <c r="N47" s="5"/>
      <c r="O47" s="5"/>
      <c r="P47" s="5"/>
      <c r="Q47" s="5">
        <v>39</v>
      </c>
      <c r="R47" s="5">
        <v>38</v>
      </c>
      <c r="S47" s="5">
        <v>39</v>
      </c>
      <c r="T47" s="5">
        <v>42</v>
      </c>
      <c r="U47" s="5">
        <v>40</v>
      </c>
      <c r="V47" s="5">
        <v>39</v>
      </c>
      <c r="W47" s="5">
        <v>47</v>
      </c>
    </row>
    <row r="48" spans="1:23" x14ac:dyDescent="0.3">
      <c r="A48" s="37">
        <v>45931</v>
      </c>
      <c r="B48" s="37"/>
      <c r="C48" s="37"/>
      <c r="D48" s="5"/>
      <c r="E48" s="5">
        <v>14</v>
      </c>
      <c r="F48" s="5">
        <v>56</v>
      </c>
      <c r="G48" s="5">
        <v>39</v>
      </c>
      <c r="H48" s="5">
        <v>24</v>
      </c>
      <c r="I48" s="5">
        <v>12</v>
      </c>
      <c r="J48" s="5">
        <v>5</v>
      </c>
      <c r="K48" s="5">
        <v>8</v>
      </c>
      <c r="L48" s="6">
        <v>30</v>
      </c>
      <c r="M48" s="5">
        <v>5</v>
      </c>
      <c r="N48" s="5"/>
      <c r="O48" s="5"/>
      <c r="P48" s="5"/>
      <c r="Q48" s="5">
        <v>40</v>
      </c>
      <c r="R48" s="5">
        <v>32</v>
      </c>
      <c r="S48" s="5">
        <v>42</v>
      </c>
      <c r="T48" s="5">
        <v>43</v>
      </c>
      <c r="U48" s="5">
        <v>39</v>
      </c>
      <c r="V48" s="5">
        <v>38</v>
      </c>
      <c r="W48" s="5">
        <v>50</v>
      </c>
    </row>
    <row r="49" spans="1:23" x14ac:dyDescent="0.3">
      <c r="A49" s="37">
        <v>45962</v>
      </c>
      <c r="B49" s="37"/>
      <c r="C49" s="37"/>
      <c r="D49" s="5"/>
      <c r="E49" s="5">
        <v>17</v>
      </c>
      <c r="F49" s="5">
        <v>59</v>
      </c>
      <c r="G49" s="5">
        <v>34</v>
      </c>
      <c r="H49" s="5">
        <v>21</v>
      </c>
      <c r="I49" s="5">
        <v>18</v>
      </c>
      <c r="J49" s="5">
        <v>6</v>
      </c>
      <c r="K49" s="5">
        <v>4</v>
      </c>
      <c r="L49" s="6">
        <v>30</v>
      </c>
      <c r="M49" s="5">
        <v>5</v>
      </c>
      <c r="N49" s="5"/>
      <c r="O49" s="5"/>
      <c r="P49" s="5"/>
      <c r="Q49" s="5">
        <v>43</v>
      </c>
      <c r="R49" s="5">
        <v>35</v>
      </c>
      <c r="S49" s="5">
        <v>38</v>
      </c>
      <c r="T49" s="5">
        <v>40</v>
      </c>
      <c r="U49" s="5">
        <v>41</v>
      </c>
      <c r="V49" s="5">
        <v>38</v>
      </c>
      <c r="W49" s="5">
        <v>48</v>
      </c>
    </row>
    <row r="50" spans="1:23" x14ac:dyDescent="0.3">
      <c r="A50" s="37">
        <v>45992</v>
      </c>
      <c r="B50" s="5" t="s">
        <v>26</v>
      </c>
      <c r="C50" s="5" t="s">
        <v>26</v>
      </c>
      <c r="D50" s="5" t="s">
        <v>26</v>
      </c>
      <c r="E50" s="5">
        <v>9</v>
      </c>
      <c r="F50" s="5">
        <v>56</v>
      </c>
      <c r="G50" s="5">
        <v>31</v>
      </c>
      <c r="H50" s="5">
        <v>24</v>
      </c>
      <c r="I50" s="5">
        <v>17</v>
      </c>
      <c r="J50" s="5">
        <v>7</v>
      </c>
      <c r="K50" s="5">
        <v>9</v>
      </c>
      <c r="L50" s="6">
        <v>30</v>
      </c>
      <c r="M50" s="5">
        <v>5</v>
      </c>
      <c r="N50" s="5" t="s">
        <v>26</v>
      </c>
      <c r="O50" s="5" t="s">
        <v>26</v>
      </c>
      <c r="P50" s="5" t="s">
        <v>26</v>
      </c>
      <c r="Q50" s="5">
        <v>50</v>
      </c>
      <c r="R50" s="5">
        <v>44</v>
      </c>
      <c r="S50" s="5">
        <v>51</v>
      </c>
      <c r="T50" s="5">
        <v>50</v>
      </c>
      <c r="U50" s="5">
        <v>49</v>
      </c>
      <c r="V50" s="5">
        <v>52</v>
      </c>
      <c r="W50" s="5">
        <v>55</v>
      </c>
    </row>
    <row r="51" spans="1:23" x14ac:dyDescent="0.3">
      <c r="A51" s="37">
        <v>46023</v>
      </c>
      <c r="B51" s="5" t="s">
        <v>26</v>
      </c>
      <c r="C51" s="5" t="s">
        <v>26</v>
      </c>
      <c r="D51" s="5" t="s">
        <v>26</v>
      </c>
      <c r="E51" s="5" t="s">
        <v>26</v>
      </c>
      <c r="F51" s="5">
        <v>38</v>
      </c>
      <c r="G51" s="5">
        <v>35</v>
      </c>
      <c r="H51" s="5">
        <v>22</v>
      </c>
      <c r="I51" s="5">
        <v>19</v>
      </c>
      <c r="J51" s="5">
        <v>8</v>
      </c>
      <c r="K51" s="5">
        <v>6</v>
      </c>
      <c r="L51" s="6">
        <v>30</v>
      </c>
      <c r="M51" s="5">
        <v>5</v>
      </c>
      <c r="N51" s="5" t="s">
        <v>26</v>
      </c>
      <c r="O51" s="5" t="s">
        <v>26</v>
      </c>
      <c r="P51" s="5" t="s">
        <v>26</v>
      </c>
      <c r="Q51" s="5" t="s">
        <v>26</v>
      </c>
      <c r="R51" s="5">
        <v>43</v>
      </c>
      <c r="S51" s="5">
        <v>50</v>
      </c>
      <c r="T51" s="5">
        <v>55</v>
      </c>
      <c r="U51" s="5">
        <v>53</v>
      </c>
      <c r="V51" s="5">
        <v>55</v>
      </c>
      <c r="W51" s="5">
        <v>53</v>
      </c>
    </row>
    <row r="52" spans="1:23" x14ac:dyDescent="0.3">
      <c r="A52" s="37">
        <v>46054</v>
      </c>
      <c r="B52" s="5" t="s">
        <v>26</v>
      </c>
      <c r="C52" s="5" t="s">
        <v>26</v>
      </c>
      <c r="D52" s="5" t="s">
        <v>26</v>
      </c>
      <c r="E52" s="5" t="s">
        <v>26</v>
      </c>
      <c r="F52" s="5">
        <v>61</v>
      </c>
      <c r="G52" s="5">
        <v>51</v>
      </c>
      <c r="H52" s="5">
        <v>28</v>
      </c>
      <c r="I52" s="5">
        <v>27</v>
      </c>
      <c r="J52" s="5">
        <v>21</v>
      </c>
      <c r="K52" s="5">
        <v>9</v>
      </c>
      <c r="L52" s="6">
        <v>30</v>
      </c>
      <c r="M52" s="5">
        <v>5</v>
      </c>
      <c r="N52" s="5" t="s">
        <v>26</v>
      </c>
      <c r="O52" s="5" t="s">
        <v>26</v>
      </c>
      <c r="P52" s="5" t="s">
        <v>26</v>
      </c>
      <c r="Q52" s="5" t="s">
        <v>26</v>
      </c>
      <c r="R52" s="5">
        <v>41</v>
      </c>
      <c r="S52" s="5">
        <v>50</v>
      </c>
      <c r="T52" s="5">
        <v>52</v>
      </c>
      <c r="U52" s="5">
        <v>52</v>
      </c>
      <c r="V52" s="5">
        <v>53</v>
      </c>
      <c r="W52" s="5">
        <v>53</v>
      </c>
    </row>
    <row r="53" spans="1:23" x14ac:dyDescent="0.3">
      <c r="A53" s="37">
        <v>46082</v>
      </c>
      <c r="B53" s="5" t="s">
        <v>26</v>
      </c>
      <c r="C53" s="5" t="s">
        <v>26</v>
      </c>
      <c r="D53" s="5" t="s">
        <v>26</v>
      </c>
      <c r="E53" s="5" t="s">
        <v>26</v>
      </c>
      <c r="F53" s="5">
        <v>66</v>
      </c>
      <c r="G53" s="5">
        <v>47</v>
      </c>
      <c r="H53" s="5">
        <v>31</v>
      </c>
      <c r="I53" s="5">
        <v>25</v>
      </c>
      <c r="J53" s="5">
        <v>15</v>
      </c>
      <c r="K53" s="5">
        <v>6</v>
      </c>
      <c r="L53" s="6">
        <v>30</v>
      </c>
      <c r="M53" s="5">
        <v>5</v>
      </c>
      <c r="N53" s="5" t="s">
        <v>26</v>
      </c>
      <c r="O53" s="5" t="s">
        <v>26</v>
      </c>
      <c r="P53" s="5" t="s">
        <v>26</v>
      </c>
      <c r="Q53" s="5" t="s">
        <v>26</v>
      </c>
      <c r="R53" s="5">
        <v>44</v>
      </c>
      <c r="S53" s="5">
        <v>51</v>
      </c>
      <c r="T53" s="5">
        <v>48</v>
      </c>
      <c r="U53" s="5">
        <v>49</v>
      </c>
      <c r="V53" s="5">
        <v>49</v>
      </c>
      <c r="W53" s="5">
        <v>47</v>
      </c>
    </row>
    <row r="54" spans="1:23" x14ac:dyDescent="0.3">
      <c r="A54" s="37">
        <v>46113</v>
      </c>
      <c r="B54" s="5" t="s">
        <v>26</v>
      </c>
      <c r="C54" s="5" t="s">
        <v>26</v>
      </c>
      <c r="D54" s="5" t="s">
        <v>26</v>
      </c>
      <c r="E54" s="5" t="s">
        <v>26</v>
      </c>
      <c r="F54" s="5">
        <v>59</v>
      </c>
      <c r="G54" s="5">
        <v>48</v>
      </c>
      <c r="H54" s="5">
        <v>29</v>
      </c>
      <c r="I54" s="5">
        <v>24</v>
      </c>
      <c r="J54" s="5">
        <v>19</v>
      </c>
      <c r="K54" s="5">
        <v>8</v>
      </c>
      <c r="L54" s="6">
        <v>30</v>
      </c>
      <c r="M54" s="5">
        <v>5</v>
      </c>
      <c r="N54" s="5" t="s">
        <v>26</v>
      </c>
      <c r="O54" s="5" t="s">
        <v>26</v>
      </c>
      <c r="P54" s="5" t="s">
        <v>26</v>
      </c>
      <c r="Q54" s="5" t="s">
        <v>26</v>
      </c>
      <c r="R54" s="5">
        <v>46</v>
      </c>
      <c r="S54" s="5">
        <v>51</v>
      </c>
      <c r="T54" s="5">
        <v>53</v>
      </c>
      <c r="U54" s="5">
        <v>52</v>
      </c>
      <c r="V54" s="5">
        <v>50</v>
      </c>
      <c r="W54" s="5">
        <v>53</v>
      </c>
    </row>
    <row r="55" spans="1:23" x14ac:dyDescent="0.3">
      <c r="A55" s="37">
        <v>46143</v>
      </c>
      <c r="B55" s="5" t="s">
        <v>26</v>
      </c>
      <c r="C55" s="5" t="s">
        <v>26</v>
      </c>
      <c r="D55" s="5" t="s">
        <v>26</v>
      </c>
      <c r="E55" s="5" t="s">
        <v>26</v>
      </c>
      <c r="F55" s="5">
        <v>29</v>
      </c>
      <c r="G55" s="5">
        <v>54</v>
      </c>
      <c r="H55" s="5">
        <v>39</v>
      </c>
      <c r="I55" s="5">
        <v>31</v>
      </c>
      <c r="J55" s="5">
        <v>18</v>
      </c>
      <c r="K55" s="5">
        <v>11</v>
      </c>
      <c r="L55" s="6">
        <v>30</v>
      </c>
      <c r="M55" s="5">
        <v>5</v>
      </c>
      <c r="N55" s="5" t="s">
        <v>26</v>
      </c>
      <c r="O55" s="5" t="s">
        <v>26</v>
      </c>
      <c r="P55" s="5" t="s">
        <v>26</v>
      </c>
      <c r="Q55" s="5" t="s">
        <v>26</v>
      </c>
      <c r="R55" s="5">
        <v>42</v>
      </c>
      <c r="S55" s="5">
        <v>48</v>
      </c>
      <c r="T55" s="5">
        <v>51</v>
      </c>
      <c r="U55" s="5">
        <v>50</v>
      </c>
      <c r="V55" s="5">
        <v>51</v>
      </c>
      <c r="W55" s="5">
        <v>49</v>
      </c>
    </row>
    <row r="56" spans="1:23" x14ac:dyDescent="0.3">
      <c r="A56" s="37">
        <v>46174</v>
      </c>
      <c r="B56" s="5" t="s">
        <v>26</v>
      </c>
      <c r="C56" s="5" t="s">
        <v>26</v>
      </c>
      <c r="D56" s="5" t="s">
        <v>26</v>
      </c>
      <c r="E56" s="5" t="s">
        <v>26</v>
      </c>
      <c r="F56" s="5">
        <v>19</v>
      </c>
      <c r="G56" s="5">
        <v>41</v>
      </c>
      <c r="H56" s="5">
        <v>38</v>
      </c>
      <c r="I56" s="5">
        <v>29</v>
      </c>
      <c r="J56" s="5">
        <v>28</v>
      </c>
      <c r="K56" s="5">
        <v>9</v>
      </c>
      <c r="L56" s="6">
        <v>30</v>
      </c>
      <c r="M56" s="5">
        <v>5</v>
      </c>
      <c r="N56" s="5" t="s">
        <v>26</v>
      </c>
      <c r="O56" s="5" t="s">
        <v>26</v>
      </c>
      <c r="P56" s="5" t="s">
        <v>26</v>
      </c>
      <c r="Q56" s="5" t="s">
        <v>26</v>
      </c>
      <c r="R56" s="5">
        <v>52</v>
      </c>
      <c r="S56" s="5">
        <v>50</v>
      </c>
      <c r="T56" s="5">
        <v>50</v>
      </c>
      <c r="U56" s="5">
        <v>49</v>
      </c>
      <c r="V56" s="5">
        <v>51</v>
      </c>
      <c r="W56" s="5">
        <v>48</v>
      </c>
    </row>
  </sheetData>
  <mergeCells count="2">
    <mergeCell ref="B1:K1"/>
    <mergeCell ref="N1:W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9F053-D12F-4D13-954F-56532A4C877D}">
  <dimension ref="A1:AR145"/>
  <sheetViews>
    <sheetView zoomScale="70" zoomScaleNormal="70" workbookViewId="0">
      <pane ySplit="1" topLeftCell="A83" activePane="bottomLeft" state="frozen"/>
      <selection pane="bottomLeft" activeCell="L98" sqref="L98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Forward!K86*(1+SUM($B86:$B$228))+'Swap - Encargos'!N3</f>
        <v>323.94799999999998</v>
      </c>
      <c r="L86" s="4">
        <f>Forward!L86*(1+SUM($B86:$B$228))+'Swap - Encargos'!O3</f>
        <v>332.50200000000001</v>
      </c>
      <c r="M86" s="4">
        <f>Forward!M86*(1+SUM($B86:$B$228))+'Swap - Encargos'!P3</f>
        <v>302.50799999999998</v>
      </c>
      <c r="N86" s="4">
        <f>Forward!N86*(1+SUM($B86:$B$228))+'Swap - Encargos'!Q3</f>
        <v>283.178</v>
      </c>
      <c r="O86" s="4">
        <f>Forward!O86*(1+SUM($B86:$B$228))+'Swap - Encargos'!R3</f>
        <v>270.40199999999999</v>
      </c>
      <c r="P86" s="4"/>
      <c r="Q86" s="4"/>
      <c r="R86" s="4"/>
      <c r="S86" s="4"/>
      <c r="T86" s="4"/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319.65266666666662</v>
      </c>
      <c r="X86" s="20">
        <f t="shared" ref="X86:X139" si="1">AVERAGE($W$2:$W$198)</f>
        <v>261.63054984567907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302.50759999999997</v>
      </c>
      <c r="Z86" s="23">
        <f t="shared" ref="Z86:Z139" si="3">AVERAGE($Y$2:$Y$198)</f>
        <v>247.26241265432097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54.279333333333341</v>
      </c>
      <c r="AJ86" s="9">
        <f t="shared" ref="AJ86:AJ134" si="8">(AE86-W86)/AE86</f>
        <v>0.14515829972651004</v>
      </c>
      <c r="AK86" s="9">
        <f t="shared" ref="AK86:AK130" si="9">IF(AJ86&gt;0,AJ86,0)</f>
        <v>0.14515829972651004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Forward!K87*(1+SUM($B87:$B$228))+'Swap - Encargos'!N4</f>
        <v>250.47179999999997</v>
      </c>
      <c r="L87" s="4">
        <f>Forward!L87*(1+SUM($B87:$B$228))+'Swap - Encargos'!O4</f>
        <v>324.68439999999998</v>
      </c>
      <c r="M87" s="4">
        <f>Forward!M87*(1+SUM($B87:$B$228))+'Swap - Encargos'!P4</f>
        <v>306.43539999999996</v>
      </c>
      <c r="N87" s="4">
        <f>Forward!N87*(1+SUM($B87:$B$228))+'Swap - Encargos'!Q4</f>
        <v>281.53660000000002</v>
      </c>
      <c r="O87" s="4">
        <f>Forward!O87*(1+SUM($B87:$B$228))+'Swap - Encargos'!R4</f>
        <v>275.80380000000002</v>
      </c>
      <c r="P87" s="4"/>
      <c r="Q87" s="4"/>
      <c r="R87" s="4"/>
      <c r="S87" s="4"/>
      <c r="T87" s="4"/>
      <c r="U87" s="4">
        <f>Forward!U87*(1+SUM($B87:$B$228))</f>
        <v>0</v>
      </c>
      <c r="V87" s="6"/>
      <c r="W87" s="20">
        <f t="shared" si="0"/>
        <v>294.72677777777773</v>
      </c>
      <c r="X87" s="20">
        <f t="shared" si="1"/>
        <v>261.63054984567907</v>
      </c>
      <c r="Y87" s="23">
        <f t="shared" si="2"/>
        <v>283.61187000000001</v>
      </c>
      <c r="Z87" s="23">
        <f t="shared" si="3"/>
        <v>247.26241265432097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79.205222222222233</v>
      </c>
      <c r="AJ87" s="9">
        <f t="shared" si="8"/>
        <v>0.21181718125814919</v>
      </c>
      <c r="AK87" s="9">
        <f t="shared" si="9"/>
        <v>0.21181718125814919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Forward!K88*(1+SUM($B88:$B$228))+'Swap - Encargos'!N5</f>
        <v>271.64800000000002</v>
      </c>
      <c r="L88" s="4">
        <f>Forward!L88*(1+SUM($B88:$B$228))+'Swap - Encargos'!O5</f>
        <v>351.27700000000004</v>
      </c>
      <c r="M88" s="4">
        <f>Forward!M88*(1+SUM($B88:$B$228))+'Swap - Encargos'!P5</f>
        <v>311.46250000000003</v>
      </c>
      <c r="N88" s="4">
        <f>Forward!N88*(1+SUM($B88:$B$228))+'Swap - Encargos'!Q5</f>
        <v>278.3</v>
      </c>
      <c r="O88" s="4">
        <f>Forward!O88*(1+SUM($B88:$B$228))+'Swap - Encargos'!R5</f>
        <v>268.64800000000002</v>
      </c>
      <c r="P88" s="4"/>
      <c r="Q88" s="4"/>
      <c r="R88" s="4"/>
      <c r="S88" s="4"/>
      <c r="T88" s="4"/>
      <c r="U88" s="4">
        <f>Forward!U88*(1+SUM($B88:$B$228))</f>
        <v>0</v>
      </c>
      <c r="V88" s="6"/>
      <c r="W88" s="20">
        <f t="shared" si="0"/>
        <v>311.8320555555556</v>
      </c>
      <c r="X88" s="20">
        <f t="shared" si="1"/>
        <v>261.63054984567907</v>
      </c>
      <c r="Y88" s="23">
        <f t="shared" si="2"/>
        <v>287.21216666666675</v>
      </c>
      <c r="Z88" s="23">
        <f t="shared" si="3"/>
        <v>247.26241265432097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62.099944444444361</v>
      </c>
      <c r="AJ88" s="9">
        <f t="shared" si="8"/>
        <v>0.16607282726389924</v>
      </c>
      <c r="AK88" s="9">
        <f t="shared" si="9"/>
        <v>0.16607282726389924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Forward!K89*(1+SUM($B89:$B$228))+'Swap - Encargos'!N6</f>
        <v>246.73160000000001</v>
      </c>
      <c r="L89" s="4">
        <f>Forward!L89*(1+SUM($B89:$B$228))+'Swap - Encargos'!O6</f>
        <v>349.09740000000005</v>
      </c>
      <c r="M89" s="4">
        <f>Forward!M89*(1+SUM($B89:$B$228))+'Swap - Encargos'!P6</f>
        <v>316.33990000000006</v>
      </c>
      <c r="N89" s="4">
        <f>Forward!N89*(1+SUM($B89:$B$228))+'Swap - Encargos'!Q6</f>
        <v>281.44060000000002</v>
      </c>
      <c r="O89" s="4">
        <f>Forward!O89*(1+SUM($B89:$B$228))+'Swap - Encargos'!R6</f>
        <v>270.91820000000001</v>
      </c>
      <c r="P89" s="4"/>
      <c r="Q89" s="4"/>
      <c r="R89" s="4"/>
      <c r="S89" s="4"/>
      <c r="T89" s="4"/>
      <c r="U89" s="4">
        <f>Forward!U89*(1+SUM($B89:$B$228))</f>
        <v>0</v>
      </c>
      <c r="V89" s="6"/>
      <c r="W89" s="20">
        <f t="shared" si="0"/>
        <v>306.94871666666671</v>
      </c>
      <c r="X89" s="20">
        <f t="shared" si="1"/>
        <v>261.63054984567907</v>
      </c>
      <c r="Y89" s="23">
        <f t="shared" si="2"/>
        <v>280.56896</v>
      </c>
      <c r="Z89" s="23">
        <f t="shared" si="3"/>
        <v>247.26241265432097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66.983283333333247</v>
      </c>
      <c r="AJ89" s="9">
        <f t="shared" si="8"/>
        <v>0.17913225755841505</v>
      </c>
      <c r="AK89" s="9">
        <f t="shared" si="9"/>
        <v>0.17913225755841505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Forward!K90*(1+SUM($B90:$B$228))+'Swap - Encargos'!N7</f>
        <v>240.54900000000001</v>
      </c>
      <c r="L90" s="4">
        <f>Forward!L90*(1+SUM($B90:$B$228))+'Swap - Encargos'!O7</f>
        <v>317.22949999999997</v>
      </c>
      <c r="M90" s="4">
        <f>Forward!M90*(1+SUM($B90:$B$228))+'Swap - Encargos'!P7</f>
        <v>311.97159999999997</v>
      </c>
      <c r="N90" s="4">
        <f>Forward!N90*(1+SUM($B90:$B$228))+'Swap - Encargos'!Q7</f>
        <v>286.37760000000003</v>
      </c>
      <c r="O90" s="4">
        <f>Forward!O90*(1+SUM($B90:$B$228))+'Swap - Encargos'!R7</f>
        <v>276.94</v>
      </c>
      <c r="P90" s="4"/>
      <c r="Q90" s="4"/>
      <c r="R90" s="4"/>
      <c r="S90" s="4"/>
      <c r="T90" s="4"/>
      <c r="U90" s="4">
        <f>Forward!U90*(1+SUM($B90:$B$228))</f>
        <v>0</v>
      </c>
      <c r="V90" s="6"/>
      <c r="W90" s="20">
        <f t="shared" si="0"/>
        <v>295.00876666666659</v>
      </c>
      <c r="X90" s="20">
        <f t="shared" si="1"/>
        <v>261.63054984567907</v>
      </c>
      <c r="Y90" s="23">
        <f t="shared" si="2"/>
        <v>270.57693999999998</v>
      </c>
      <c r="Z90" s="23">
        <f t="shared" si="3"/>
        <v>247.26241265432097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78.923233333333371</v>
      </c>
      <c r="AJ90" s="9">
        <f t="shared" si="8"/>
        <v>0.21106306315943374</v>
      </c>
      <c r="AK90" s="9">
        <f t="shared" si="9"/>
        <v>0.21106306315943374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Forward!K91*(1+SUM($B91:$B$228))+'Swap - Encargos'!N8</f>
        <v>235.70000000000002</v>
      </c>
      <c r="L91" s="4">
        <f>Forward!L91*(1+SUM($B91:$B$228))+'Swap - Encargos'!O8</f>
        <v>315.60000000000002</v>
      </c>
      <c r="M91" s="4">
        <f>Forward!M91*(1+SUM($B91:$B$228))+'Swap - Encargos'!P8</f>
        <v>304.02500000000003</v>
      </c>
      <c r="N91" s="4">
        <f>Forward!N91*(1+SUM($B91:$B$228))+'Swap - Encargos'!Q8</f>
        <v>277.35000000000002</v>
      </c>
      <c r="O91" s="4">
        <f>Forward!O91*(1+SUM($B91:$B$228))+'Swap - Encargos'!R8</f>
        <v>269.95000000000005</v>
      </c>
      <c r="P91" s="4"/>
      <c r="Q91" s="4"/>
      <c r="R91" s="4"/>
      <c r="S91" s="4"/>
      <c r="T91" s="4"/>
      <c r="U91" s="4">
        <f>Forward!U91*(1+SUM($B91:$B$228))</f>
        <v>0</v>
      </c>
      <c r="V91" s="6"/>
      <c r="W91" s="20">
        <f t="shared" si="0"/>
        <v>290.89305555555558</v>
      </c>
      <c r="X91" s="20">
        <f t="shared" si="1"/>
        <v>261.63054984567907</v>
      </c>
      <c r="Y91" s="23">
        <f t="shared" si="2"/>
        <v>260.88333333333338</v>
      </c>
      <c r="Z91" s="23">
        <f t="shared" si="3"/>
        <v>247.26241265432097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83.038944444444382</v>
      </c>
      <c r="AJ91" s="9">
        <f t="shared" si="8"/>
        <v>0.22206963951853384</v>
      </c>
      <c r="AK91" s="9">
        <f t="shared" si="9"/>
        <v>0.22206963951853384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Forward!K92*(1+SUM($B92:$B$228))+'Swap - Encargos'!N9</f>
        <v>150.32510000000002</v>
      </c>
      <c r="L92" s="4">
        <f>Forward!L92*(1+SUM($B92:$B$228))+'Swap - Encargos'!O9</f>
        <v>290.52110000000005</v>
      </c>
      <c r="M92" s="4">
        <f>Forward!M92*(1+SUM($B92:$B$228))+'Swap - Encargos'!P9</f>
        <v>291.52110000000005</v>
      </c>
      <c r="N92" s="4">
        <f>Forward!N92*(1+SUM($B92:$B$228))+'Swap - Encargos'!Q9</f>
        <v>276.16489999999999</v>
      </c>
      <c r="O92" s="4">
        <f>Forward!O92*(1+SUM($B92:$B$228))+'Swap - Encargos'!R9</f>
        <v>269.81850000000003</v>
      </c>
      <c r="P92" s="4"/>
      <c r="Q92" s="4"/>
      <c r="R92" s="4"/>
      <c r="S92" s="4"/>
      <c r="T92" s="4"/>
      <c r="U92" s="4">
        <f>Forward!U92*(1+SUM($B92:$B$228))</f>
        <v>0</v>
      </c>
      <c r="V92" s="6"/>
      <c r="W92" s="20">
        <f t="shared" si="0"/>
        <v>265.09573333333338</v>
      </c>
      <c r="X92" s="20">
        <f t="shared" si="1"/>
        <v>261.63054984567907</v>
      </c>
      <c r="Y92" s="23">
        <f t="shared" si="2"/>
        <v>240.63763000000006</v>
      </c>
      <c r="Z92" s="23">
        <f t="shared" si="3"/>
        <v>247.26241265432097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108.83626666666657</v>
      </c>
      <c r="AJ92" s="9">
        <f t="shared" si="8"/>
        <v>0.29105898042068234</v>
      </c>
      <c r="AK92" s="9">
        <f t="shared" si="9"/>
        <v>0.29105898042068234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Forward!K93*(1+SUM($B93:$B$228))+'Swap - Encargos'!N10</f>
        <v>158.3349</v>
      </c>
      <c r="L93" s="4">
        <f>Forward!L93*(1+SUM($B93:$B$228))+'Swap - Encargos'!O10</f>
        <v>280.5453</v>
      </c>
      <c r="M93" s="4">
        <f>Forward!M93*(1+SUM($B93:$B$228))+'Swap - Encargos'!P10</f>
        <v>286.42079999999999</v>
      </c>
      <c r="N93" s="4">
        <f>Forward!N93*(1+SUM($B93:$B$228))+'Swap - Encargos'!Q10</f>
        <v>275.66980000000001</v>
      </c>
      <c r="O93" s="4">
        <f>Forward!O93*(1+SUM($B93:$B$228))+'Swap - Encargos'!R10</f>
        <v>264.26900000000001</v>
      </c>
      <c r="P93" s="4">
        <f>Forward!P93*(1+SUM($B93:$B$228))+'Swap - Encargos'!S10</f>
        <v>255.8682</v>
      </c>
      <c r="Q93" s="4">
        <f>Forward!Q93*(1+SUM($B93:$B$228))+'Swap - Encargos'!T10</f>
        <v>249.99270000000001</v>
      </c>
      <c r="R93" s="4"/>
      <c r="S93" s="4"/>
      <c r="T93" s="4"/>
      <c r="U93" s="4">
        <f>Forward!U93*(1+SUM($B93:$B$228))</f>
        <v>0</v>
      </c>
      <c r="V93" s="6"/>
      <c r="W93" s="20">
        <f t="shared" si="0"/>
        <v>264.58211944444446</v>
      </c>
      <c r="X93" s="20">
        <f t="shared" si="1"/>
        <v>261.63054984567907</v>
      </c>
      <c r="Y93" s="23">
        <f t="shared" si="2"/>
        <v>264.42684500000001</v>
      </c>
      <c r="Z93" s="23">
        <f t="shared" si="3"/>
        <v>247.26241265432097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109.3498805555555</v>
      </c>
      <c r="AJ93" s="9">
        <f t="shared" si="8"/>
        <v>0.29243252932499897</v>
      </c>
      <c r="AK93" s="9">
        <f t="shared" si="9"/>
        <v>0.29243252932499897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Forward!K94*(1+SUM($B94:$B$228))+'Swap - Encargos'!N11</f>
        <v>177.2653</v>
      </c>
      <c r="L94" s="4">
        <f>Forward!L94*(1+SUM($B94:$B$228))+'Swap - Encargos'!O11</f>
        <v>269.20389999999998</v>
      </c>
      <c r="M94" s="4">
        <f>Forward!M94*(1+SUM($B94:$B$228))+'Swap - Encargos'!P11</f>
        <v>282.45479999999998</v>
      </c>
      <c r="N94" s="4">
        <f>Forward!N94*(1+SUM($B94:$B$228))+'Swap - Encargos'!Q11</f>
        <v>274.74</v>
      </c>
      <c r="O94" s="4">
        <f>Forward!O94*(1+SUM($B94:$B$228))+'Swap - Encargos'!R11</f>
        <v>269.31040000000002</v>
      </c>
      <c r="P94" s="4">
        <f>Forward!P94*(1+SUM($B94:$B$228))+'Swap - Encargos'!S11</f>
        <v>259.88080000000002</v>
      </c>
      <c r="Q94" s="4">
        <f>Forward!Q94*(1+SUM($B94:$B$228))+'Swap - Encargos'!T11</f>
        <v>253.9873</v>
      </c>
      <c r="R94" s="4"/>
      <c r="S94" s="4"/>
      <c r="T94" s="4"/>
      <c r="U94" s="4">
        <f>Forward!U94*(1+SUM($B94:$B$228))</f>
        <v>0</v>
      </c>
      <c r="V94" s="6"/>
      <c r="W94" s="20">
        <f t="shared" si="0"/>
        <v>264.63571111111111</v>
      </c>
      <c r="X94" s="20">
        <f t="shared" si="1"/>
        <v>261.63054984567907</v>
      </c>
      <c r="Y94" s="23">
        <f t="shared" si="2"/>
        <v>265.61027999999999</v>
      </c>
      <c r="Z94" s="23">
        <f t="shared" si="3"/>
        <v>247.26241265432097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109.29628888888885</v>
      </c>
      <c r="AJ94" s="9">
        <f t="shared" si="8"/>
        <v>0.29228921004056585</v>
      </c>
      <c r="AK94" s="9">
        <f t="shared" si="9"/>
        <v>0.29228921004056585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Forward!K95*(1+SUM($B95:$B$228))+'Swap - Encargos'!N12</f>
        <v>151.25200000000001</v>
      </c>
      <c r="L95" s="4">
        <f>Forward!L95*(1+SUM($B95:$B$228))+'Swap - Encargos'!O12</f>
        <v>233.964</v>
      </c>
      <c r="M95" s="4">
        <f>Forward!M95*(1+SUM($B95:$B$228))+'Swap - Encargos'!P12</f>
        <v>258.596</v>
      </c>
      <c r="N95" s="4">
        <f>Forward!N95*(1+SUM($B95:$B$228))+'Swap - Encargos'!Q12</f>
        <v>261.596</v>
      </c>
      <c r="O95" s="4">
        <f>Forward!O95*(1+SUM($B95:$B$228))+'Swap - Encargos'!R12</f>
        <v>247.14320000000001</v>
      </c>
      <c r="P95" s="4">
        <f>Forward!P95*(1+SUM($B95:$B$228))+'Swap - Encargos'!S12</f>
        <v>248.78</v>
      </c>
      <c r="Q95" s="4">
        <f>Forward!Q95*(1+SUM($B95:$B$228))+'Swap - Encargos'!T12</f>
        <v>242.87199999999999</v>
      </c>
      <c r="R95" s="4"/>
      <c r="S95" s="4"/>
      <c r="T95" s="4"/>
      <c r="U95" s="4">
        <f>Forward!U95*(1+SUM($B95:$B$228))</f>
        <v>0</v>
      </c>
      <c r="V95" s="6"/>
      <c r="W95" s="20">
        <f t="shared" si="0"/>
        <v>242.19</v>
      </c>
      <c r="X95" s="20">
        <f t="shared" si="1"/>
        <v>261.63054984567907</v>
      </c>
      <c r="Y95" s="23">
        <f t="shared" si="2"/>
        <v>245.13944000000001</v>
      </c>
      <c r="Z95" s="23">
        <f t="shared" si="3"/>
        <v>247.26241265432097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131.74199999999996</v>
      </c>
      <c r="AJ95" s="9">
        <f t="shared" si="8"/>
        <v>0.35231539424280345</v>
      </c>
      <c r="AK95" s="9">
        <f t="shared" si="9"/>
        <v>0.35231539424280345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Forward!K96*(1+SUM($B96:$B$228))+'Swap - Encargos'!N13</f>
        <v>148.81299999999999</v>
      </c>
      <c r="L96" s="4">
        <f>Forward!L96*(1+SUM($B96:$B$228))+'Swap - Encargos'!O13</f>
        <v>185.25970000000001</v>
      </c>
      <c r="M96" s="4">
        <f>Forward!M96*(1+SUM($B96:$B$228))+'Swap - Encargos'!P13</f>
        <v>229.63909999999998</v>
      </c>
      <c r="N96" s="4">
        <f>Forward!N96*(1+SUM($B96:$B$228))+'Swap - Encargos'!Q13</f>
        <v>243.39609999999999</v>
      </c>
      <c r="O96" s="4">
        <f>Forward!O96*(1+SUM($B96:$B$228))+'Swap - Encargos'!R13</f>
        <v>233.9905</v>
      </c>
      <c r="P96" s="4">
        <f>Forward!P96*(1+SUM($B96:$B$228))+'Swap - Encargos'!S13</f>
        <v>244.7475</v>
      </c>
      <c r="Q96" s="4">
        <f>Forward!Q96*(1+SUM($B96:$B$228))+'Swap - Encargos'!T13</f>
        <v>238.869</v>
      </c>
      <c r="R96" s="4">
        <f>Forward!R96*(1+SUM($B96:$B$228))+'Swap - Encargos'!U13</f>
        <v>232.9905</v>
      </c>
      <c r="S96" s="4">
        <f>Forward!S96*(1+SUM($B96:$B$228))+'Swap - Encargos'!V13</f>
        <v>229.11199999999999</v>
      </c>
      <c r="T96" s="4">
        <f>Forward!T96*(1+SUM($B96:$B$228))+'Swap - Encargos'!W13</f>
        <v>222.23349999999999</v>
      </c>
      <c r="U96" s="4">
        <f>Forward!U96*(1+SUM($B96:$B$228))</f>
        <v>0</v>
      </c>
      <c r="V96" s="6"/>
      <c r="W96" s="20">
        <f t="shared" si="0"/>
        <v>214.17701666666665</v>
      </c>
      <c r="X96" s="20">
        <f t="shared" si="1"/>
        <v>261.63054984567907</v>
      </c>
      <c r="Y96" s="23">
        <f t="shared" si="2"/>
        <v>224.20876333333334</v>
      </c>
      <c r="Z96" s="23">
        <f t="shared" si="3"/>
        <v>247.26241265432097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159.75498333333331</v>
      </c>
      <c r="AJ96" s="9">
        <f t="shared" si="8"/>
        <v>0.42723004004293114</v>
      </c>
      <c r="AK96" s="9">
        <f t="shared" si="9"/>
        <v>0.42723004004293114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Forward!K97*(1+SUM($B97:$B$228))+'Swap - Encargos'!N14</f>
        <v>144.6156</v>
      </c>
      <c r="L97" s="4">
        <f>Forward!L97*(1+SUM($B97:$B$228))+'Swap - Encargos'!O14</f>
        <v>176.24879999999999</v>
      </c>
      <c r="M97" s="4">
        <f>Forward!M97*(1+SUM($B97:$B$228))+'Swap - Encargos'!P14</f>
        <v>228.11279999999999</v>
      </c>
      <c r="N97" s="4">
        <f>Forward!N97*(1+SUM($B97:$B$228))+'Swap - Encargos'!Q14</f>
        <v>240.172</v>
      </c>
      <c r="O97" s="4">
        <f>Forward!O97*(1+SUM($B97:$B$228))+'Swap - Encargos'!R14</f>
        <v>232.79919999999998</v>
      </c>
      <c r="P97" s="4">
        <f>Forward!P97*(1+SUM($B97:$B$228))+'Swap - Encargos'!S14</f>
        <v>246.03</v>
      </c>
      <c r="Q97" s="4">
        <f>Forward!Q97*(1+SUM($B97:$B$228))+'Swap - Encargos'!T14</f>
        <v>240.172</v>
      </c>
      <c r="R97" s="4"/>
      <c r="S97" s="4"/>
      <c r="T97" s="4"/>
      <c r="U97" s="4">
        <f>Forward!U97*(1+SUM($B97:$B$228))</f>
        <v>0</v>
      </c>
      <c r="V97" s="6"/>
      <c r="W97" s="20">
        <f t="shared" si="0"/>
        <v>212.19018888888888</v>
      </c>
      <c r="X97" s="20">
        <f t="shared" si="1"/>
        <v>261.63054984567907</v>
      </c>
      <c r="Y97" s="23">
        <f t="shared" si="2"/>
        <v>222.98231999999999</v>
      </c>
      <c r="Z97" s="23">
        <f t="shared" si="3"/>
        <v>247.26241265432097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161.74181111111108</v>
      </c>
      <c r="AJ97" s="9">
        <f t="shared" si="8"/>
        <v>0.43254337984208652</v>
      </c>
      <c r="AK97" s="9">
        <f t="shared" si="9"/>
        <v>0.43254337984208652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Forward!L98*(1+SUM($B98:$B$228))+'Swap - Encargos'!O15</f>
        <v>165.86320000000001</v>
      </c>
      <c r="M98" s="4">
        <f>Forward!M98*(1+SUM($B98:$B$228))+'Swap - Encargos'!P15</f>
        <v>191.50200000000001</v>
      </c>
      <c r="N98" s="4">
        <f>Forward!N98*(1+SUM($B98:$B$228))+'Swap - Encargos'!Q15</f>
        <v>208.983</v>
      </c>
      <c r="O98" s="4">
        <f>Forward!O98*(1+SUM($B98:$B$228))+'Swap - Encargos'!R15</f>
        <v>226.13319999999999</v>
      </c>
      <c r="P98" s="4">
        <f>Forward!P98*(1+SUM($B98:$B$228))+'Swap - Encargos'!S15</f>
        <v>248.60659999999999</v>
      </c>
      <c r="Q98" s="4">
        <f>Forward!Q98*(1+SUM($B98:$B$228))+'Swap - Encargos'!T15</f>
        <v>242.77959999999999</v>
      </c>
      <c r="R98" s="4"/>
      <c r="S98" s="4"/>
      <c r="T98" s="4"/>
      <c r="U98" s="4">
        <f>Forward!U98*(1+SUM($B98:$B$228))</f>
        <v>0</v>
      </c>
      <c r="V98" s="6"/>
      <c r="W98" s="20">
        <f t="shared" si="0"/>
        <v>188.78273333333334</v>
      </c>
      <c r="X98" s="20">
        <f t="shared" si="1"/>
        <v>261.63054984567907</v>
      </c>
      <c r="Y98" s="23">
        <f t="shared" si="2"/>
        <v>208.2176</v>
      </c>
      <c r="Z98" s="23">
        <f t="shared" si="3"/>
        <v>247.26241265432097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180.41598666666664</v>
      </c>
      <c r="AJ98" s="9">
        <f t="shared" si="8"/>
        <v>0.48866904702883762</v>
      </c>
      <c r="AK98" s="9">
        <f t="shared" si="9"/>
        <v>0.48866904702883762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Forward!L99*(1+SUM($B99:$B$228))+'Swap - Encargos'!O16</f>
        <v>166.13069999999999</v>
      </c>
      <c r="M99" s="4">
        <f>Forward!M99*(1+SUM($B99:$B$228))+'Swap - Encargos'!P16</f>
        <v>177.37209999999999</v>
      </c>
      <c r="N99" s="4">
        <f>Forward!N99*(1+SUM($B99:$B$228))+'Swap - Encargos'!Q16</f>
        <v>193.45339999999999</v>
      </c>
      <c r="O99" s="4">
        <f>Forward!O99*(1+SUM($B99:$B$228))+'Swap - Encargos'!R16</f>
        <v>206.21449999999999</v>
      </c>
      <c r="P99" s="4">
        <f>Forward!P99*(1+SUM($B99:$B$228))+'Swap - Encargos'!S16</f>
        <v>247.65789999999998</v>
      </c>
      <c r="Q99" s="4">
        <f>Forward!Q99*(1+SUM($B99:$B$228))+'Swap - Encargos'!T16</f>
        <v>246.49779999999998</v>
      </c>
      <c r="R99" s="4"/>
      <c r="S99" s="4"/>
      <c r="T99" s="4"/>
      <c r="U99" s="4">
        <f>Forward!U99*(1+SUM($B99:$B$228))</f>
        <v>0</v>
      </c>
      <c r="V99" s="6"/>
      <c r="W99" s="20">
        <f t="shared" si="0"/>
        <v>180.09883888888888</v>
      </c>
      <c r="X99" s="20">
        <f t="shared" si="1"/>
        <v>261.63054984567907</v>
      </c>
      <c r="Y99" s="23">
        <f t="shared" si="2"/>
        <v>199.50517166666663</v>
      </c>
      <c r="Z99" s="23">
        <f t="shared" si="3"/>
        <v>247.26241265432097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189.0998811111111</v>
      </c>
      <c r="AJ99" s="9">
        <f t="shared" si="8"/>
        <v>0.51218996943193928</v>
      </c>
      <c r="AK99" s="9">
        <f t="shared" si="9"/>
        <v>0.51218996943193928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Forward!L100*(1+SUM($B100:$B$228))+'Swap - Encargos'!O17</f>
        <v>156.62509999999997</v>
      </c>
      <c r="M100" s="4">
        <f>Forward!M100*(1+SUM($B100:$B$228))+'Swap - Encargos'!P17</f>
        <v>173.59719999999999</v>
      </c>
      <c r="N100" s="4">
        <f>Forward!N100*(1+SUM($B100:$B$228))+'Swap - Encargos'!Q17</f>
        <v>191.721</v>
      </c>
      <c r="O100" s="4">
        <f>Forward!O100*(1+SUM($B100:$B$228))+'Swap - Encargos'!R17</f>
        <v>200.78289999999998</v>
      </c>
      <c r="P100" s="4">
        <f>Forward!P100*(1+SUM($B100:$B$228))+'Swap - Encargos'!S17</f>
        <v>224.12029999999999</v>
      </c>
      <c r="Q100" s="4">
        <f>Forward!Q100*(1+SUM($B100:$B$228))+'Swap - Encargos'!T17</f>
        <v>237.94069999999999</v>
      </c>
      <c r="R100" s="4"/>
      <c r="S100" s="4"/>
      <c r="T100" s="4"/>
      <c r="U100" s="4">
        <f>Forward!U100*(1+SUM($B100:$B$228))</f>
        <v>0</v>
      </c>
      <c r="V100" s="6"/>
      <c r="W100" s="20">
        <f t="shared" si="0"/>
        <v>176.43431111111113</v>
      </c>
      <c r="X100" s="20">
        <f t="shared" si="1"/>
        <v>261.63054984567907</v>
      </c>
      <c r="Y100" s="23">
        <f t="shared" si="2"/>
        <v>192.07982000000001</v>
      </c>
      <c r="Z100" s="23">
        <f t="shared" si="3"/>
        <v>247.26241265432097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192.76440888888885</v>
      </c>
      <c r="AJ100" s="9">
        <f t="shared" si="8"/>
        <v>0.52211559370760785</v>
      </c>
      <c r="AK100" s="9">
        <f t="shared" si="9"/>
        <v>0.52211559370760785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Forward!L101*(1+SUM($B101:$B$228))+'Swap - Encargos'!O18</f>
        <v>157.6046</v>
      </c>
      <c r="M101" s="4">
        <f>Forward!M101*(1+SUM($B101:$B$228))+'Swap - Encargos'!P18</f>
        <v>159.8938</v>
      </c>
      <c r="N101" s="4">
        <f>Forward!N101*(1+SUM($B101:$B$228))+'Swap - Encargos'!Q18</f>
        <v>171.62900000000002</v>
      </c>
      <c r="O101" s="4">
        <f>Forward!O101*(1+SUM($B101:$B$228))+'Swap - Encargos'!R18</f>
        <v>185.50880000000001</v>
      </c>
      <c r="P101" s="4">
        <f>Forward!P101*(1+SUM($B101:$B$228))+'Swap - Encargos'!S18</f>
        <v>213.5454</v>
      </c>
      <c r="Q101" s="4">
        <f>Forward!Q101*(1+SUM($B101:$B$228))+'Swap - Encargos'!T18</f>
        <v>231.85900000000001</v>
      </c>
      <c r="R101" s="4"/>
      <c r="S101" s="4"/>
      <c r="T101" s="4"/>
      <c r="U101" s="4">
        <f>Forward!U101*(1+SUM($B101:$B$228))</f>
        <v>0</v>
      </c>
      <c r="V101" s="6"/>
      <c r="W101" s="20">
        <f t="shared" si="0"/>
        <v>165.36781666666667</v>
      </c>
      <c r="X101" s="20">
        <f t="shared" si="1"/>
        <v>261.63054984567907</v>
      </c>
      <c r="Y101" s="23">
        <f t="shared" si="2"/>
        <v>181.34904</v>
      </c>
      <c r="Z101" s="23">
        <f t="shared" si="3"/>
        <v>247.26241265432097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203.83090333333331</v>
      </c>
      <c r="AJ101" s="9">
        <f t="shared" si="8"/>
        <v>0.55208995126888116</v>
      </c>
      <c r="AK101" s="9">
        <f t="shared" si="9"/>
        <v>0.55208995126888116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Forward!L102*(1+SUM($B102:$B$228))+'Swap - Encargos'!O19</f>
        <v>159.58449999999999</v>
      </c>
      <c r="M102" s="4">
        <f>Forward!M102*(1+SUM($B102:$B$228))+'Swap - Encargos'!P19</f>
        <v>159.7234</v>
      </c>
      <c r="N102" s="4">
        <f>Forward!N102*(1+SUM($B102:$B$228))+'Swap - Encargos'!Q19</f>
        <v>177.5291</v>
      </c>
      <c r="O102" s="4">
        <f>Forward!O102*(1+SUM($B102:$B$228))+'Swap - Encargos'!R19</f>
        <v>189.05700000000002</v>
      </c>
      <c r="P102" s="4">
        <f>Forward!P102*(1+SUM($B102:$B$228))+'Swap - Encargos'!S19</f>
        <v>205.1405</v>
      </c>
      <c r="Q102" s="4">
        <f>Forward!Q102*(1+SUM($B102:$B$228))+'Swap - Encargos'!T19</f>
        <v>222.22399999999999</v>
      </c>
      <c r="R102" s="4"/>
      <c r="S102" s="4"/>
      <c r="T102" s="4"/>
      <c r="U102" s="4">
        <f>Forward!U102*(1+SUM($B102:$B$228))</f>
        <v>0</v>
      </c>
      <c r="V102" s="6"/>
      <c r="W102" s="20">
        <f t="shared" si="0"/>
        <v>168.88705555555555</v>
      </c>
      <c r="X102" s="20">
        <f t="shared" si="1"/>
        <v>261.63054984567907</v>
      </c>
      <c r="Y102" s="23">
        <f t="shared" si="2"/>
        <v>182.3828666666667</v>
      </c>
      <c r="Z102" s="23">
        <f t="shared" si="3"/>
        <v>247.26241265432097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200.31166444444443</v>
      </c>
      <c r="AJ102" s="9">
        <f t="shared" si="8"/>
        <v>0.54255785189191463</v>
      </c>
      <c r="AK102" s="9">
        <f t="shared" si="9"/>
        <v>0.54255785189191463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Forward!L103*(1+SUM($B103:$B$228))+'Swap - Encargos'!O20</f>
        <v>157.34300000000002</v>
      </c>
      <c r="M103" s="4">
        <f>Forward!M103*(1+SUM($B103:$B$228))+'Swap - Encargos'!P20</f>
        <v>158.61619999999999</v>
      </c>
      <c r="N103" s="4">
        <f>Forward!N103*(1+SUM($B103:$B$228))+'Swap - Encargos'!Q20</f>
        <v>179.52860000000001</v>
      </c>
      <c r="O103" s="4">
        <f>Forward!O103*(1+SUM($B103:$B$228))+'Swap - Encargos'!R20</f>
        <v>189.8946</v>
      </c>
      <c r="P103" s="4">
        <f>Forward!P103*(1+SUM($B103:$B$228))+'Swap - Encargos'!S20</f>
        <v>196.98740000000001</v>
      </c>
      <c r="Q103" s="4">
        <f>Forward!Q103*(1+SUM($B103:$B$228))+'Swap - Encargos'!T20</f>
        <v>216.30960000000002</v>
      </c>
      <c r="R103" s="4"/>
      <c r="S103" s="4"/>
      <c r="T103" s="4"/>
      <c r="U103" s="4">
        <f>Forward!U103*(1+SUM($B103:$B$228))</f>
        <v>0</v>
      </c>
      <c r="V103" s="6"/>
      <c r="W103" s="20">
        <f t="shared" si="0"/>
        <v>169.68365555555556</v>
      </c>
      <c r="X103" s="20">
        <f t="shared" si="1"/>
        <v>261.63054984567907</v>
      </c>
      <c r="Y103" s="23">
        <f t="shared" si="2"/>
        <v>181.38784333333336</v>
      </c>
      <c r="Z103" s="23">
        <f t="shared" si="3"/>
        <v>247.26241265432097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199.51506444444442</v>
      </c>
      <c r="AJ103" s="9">
        <f t="shared" si="8"/>
        <v>0.54040020627494167</v>
      </c>
      <c r="AK103" s="9">
        <f t="shared" si="9"/>
        <v>0.54040020627494167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Forward!L104*(1+SUM($B104:$B$228))+'Swap - Encargos'!O21</f>
        <v>162.83920000000001</v>
      </c>
      <c r="M104" s="4">
        <f>Forward!M104*(1+SUM($B104:$B$228))+'Swap - Encargos'!P21</f>
        <v>165.11399999999998</v>
      </c>
      <c r="N104" s="4">
        <f>Forward!N104*(1+SUM($B104:$B$228))+'Swap - Encargos'!Q21</f>
        <v>177.90019999999998</v>
      </c>
      <c r="O104" s="4">
        <f>Forward!O104*(1+SUM($B104:$B$228))+'Swap - Encargos'!R21</f>
        <v>186.86199999999999</v>
      </c>
      <c r="P104" s="4">
        <f>Forward!P104*(1+SUM($B104:$B$228))+'Swap - Encargos'!S21</f>
        <v>196.0986</v>
      </c>
      <c r="Q104" s="4">
        <f>Forward!Q104*(1+SUM($B104:$B$228))+'Swap - Encargos'!T21</f>
        <v>210.88479999999998</v>
      </c>
      <c r="R104" s="4"/>
      <c r="S104" s="4"/>
      <c r="T104" s="4"/>
      <c r="U104" s="4">
        <f>Forward!U104*(1+SUM($B104:$B$228))</f>
        <v>0</v>
      </c>
      <c r="V104" s="6"/>
      <c r="W104" s="20">
        <f t="shared" si="0"/>
        <v>172.6216</v>
      </c>
      <c r="X104" s="20">
        <f t="shared" si="1"/>
        <v>261.63054984567907</v>
      </c>
      <c r="Y104" s="23">
        <f t="shared" si="2"/>
        <v>182.56736000000001</v>
      </c>
      <c r="Z104" s="23">
        <f t="shared" si="3"/>
        <v>247.26241265432097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196.57711999999998</v>
      </c>
      <c r="AJ104" s="9">
        <f t="shared" si="8"/>
        <v>0.5324425826828435</v>
      </c>
      <c r="AK104" s="9">
        <f t="shared" si="9"/>
        <v>0.5324425826828435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Forward!L105*(1+SUM($B105:$B$228))+'Swap - Encargos'!O22</f>
        <v>166.1182</v>
      </c>
      <c r="M105" s="4">
        <f>Forward!M105*(1+SUM($B105:$B$228))+'Swap - Encargos'!P22</f>
        <v>160.57339999999999</v>
      </c>
      <c r="N105" s="4">
        <f>Forward!N105*(1+SUM($B105:$B$228))+'Swap - Encargos'!Q22</f>
        <v>178.6164</v>
      </c>
      <c r="O105" s="4">
        <f>Forward!O105*(1+SUM($B105:$B$228))+'Swap - Encargos'!R22</f>
        <v>190.70600000000002</v>
      </c>
      <c r="P105" s="4">
        <f>Forward!P105*(1+SUM($B105:$B$228))+'Swap - Encargos'!S22</f>
        <v>195.93180000000001</v>
      </c>
      <c r="Q105" s="4">
        <f>Forward!Q105*(1+SUM($B105:$B$228))+'Swap - Encargos'!T22</f>
        <v>210.70240000000001</v>
      </c>
      <c r="R105" s="4"/>
      <c r="S105" s="4"/>
      <c r="T105" s="4"/>
      <c r="U105" s="4">
        <f>Forward!U105*(1+SUM($B105:$B$228))</f>
        <v>0</v>
      </c>
      <c r="V105" s="6"/>
      <c r="W105" s="20">
        <f t="shared" si="0"/>
        <v>173.21696111111112</v>
      </c>
      <c r="X105" s="20">
        <f t="shared" si="1"/>
        <v>261.63054984567907</v>
      </c>
      <c r="Y105" s="23">
        <f t="shared" si="2"/>
        <v>183.59064999999998</v>
      </c>
      <c r="Z105" s="23">
        <f t="shared" si="3"/>
        <v>247.26241265432097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195.98175888888886</v>
      </c>
      <c r="AJ105" s="9">
        <f t="shared" si="8"/>
        <v>0.53083000636862687</v>
      </c>
      <c r="AK105" s="9">
        <f t="shared" si="9"/>
        <v>0.53083000636862687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Forward!L106*(1+SUM($B106:$B$228))+'Swap - Encargos'!O23</f>
        <v>159.3964</v>
      </c>
      <c r="M106" s="4">
        <f>Forward!M106*(1+SUM($B106:$B$228))+'Swap - Encargos'!P23</f>
        <v>156.72989999999999</v>
      </c>
      <c r="N106" s="4">
        <f>Forward!N106*(1+SUM($B106:$B$228))+'Swap - Encargos'!Q23</f>
        <v>173.46279999999999</v>
      </c>
      <c r="O106" s="4">
        <f>Forward!O106*(1+SUM($B106:$B$228))+'Swap - Encargos'!R23</f>
        <v>184.66249999999999</v>
      </c>
      <c r="P106" s="4">
        <f>Forward!P106*(1+SUM($B106:$B$228))+'Swap - Encargos'!S23</f>
        <v>197.52869999999999</v>
      </c>
      <c r="Q106" s="4">
        <f>Forward!Q106*(1+SUM($B106:$B$228))+'Swap - Encargos'!T23</f>
        <v>212.26159999999999</v>
      </c>
      <c r="R106" s="4"/>
      <c r="S106" s="4"/>
      <c r="T106" s="4"/>
      <c r="U106" s="4">
        <f>Forward!U106*(1+SUM($B106:$B$228))</f>
        <v>0</v>
      </c>
      <c r="V106" s="6"/>
      <c r="W106" s="20">
        <f t="shared" si="0"/>
        <v>168.81105555555553</v>
      </c>
      <c r="X106" s="20">
        <f t="shared" si="1"/>
        <v>261.63054984567907</v>
      </c>
      <c r="Y106" s="23">
        <f t="shared" si="2"/>
        <v>181.40475333333333</v>
      </c>
      <c r="Z106" s="23">
        <f t="shared" si="3"/>
        <v>247.26241265432097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200.38766444444445</v>
      </c>
      <c r="AJ106" s="9">
        <f t="shared" si="8"/>
        <v>0.54276370309313227</v>
      </c>
      <c r="AK106" s="9">
        <f t="shared" si="9"/>
        <v>0.54276370309313227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Forward!L107*(1+SUM($B107:$B$228))+'Swap - Encargos'!O24</f>
        <v>161.37700000000001</v>
      </c>
      <c r="M107" s="4">
        <f>Forward!M107*(1+SUM($B107:$B$228))+'Swap - Encargos'!P24</f>
        <v>158.59280000000001</v>
      </c>
      <c r="N107" s="4">
        <f>Forward!N107*(1+SUM($B107:$B$228))+'Swap - Encargos'!Q24</f>
        <v>177.684</v>
      </c>
      <c r="O107" s="4">
        <f>Forward!O107*(1+SUM($B107:$B$228))+'Swap - Encargos'!R24</f>
        <v>183.99100000000001</v>
      </c>
      <c r="P107" s="4">
        <f>Forward!P107*(1+SUM($B107:$B$228))+'Swap - Encargos'!S24</f>
        <v>195.9059</v>
      </c>
      <c r="Q107" s="4">
        <f>Forward!Q107*(1+SUM($B107:$B$228))+'Swap - Encargos'!T24</f>
        <v>207.60500000000002</v>
      </c>
      <c r="R107" s="4"/>
      <c r="S107" s="4"/>
      <c r="T107" s="4"/>
      <c r="U107" s="4">
        <f>Forward!U107*(1+SUM($B107:$B$228))</f>
        <v>0</v>
      </c>
      <c r="V107" s="6"/>
      <c r="W107" s="20">
        <f t="shared" si="0"/>
        <v>171.53810000000001</v>
      </c>
      <c r="X107" s="20">
        <f t="shared" si="1"/>
        <v>261.63054984567907</v>
      </c>
      <c r="Y107" s="23">
        <f t="shared" si="2"/>
        <v>182.44434000000001</v>
      </c>
      <c r="Z107" s="23">
        <f t="shared" si="3"/>
        <v>247.26241265432097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197.66061999999997</v>
      </c>
      <c r="AJ107" s="9">
        <f t="shared" si="8"/>
        <v>0.53537731658441279</v>
      </c>
      <c r="AK107" s="9">
        <f t="shared" si="9"/>
        <v>0.53537731658441279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Forward!L108*(1+SUM($B108:$B$228))+'Swap - Encargos'!O25</f>
        <v>161.113</v>
      </c>
      <c r="M108" s="4">
        <f>Forward!M108*(1+SUM($B108:$B$228))+'Swap - Encargos'!P25</f>
        <v>172.0111</v>
      </c>
      <c r="N108" s="4">
        <f>Forward!N108*(1+SUM($B108:$B$228))+'Swap - Encargos'!Q25</f>
        <v>186.55070000000001</v>
      </c>
      <c r="O108" s="4">
        <f>Forward!O108*(1+SUM($B108:$B$228))+'Swap - Encargos'!R25</f>
        <v>192.83370000000002</v>
      </c>
      <c r="P108" s="4">
        <f>Forward!P108*(1+SUM($B108:$B$228))+'Swap - Encargos'!S25</f>
        <v>193.5771</v>
      </c>
      <c r="Q108" s="4">
        <f>Forward!Q108*(1+SUM($B108:$B$228))+'Swap - Encargos'!T25</f>
        <v>212.245</v>
      </c>
      <c r="R108" s="4"/>
      <c r="S108" s="4"/>
      <c r="T108" s="4"/>
      <c r="U108" s="4">
        <f>Forward!U108*(1+SUM($B108:$B$228))</f>
        <v>0</v>
      </c>
      <c r="V108" s="6"/>
      <c r="W108" s="20">
        <f t="shared" si="0"/>
        <v>182.0362388888889</v>
      </c>
      <c r="X108" s="20">
        <f t="shared" si="1"/>
        <v>261.63054984567907</v>
      </c>
      <c r="Y108" s="23">
        <f t="shared" si="2"/>
        <v>189.73912000000001</v>
      </c>
      <c r="Z108" s="23">
        <f t="shared" si="3"/>
        <v>247.26241265432097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187.16248111111108</v>
      </c>
      <c r="AJ108" s="9">
        <f t="shared" si="8"/>
        <v>0.50694238894195265</v>
      </c>
      <c r="AK108" s="9">
        <f t="shared" si="9"/>
        <v>0.50694238894195265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Forward!L109*(1+SUM($B109:$B$228))+'Swap - Encargos'!O26</f>
        <v>161.93049999999999</v>
      </c>
      <c r="M109" s="4">
        <f>Forward!M109*(1+SUM($B109:$B$228))+'Swap - Encargos'!P26</f>
        <v>171.55799999999999</v>
      </c>
      <c r="N109" s="4">
        <f>Forward!N109*(1+SUM($B109:$B$228))+'Swap - Encargos'!Q26</f>
        <v>199.072</v>
      </c>
      <c r="O109" s="4">
        <f>Forward!O109*(1+SUM($B109:$B$228))+'Swap - Encargos'!R26</f>
        <v>208.327</v>
      </c>
      <c r="P109" s="4">
        <f>Forward!P109*(1+SUM($B109:$B$228))+'Swap - Encargos'!S26</f>
        <v>211.20149999999998</v>
      </c>
      <c r="Q109" s="4">
        <f>Forward!Q109*(1+SUM($B109:$B$228))+'Swap - Encargos'!T26</f>
        <v>221.2055</v>
      </c>
      <c r="R109" s="4"/>
      <c r="S109" s="4"/>
      <c r="T109" s="4"/>
      <c r="U109" s="4">
        <f>Forward!U109*(1+SUM($B109:$B$228))</f>
        <v>0</v>
      </c>
      <c r="V109" s="6"/>
      <c r="W109" s="20">
        <f t="shared" si="0"/>
        <v>191.69687499999998</v>
      </c>
      <c r="X109" s="20">
        <f t="shared" si="1"/>
        <v>261.63054984567907</v>
      </c>
      <c r="Y109" s="23">
        <f t="shared" si="2"/>
        <v>201.28488333333334</v>
      </c>
      <c r="Z109" s="23">
        <f t="shared" si="3"/>
        <v>247.26241265432097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177.501845</v>
      </c>
      <c r="AJ109" s="9">
        <f t="shared" si="8"/>
        <v>0.48077589488934308</v>
      </c>
      <c r="AK109" s="9">
        <f t="shared" si="9"/>
        <v>0.48077589488934308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Forward!M110*(1+SUM($B110:$B$228))+'Swap - Encargos'!P27</f>
        <v>173.72399999999999</v>
      </c>
      <c r="N110" s="4">
        <f>Forward!N110*(1+SUM($B110:$B$228))+'Swap - Encargos'!Q27</f>
        <v>194.56450000000001</v>
      </c>
      <c r="O110" s="4">
        <f>Forward!O110*(1+SUM($B110:$B$228))+'Swap - Encargos'!R27</f>
        <v>201.0369</v>
      </c>
      <c r="P110" s="4">
        <f>Forward!P110*(1+SUM($B110:$B$228))+'Swap - Encargos'!S27</f>
        <v>228.61360000000002</v>
      </c>
      <c r="Q110" s="4">
        <f>Forward!Q110*(1+SUM($B110:$B$228))+'Swap - Encargos'!T27</f>
        <v>224.49090000000001</v>
      </c>
      <c r="R110" s="4"/>
      <c r="S110" s="4"/>
      <c r="T110" s="4"/>
      <c r="U110" s="4">
        <f>Forward!U110*(1+SUM($B110:$B$228))</f>
        <v>0</v>
      </c>
      <c r="V110" s="6"/>
      <c r="W110" s="20">
        <f t="shared" si="0"/>
        <v>189.77513333333334</v>
      </c>
      <c r="X110" s="20">
        <f t="shared" si="1"/>
        <v>261.63054984567907</v>
      </c>
      <c r="Y110" s="23">
        <f t="shared" si="2"/>
        <v>204.48598000000001</v>
      </c>
      <c r="Z110" s="23">
        <f t="shared" si="3"/>
        <v>247.26241265432097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199.24041666666662</v>
      </c>
      <c r="AJ110" s="9">
        <f t="shared" si="8"/>
        <v>0.51216568763553705</v>
      </c>
      <c r="AK110" s="9">
        <f t="shared" si="9"/>
        <v>0.51216568763553705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Forward!M111*(1+SUM($B111:$B$228))+'Swap - Encargos'!P28</f>
        <v>217.8415</v>
      </c>
      <c r="N111" s="4">
        <f>Forward!N111*(1+SUM($B111:$B$228))+'Swap - Encargos'!Q28</f>
        <v>281.596</v>
      </c>
      <c r="O111" s="4">
        <f>Forward!O111*(1+SUM($B111:$B$228))+'Swap - Encargos'!R28</f>
        <v>264.52949999999998</v>
      </c>
      <c r="P111" s="4">
        <f>Forward!P111*(1+SUM($B111:$B$228))+'Swap - Encargos'!S28</f>
        <v>264.81849999999997</v>
      </c>
      <c r="Q111" s="4">
        <f>Forward!Q111*(1+SUM($B111:$B$228))+'Swap - Encargos'!T28</f>
        <v>254.6335</v>
      </c>
      <c r="R111" s="4"/>
      <c r="S111" s="4"/>
      <c r="T111" s="4"/>
      <c r="U111" s="4">
        <f>Forward!U111*(1+SUM($B111:$B$228))</f>
        <v>0</v>
      </c>
      <c r="V111" s="6"/>
      <c r="W111" s="20">
        <f t="shared" si="0"/>
        <v>255.96058333333329</v>
      </c>
      <c r="X111" s="20">
        <f t="shared" si="1"/>
        <v>261.63054984567907</v>
      </c>
      <c r="Y111" s="23">
        <f t="shared" si="2"/>
        <v>253.05310833333334</v>
      </c>
      <c r="Z111" s="23">
        <f t="shared" si="3"/>
        <v>247.26241265432097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133.05496666666667</v>
      </c>
      <c r="AJ111" s="9">
        <f t="shared" si="8"/>
        <v>0.34202994370447837</v>
      </c>
      <c r="AK111" s="9">
        <f t="shared" si="9"/>
        <v>0.34202994370447837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Forward!M112*(1+SUM($B112:$B$228))+'Swap - Encargos'!P29</f>
        <v>214.52180000000001</v>
      </c>
      <c r="N112" s="4">
        <f>Forward!N112*(1+SUM($B112:$B$228))+'Swap - Encargos'!Q29</f>
        <v>265.15020000000004</v>
      </c>
      <c r="O112" s="4">
        <f>Forward!O112*(1+SUM($B112:$B$228))+'Swap - Encargos'!R29</f>
        <v>254.489</v>
      </c>
      <c r="P112" s="4">
        <f>Forward!P112*(1+SUM($B112:$B$228))+'Swap - Encargos'!S29</f>
        <v>252.82780000000002</v>
      </c>
      <c r="Q112" s="4">
        <f>Forward!Q112*(1+SUM($B112:$B$228))+'Swap - Encargos'!T29</f>
        <v>249.93800000000002</v>
      </c>
      <c r="R112" s="4"/>
      <c r="S112" s="4"/>
      <c r="T112" s="4"/>
      <c r="U112" s="4">
        <f>Forward!U112*(1+SUM($B112:$B$228))</f>
        <v>0</v>
      </c>
      <c r="V112" s="6"/>
      <c r="W112" s="20">
        <f t="shared" si="0"/>
        <v>246.84844444444448</v>
      </c>
      <c r="X112" s="20">
        <f t="shared" si="1"/>
        <v>261.63054984567907</v>
      </c>
      <c r="Y112" s="23">
        <f t="shared" si="2"/>
        <v>240.23463333333336</v>
      </c>
      <c r="Z112" s="23">
        <f t="shared" si="3"/>
        <v>247.26241265432097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142.16710555555548</v>
      </c>
      <c r="AJ112" s="9">
        <f t="shared" si="8"/>
        <v>0.36545352892848498</v>
      </c>
      <c r="AK112" s="9">
        <f t="shared" si="9"/>
        <v>0.36545352892848498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Forward!M113*(1+SUM($B113:$B$228))+'Swap - Encargos'!P30</f>
        <v>203.29</v>
      </c>
      <c r="N113" s="4">
        <f>Forward!N113*(1+SUM($B113:$B$228))+'Swap - Encargos'!Q30</f>
        <v>241.09100000000001</v>
      </c>
      <c r="O113" s="4">
        <f>Forward!O113*(1+SUM($B113:$B$228))+'Swap - Encargos'!R30</f>
        <v>240.1996</v>
      </c>
      <c r="P113" s="4">
        <f>Forward!P113*(1+SUM($B113:$B$228))+'Swap - Encargos'!S30</f>
        <v>237.76519999999999</v>
      </c>
      <c r="Q113" s="4">
        <f>Forward!Q113*(1+SUM($B113:$B$228))+'Swap - Encargos'!T30</f>
        <v>236.22220000000002</v>
      </c>
      <c r="R113" s="4"/>
      <c r="S113" s="4"/>
      <c r="T113" s="4"/>
      <c r="U113" s="4">
        <f>Forward!U113*(1+SUM($B113:$B$228))</f>
        <v>0</v>
      </c>
      <c r="V113" s="6"/>
      <c r="W113" s="20">
        <f t="shared" si="0"/>
        <v>231.06646666666666</v>
      </c>
      <c r="X113" s="20">
        <f t="shared" si="1"/>
        <v>261.63054984567907</v>
      </c>
      <c r="Y113" s="23">
        <f t="shared" si="2"/>
        <v>221.54910000000001</v>
      </c>
      <c r="Z113" s="23">
        <f t="shared" si="3"/>
        <v>247.26241265432097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157.94908333333331</v>
      </c>
      <c r="AJ113" s="9">
        <f t="shared" si="8"/>
        <v>0.40602254417164896</v>
      </c>
      <c r="AK113" s="9">
        <f t="shared" si="9"/>
        <v>0.40602254417164896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Forward!M114*(1+SUM($B114:$B$228))+'Swap - Encargos'!P31</f>
        <v>179.57599999999999</v>
      </c>
      <c r="N114" s="4">
        <f>Forward!N114*(1+SUM($B114:$B$228))+'Swap - Encargos'!Q31</f>
        <v>221.768</v>
      </c>
      <c r="O114" s="4">
        <f>Forward!O114*(1+SUM($B114:$B$228))+'Swap - Encargos'!R31</f>
        <v>233.34</v>
      </c>
      <c r="P114" s="4">
        <f>Forward!P114*(1+SUM($B114:$B$228))+'Swap - Encargos'!S31</f>
        <v>227.0256</v>
      </c>
      <c r="Q114" s="4">
        <f>Forward!Q114*(1+SUM($B114:$B$228))+'Swap - Encargos'!T31</f>
        <v>223.5016</v>
      </c>
      <c r="R114" s="4"/>
      <c r="S114" s="4"/>
      <c r="T114" s="4"/>
      <c r="U114" s="4">
        <f>Forward!U114*(1+SUM($B114:$B$228))</f>
        <v>0</v>
      </c>
      <c r="V114" s="6"/>
      <c r="W114" s="20">
        <f t="shared" si="0"/>
        <v>216.83351111111108</v>
      </c>
      <c r="X114" s="20">
        <f t="shared" si="1"/>
        <v>261.63054984567907</v>
      </c>
      <c r="Y114" s="23">
        <f t="shared" si="2"/>
        <v>205.07050666666666</v>
      </c>
      <c r="Z114" s="23">
        <f t="shared" si="3"/>
        <v>247.26241265432097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172.18203888888888</v>
      </c>
      <c r="AJ114" s="9">
        <f t="shared" si="8"/>
        <v>0.44260965632065069</v>
      </c>
      <c r="AK114" s="9">
        <f t="shared" si="9"/>
        <v>0.44260965632065069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Forward!M115*(1+SUM($B115:$B$228))+'Swap - Encargos'!P32</f>
        <v>238.23440000000002</v>
      </c>
      <c r="N115" s="4">
        <f>Forward!N115*(1+SUM($B115:$B$228))+'Swap - Encargos'!Q32</f>
        <v>250.73740000000001</v>
      </c>
      <c r="O115" s="4">
        <f>Forward!O115*(1+SUM($B115:$B$228))+'Swap - Encargos'!R32</f>
        <v>246.83760000000001</v>
      </c>
      <c r="P115" s="4">
        <f>Forward!P115*(1+SUM($B115:$B$228))+'Swap - Encargos'!S32</f>
        <v>235.036</v>
      </c>
      <c r="Q115" s="4">
        <f>Forward!Q115*(1+SUM($B115:$B$228))+'Swap - Encargos'!T32</f>
        <v>231.53500000000003</v>
      </c>
      <c r="R115" s="4"/>
      <c r="S115" s="4"/>
      <c r="T115" s="4"/>
      <c r="U115" s="4">
        <f>Forward!U115*(1+SUM($B115:$B$228))</f>
        <v>0</v>
      </c>
      <c r="V115" s="6"/>
      <c r="W115" s="20">
        <f t="shared" si="0"/>
        <v>244.8255777777778</v>
      </c>
      <c r="X115" s="20">
        <f t="shared" si="1"/>
        <v>261.63054984567907</v>
      </c>
      <c r="Y115" s="23">
        <f t="shared" si="2"/>
        <v>220.62321333333333</v>
      </c>
      <c r="Z115" s="23">
        <f t="shared" si="3"/>
        <v>247.26241265432097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144.18997222222217</v>
      </c>
      <c r="AJ115" s="9">
        <f t="shared" si="8"/>
        <v>0.37065349244322543</v>
      </c>
      <c r="AK115" s="9">
        <f t="shared" si="9"/>
        <v>0.37065349244322543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Forward!M116*(1+SUM($B116:$B$228))+'Swap - Encargos'!P33</f>
        <v>298.56299999999999</v>
      </c>
      <c r="N116" s="4">
        <f>Forward!N116*(1+SUM($B116:$B$228))+'Swap - Encargos'!Q33</f>
        <v>274.79719999999998</v>
      </c>
      <c r="O116" s="4">
        <f>Forward!O116*(1+SUM($B116:$B$228))+'Swap - Encargos'!R33</f>
        <v>253.32570000000001</v>
      </c>
      <c r="P116" s="4">
        <f>Forward!P116*(1+SUM($B116:$B$228))+'Swap - Encargos'!S33</f>
        <v>238.7561</v>
      </c>
      <c r="Q116" s="4">
        <f>Forward!Q116*(1+SUM($B116:$B$228))+'Swap - Encargos'!T33</f>
        <v>230.26560000000001</v>
      </c>
      <c r="R116" s="4"/>
      <c r="S116" s="4"/>
      <c r="T116" s="4"/>
      <c r="U116" s="4">
        <f>Forward!U116*(1+SUM($B116:$B$228))</f>
        <v>0</v>
      </c>
      <c r="V116" s="6"/>
      <c r="W116" s="20">
        <f t="shared" si="0"/>
        <v>265.59415000000001</v>
      </c>
      <c r="X116" s="20">
        <f t="shared" si="1"/>
        <v>261.63054984567907</v>
      </c>
      <c r="Y116" s="23">
        <f t="shared" si="2"/>
        <v>229.28522000000001</v>
      </c>
      <c r="Z116" s="23">
        <f t="shared" si="3"/>
        <v>247.26241265432097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123.42139999999995</v>
      </c>
      <c r="AJ116" s="9">
        <f t="shared" si="8"/>
        <v>0.31726598075578205</v>
      </c>
      <c r="AK116" s="9">
        <f t="shared" si="9"/>
        <v>0.31726598075578205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Forward!M117*(1+SUM($B117:$B$228))+'Swap - Encargos'!P34</f>
        <v>241.44550000000001</v>
      </c>
      <c r="N117" s="4">
        <f>Forward!N117*(1+SUM($B117:$B$228))+'Swap - Encargos'!Q34</f>
        <v>261.04860000000002</v>
      </c>
      <c r="O117" s="4">
        <f>Forward!O117*(1+SUM($B117:$B$228))+'Swap - Encargos'!R34</f>
        <v>241.10560000000001</v>
      </c>
      <c r="P117" s="4">
        <f>Forward!P117*(1+SUM($B117:$B$228))+'Swap - Encargos'!S34</f>
        <v>235.97400000000002</v>
      </c>
      <c r="Q117" s="4">
        <f>Forward!Q117*(1+SUM($B117:$B$228))+'Swap - Encargos'!T34</f>
        <v>229.5025</v>
      </c>
      <c r="R117" s="4"/>
      <c r="S117" s="4"/>
      <c r="T117" s="4"/>
      <c r="U117" s="4">
        <f>Forward!U117*(1+SUM($B117:$B$228))</f>
        <v>0</v>
      </c>
      <c r="V117" s="6"/>
      <c r="W117" s="20">
        <f t="shared" si="0"/>
        <v>246.80266388888887</v>
      </c>
      <c r="X117" s="20">
        <f t="shared" si="1"/>
        <v>261.63054984567907</v>
      </c>
      <c r="Y117" s="23">
        <f t="shared" si="2"/>
        <v>213.64659833333334</v>
      </c>
      <c r="Z117" s="23">
        <f t="shared" si="3"/>
        <v>247.26241265432097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142.21288611111109</v>
      </c>
      <c r="AJ117" s="9">
        <f t="shared" si="8"/>
        <v>0.36557121202767112</v>
      </c>
      <c r="AK117" s="9">
        <f t="shared" si="9"/>
        <v>0.36557121202767112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Forward!M118*(1+SUM($B118:$B$228))+'Swap - Encargos'!P35</f>
        <v>291.06720000000001</v>
      </c>
      <c r="N118" s="4">
        <f>Forward!N118*(1+SUM($B118:$B$228))+'Swap - Encargos'!Q35</f>
        <v>278.95839999999998</v>
      </c>
      <c r="O118" s="4">
        <f>Forward!O118*(1+SUM($B118:$B$228))+'Swap - Encargos'!R35</f>
        <v>252.48000000000002</v>
      </c>
      <c r="P118" s="4">
        <f>Forward!P118*(1+SUM($B118:$B$228))+'Swap - Encargos'!S35</f>
        <v>237.9092</v>
      </c>
      <c r="Q118" s="4">
        <f>Forward!Q118*(1+SUM($B118:$B$228))+'Swap - Encargos'!T35</f>
        <v>233.44720000000001</v>
      </c>
      <c r="R118" s="4"/>
      <c r="S118" s="4"/>
      <c r="T118" s="4"/>
      <c r="U118" s="4">
        <f>Forward!U118*(1+SUM($B118:$B$228))</f>
        <v>0</v>
      </c>
      <c r="V118" s="6"/>
      <c r="W118" s="20">
        <f t="shared" si="0"/>
        <v>262.35564444444447</v>
      </c>
      <c r="X118" s="20">
        <f t="shared" si="1"/>
        <v>261.63054984567907</v>
      </c>
      <c r="Y118" s="23">
        <f t="shared" si="2"/>
        <v>219.96343999999996</v>
      </c>
      <c r="Z118" s="23">
        <f t="shared" si="3"/>
        <v>247.26241265432097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126.6599055555555</v>
      </c>
      <c r="AJ118" s="9">
        <f t="shared" si="8"/>
        <v>0.32559085505850732</v>
      </c>
      <c r="AK118" s="9">
        <f t="shared" si="9"/>
        <v>0.32559085505850732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Forward!M119*(1+SUM($B119:$B$228))+'Swap - Encargos'!P36</f>
        <v>390.16</v>
      </c>
      <c r="N119" s="4">
        <f>Forward!N119*(1+SUM($B119:$B$228))+'Swap - Encargos'!Q36</f>
        <v>301.38400000000001</v>
      </c>
      <c r="O119" s="4">
        <f>Forward!O119*(1+SUM($B119:$B$228))+'Swap - Encargos'!R36</f>
        <v>251.68800000000002</v>
      </c>
      <c r="P119" s="4">
        <f>Forward!P119*(1+SUM($B119:$B$228))+'Swap - Encargos'!S36</f>
        <v>232.92800000000003</v>
      </c>
      <c r="Q119" s="4">
        <f>Forward!Q119*(1+SUM($B119:$B$228))+'Swap - Encargos'!T36</f>
        <v>229.488</v>
      </c>
      <c r="R119" s="4"/>
      <c r="S119" s="4"/>
      <c r="T119" s="4"/>
      <c r="U119" s="4">
        <f>Forward!U119*(1+SUM($B119:$B$228))</f>
        <v>0</v>
      </c>
      <c r="V119" s="6"/>
      <c r="W119" s="20">
        <f t="shared" si="0"/>
        <v>275.10266666666666</v>
      </c>
      <c r="X119" s="20">
        <f t="shared" si="1"/>
        <v>261.63054984567907</v>
      </c>
      <c r="Y119" s="23">
        <f t="shared" si="2"/>
        <v>222.60559999999998</v>
      </c>
      <c r="Z119" s="23">
        <f t="shared" si="3"/>
        <v>247.26241265432097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113.9128833333333</v>
      </c>
      <c r="AJ119" s="9">
        <f t="shared" si="8"/>
        <v>0.29282347025288141</v>
      </c>
      <c r="AK119" s="9">
        <f t="shared" si="9"/>
        <v>0.29282347025288141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Forward!M120*(1+SUM($B120:$B$228))+'Swap - Encargos'!P37</f>
        <v>348.29320000000001</v>
      </c>
      <c r="N120" s="4">
        <f>Forward!N120*(1+SUM($B120:$B$228))+'Swap - Encargos'!Q37</f>
        <v>230.5376</v>
      </c>
      <c r="O120" s="4">
        <f>Forward!O120*(1+SUM($B120:$B$228))+'Swap - Encargos'!R37</f>
        <v>239.6114</v>
      </c>
      <c r="P120" s="4">
        <f>Forward!P120*(1+SUM($B120:$B$228))+'Swap - Encargos'!S37</f>
        <v>230.7028</v>
      </c>
      <c r="Q120" s="4">
        <f>Forward!Q120*(1+SUM($B120:$B$228))+'Swap - Encargos'!T37</f>
        <v>221.28980000000001</v>
      </c>
      <c r="R120" s="4"/>
      <c r="S120" s="4"/>
      <c r="T120" s="4"/>
      <c r="U120" s="4">
        <f>Forward!U120*(1+SUM($B120:$B$228))</f>
        <v>0</v>
      </c>
      <c r="V120" s="6"/>
      <c r="W120" s="20">
        <f t="shared" si="0"/>
        <v>240.1500666666667</v>
      </c>
      <c r="X120" s="20">
        <f t="shared" si="1"/>
        <v>261.63054984567907</v>
      </c>
      <c r="Y120" s="23">
        <f t="shared" si="2"/>
        <v>196.03809333333336</v>
      </c>
      <c r="Z120" s="23">
        <f t="shared" si="3"/>
        <v>247.26241265432097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148.86548333333326</v>
      </c>
      <c r="AJ120" s="9">
        <f t="shared" si="8"/>
        <v>0.38267232076798285</v>
      </c>
      <c r="AK120" s="9">
        <f t="shared" si="9"/>
        <v>0.38267232076798285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Forward!M121*(1+SUM($B121:$B$228))+'Swap - Encargos'!P38</f>
        <v>166.2079</v>
      </c>
      <c r="N121" s="4">
        <f>Forward!N121*(1+SUM($B121:$B$228))+'Swap - Encargos'!Q38</f>
        <v>235.166</v>
      </c>
      <c r="O121" s="4">
        <f>Forward!O121*(1+SUM($B121:$B$228))+'Swap - Encargos'!R38</f>
        <v>241.0317</v>
      </c>
      <c r="P121" s="4">
        <f>Forward!P121*(1+SUM($B121:$B$228))+'Swap - Encargos'!S38</f>
        <v>241.63820000000001</v>
      </c>
      <c r="Q121" s="4">
        <f>Forward!Q121*(1+SUM($B121:$B$228))+'Swap - Encargos'!T38</f>
        <v>237.24469999999999</v>
      </c>
      <c r="R121" s="4"/>
      <c r="S121" s="4"/>
      <c r="T121" s="4"/>
      <c r="U121" s="4">
        <f>Forward!U121*(1+SUM($B121:$B$228))</f>
        <v>0</v>
      </c>
      <c r="V121" s="6"/>
      <c r="W121" s="20">
        <f t="shared" si="0"/>
        <v>237.18334722222224</v>
      </c>
      <c r="X121" s="20">
        <f t="shared" si="1"/>
        <v>261.63054984567907</v>
      </c>
      <c r="Y121" s="23">
        <f t="shared" si="2"/>
        <v>193.78625166666669</v>
      </c>
      <c r="Z121" s="23">
        <f t="shared" si="3"/>
        <v>247.26241265432097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151.83220277777772</v>
      </c>
      <c r="AJ121" s="9">
        <f t="shared" si="8"/>
        <v>0.39029854404991715</v>
      </c>
      <c r="AK121" s="9">
        <f t="shared" si="9"/>
        <v>0.39029854404991715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Forward!N122*(1+SUM($B122:$B$228))+'Swap - Encargos'!Q39</f>
        <v>230.86249999999998</v>
      </c>
      <c r="O122" s="4">
        <f>Forward!O122*(1+SUM($B122:$B$228))+'Swap - Encargos'!R39</f>
        <v>247.62649999999999</v>
      </c>
      <c r="P122" s="4">
        <f>Forward!P122*(1+SUM($B122:$B$228))+'Swap - Encargos'!S39</f>
        <v>235.23</v>
      </c>
      <c r="Q122" s="4">
        <f>Forward!Q122*(1+SUM($B122:$B$228))+'Swap - Encargos'!T39</f>
        <v>228.86249999999998</v>
      </c>
      <c r="R122" s="4"/>
      <c r="S122" s="4"/>
      <c r="T122" s="4"/>
      <c r="U122" s="4">
        <f>Forward!U122*(1+SUM($B122:$B$228))</f>
        <v>0</v>
      </c>
      <c r="V122" s="6"/>
      <c r="W122" s="20">
        <f t="shared" si="0"/>
        <v>237.90633333333335</v>
      </c>
      <c r="X122" s="20">
        <f t="shared" si="1"/>
        <v>261.63054984567907</v>
      </c>
      <c r="Y122" s="23">
        <f t="shared" si="2"/>
        <v>188.51630000000003</v>
      </c>
      <c r="Z122" s="23">
        <f t="shared" si="3"/>
        <v>247.26241265432097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168.1987166666666</v>
      </c>
      <c r="AJ122" s="9">
        <f t="shared" si="8"/>
        <v>0.41417538803486098</v>
      </c>
      <c r="AK122" s="9">
        <f t="shared" si="9"/>
        <v>0.41417538803486098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Forward!N123*(1+SUM($B123:$B$228))+'Swap - Encargos'!Q40</f>
        <v>283.32130000000001</v>
      </c>
      <c r="O123" s="4">
        <f>Forward!O123*(1+SUM($B123:$B$228))+'Swap - Encargos'!R40</f>
        <v>268.74610000000001</v>
      </c>
      <c r="P123" s="4">
        <f>Forward!P123*(1+SUM($B123:$B$228))+'Swap - Encargos'!S40</f>
        <v>256.23620000000005</v>
      </c>
      <c r="Q123" s="4">
        <f>Forward!Q123*(1+SUM($B123:$B$228))+'Swap - Encargos'!T40</f>
        <v>236.15770000000001</v>
      </c>
      <c r="R123" s="4"/>
      <c r="S123" s="4"/>
      <c r="T123" s="4"/>
      <c r="U123" s="4">
        <f>Forward!U123*(1+SUM($B123:$B$228))</f>
        <v>0</v>
      </c>
      <c r="V123" s="6"/>
      <c r="W123" s="20">
        <f t="shared" si="0"/>
        <v>268.12443333333334</v>
      </c>
      <c r="X123" s="20">
        <f t="shared" si="1"/>
        <v>261.63054984567907</v>
      </c>
      <c r="Y123" s="23">
        <f t="shared" si="2"/>
        <v>204.17023833333334</v>
      </c>
      <c r="Z123" s="23">
        <f t="shared" si="3"/>
        <v>247.26241265432097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137.98061666666661</v>
      </c>
      <c r="AJ123" s="9">
        <f t="shared" si="8"/>
        <v>0.33976582331755445</v>
      </c>
      <c r="AK123" s="9">
        <f t="shared" si="9"/>
        <v>0.33976582331755445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Forward!N124*(1+SUM($B124:$B$228))+'Swap - Encargos'!Q41</f>
        <v>383.93360000000001</v>
      </c>
      <c r="O124" s="4">
        <f>Forward!O124*(1+SUM($B124:$B$228))+'Swap - Encargos'!R41</f>
        <v>292.2296</v>
      </c>
      <c r="P124" s="4">
        <f>Forward!P124*(1+SUM($B124:$B$228))+'Swap - Encargos'!S41</f>
        <v>261.11279999999999</v>
      </c>
      <c r="Q124" s="4">
        <f>Forward!Q124*(1+SUM($B124:$B$228))+'Swap - Encargos'!T41</f>
        <v>244.23079999999999</v>
      </c>
      <c r="R124" s="4">
        <f>Forward!R124*(1+SUM($B124:$B$228))+'Swap - Encargos'!U41</f>
        <v>233.93680000000001</v>
      </c>
      <c r="S124" s="4"/>
      <c r="T124" s="4"/>
      <c r="U124" s="4">
        <f>Forward!U124*(1+SUM($B124:$B$228))</f>
        <v>0</v>
      </c>
      <c r="V124" s="6"/>
      <c r="W124" s="20">
        <f t="shared" si="0"/>
        <v>304.66406666666671</v>
      </c>
      <c r="X124" s="20">
        <f t="shared" si="1"/>
        <v>261.63054984567907</v>
      </c>
      <c r="Y124" s="23">
        <f t="shared" si="2"/>
        <v>270.29093333333338</v>
      </c>
      <c r="Z124" s="23">
        <f t="shared" si="3"/>
        <v>247.26241265432097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101.44098333333324</v>
      </c>
      <c r="AJ124" s="9">
        <f t="shared" si="8"/>
        <v>0.24979000712582433</v>
      </c>
      <c r="AK124" s="9">
        <f t="shared" si="9"/>
        <v>0.24979000712582433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Forward!N125*(1+SUM($B125:$B$228))+'Swap - Encargos'!Q42</f>
        <v>432.38799999999998</v>
      </c>
      <c r="O125" s="4">
        <f>Forward!O125*(1+SUM($B125:$B$228))+'Swap - Encargos'!R42</f>
        <v>323.30520000000001</v>
      </c>
      <c r="P125" s="4">
        <f>Forward!P125*(1+SUM($B125:$B$228))+'Swap - Encargos'!S42</f>
        <v>272.42320000000001</v>
      </c>
      <c r="Q125" s="4">
        <f>Forward!Q125*(1+SUM($B125:$B$228))+'Swap - Encargos'!T42</f>
        <v>248.42760000000001</v>
      </c>
      <c r="R125" s="4">
        <f>Forward!R125*(1+SUM($B125:$B$228))+'Swap - Encargos'!U42</f>
        <v>240.16560000000001</v>
      </c>
      <c r="S125" s="4">
        <f>Forward!S125*(1+SUM($B125:$B$228))+'Swap - Encargos'!V42</f>
        <v>239.90360000000001</v>
      </c>
      <c r="T125" s="4">
        <f>Forward!T125*(1+SUM($B125:$B$228))+'Swap - Encargos'!W42</f>
        <v>229.37960000000001</v>
      </c>
      <c r="U125" s="4">
        <f>Forward!U125*(1+SUM($B125:$B$228))</f>
        <v>0</v>
      </c>
      <c r="V125" s="6"/>
      <c r="W125" s="20">
        <f t="shared" si="0"/>
        <v>327.37543333333338</v>
      </c>
      <c r="X125" s="20">
        <f t="shared" si="1"/>
        <v>261.63054984567907</v>
      </c>
      <c r="Y125" s="23">
        <f t="shared" si="2"/>
        <v>293.71770000000004</v>
      </c>
      <c r="Z125" s="23">
        <f t="shared" si="3"/>
        <v>247.26241265432097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78.729616666666573</v>
      </c>
      <c r="AJ125" s="9">
        <f t="shared" si="8"/>
        <v>0.19386515057290368</v>
      </c>
      <c r="AK125" s="9">
        <f t="shared" si="9"/>
        <v>0.19386515057290368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Forward!N126*(1+SUM($B126:$B$228))+'Swap - Encargos'!Q43</f>
        <v>412.12360000000001</v>
      </c>
      <c r="O126" s="4">
        <f>Forward!O126*(1+SUM($B126:$B$228))+'Swap - Encargos'!R43</f>
        <v>319.0351</v>
      </c>
      <c r="P126" s="4">
        <f>Forward!P126*(1+SUM($B126:$B$228))+'Swap - Encargos'!S43</f>
        <v>271.63009999999997</v>
      </c>
      <c r="Q126" s="4">
        <f>Forward!Q126*(1+SUM($B126:$B$228))+'Swap - Encargos'!T43</f>
        <v>247.66810000000001</v>
      </c>
      <c r="R126" s="4">
        <f>Forward!R126*(1+SUM($B126:$B$228))+'Swap - Encargos'!U43</f>
        <v>247.42760000000001</v>
      </c>
      <c r="S126" s="4">
        <f>Forward!S126*(1+SUM($B126:$B$228))+'Swap - Encargos'!V43</f>
        <v>238.18710000000002</v>
      </c>
      <c r="T126" s="4">
        <f>Forward!T126*(1+SUM($B126:$B$228))+'Swap - Encargos'!W43</f>
        <v>229.70609999999999</v>
      </c>
      <c r="U126" s="4">
        <f>Forward!U126*(1+SUM($B126:$B$228))</f>
        <v>0</v>
      </c>
      <c r="V126" s="6"/>
      <c r="W126" s="20">
        <f t="shared" si="0"/>
        <v>315.99009999999998</v>
      </c>
      <c r="X126" s="20">
        <f t="shared" si="1"/>
        <v>261.63054984567907</v>
      </c>
      <c r="Y126" s="23">
        <f t="shared" si="2"/>
        <v>287.98113333333333</v>
      </c>
      <c r="Z126" s="23">
        <f t="shared" si="3"/>
        <v>247.26241265432097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90.114949999999965</v>
      </c>
      <c r="AJ126" s="9">
        <f t="shared" si="8"/>
        <v>0.22190058951495426</v>
      </c>
      <c r="AK126" s="9">
        <f t="shared" si="9"/>
        <v>0.22190058951495426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Forward!N127*(1+SUM($B127:$B$228))+'Swap - Encargos'!Q44</f>
        <v>418.56200000000001</v>
      </c>
      <c r="O127" s="4">
        <f>Forward!O127*(1+SUM($B127:$B$228))+'Swap - Encargos'!R44</f>
        <v>325.78550000000001</v>
      </c>
      <c r="P127" s="4">
        <f>Forward!P127*(1+SUM($B127:$B$228))+'Swap - Encargos'!S44</f>
        <v>272.01</v>
      </c>
      <c r="Q127" s="4">
        <f>Forward!Q127*(1+SUM($B127:$B$228))+'Swap - Encargos'!T44</f>
        <v>254.19100000000003</v>
      </c>
      <c r="R127" s="4">
        <f>Forward!R127*(1+SUM($B127:$B$228))+'Swap - Encargos'!U44</f>
        <v>245.96350000000001</v>
      </c>
      <c r="S127" s="4">
        <f>Forward!S127*(1+SUM($B127:$B$228))+'Swap - Encargos'!V44</f>
        <v>238.73600000000002</v>
      </c>
      <c r="T127" s="4">
        <f>Forward!T127*(1+SUM($B127:$B$228))+'Swap - Encargos'!W44</f>
        <v>225.28100000000001</v>
      </c>
      <c r="U127" s="4">
        <f>Forward!U127*(1+SUM($B127:$B$228))</f>
        <v>0</v>
      </c>
      <c r="V127" s="6"/>
      <c r="W127" s="20">
        <f t="shared" si="0"/>
        <v>315.95652777777775</v>
      </c>
      <c r="X127" s="20">
        <f t="shared" si="1"/>
        <v>261.63054984567907</v>
      </c>
      <c r="Y127" s="23">
        <f t="shared" si="2"/>
        <v>288.31689999999998</v>
      </c>
      <c r="Z127" s="23">
        <f t="shared" si="3"/>
        <v>247.26241265432097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90.148522222222198</v>
      </c>
      <c r="AJ127" s="9">
        <f t="shared" si="8"/>
        <v>0.22198325832742588</v>
      </c>
      <c r="AK127" s="9">
        <f t="shared" si="9"/>
        <v>0.22198325832742588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Forward!N128*(1+SUM($B128:$B$228))+'Swap - Encargos'!Q45</f>
        <v>366.61959999999999</v>
      </c>
      <c r="O128" s="4">
        <f>Forward!O128*(1+SUM($B128:$B$228))+'Swap - Encargos'!R45</f>
        <v>320.8956</v>
      </c>
      <c r="P128" s="4">
        <f>Forward!P128*(1+SUM($B128:$B$228))+'Swap - Encargos'!S45</f>
        <v>276.65440000000001</v>
      </c>
      <c r="Q128" s="4">
        <f>Forward!Q128*(1+SUM($B128:$B$228))+'Swap - Encargos'!T45</f>
        <v>254.79239999999999</v>
      </c>
      <c r="R128" s="4">
        <f>Forward!R128*(1+SUM($B128:$B$228))+'Swap - Encargos'!U45</f>
        <v>247.57689999999999</v>
      </c>
      <c r="S128" s="4">
        <f>Forward!S128*(1+SUM($B128:$B$228))+'Swap - Encargos'!V45</f>
        <v>242.36139999999997</v>
      </c>
      <c r="T128" s="4">
        <f>Forward!T128*(1+SUM($B128:$B$228))+'Swap - Encargos'!W45</f>
        <v>229.93039999999999</v>
      </c>
      <c r="U128" s="4">
        <f>Forward!U128*(1+SUM($B128:$B$228))</f>
        <v>0</v>
      </c>
      <c r="V128" s="6"/>
      <c r="W128" s="20">
        <f t="shared" si="0"/>
        <v>302.75200000000001</v>
      </c>
      <c r="X128" s="20">
        <f t="shared" si="1"/>
        <v>261.63054984567907</v>
      </c>
      <c r="Y128" s="23">
        <f t="shared" si="2"/>
        <v>280.88195999999999</v>
      </c>
      <c r="Z128" s="23">
        <f t="shared" si="3"/>
        <v>247.26241265432097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103.35304999999994</v>
      </c>
      <c r="AJ128" s="9">
        <f t="shared" si="8"/>
        <v>0.25449831269027545</v>
      </c>
      <c r="AK128" s="9">
        <f t="shared" si="9"/>
        <v>0.25449831269027545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Forward!N129*(1+SUM($B129:$B$228))+'Swap - Encargos'!Q46</f>
        <v>345.86649999999997</v>
      </c>
      <c r="O129" s="4">
        <f>Forward!O129*(1+SUM($B129:$B$228))+'Swap - Encargos'!R46</f>
        <v>316.85399999999998</v>
      </c>
      <c r="P129" s="4">
        <f>Forward!P129*(1+SUM($B129:$B$228))+'Swap - Encargos'!S46</f>
        <v>273.15300000000002</v>
      </c>
      <c r="Q129" s="4">
        <f>Forward!Q129*(1+SUM($B129:$B$228))+'Swap - Encargos'!T46</f>
        <v>253.30250000000001</v>
      </c>
      <c r="R129" s="4">
        <f>Forward!R129*(1+SUM($B129:$B$228))+'Swap - Encargos'!U46</f>
        <v>250.1</v>
      </c>
      <c r="S129" s="4">
        <f>Forward!S129*(1+SUM($B129:$B$228))+'Swap - Encargos'!V46</f>
        <v>237.89750000000001</v>
      </c>
      <c r="T129" s="4">
        <f>Forward!T129*(1+SUM($B129:$B$228))+'Swap - Encargos'!W46</f>
        <v>245.49250000000001</v>
      </c>
      <c r="U129" s="4">
        <f>Forward!U129*(1+SUM($B129:$B$228))</f>
        <v>0</v>
      </c>
      <c r="V129" s="6"/>
      <c r="W129" s="20">
        <f t="shared" si="0"/>
        <v>293.95927777777774</v>
      </c>
      <c r="X129" s="20">
        <f t="shared" si="1"/>
        <v>261.63054984567907</v>
      </c>
      <c r="Y129" s="23">
        <f t="shared" si="2"/>
        <v>275.25881666666669</v>
      </c>
      <c r="Z129" s="23">
        <f t="shared" si="3"/>
        <v>247.26241265432097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112.14577222222221</v>
      </c>
      <c r="AJ129" s="9">
        <f t="shared" si="8"/>
        <v>0.27614966182327016</v>
      </c>
      <c r="AK129" s="9">
        <f t="shared" si="9"/>
        <v>0.27614966182327016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Forward!N130*(1+SUM($B130:$B$228))+'Swap - Encargos'!Q47</f>
        <v>385.8528</v>
      </c>
      <c r="O130" s="4">
        <f>Forward!O130*(1+SUM($B130:$B$228))+'Swap - Encargos'!R47</f>
        <v>339.0224</v>
      </c>
      <c r="P130" s="4">
        <f>Forward!P130*(1+SUM($B130:$B$228))+'Swap - Encargos'!S47</f>
        <v>290.02560000000005</v>
      </c>
      <c r="Q130" s="4">
        <f>Forward!Q130*(1+SUM($B130:$B$228))+'Swap - Encargos'!T47</f>
        <v>271.15200000000004</v>
      </c>
      <c r="R130" s="4">
        <f>Forward!R130*(1+SUM($B130:$B$228))+'Swap - Encargos'!U47</f>
        <v>263.94400000000002</v>
      </c>
      <c r="S130" s="4">
        <f>Forward!S130*(1+SUM($B130:$B$228))+'Swap - Encargos'!V47</f>
        <v>257.73599999999999</v>
      </c>
      <c r="T130" s="4">
        <f>Forward!T130*(1+SUM($B130:$B$228))+'Swap - Encargos'!W47</f>
        <v>255.32000000000002</v>
      </c>
      <c r="U130" s="4">
        <f>Forward!U130*(1+SUM($B130:$B$228))</f>
        <v>0</v>
      </c>
      <c r="V130" s="6"/>
      <c r="W130" s="20">
        <f t="shared" si="0"/>
        <v>312.81120000000004</v>
      </c>
      <c r="X130" s="20">
        <f t="shared" si="1"/>
        <v>261.63054984567907</v>
      </c>
      <c r="Y130" s="23">
        <f t="shared" si="2"/>
        <v>292.91712000000001</v>
      </c>
      <c r="Z130" s="23">
        <f t="shared" si="3"/>
        <v>247.26241265432097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93.293849999999907</v>
      </c>
      <c r="AJ130" s="9">
        <f t="shared" si="8"/>
        <v>0.22972836708137442</v>
      </c>
      <c r="AK130" s="9">
        <f t="shared" si="9"/>
        <v>0.22972836708137442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Forward!N131*(1+SUM($B131:$B$228))+'Swap - Encargos'!Q48</f>
        <v>373.84960000000001</v>
      </c>
      <c r="O131" s="4">
        <f>Forward!O131*(1+SUM($B131:$B$228))+'Swap - Encargos'!R48</f>
        <v>323.3408</v>
      </c>
      <c r="P131" s="4">
        <f>Forward!P131*(1+SUM($B131:$B$228))+'Swap - Encargos'!S48</f>
        <v>292.90559999999999</v>
      </c>
      <c r="Q131" s="4">
        <f>Forward!Q131*(1+SUM($B131:$B$228))+'Swap - Encargos'!T48</f>
        <v>281.464</v>
      </c>
      <c r="R131" s="4">
        <f>Forward!R131*(1+SUM($B131:$B$228))+'Swap - Encargos'!U48</f>
        <v>272.27999999999997</v>
      </c>
      <c r="S131" s="4">
        <f>Forward!S131*(1+SUM($B131:$B$228))+'Swap - Encargos'!V48</f>
        <v>266.096</v>
      </c>
      <c r="T131" s="4">
        <f>Forward!T131*(1+SUM($B131:$B$228))+'Swap - Encargos'!W48</f>
        <v>267.72799999999995</v>
      </c>
      <c r="U131" s="4">
        <f>Forward!U131*(1+SUM($B131:$B$228))</f>
        <v>0</v>
      </c>
      <c r="V131" s="6"/>
      <c r="W131" s="20">
        <f t="shared" si="0"/>
        <v>306.93560000000002</v>
      </c>
      <c r="X131" s="20">
        <f t="shared" si="1"/>
        <v>261.63054984567907</v>
      </c>
      <c r="Y131" s="23">
        <f t="shared" si="2"/>
        <v>292.60496000000001</v>
      </c>
      <c r="Z131" s="23">
        <f t="shared" si="3"/>
        <v>247.26241265432097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99.169449999999927</v>
      </c>
      <c r="AJ131" s="9">
        <f t="shared" si="8"/>
        <v>0.24419654471176838</v>
      </c>
      <c r="AK131" s="9">
        <f>IF(AJ131&gt;0,AJ131,0)</f>
        <v>0.24419654471176838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Forward!N132*(1+SUM($B132:$B$228))+'Swap - Encargos'!Q49</f>
        <v>348.59050000000002</v>
      </c>
      <c r="O132" s="4">
        <f>Forward!O132*(1+SUM($B132:$B$228))+'Swap - Encargos'!R49</f>
        <v>324.01609999999999</v>
      </c>
      <c r="P132" s="4">
        <f>Forward!P132*(1+SUM($B132:$B$228))+'Swap - Encargos'!S49</f>
        <v>279.36469999999997</v>
      </c>
      <c r="Q132" s="4">
        <f>Forward!Q132*(1+SUM($B132:$B$228))+'Swap - Encargos'!T49</f>
        <v>273.07749999999999</v>
      </c>
      <c r="R132" s="4">
        <f>Forward!R132*(1+SUM($B132:$B$228))+'Swap - Encargos'!U49</f>
        <v>268.89800000000002</v>
      </c>
      <c r="S132" s="4">
        <f>Forward!S132*(1+SUM($B132:$B$228))+'Swap - Encargos'!V49</f>
        <v>260.71850000000001</v>
      </c>
      <c r="T132" s="4">
        <f>Forward!T132*(1+SUM($B132:$B$228))+'Swap - Encargos'!W49</f>
        <v>260.35950000000003</v>
      </c>
      <c r="U132" s="4">
        <f>Forward!U132*(1+SUM($B132:$B$228))</f>
        <v>0</v>
      </c>
      <c r="V132" s="6"/>
      <c r="W132" s="20">
        <f t="shared" si="0"/>
        <v>296.34793333333329</v>
      </c>
      <c r="X132" s="20">
        <f t="shared" si="1"/>
        <v>261.63054984567907</v>
      </c>
      <c r="Y132" s="23">
        <f t="shared" si="2"/>
        <v>284.14402666666666</v>
      </c>
      <c r="Z132" s="23">
        <f t="shared" si="3"/>
        <v>247.26241265432097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109.75711666666666</v>
      </c>
      <c r="AJ132" s="9">
        <f t="shared" si="8"/>
        <v>0.27026779565205278</v>
      </c>
      <c r="AK132" s="9">
        <f>IF(AJ132&gt;0,AJ132,0)</f>
        <v>0.27026779565205278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Forward!N133*(1+SUM($B133:$B$228))+'Swap - Encargos'!Q50</f>
        <v>372.63920000000002</v>
      </c>
      <c r="O133" s="4">
        <f>Forward!O133*(1+SUM($B133:$B$228))+'Swap - Encargos'!R50</f>
        <v>370.7756</v>
      </c>
      <c r="P133" s="4">
        <f>Forward!P133*(1+SUM($B133:$B$228))+'Swap - Encargos'!S50</f>
        <v>325.03649999999999</v>
      </c>
      <c r="Q133" s="4">
        <f>Forward!Q133*(1+SUM($B133:$B$228))+'Swap - Encargos'!T50</f>
        <v>318.86599999999999</v>
      </c>
      <c r="R133" s="4">
        <f>Forward!R133*(1+SUM($B133:$B$228))+'Swap - Encargos'!U50</f>
        <v>287.87710000000004</v>
      </c>
      <c r="S133" s="4">
        <f>Forward!S133*(1+SUM($B133:$B$228))+'Swap - Encargos'!V50</f>
        <v>263.9905</v>
      </c>
      <c r="T133" s="4">
        <f>Forward!T133*(1+SUM($B133:$B$228))+'Swap - Encargos'!W50</f>
        <v>256.64949999999999</v>
      </c>
      <c r="U133" s="4">
        <f>Forward!U133*(1+SUM($B133:$B$228))</f>
        <v>0</v>
      </c>
      <c r="V133" s="6"/>
      <c r="W133" s="20">
        <f t="shared" si="0"/>
        <v>339.71973333333329</v>
      </c>
      <c r="X133" s="20">
        <f t="shared" si="1"/>
        <v>261.63054984567907</v>
      </c>
      <c r="Y133" s="23">
        <f t="shared" si="2"/>
        <v>315.11995166666662</v>
      </c>
      <c r="Z133" s="23">
        <f t="shared" si="3"/>
        <v>247.26241265432097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66.385316666666654</v>
      </c>
      <c r="AJ133" s="9">
        <f t="shared" si="8"/>
        <v>0.16346833575860892</v>
      </c>
      <c r="AK133" s="9">
        <f>IF(AJ133&gt;0,AJ133,0)</f>
        <v>0.16346833575860892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Forward!O134*(1+SUM($B134:$B$228))+'Swap - Encargos'!R51</f>
        <v>418.21119999999996</v>
      </c>
      <c r="P134" s="4">
        <f>Forward!P134*(1+SUM($B134:$B$228))+'Swap - Encargos'!S51</f>
        <v>353.05519999999996</v>
      </c>
      <c r="Q134" s="4">
        <f>Forward!Q134*(1+SUM($B134:$B$228))+'Swap - Encargos'!T51</f>
        <v>338.46999999999997</v>
      </c>
      <c r="R134" s="4">
        <f>Forward!R134*(1+SUM($B134:$B$228))+'Swap - Encargos'!U51</f>
        <v>315.85399999999998</v>
      </c>
      <c r="S134" s="4">
        <f>Forward!S134*(1+SUM($B134:$B$228))+'Swap - Encargos'!V51</f>
        <v>276.62199999999996</v>
      </c>
      <c r="T134" s="4">
        <f>Forward!T134*(1+SUM($B134:$B$228))+'Swap - Encargos'!W51</f>
        <v>262.25239999999997</v>
      </c>
      <c r="U134" s="4">
        <f>Forward!U134*(1+SUM($B134:$B$228))</f>
        <v>0</v>
      </c>
      <c r="V134" s="6"/>
      <c r="W134" s="20">
        <f t="shared" si="0"/>
        <v>369.91213333333326</v>
      </c>
      <c r="X134" s="20">
        <f t="shared" si="1"/>
        <v>261.63054984567907</v>
      </c>
      <c r="Y134" s="23">
        <f t="shared" si="2"/>
        <v>340.44247999999993</v>
      </c>
      <c r="Z134" s="23">
        <f t="shared" si="3"/>
        <v>247.26241265432097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32.099866666666742</v>
      </c>
      <c r="AJ134" s="9">
        <f t="shared" si="8"/>
        <v>7.9848031070382824E-2</v>
      </c>
      <c r="AK134" s="9">
        <f>IF(AJ134&gt;0,AJ134,0)</f>
        <v>7.9848031070382824E-2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Forward!O135*(1+SUM($B135:$B$228))+'Swap - Encargos'!R52</f>
        <v>487.72559999999999</v>
      </c>
      <c r="P135" s="4">
        <f>Forward!P135*(1+SUM($B135:$B$228))+'Swap - Encargos'!S52</f>
        <v>371.7244</v>
      </c>
      <c r="Q135" s="4">
        <f>Forward!Q135*(1+SUM($B135:$B$228))+'Swap - Encargos'!T52</f>
        <v>357.33080000000001</v>
      </c>
      <c r="R135" s="4">
        <f>Forward!R135*(1+SUM($B135:$B$228))+'Swap - Encargos'!U52</f>
        <v>328.642</v>
      </c>
      <c r="S135" s="4">
        <f>Forward!S135*(1+SUM($B135:$B$228))+'Swap - Encargos'!V52</f>
        <v>306.07619999999997</v>
      </c>
      <c r="T135" s="4">
        <f>Forward!T135*(1+SUM($B135:$B$228))+'Swap - Encargos'!W52</f>
        <v>267.14139999999998</v>
      </c>
      <c r="U135" s="4">
        <f>Forward!U135*(1+SUM($B135:$B$228))</f>
        <v>0</v>
      </c>
      <c r="V135" s="6"/>
      <c r="W135" s="20">
        <f t="shared" si="0"/>
        <v>401.17461111111112</v>
      </c>
      <c r="X135" s="20">
        <f t="shared" si="1"/>
        <v>261.63054984567907</v>
      </c>
      <c r="Y135" s="23">
        <f t="shared" si="2"/>
        <v>366.62339666666668</v>
      </c>
      <c r="Z135" s="23">
        <f t="shared" si="3"/>
        <v>247.26241265432097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0.83738888888888141</v>
      </c>
      <c r="AJ135" s="9">
        <f>(AE135-W135)/AE135</f>
        <v>2.0829947585865134E-3</v>
      </c>
      <c r="AK135" s="9">
        <f>IF(AJ135&gt;0,AJ135,0)</f>
        <v>2.0829947585865134E-3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Forward!O136*(1+SUM($B136:$B$228))+'Swap - Encargos'!R53</f>
        <v>451.68000000000006</v>
      </c>
      <c r="P136" s="4">
        <f>Forward!P136*(1+SUM($B136:$B$228))+'Swap - Encargos'!S53</f>
        <v>354.72160000000002</v>
      </c>
      <c r="Q136" s="4">
        <f>Forward!Q136*(1+SUM($B136:$B$228))+'Swap - Encargos'!T53</f>
        <v>335.41440000000006</v>
      </c>
      <c r="R136" s="4">
        <f>Forward!R136*(1+SUM($B136:$B$228))+'Swap - Encargos'!U53</f>
        <v>315.01120000000003</v>
      </c>
      <c r="S136" s="4">
        <f>Forward!S136*(1+SUM($B136:$B$228))+'Swap - Encargos'!V53</f>
        <v>293.60800000000006</v>
      </c>
      <c r="T136" s="4">
        <f>Forward!T136*(1+SUM($B136:$B$228))+'Swap - Encargos'!W53</f>
        <v>269.18560000000002</v>
      </c>
      <c r="U136" s="4">
        <f>Forward!U136*(1+SUM($B136:$B$228))</f>
        <v>0</v>
      </c>
      <c r="V136" s="6"/>
      <c r="W136" s="20">
        <f t="shared" si="0"/>
        <v>373.01262222222226</v>
      </c>
      <c r="X136" s="20">
        <f t="shared" si="1"/>
        <v>261.63054984567907</v>
      </c>
      <c r="Y136" s="23">
        <f t="shared" si="2"/>
        <v>344.00389333333339</v>
      </c>
      <c r="Z136" s="23">
        <f t="shared" si="3"/>
        <v>247.26241265432097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28.999377777777738</v>
      </c>
      <c r="AJ136" s="9">
        <f t="shared" ref="AJ136:AJ139" si="18">(AE136-W136)/AE136</f>
        <v>7.2135602364550661E-2</v>
      </c>
      <c r="AK136" s="9">
        <f t="shared" ref="AK136:AK139" si="19">IF(AJ136&gt;0,AJ136,0)</f>
        <v>7.2135602364550661E-2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Forward!O137*(1+SUM($B137:$B$228))+'Swap - Encargos'!R54</f>
        <v>375.0625</v>
      </c>
      <c r="P137" s="4">
        <f>Forward!P137*(1+SUM($B137:$B$228))+'Swap - Encargos'!S54</f>
        <v>350.7</v>
      </c>
      <c r="Q137" s="4">
        <f>Forward!Q137*(1+SUM($B137:$B$228))+'Swap - Encargos'!T54</f>
        <v>336.5</v>
      </c>
      <c r="R137" s="4">
        <f>Forward!R137*(1+SUM($B137:$B$228))+'Swap - Encargos'!U54</f>
        <v>311.2</v>
      </c>
      <c r="S137" s="4">
        <f>Forward!S137*(1+SUM($B137:$B$228))+'Swap - Encargos'!V54</f>
        <v>283.88749999999999</v>
      </c>
      <c r="T137" s="4">
        <f>Forward!T137*(1+SUM($B137:$B$228))+'Swap - Encargos'!W54</f>
        <v>269.67499999999995</v>
      </c>
      <c r="U137" s="4">
        <f>Forward!U137*(1+SUM($B137:$B$228))</f>
        <v>0</v>
      </c>
      <c r="V137" s="4"/>
      <c r="W137" s="20">
        <f t="shared" si="0"/>
        <v>348.765625</v>
      </c>
      <c r="X137" s="20">
        <f t="shared" si="1"/>
        <v>261.63054984567907</v>
      </c>
      <c r="Y137" s="23">
        <f t="shared" si="2"/>
        <v>326.200625</v>
      </c>
      <c r="Z137" s="23">
        <f t="shared" si="3"/>
        <v>247.26241265432097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53.246375</v>
      </c>
      <c r="AJ137" s="9">
        <f t="shared" si="18"/>
        <v>0.13244971543138015</v>
      </c>
      <c r="AK137" s="9">
        <f t="shared" si="19"/>
        <v>0.13244971543138015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Forward!O138*(1+SUM($B138:$B$228))+'Swap - Encargos'!R55</f>
        <v>380.95460000000003</v>
      </c>
      <c r="P138" s="4">
        <f>Forward!P138*(1+SUM($B138:$B$228))+'Swap - Encargos'!S55</f>
        <v>366.83859999999999</v>
      </c>
      <c r="Q138" s="4">
        <f>Forward!Q138*(1+SUM($B138:$B$228))+'Swap - Encargos'!T55</f>
        <v>345.69940000000003</v>
      </c>
      <c r="R138" s="4">
        <f>Forward!R138*(1+SUM($B138:$B$228))+'Swap - Encargos'!U55</f>
        <v>318.54860000000002</v>
      </c>
      <c r="S138" s="4">
        <f>Forward!S138*(1+SUM($B138:$B$228))+'Swap - Encargos'!V55</f>
        <v>301.44420000000002</v>
      </c>
      <c r="T138" s="4">
        <f>Forward!T138*(1+SUM($B138:$B$228))+'Swap - Encargos'!W55</f>
        <v>270.27600000000001</v>
      </c>
      <c r="U138" s="4">
        <f>Forward!U138*(1+SUM($B138:$B$228))</f>
        <v>0</v>
      </c>
      <c r="V138" s="4"/>
      <c r="W138" s="20">
        <f t="shared" si="0"/>
        <v>357.56353333333334</v>
      </c>
      <c r="X138" s="20">
        <f t="shared" si="1"/>
        <v>261.63054984567907</v>
      </c>
      <c r="Y138" s="23">
        <f t="shared" si="2"/>
        <v>335.31850666666662</v>
      </c>
      <c r="Z138" s="23">
        <f t="shared" si="3"/>
        <v>247.26241265432097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44.448466666666661</v>
      </c>
      <c r="AJ138" s="9">
        <f t="shared" si="18"/>
        <v>0.11056502459296405</v>
      </c>
      <c r="AK138" s="9">
        <f t="shared" si="19"/>
        <v>0.11056502459296405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Forward!O139*(1+SUM($B139:$B$228))+'Swap - Encargos'!R56</f>
        <v>366</v>
      </c>
      <c r="P139" s="4">
        <f>Forward!P139*(1+SUM($B139:$B$228))+'Swap - Encargos'!S56</f>
        <v>363</v>
      </c>
      <c r="Q139" s="4">
        <f>Forward!Q139*(1+SUM($B139:$B$228))+'Swap - Encargos'!T56</f>
        <v>345</v>
      </c>
      <c r="R139" s="4">
        <f>Forward!R139*(1+SUM($B139:$B$228))+'Swap - Encargos'!U56</f>
        <v>319</v>
      </c>
      <c r="S139" s="4">
        <f>Forward!S139*(1+SUM($B139:$B$228))+'Swap - Encargos'!V56</f>
        <v>302</v>
      </c>
      <c r="T139" s="4">
        <f>Forward!T139*(1+SUM($B139:$B$228))+'Swap - Encargos'!W56</f>
        <v>270</v>
      </c>
      <c r="U139" s="4">
        <f>Forward!U139*(1+SUM($B139:$B$228))</f>
        <v>0</v>
      </c>
      <c r="V139" s="4"/>
      <c r="W139" s="20">
        <f t="shared" si="0"/>
        <v>351.47222222222223</v>
      </c>
      <c r="X139" s="20">
        <f t="shared" si="1"/>
        <v>261.63054984567907</v>
      </c>
      <c r="Y139" s="23">
        <f t="shared" si="2"/>
        <v>331</v>
      </c>
      <c r="Z139" s="23">
        <f t="shared" si="3"/>
        <v>247.26241265432097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50.539777777777772</v>
      </c>
      <c r="AJ139" s="9">
        <f t="shared" si="18"/>
        <v>0.12571708749434787</v>
      </c>
      <c r="AK139" s="9">
        <f t="shared" si="19"/>
        <v>0.12571708749434787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F7456-EDAC-496E-8D6B-06C334C64BA1}">
  <dimension ref="A1:AR145"/>
  <sheetViews>
    <sheetView topLeftCell="G1" workbookViewId="0">
      <pane ySplit="1" topLeftCell="A64" activePane="bottomLeft" state="frozen"/>
      <selection pane="bottomLeft" activeCell="N94" sqref="N94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Forward!K86*(1+SUM($B86:$B$228))-'Swap - Encargos'!B3+'Swap - Encargos'!N3</f>
        <v>304.94799999999998</v>
      </c>
      <c r="L86" s="4">
        <f>Forward!L86*(1+SUM($B86:$B$228))-'Swap - Encargos'!C3+'Swap - Encargos'!O3</f>
        <v>316.50200000000001</v>
      </c>
      <c r="M86" s="4">
        <f>Forward!M86*(1+SUM($B86:$B$228))-'Swap - Encargos'!D3+'Swap - Encargos'!P3</f>
        <v>292.50799999999998</v>
      </c>
      <c r="N86" s="4">
        <f>Forward!N86*(1+SUM($B86:$B$228))-'Swap - Encargos'!E3+'Swap - Encargos'!Q3</f>
        <v>274.178</v>
      </c>
      <c r="O86" s="4">
        <f>Forward!O86*(1+SUM($B86:$B$228))-'Swap - Encargos'!F3+'Swap - Encargos'!R3</f>
        <v>264.40199999999999</v>
      </c>
      <c r="P86" s="4"/>
      <c r="Q86" s="4"/>
      <c r="R86" s="4"/>
      <c r="S86" s="4"/>
      <c r="T86" s="4"/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304.65266666666662</v>
      </c>
      <c r="X86" s="20">
        <f t="shared" ref="X86:X139" si="1">AVERAGE($W$2:$W$198)</f>
        <v>246.05081733539095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290.50759999999997</v>
      </c>
      <c r="Z86" s="23">
        <f t="shared" ref="Z86:Z139" si="3">AVERAGE($Y$2:$Y$198)</f>
        <v>235.11117808641976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69.279333333333341</v>
      </c>
      <c r="AJ86" s="9">
        <f t="shared" ref="AJ86:AJ134" si="8">(AE86-W86)/AE86</f>
        <v>0.1852725450973261</v>
      </c>
      <c r="AK86" s="9">
        <f t="shared" ref="AK86:AK130" si="9">IF(AJ86&gt;0,AJ86,0)</f>
        <v>0.1852725450973261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Forward!K87*(1+SUM($B87:$B$228))-'Swap - Encargos'!B4+'Swap - Encargos'!N4</f>
        <v>222.47179999999997</v>
      </c>
      <c r="L87" s="4">
        <f>Forward!L87*(1+SUM($B87:$B$228))-'Swap - Encargos'!C4+'Swap - Encargos'!O4</f>
        <v>302.68439999999998</v>
      </c>
      <c r="M87" s="4">
        <f>Forward!M87*(1+SUM($B87:$B$228))-'Swap - Encargos'!D4+'Swap - Encargos'!P4</f>
        <v>295.43539999999996</v>
      </c>
      <c r="N87" s="4">
        <f>Forward!N87*(1+SUM($B87:$B$228))-'Swap - Encargos'!E4+'Swap - Encargos'!Q4</f>
        <v>273.53660000000002</v>
      </c>
      <c r="O87" s="4">
        <f>Forward!O87*(1+SUM($B87:$B$228))-'Swap - Encargos'!F4+'Swap - Encargos'!R4</f>
        <v>269.80380000000002</v>
      </c>
      <c r="P87" s="4"/>
      <c r="Q87" s="4"/>
      <c r="R87" s="4"/>
      <c r="S87" s="4"/>
      <c r="T87" s="4"/>
      <c r="U87" s="4">
        <f>Forward!U87*(1+SUM($B87:$B$228))</f>
        <v>0</v>
      </c>
      <c r="V87" s="6"/>
      <c r="W87" s="20">
        <f t="shared" si="0"/>
        <v>274.94899999999996</v>
      </c>
      <c r="X87" s="20">
        <f t="shared" si="1"/>
        <v>246.05081733539095</v>
      </c>
      <c r="Y87" s="23">
        <f t="shared" si="2"/>
        <v>269.07853666666665</v>
      </c>
      <c r="Z87" s="23">
        <f t="shared" si="3"/>
        <v>235.11117808641976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98.983000000000004</v>
      </c>
      <c r="AJ87" s="9">
        <f t="shared" si="8"/>
        <v>0.26470855663596593</v>
      </c>
      <c r="AK87" s="9">
        <f t="shared" si="9"/>
        <v>0.26470855663596593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Forward!K88*(1+SUM($B88:$B$228))-'Swap - Encargos'!B5+'Swap - Encargos'!N5</f>
        <v>266.64800000000002</v>
      </c>
      <c r="L88" s="4">
        <f>Forward!L88*(1+SUM($B88:$B$228))-'Swap - Encargos'!C5+'Swap - Encargos'!O5</f>
        <v>336.27700000000004</v>
      </c>
      <c r="M88" s="4">
        <f>Forward!M88*(1+SUM($B88:$B$228))-'Swap - Encargos'!D5+'Swap - Encargos'!P5</f>
        <v>300.46250000000003</v>
      </c>
      <c r="N88" s="4">
        <f>Forward!N88*(1+SUM($B88:$B$228))-'Swap - Encargos'!E5+'Swap - Encargos'!Q5</f>
        <v>266.3</v>
      </c>
      <c r="O88" s="4">
        <f>Forward!O88*(1+SUM($B88:$B$228))-'Swap - Encargos'!F5+'Swap - Encargos'!R5</f>
        <v>262.64800000000002</v>
      </c>
      <c r="P88" s="4"/>
      <c r="Q88" s="4"/>
      <c r="R88" s="4"/>
      <c r="S88" s="4"/>
      <c r="T88" s="4"/>
      <c r="U88" s="4">
        <f>Forward!U88*(1+SUM($B88:$B$228))</f>
        <v>0</v>
      </c>
      <c r="V88" s="6"/>
      <c r="W88" s="20">
        <f t="shared" si="0"/>
        <v>301.10983333333337</v>
      </c>
      <c r="X88" s="20">
        <f t="shared" si="1"/>
        <v>246.05081733539095</v>
      </c>
      <c r="Y88" s="23">
        <f t="shared" si="2"/>
        <v>277.57883333333336</v>
      </c>
      <c r="Z88" s="23">
        <f t="shared" si="3"/>
        <v>235.11117808641976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72.82216666666659</v>
      </c>
      <c r="AJ88" s="9">
        <f t="shared" si="8"/>
        <v>0.19474708414007519</v>
      </c>
      <c r="AK88" s="9">
        <f t="shared" si="9"/>
        <v>0.19474708414007519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Forward!K89*(1+SUM($B89:$B$228))-'Swap - Encargos'!B6+'Swap - Encargos'!N6</f>
        <v>240.73160000000001</v>
      </c>
      <c r="L89" s="4">
        <f>Forward!L89*(1+SUM($B89:$B$228))-'Swap - Encargos'!C6+'Swap - Encargos'!O6</f>
        <v>327.09740000000005</v>
      </c>
      <c r="M89" s="4">
        <f>Forward!M89*(1+SUM($B89:$B$228))-'Swap - Encargos'!D6+'Swap - Encargos'!P6</f>
        <v>302.33990000000006</v>
      </c>
      <c r="N89" s="4">
        <f>Forward!N89*(1+SUM($B89:$B$228))-'Swap - Encargos'!E6+'Swap - Encargos'!Q6</f>
        <v>274.44060000000002</v>
      </c>
      <c r="O89" s="4">
        <f>Forward!O89*(1+SUM($B89:$B$228))-'Swap - Encargos'!F6+'Swap - Encargos'!R6</f>
        <v>262.91820000000001</v>
      </c>
      <c r="P89" s="4"/>
      <c r="Q89" s="4"/>
      <c r="R89" s="4"/>
      <c r="S89" s="4"/>
      <c r="T89" s="4"/>
      <c r="U89" s="4">
        <f>Forward!U89*(1+SUM($B89:$B$228))</f>
        <v>0</v>
      </c>
      <c r="V89" s="6"/>
      <c r="W89" s="20">
        <f t="shared" si="0"/>
        <v>292.8653833333334</v>
      </c>
      <c r="X89" s="20">
        <f t="shared" si="1"/>
        <v>246.05081733539095</v>
      </c>
      <c r="Y89" s="23">
        <f t="shared" si="2"/>
        <v>269.46896000000004</v>
      </c>
      <c r="Z89" s="23">
        <f t="shared" si="3"/>
        <v>235.11117808641976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81.066616666666562</v>
      </c>
      <c r="AJ89" s="9">
        <f t="shared" si="8"/>
        <v>0.21679507682323676</v>
      </c>
      <c r="AK89" s="9">
        <f t="shared" si="9"/>
        <v>0.21679507682323676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Forward!K90*(1+SUM($B90:$B$228))-'Swap - Encargos'!B7+'Swap - Encargos'!N7</f>
        <v>234.54900000000001</v>
      </c>
      <c r="L90" s="4">
        <f>Forward!L90*(1+SUM($B90:$B$228))-'Swap - Encargos'!C7+'Swap - Encargos'!O7</f>
        <v>296.22949999999997</v>
      </c>
      <c r="M90" s="4">
        <f>Forward!M90*(1+SUM($B90:$B$228))-'Swap - Encargos'!D7+'Swap - Encargos'!P7</f>
        <v>301.97159999999997</v>
      </c>
      <c r="N90" s="4">
        <f>Forward!N90*(1+SUM($B90:$B$228))-'Swap - Encargos'!E7+'Swap - Encargos'!Q7</f>
        <v>283.37760000000003</v>
      </c>
      <c r="O90" s="4">
        <f>Forward!O90*(1+SUM($B90:$B$228))-'Swap - Encargos'!F7+'Swap - Encargos'!R7</f>
        <v>265.94</v>
      </c>
      <c r="P90" s="4"/>
      <c r="Q90" s="4"/>
      <c r="R90" s="4"/>
      <c r="S90" s="4"/>
      <c r="T90" s="4"/>
      <c r="U90" s="4">
        <f>Forward!U90*(1+SUM($B90:$B$228))</f>
        <v>0</v>
      </c>
      <c r="V90" s="6"/>
      <c r="W90" s="20">
        <f t="shared" si="0"/>
        <v>283.00876666666659</v>
      </c>
      <c r="X90" s="20">
        <f t="shared" si="1"/>
        <v>246.05081733539095</v>
      </c>
      <c r="Y90" s="23">
        <f t="shared" si="2"/>
        <v>260.77693999999997</v>
      </c>
      <c r="Z90" s="23">
        <f t="shared" si="3"/>
        <v>235.11117808641976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90.923233333333371</v>
      </c>
      <c r="AJ90" s="9">
        <f t="shared" si="8"/>
        <v>0.24315445945608663</v>
      </c>
      <c r="AK90" s="9">
        <f t="shared" si="9"/>
        <v>0.24315445945608663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Forward!K91*(1+SUM($B91:$B$228))-'Swap - Encargos'!B8+'Swap - Encargos'!N8</f>
        <v>230.70000000000002</v>
      </c>
      <c r="L91" s="4">
        <f>Forward!L91*(1+SUM($B91:$B$228))-'Swap - Encargos'!C8+'Swap - Encargos'!O8</f>
        <v>300.60000000000002</v>
      </c>
      <c r="M91" s="4">
        <f>Forward!M91*(1+SUM($B91:$B$228))-'Swap - Encargos'!D8+'Swap - Encargos'!P8</f>
        <v>295.02500000000003</v>
      </c>
      <c r="N91" s="4">
        <f>Forward!N91*(1+SUM($B91:$B$228))-'Swap - Encargos'!E8+'Swap - Encargos'!Q8</f>
        <v>264.35000000000002</v>
      </c>
      <c r="O91" s="4">
        <f>Forward!O91*(1+SUM($B91:$B$228))-'Swap - Encargos'!F8+'Swap - Encargos'!R8</f>
        <v>257.95000000000005</v>
      </c>
      <c r="P91" s="4"/>
      <c r="Q91" s="4"/>
      <c r="R91" s="4"/>
      <c r="S91" s="4"/>
      <c r="T91" s="4"/>
      <c r="U91" s="4">
        <f>Forward!U91*(1+SUM($B91:$B$228))</f>
        <v>0</v>
      </c>
      <c r="V91" s="6"/>
      <c r="W91" s="20">
        <f t="shared" si="0"/>
        <v>280.11527777777781</v>
      </c>
      <c r="X91" s="20">
        <f t="shared" si="1"/>
        <v>246.05081733539095</v>
      </c>
      <c r="Y91" s="23">
        <f t="shared" si="2"/>
        <v>250.50000000000006</v>
      </c>
      <c r="Z91" s="23">
        <f t="shared" si="3"/>
        <v>235.11117808641976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93.816722222222154</v>
      </c>
      <c r="AJ91" s="9">
        <f t="shared" si="8"/>
        <v>0.25089246767386092</v>
      </c>
      <c r="AK91" s="9">
        <f t="shared" si="9"/>
        <v>0.25089246767386092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Forward!K92*(1+SUM($B92:$B$228))-'Swap - Encargos'!B9+'Swap - Encargos'!N9</f>
        <v>144.32510000000002</v>
      </c>
      <c r="L92" s="4">
        <f>Forward!L92*(1+SUM($B92:$B$228))-'Swap - Encargos'!C9+'Swap - Encargos'!O9</f>
        <v>275.52110000000005</v>
      </c>
      <c r="M92" s="4">
        <f>Forward!M92*(1+SUM($B92:$B$228))-'Swap - Encargos'!D9+'Swap - Encargos'!P9</f>
        <v>279.52110000000005</v>
      </c>
      <c r="N92" s="4">
        <f>Forward!N92*(1+SUM($B92:$B$228))-'Swap - Encargos'!E9+'Swap - Encargos'!Q9</f>
        <v>268.16489999999999</v>
      </c>
      <c r="O92" s="4">
        <f>Forward!O92*(1+SUM($B92:$B$228))-'Swap - Encargos'!F9+'Swap - Encargos'!R9</f>
        <v>258.81850000000003</v>
      </c>
      <c r="P92" s="4"/>
      <c r="Q92" s="4"/>
      <c r="R92" s="4"/>
      <c r="S92" s="4"/>
      <c r="T92" s="4"/>
      <c r="U92" s="4">
        <f>Forward!U92*(1+SUM($B92:$B$228))</f>
        <v>0</v>
      </c>
      <c r="V92" s="6"/>
      <c r="W92" s="20">
        <f t="shared" si="0"/>
        <v>253.76240000000007</v>
      </c>
      <c r="X92" s="20">
        <f t="shared" si="1"/>
        <v>246.05081733539095</v>
      </c>
      <c r="Y92" s="23">
        <f t="shared" si="2"/>
        <v>230.83763000000005</v>
      </c>
      <c r="Z92" s="23">
        <f t="shared" si="3"/>
        <v>235.11117808641976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120.16959999999989</v>
      </c>
      <c r="AJ92" s="9">
        <f t="shared" si="8"/>
        <v>0.32136752136752111</v>
      </c>
      <c r="AK92" s="9">
        <f t="shared" si="9"/>
        <v>0.32136752136752111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Forward!K93*(1+SUM($B93:$B$228))-'Swap - Encargos'!B10+'Swap - Encargos'!N10</f>
        <v>161.3349</v>
      </c>
      <c r="L93" s="4">
        <f>Forward!L93*(1+SUM($B93:$B$228))-'Swap - Encargos'!C10+'Swap - Encargos'!O10</f>
        <v>270.5453</v>
      </c>
      <c r="M93" s="4">
        <f>Forward!M93*(1+SUM($B93:$B$228))-'Swap - Encargos'!D10+'Swap - Encargos'!P10</f>
        <v>274.42079999999999</v>
      </c>
      <c r="N93" s="4">
        <f>Forward!N93*(1+SUM($B93:$B$228))-'Swap - Encargos'!E10+'Swap - Encargos'!Q10</f>
        <v>263.66980000000001</v>
      </c>
      <c r="O93" s="4">
        <f>Forward!O93*(1+SUM($B93:$B$228))-'Swap - Encargos'!F10+'Swap - Encargos'!R10</f>
        <v>255.26900000000001</v>
      </c>
      <c r="P93" s="4">
        <f>Forward!P93*(1+SUM($B93:$B$228))-'Swap - Encargos'!G10+'Swap - Encargos'!S10</f>
        <v>252.8682</v>
      </c>
      <c r="Q93" s="4">
        <f>Forward!Q93*(1+SUM($B93:$B$228))-'Swap - Encargos'!H10+'Swap - Encargos'!T10</f>
        <v>251.99270000000001</v>
      </c>
      <c r="R93" s="4"/>
      <c r="S93" s="4"/>
      <c r="T93" s="4"/>
      <c r="U93" s="4">
        <f>Forward!U93*(1+SUM($B93:$B$228))</f>
        <v>0</v>
      </c>
      <c r="V93" s="6"/>
      <c r="W93" s="20">
        <f t="shared" si="0"/>
        <v>255.33211944444443</v>
      </c>
      <c r="X93" s="20">
        <f t="shared" si="1"/>
        <v>246.05081733539095</v>
      </c>
      <c r="Y93" s="23">
        <f t="shared" si="2"/>
        <v>255.726845</v>
      </c>
      <c r="Z93" s="23">
        <f t="shared" si="3"/>
        <v>235.11117808641976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118.59988055555553</v>
      </c>
      <c r="AJ93" s="9">
        <f t="shared" si="8"/>
        <v>0.31716964730366898</v>
      </c>
      <c r="AK93" s="9">
        <f t="shared" si="9"/>
        <v>0.31716964730366898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Forward!K94*(1+SUM($B94:$B$228))-'Swap - Encargos'!B11+'Swap - Encargos'!N11</f>
        <v>179.2653</v>
      </c>
      <c r="L94" s="4">
        <f>Forward!L94*(1+SUM($B94:$B$228))-'Swap - Encargos'!C11+'Swap - Encargos'!O11</f>
        <v>251.2039</v>
      </c>
      <c r="M94" s="4">
        <f>Forward!M94*(1+SUM($B94:$B$228))-'Swap - Encargos'!D11+'Swap - Encargos'!P11</f>
        <v>273.45479999999998</v>
      </c>
      <c r="N94" s="4">
        <f>Forward!N94*(1+SUM($B94:$B$228))-'Swap - Encargos'!E11+'Swap - Encargos'!Q11</f>
        <v>268.74</v>
      </c>
      <c r="O94" s="4">
        <f>Forward!O94*(1+SUM($B94:$B$228))-'Swap - Encargos'!F11+'Swap - Encargos'!R11</f>
        <v>260.31040000000002</v>
      </c>
      <c r="P94" s="4">
        <f>Forward!P94*(1+SUM($B94:$B$228))-'Swap - Encargos'!G11+'Swap - Encargos'!S11</f>
        <v>256.88080000000002</v>
      </c>
      <c r="Q94" s="4">
        <f>Forward!Q94*(1+SUM($B94:$B$228))-'Swap - Encargos'!H11+'Swap - Encargos'!T11</f>
        <v>249.9873</v>
      </c>
      <c r="R94" s="4"/>
      <c r="S94" s="4"/>
      <c r="T94" s="4"/>
      <c r="U94" s="4">
        <f>Forward!U94*(1+SUM($B94:$B$228))</f>
        <v>0</v>
      </c>
      <c r="V94" s="6"/>
      <c r="W94" s="20">
        <f t="shared" si="0"/>
        <v>254.52459999999999</v>
      </c>
      <c r="X94" s="20">
        <f t="shared" si="1"/>
        <v>246.05081733539095</v>
      </c>
      <c r="Y94" s="23">
        <f t="shared" si="2"/>
        <v>256.9436133333333</v>
      </c>
      <c r="Z94" s="23">
        <f t="shared" si="3"/>
        <v>235.11117808641976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119.40739999999997</v>
      </c>
      <c r="AJ94" s="9">
        <f t="shared" si="8"/>
        <v>0.31932918284607892</v>
      </c>
      <c r="AK94" s="9">
        <f t="shared" si="9"/>
        <v>0.31932918284607892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Forward!K95*(1+SUM($B95:$B$228))-'Swap - Encargos'!B12+'Swap - Encargos'!N12</f>
        <v>156.25200000000001</v>
      </c>
      <c r="L95" s="4">
        <f>Forward!L95*(1+SUM($B95:$B$228))-'Swap - Encargos'!C12+'Swap - Encargos'!O12</f>
        <v>221.964</v>
      </c>
      <c r="M95" s="4">
        <f>Forward!M95*(1+SUM($B95:$B$228))-'Swap - Encargos'!D12+'Swap - Encargos'!P12</f>
        <v>247.596</v>
      </c>
      <c r="N95" s="4">
        <f>Forward!N95*(1+SUM($B95:$B$228))-'Swap - Encargos'!E12+'Swap - Encargos'!Q12</f>
        <v>254.596</v>
      </c>
      <c r="O95" s="4">
        <f>Forward!O95*(1+SUM($B95:$B$228))-'Swap - Encargos'!F12+'Swap - Encargos'!R12</f>
        <v>241.14320000000001</v>
      </c>
      <c r="P95" s="4">
        <f>Forward!P95*(1+SUM($B95:$B$228))-'Swap - Encargos'!G12+'Swap - Encargos'!S12</f>
        <v>242.78</v>
      </c>
      <c r="Q95" s="4">
        <f>Forward!Q95*(1+SUM($B95:$B$228))-'Swap - Encargos'!H12+'Swap - Encargos'!T12</f>
        <v>235.87199999999999</v>
      </c>
      <c r="R95" s="4"/>
      <c r="S95" s="4"/>
      <c r="T95" s="4"/>
      <c r="U95" s="4">
        <f>Forward!U95*(1+SUM($B95:$B$228))</f>
        <v>0</v>
      </c>
      <c r="V95" s="6"/>
      <c r="W95" s="20">
        <f t="shared" si="0"/>
        <v>233.19</v>
      </c>
      <c r="X95" s="20">
        <f t="shared" si="1"/>
        <v>246.05081733539095</v>
      </c>
      <c r="Y95" s="23">
        <f t="shared" si="2"/>
        <v>237.28944000000001</v>
      </c>
      <c r="Z95" s="23">
        <f t="shared" si="3"/>
        <v>235.11117808641976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140.74199999999996</v>
      </c>
      <c r="AJ95" s="9">
        <f t="shared" si="8"/>
        <v>0.37638394146529308</v>
      </c>
      <c r="AK95" s="9">
        <f t="shared" si="9"/>
        <v>0.37638394146529308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Forward!K96*(1+SUM($B96:$B$228))-'Swap - Encargos'!B13+'Swap - Encargos'!N13</f>
        <v>153.81299999999999</v>
      </c>
      <c r="L96" s="4">
        <f>Forward!L96*(1+SUM($B96:$B$228))-'Swap - Encargos'!C13+'Swap - Encargos'!O13</f>
        <v>175.25970000000001</v>
      </c>
      <c r="M96" s="4">
        <f>Forward!M96*(1+SUM($B96:$B$228))-'Swap - Encargos'!D13+'Swap - Encargos'!P13</f>
        <v>216.63909999999998</v>
      </c>
      <c r="N96" s="4">
        <f>Forward!N96*(1+SUM($B96:$B$228))-'Swap - Encargos'!E13+'Swap - Encargos'!Q13</f>
        <v>233.39609999999999</v>
      </c>
      <c r="O96" s="4">
        <f>Forward!O96*(1+SUM($B96:$B$228))-'Swap - Encargos'!F13+'Swap - Encargos'!R13</f>
        <v>224.9905</v>
      </c>
      <c r="P96" s="4">
        <f>Forward!P96*(1+SUM($B96:$B$228))-'Swap - Encargos'!G13+'Swap - Encargos'!S13</f>
        <v>236.7475</v>
      </c>
      <c r="Q96" s="4">
        <f>Forward!Q96*(1+SUM($B96:$B$228))-'Swap - Encargos'!H13+'Swap - Encargos'!T13</f>
        <v>229.869</v>
      </c>
      <c r="R96" s="4">
        <f>Forward!R96*(1+SUM($B96:$B$228))-'Swap - Encargos'!I13+'Swap - Encargos'!U13</f>
        <v>228.9905</v>
      </c>
      <c r="S96" s="4">
        <f>Forward!S96*(1+SUM($B96:$B$228))-'Swap - Encargos'!J13+'Swap - Encargos'!V13</f>
        <v>226.11199999999999</v>
      </c>
      <c r="T96" s="4">
        <f>Forward!T96*(1+SUM($B96:$B$228))-'Swap - Encargos'!K13+'Swap - Encargos'!W13</f>
        <v>218.23349999999999</v>
      </c>
      <c r="U96" s="4">
        <f>Forward!U96*(1+SUM($B96:$B$228))</f>
        <v>0</v>
      </c>
      <c r="V96" s="6"/>
      <c r="W96" s="20">
        <f t="shared" si="0"/>
        <v>204.01034999999996</v>
      </c>
      <c r="X96" s="20">
        <f t="shared" si="1"/>
        <v>246.05081733539095</v>
      </c>
      <c r="Y96" s="23">
        <f t="shared" si="2"/>
        <v>214.64209666666665</v>
      </c>
      <c r="Z96" s="23">
        <f t="shared" si="3"/>
        <v>235.11117808641976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169.92165</v>
      </c>
      <c r="AJ96" s="9">
        <f t="shared" si="8"/>
        <v>0.45441858412759545</v>
      </c>
      <c r="AK96" s="9">
        <f t="shared" si="9"/>
        <v>0.45441858412759545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Forward!K97*(1+SUM($B97:$B$228))-'Swap - Encargos'!B14+'Swap - Encargos'!N14</f>
        <v>151.6156</v>
      </c>
      <c r="L97" s="4">
        <f>Forward!L97*(1+SUM($B97:$B$228))-'Swap - Encargos'!C14+'Swap - Encargos'!O14</f>
        <v>169.24879999999999</v>
      </c>
      <c r="M97" s="4">
        <f>Forward!M97*(1+SUM($B97:$B$228))-'Swap - Encargos'!D14+'Swap - Encargos'!P14</f>
        <v>218.11279999999999</v>
      </c>
      <c r="N97" s="4">
        <f>Forward!N97*(1+SUM($B97:$B$228))-'Swap - Encargos'!E14+'Swap - Encargos'!Q14</f>
        <v>228.172</v>
      </c>
      <c r="O97" s="4">
        <f>Forward!O97*(1+SUM($B97:$B$228))-'Swap - Encargos'!F14+'Swap - Encargos'!R14</f>
        <v>223.79919999999998</v>
      </c>
      <c r="P97" s="4">
        <f>Forward!P97*(1+SUM($B97:$B$228))-'Swap - Encargos'!G14+'Swap - Encargos'!S14</f>
        <v>242.03</v>
      </c>
      <c r="Q97" s="4">
        <f>Forward!Q97*(1+SUM($B97:$B$228))-'Swap - Encargos'!H14+'Swap - Encargos'!T14</f>
        <v>240.172</v>
      </c>
      <c r="R97" s="4"/>
      <c r="S97" s="4"/>
      <c r="T97" s="4"/>
      <c r="U97" s="4">
        <f>Forward!U97*(1+SUM($B97:$B$228))</f>
        <v>0</v>
      </c>
      <c r="V97" s="6"/>
      <c r="W97" s="20">
        <f t="shared" si="0"/>
        <v>203.05129999999997</v>
      </c>
      <c r="X97" s="20">
        <f t="shared" si="1"/>
        <v>246.05081733539095</v>
      </c>
      <c r="Y97" s="23">
        <f t="shared" si="2"/>
        <v>214.76565333333332</v>
      </c>
      <c r="Z97" s="23">
        <f t="shared" si="3"/>
        <v>235.11117808641976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170.88069999999999</v>
      </c>
      <c r="AJ97" s="9">
        <f t="shared" si="8"/>
        <v>0.45698335526245415</v>
      </c>
      <c r="AK97" s="9">
        <f t="shared" si="9"/>
        <v>0.45698335526245415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Forward!L98*(1+SUM($B98:$B$228))-'Swap - Encargos'!C15+'Swap - Encargos'!O15</f>
        <v>160.86320000000001</v>
      </c>
      <c r="M98" s="4">
        <f>Forward!M98*(1+SUM($B98:$B$228))-'Swap - Encargos'!D15+'Swap - Encargos'!P15</f>
        <v>183.50200000000001</v>
      </c>
      <c r="N98" s="4">
        <f>Forward!N98*(1+SUM($B98:$B$228))-'Swap - Encargos'!E15+'Swap - Encargos'!Q15</f>
        <v>200.983</v>
      </c>
      <c r="O98" s="4">
        <f>Forward!O98*(1+SUM($B98:$B$228))-'Swap - Encargos'!F15+'Swap - Encargos'!R15</f>
        <v>216.13319999999999</v>
      </c>
      <c r="P98" s="4">
        <f>Forward!P98*(1+SUM($B98:$B$228))-'Swap - Encargos'!G15+'Swap - Encargos'!S15</f>
        <v>244.60659999999999</v>
      </c>
      <c r="Q98" s="4">
        <f>Forward!Q98*(1+SUM($B98:$B$228))-'Swap - Encargos'!H15+'Swap - Encargos'!T15</f>
        <v>239.77959999999999</v>
      </c>
      <c r="R98" s="4"/>
      <c r="S98" s="4"/>
      <c r="T98" s="4"/>
      <c r="U98" s="4">
        <f>Forward!U98*(1+SUM($B98:$B$228))</f>
        <v>0</v>
      </c>
      <c r="V98" s="6"/>
      <c r="W98" s="20">
        <f t="shared" si="0"/>
        <v>181.78273333333334</v>
      </c>
      <c r="X98" s="20">
        <f t="shared" si="1"/>
        <v>246.05081733539095</v>
      </c>
      <c r="Y98" s="23">
        <f t="shared" si="2"/>
        <v>201.2176</v>
      </c>
      <c r="Z98" s="23">
        <f t="shared" si="3"/>
        <v>235.11117808641976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187.41598666666664</v>
      </c>
      <c r="AJ98" s="9">
        <f t="shared" si="8"/>
        <v>0.50762902608835336</v>
      </c>
      <c r="AK98" s="9">
        <f t="shared" si="9"/>
        <v>0.50762902608835336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Forward!L99*(1+SUM($B99:$B$228))-'Swap - Encargos'!C16+'Swap - Encargos'!O16</f>
        <v>164.13069999999999</v>
      </c>
      <c r="M99" s="4">
        <f>Forward!M99*(1+SUM($B99:$B$228))-'Swap - Encargos'!D16+'Swap - Encargos'!P16</f>
        <v>170.37209999999999</v>
      </c>
      <c r="N99" s="4">
        <f>Forward!N99*(1+SUM($B99:$B$228))-'Swap - Encargos'!E16+'Swap - Encargos'!Q16</f>
        <v>183.45339999999999</v>
      </c>
      <c r="O99" s="4">
        <f>Forward!O99*(1+SUM($B99:$B$228))-'Swap - Encargos'!F16+'Swap - Encargos'!R16</f>
        <v>202.21449999999999</v>
      </c>
      <c r="P99" s="4">
        <f>Forward!P99*(1+SUM($B99:$B$228))-'Swap - Encargos'!G16+'Swap - Encargos'!S16</f>
        <v>246.65789999999998</v>
      </c>
      <c r="Q99" s="4">
        <f>Forward!Q99*(1+SUM($B99:$B$228))-'Swap - Encargos'!H16+'Swap - Encargos'!T16</f>
        <v>242.49779999999998</v>
      </c>
      <c r="R99" s="4"/>
      <c r="S99" s="4"/>
      <c r="T99" s="4"/>
      <c r="U99" s="4">
        <f>Forward!U99*(1+SUM($B99:$B$228))</f>
        <v>0</v>
      </c>
      <c r="V99" s="6"/>
      <c r="W99" s="20">
        <f t="shared" si="0"/>
        <v>173.70994999999999</v>
      </c>
      <c r="X99" s="20">
        <f t="shared" si="1"/>
        <v>246.05081733539095</v>
      </c>
      <c r="Y99" s="23">
        <f t="shared" si="2"/>
        <v>194.67183833333328</v>
      </c>
      <c r="Z99" s="23">
        <f t="shared" si="3"/>
        <v>235.11117808641976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195.48876999999999</v>
      </c>
      <c r="AJ99" s="9">
        <f t="shared" si="8"/>
        <v>0.5294947122243544</v>
      </c>
      <c r="AK99" s="9">
        <f t="shared" si="9"/>
        <v>0.5294947122243544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Forward!L100*(1+SUM($B100:$B$228))-'Swap - Encargos'!C17+'Swap - Encargos'!O17</f>
        <v>158.62509999999997</v>
      </c>
      <c r="M100" s="4">
        <f>Forward!M100*(1+SUM($B100:$B$228))-'Swap - Encargos'!D17+'Swap - Encargos'!P17</f>
        <v>175.59719999999999</v>
      </c>
      <c r="N100" s="4">
        <f>Forward!N100*(1+SUM($B100:$B$228))-'Swap - Encargos'!E17+'Swap - Encargos'!Q17</f>
        <v>181.721</v>
      </c>
      <c r="O100" s="4">
        <f>Forward!O100*(1+SUM($B100:$B$228))-'Swap - Encargos'!F17+'Swap - Encargos'!R17</f>
        <v>193.78289999999998</v>
      </c>
      <c r="P100" s="4">
        <f>Forward!P100*(1+SUM($B100:$B$228))-'Swap - Encargos'!G17+'Swap - Encargos'!S17</f>
        <v>219.12029999999999</v>
      </c>
      <c r="Q100" s="4">
        <f>Forward!Q100*(1+SUM($B100:$B$228))-'Swap - Encargos'!H17+'Swap - Encargos'!T17</f>
        <v>234.94069999999999</v>
      </c>
      <c r="R100" s="4"/>
      <c r="S100" s="4"/>
      <c r="T100" s="4"/>
      <c r="U100" s="4">
        <f>Forward!U100*(1+SUM($B100:$B$228))</f>
        <v>0</v>
      </c>
      <c r="V100" s="6"/>
      <c r="W100" s="20">
        <f t="shared" si="0"/>
        <v>173.93431111111113</v>
      </c>
      <c r="X100" s="20">
        <f t="shared" si="1"/>
        <v>246.05081733539095</v>
      </c>
      <c r="Y100" s="23">
        <f t="shared" si="2"/>
        <v>188.31315333333336</v>
      </c>
      <c r="Z100" s="23">
        <f t="shared" si="3"/>
        <v>235.11117808641976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195.26440888888885</v>
      </c>
      <c r="AJ100" s="9">
        <f t="shared" si="8"/>
        <v>0.52888701480029199</v>
      </c>
      <c r="AK100" s="9">
        <f t="shared" si="9"/>
        <v>0.52888701480029199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Forward!L101*(1+SUM($B101:$B$228))-'Swap - Encargos'!C18+'Swap - Encargos'!O18</f>
        <v>154.6046</v>
      </c>
      <c r="M101" s="4">
        <f>Forward!M101*(1+SUM($B101:$B$228))-'Swap - Encargos'!D18+'Swap - Encargos'!P18</f>
        <v>158.8938</v>
      </c>
      <c r="N101" s="4">
        <f>Forward!N101*(1+SUM($B101:$B$228))-'Swap - Encargos'!E18+'Swap - Encargos'!Q18</f>
        <v>165.62900000000002</v>
      </c>
      <c r="O101" s="4">
        <f>Forward!O101*(1+SUM($B101:$B$228))-'Swap - Encargos'!F18+'Swap - Encargos'!R18</f>
        <v>179.50880000000001</v>
      </c>
      <c r="P101" s="4">
        <f>Forward!P101*(1+SUM($B101:$B$228))-'Swap - Encargos'!G18+'Swap - Encargos'!S18</f>
        <v>211.5454</v>
      </c>
      <c r="Q101" s="4">
        <f>Forward!Q101*(1+SUM($B101:$B$228))-'Swap - Encargos'!H18+'Swap - Encargos'!T18</f>
        <v>227.85900000000001</v>
      </c>
      <c r="R101" s="4"/>
      <c r="S101" s="4"/>
      <c r="T101" s="4"/>
      <c r="U101" s="4">
        <f>Forward!U101*(1+SUM($B101:$B$228))</f>
        <v>0</v>
      </c>
      <c r="V101" s="6"/>
      <c r="W101" s="20">
        <f t="shared" si="0"/>
        <v>161.78448333333333</v>
      </c>
      <c r="X101" s="20">
        <f t="shared" si="1"/>
        <v>246.05081733539095</v>
      </c>
      <c r="Y101" s="23">
        <f t="shared" si="2"/>
        <v>177.69904</v>
      </c>
      <c r="Z101" s="23">
        <f t="shared" si="3"/>
        <v>235.11117808641976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207.41423666666665</v>
      </c>
      <c r="AJ101" s="9">
        <f t="shared" si="8"/>
        <v>0.56179565483506189</v>
      </c>
      <c r="AK101" s="9">
        <f t="shared" si="9"/>
        <v>0.56179565483506189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Forward!L102*(1+SUM($B102:$B$228))-'Swap - Encargos'!C19+'Swap - Encargos'!O19</f>
        <v>161.58449999999999</v>
      </c>
      <c r="M102" s="4">
        <f>Forward!M102*(1+SUM($B102:$B$228))-'Swap - Encargos'!D19+'Swap - Encargos'!P19</f>
        <v>159.7234</v>
      </c>
      <c r="N102" s="4">
        <f>Forward!N102*(1+SUM($B102:$B$228))-'Swap - Encargos'!E19+'Swap - Encargos'!Q19</f>
        <v>177.5291</v>
      </c>
      <c r="O102" s="4">
        <f>Forward!O102*(1+SUM($B102:$B$228))-'Swap - Encargos'!F19+'Swap - Encargos'!R19</f>
        <v>189.05700000000002</v>
      </c>
      <c r="P102" s="4">
        <f>Forward!P102*(1+SUM($B102:$B$228))-'Swap - Encargos'!G19+'Swap - Encargos'!S19</f>
        <v>205.1405</v>
      </c>
      <c r="Q102" s="4">
        <f>Forward!Q102*(1+SUM($B102:$B$228))-'Swap - Encargos'!H19+'Swap - Encargos'!T19</f>
        <v>223.22399999999999</v>
      </c>
      <c r="R102" s="4"/>
      <c r="S102" s="4"/>
      <c r="T102" s="4"/>
      <c r="U102" s="4">
        <f>Forward!U102*(1+SUM($B102:$B$228))</f>
        <v>0</v>
      </c>
      <c r="V102" s="6"/>
      <c r="W102" s="20">
        <f t="shared" si="0"/>
        <v>169.33150000000001</v>
      </c>
      <c r="X102" s="20">
        <f t="shared" si="1"/>
        <v>246.05081733539095</v>
      </c>
      <c r="Y102" s="23">
        <f t="shared" si="2"/>
        <v>182.71620000000001</v>
      </c>
      <c r="Z102" s="23">
        <f t="shared" si="3"/>
        <v>235.11117808641976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199.86721999999997</v>
      </c>
      <c r="AJ102" s="9">
        <f t="shared" si="8"/>
        <v>0.5413540436976596</v>
      </c>
      <c r="AK102" s="9">
        <f t="shared" si="9"/>
        <v>0.5413540436976596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Forward!L103*(1+SUM($B103:$B$228))-'Swap - Encargos'!C20+'Swap - Encargos'!O20</f>
        <v>156.34300000000002</v>
      </c>
      <c r="M103" s="4">
        <f>Forward!M103*(1+SUM($B103:$B$228))-'Swap - Encargos'!D20+'Swap - Encargos'!P20</f>
        <v>160.61619999999999</v>
      </c>
      <c r="N103" s="4">
        <f>Forward!N103*(1+SUM($B103:$B$228))-'Swap - Encargos'!E20+'Swap - Encargos'!Q20</f>
        <v>176.52860000000001</v>
      </c>
      <c r="O103" s="4">
        <f>Forward!O103*(1+SUM($B103:$B$228))-'Swap - Encargos'!F20+'Swap - Encargos'!R20</f>
        <v>184.8946</v>
      </c>
      <c r="P103" s="4">
        <f>Forward!P103*(1+SUM($B103:$B$228))-'Swap - Encargos'!G20+'Swap - Encargos'!S20</f>
        <v>196.98740000000001</v>
      </c>
      <c r="Q103" s="4">
        <f>Forward!Q103*(1+SUM($B103:$B$228))-'Swap - Encargos'!H20+'Swap - Encargos'!T20</f>
        <v>216.30960000000002</v>
      </c>
      <c r="R103" s="4"/>
      <c r="S103" s="4"/>
      <c r="T103" s="4"/>
      <c r="U103" s="4">
        <f>Forward!U103*(1+SUM($B103:$B$228))</f>
        <v>0</v>
      </c>
      <c r="V103" s="6"/>
      <c r="W103" s="20">
        <f t="shared" si="0"/>
        <v>168.46143333333333</v>
      </c>
      <c r="X103" s="20">
        <f t="shared" si="1"/>
        <v>246.05081733539095</v>
      </c>
      <c r="Y103" s="23">
        <f t="shared" si="2"/>
        <v>180.0711766666667</v>
      </c>
      <c r="Z103" s="23">
        <f t="shared" si="3"/>
        <v>235.11117808641976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200.73728666666665</v>
      </c>
      <c r="AJ103" s="9">
        <f t="shared" si="8"/>
        <v>0.54371067880914281</v>
      </c>
      <c r="AK103" s="9">
        <f t="shared" si="9"/>
        <v>0.54371067880914281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Forward!L104*(1+SUM($B104:$B$228))-'Swap - Encargos'!C21+'Swap - Encargos'!O21</f>
        <v>161.83920000000001</v>
      </c>
      <c r="M104" s="4">
        <f>Forward!M104*(1+SUM($B104:$B$228))-'Swap - Encargos'!D21+'Swap - Encargos'!P21</f>
        <v>164.11399999999998</v>
      </c>
      <c r="N104" s="4">
        <f>Forward!N104*(1+SUM($B104:$B$228))-'Swap - Encargos'!E21+'Swap - Encargos'!Q21</f>
        <v>175.90019999999998</v>
      </c>
      <c r="O104" s="4">
        <f>Forward!O104*(1+SUM($B104:$B$228))-'Swap - Encargos'!F21+'Swap - Encargos'!R21</f>
        <v>182.86199999999999</v>
      </c>
      <c r="P104" s="4">
        <f>Forward!P104*(1+SUM($B104:$B$228))-'Swap - Encargos'!G21+'Swap - Encargos'!S21</f>
        <v>192.0986</v>
      </c>
      <c r="Q104" s="4">
        <f>Forward!Q104*(1+SUM($B104:$B$228))-'Swap - Encargos'!H21+'Swap - Encargos'!T21</f>
        <v>211.88479999999998</v>
      </c>
      <c r="R104" s="4"/>
      <c r="S104" s="4"/>
      <c r="T104" s="4"/>
      <c r="U104" s="4">
        <f>Forward!U104*(1+SUM($B104:$B$228))</f>
        <v>0</v>
      </c>
      <c r="V104" s="6"/>
      <c r="W104" s="20">
        <f t="shared" si="0"/>
        <v>170.78826666666666</v>
      </c>
      <c r="X104" s="20">
        <f t="shared" si="1"/>
        <v>246.05081733539095</v>
      </c>
      <c r="Y104" s="23">
        <f t="shared" si="2"/>
        <v>180.36736000000002</v>
      </c>
      <c r="Z104" s="23">
        <f t="shared" si="3"/>
        <v>235.11117808641976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198.41045333333332</v>
      </c>
      <c r="AJ104" s="9">
        <f t="shared" si="8"/>
        <v>0.53740829148414526</v>
      </c>
      <c r="AK104" s="9">
        <f t="shared" si="9"/>
        <v>0.53740829148414526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Forward!L105*(1+SUM($B105:$B$228))-'Swap - Encargos'!C22+'Swap - Encargos'!O22</f>
        <v>168.1182</v>
      </c>
      <c r="M105" s="4">
        <f>Forward!M105*(1+SUM($B105:$B$228))-'Swap - Encargos'!D22+'Swap - Encargos'!P22</f>
        <v>157.57339999999999</v>
      </c>
      <c r="N105" s="4">
        <f>Forward!N105*(1+SUM($B105:$B$228))-'Swap - Encargos'!E22+'Swap - Encargos'!Q22</f>
        <v>175.6164</v>
      </c>
      <c r="O105" s="4">
        <f>Forward!O105*(1+SUM($B105:$B$228))-'Swap - Encargos'!F22+'Swap - Encargos'!R22</f>
        <v>187.70600000000002</v>
      </c>
      <c r="P105" s="4">
        <f>Forward!P105*(1+SUM($B105:$B$228))-'Swap - Encargos'!G22+'Swap - Encargos'!S22</f>
        <v>196.93180000000001</v>
      </c>
      <c r="Q105" s="4">
        <f>Forward!Q105*(1+SUM($B105:$B$228))-'Swap - Encargos'!H22+'Swap - Encargos'!T22</f>
        <v>205.70240000000001</v>
      </c>
      <c r="R105" s="4"/>
      <c r="S105" s="4"/>
      <c r="T105" s="4"/>
      <c r="U105" s="4">
        <f>Forward!U105*(1+SUM($B105:$B$228))</f>
        <v>0</v>
      </c>
      <c r="V105" s="6"/>
      <c r="W105" s="20">
        <f t="shared" si="0"/>
        <v>170.91140555555555</v>
      </c>
      <c r="X105" s="20">
        <f t="shared" si="1"/>
        <v>246.05081733539095</v>
      </c>
      <c r="Y105" s="23">
        <f t="shared" si="2"/>
        <v>181.5739833333333</v>
      </c>
      <c r="Z105" s="23">
        <f t="shared" si="3"/>
        <v>235.11117808641976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198.28731444444443</v>
      </c>
      <c r="AJ105" s="9">
        <f t="shared" si="8"/>
        <v>0.53707476137632448</v>
      </c>
      <c r="AK105" s="9">
        <f t="shared" si="9"/>
        <v>0.53707476137632448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Forward!L106*(1+SUM($B106:$B$228))-'Swap - Encargos'!C23+'Swap - Encargos'!O23</f>
        <v>159.3964</v>
      </c>
      <c r="M106" s="4">
        <f>Forward!M106*(1+SUM($B106:$B$228))-'Swap - Encargos'!D23+'Swap - Encargos'!P23</f>
        <v>157.72989999999999</v>
      </c>
      <c r="N106" s="4">
        <f>Forward!N106*(1+SUM($B106:$B$228))-'Swap - Encargos'!E23+'Swap - Encargos'!Q23</f>
        <v>170.46279999999999</v>
      </c>
      <c r="O106" s="4">
        <f>Forward!O106*(1+SUM($B106:$B$228))-'Swap - Encargos'!F23+'Swap - Encargos'!R23</f>
        <v>181.66249999999999</v>
      </c>
      <c r="P106" s="4">
        <f>Forward!P106*(1+SUM($B106:$B$228))-'Swap - Encargos'!G23+'Swap - Encargos'!S23</f>
        <v>198.52869999999999</v>
      </c>
      <c r="Q106" s="4">
        <f>Forward!Q106*(1+SUM($B106:$B$228))-'Swap - Encargos'!H23+'Swap - Encargos'!T23</f>
        <v>208.26159999999999</v>
      </c>
      <c r="R106" s="4"/>
      <c r="S106" s="4"/>
      <c r="T106" s="4"/>
      <c r="U106" s="4">
        <f>Forward!U106*(1+SUM($B106:$B$228))</f>
        <v>0</v>
      </c>
      <c r="V106" s="6"/>
      <c r="W106" s="20">
        <f t="shared" si="0"/>
        <v>167.47772222222221</v>
      </c>
      <c r="X106" s="20">
        <f t="shared" si="1"/>
        <v>246.05081733539095</v>
      </c>
      <c r="Y106" s="23">
        <f t="shared" si="2"/>
        <v>180.07142000000002</v>
      </c>
      <c r="Z106" s="23">
        <f t="shared" si="3"/>
        <v>235.11117808641976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201.72099777777777</v>
      </c>
      <c r="AJ106" s="9">
        <f t="shared" si="8"/>
        <v>0.54637512767589713</v>
      </c>
      <c r="AK106" s="9">
        <f t="shared" si="9"/>
        <v>0.54637512767589713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Forward!L107*(1+SUM($B107:$B$228))-'Swap - Encargos'!C24+'Swap - Encargos'!O24</f>
        <v>163.37700000000001</v>
      </c>
      <c r="M107" s="4">
        <f>Forward!M107*(1+SUM($B107:$B$228))-'Swap - Encargos'!D24+'Swap - Encargos'!P24</f>
        <v>157.59280000000001</v>
      </c>
      <c r="N107" s="4">
        <f>Forward!N107*(1+SUM($B107:$B$228))-'Swap - Encargos'!E24+'Swap - Encargos'!Q24</f>
        <v>178.684</v>
      </c>
      <c r="O107" s="4">
        <f>Forward!O107*(1+SUM($B107:$B$228))-'Swap - Encargos'!F24+'Swap - Encargos'!R24</f>
        <v>182.99100000000001</v>
      </c>
      <c r="P107" s="4">
        <f>Forward!P107*(1+SUM($B107:$B$228))-'Swap - Encargos'!G24+'Swap - Encargos'!S24</f>
        <v>192.9059</v>
      </c>
      <c r="Q107" s="4">
        <f>Forward!Q107*(1+SUM($B107:$B$228))-'Swap - Encargos'!H24+'Swap - Encargos'!T24</f>
        <v>204.60500000000002</v>
      </c>
      <c r="R107" s="4"/>
      <c r="S107" s="4"/>
      <c r="T107" s="4"/>
      <c r="U107" s="4">
        <f>Forward!U107*(1+SUM($B107:$B$228))</f>
        <v>0</v>
      </c>
      <c r="V107" s="6"/>
      <c r="W107" s="20">
        <f t="shared" si="0"/>
        <v>171.45476666666667</v>
      </c>
      <c r="X107" s="20">
        <f t="shared" si="1"/>
        <v>246.05081733539095</v>
      </c>
      <c r="Y107" s="23">
        <f t="shared" si="2"/>
        <v>181.29434000000001</v>
      </c>
      <c r="Z107" s="23">
        <f t="shared" si="3"/>
        <v>235.11117808641976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197.74395333333331</v>
      </c>
      <c r="AJ107" s="9">
        <f t="shared" si="8"/>
        <v>0.53560303062083559</v>
      </c>
      <c r="AK107" s="9">
        <f t="shared" si="9"/>
        <v>0.53560303062083559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Forward!L108*(1+SUM($B108:$B$228))-'Swap - Encargos'!C25+'Swap - Encargos'!O25</f>
        <v>164.113</v>
      </c>
      <c r="M108" s="4">
        <f>Forward!M108*(1+SUM($B108:$B$228))-'Swap - Encargos'!D25+'Swap - Encargos'!P25</f>
        <v>171.0111</v>
      </c>
      <c r="N108" s="4">
        <f>Forward!N108*(1+SUM($B108:$B$228))-'Swap - Encargos'!E25+'Swap - Encargos'!Q25</f>
        <v>187.55070000000001</v>
      </c>
      <c r="O108" s="4">
        <f>Forward!O108*(1+SUM($B108:$B$228))-'Swap - Encargos'!F25+'Swap - Encargos'!R25</f>
        <v>190.83370000000002</v>
      </c>
      <c r="P108" s="4">
        <f>Forward!P108*(1+SUM($B108:$B$228))-'Swap - Encargos'!G25+'Swap - Encargos'!S25</f>
        <v>192.5771</v>
      </c>
      <c r="Q108" s="4">
        <f>Forward!Q108*(1+SUM($B108:$B$228))-'Swap - Encargos'!H25+'Swap - Encargos'!T25</f>
        <v>212.245</v>
      </c>
      <c r="R108" s="4"/>
      <c r="S108" s="4"/>
      <c r="T108" s="4"/>
      <c r="U108" s="4">
        <f>Forward!U108*(1+SUM($B108:$B$228))</f>
        <v>0</v>
      </c>
      <c r="V108" s="6"/>
      <c r="W108" s="20">
        <f t="shared" si="0"/>
        <v>181.64735000000002</v>
      </c>
      <c r="X108" s="20">
        <f t="shared" si="1"/>
        <v>246.05081733539095</v>
      </c>
      <c r="Y108" s="23">
        <f t="shared" si="2"/>
        <v>189.23912000000001</v>
      </c>
      <c r="Z108" s="23">
        <f t="shared" si="3"/>
        <v>235.11117808641976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187.55136999999996</v>
      </c>
      <c r="AJ108" s="9">
        <f t="shared" si="8"/>
        <v>0.50799572111192581</v>
      </c>
      <c r="AK108" s="9">
        <f t="shared" si="9"/>
        <v>0.50799572111192581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Forward!L109*(1+SUM($B109:$B$228))-'Swap - Encargos'!C26+'Swap - Encargos'!O26</f>
        <v>165.93049999999999</v>
      </c>
      <c r="M109" s="4">
        <f>Forward!M109*(1+SUM($B109:$B$228))-'Swap - Encargos'!D26+'Swap - Encargos'!P26</f>
        <v>172.55799999999999</v>
      </c>
      <c r="N109" s="4">
        <f>Forward!N109*(1+SUM($B109:$B$228))-'Swap - Encargos'!E26+'Swap - Encargos'!Q26</f>
        <v>198.072</v>
      </c>
      <c r="O109" s="4">
        <f>Forward!O109*(1+SUM($B109:$B$228))-'Swap - Encargos'!F26+'Swap - Encargos'!R26</f>
        <v>206.327</v>
      </c>
      <c r="P109" s="4">
        <f>Forward!P109*(1+SUM($B109:$B$228))-'Swap - Encargos'!G26+'Swap - Encargos'!S26</f>
        <v>211.20149999999998</v>
      </c>
      <c r="Q109" s="4">
        <f>Forward!Q109*(1+SUM($B109:$B$228))-'Swap - Encargos'!H26+'Swap - Encargos'!T26</f>
        <v>217.2055</v>
      </c>
      <c r="R109" s="4"/>
      <c r="S109" s="4"/>
      <c r="T109" s="4"/>
      <c r="U109" s="4">
        <f>Forward!U109*(1+SUM($B109:$B$228))</f>
        <v>0</v>
      </c>
      <c r="V109" s="6"/>
      <c r="W109" s="20">
        <f t="shared" si="0"/>
        <v>191.19687499999998</v>
      </c>
      <c r="X109" s="20">
        <f t="shared" si="1"/>
        <v>246.05081733539095</v>
      </c>
      <c r="Y109" s="23">
        <f t="shared" si="2"/>
        <v>200.21821666666668</v>
      </c>
      <c r="Z109" s="23">
        <f t="shared" si="3"/>
        <v>235.11117808641976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178.001845</v>
      </c>
      <c r="AJ109" s="9">
        <f t="shared" si="8"/>
        <v>0.48213017910787992</v>
      </c>
      <c r="AK109" s="9">
        <f t="shared" si="9"/>
        <v>0.48213017910787992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Forward!M110*(1+SUM($B110:$B$228))-'Swap - Encargos'!D27+'Swap - Encargos'!P27</f>
        <v>170.72399999999999</v>
      </c>
      <c r="N110" s="4">
        <f>Forward!N110*(1+SUM($B110:$B$228))-'Swap - Encargos'!E27+'Swap - Encargos'!Q27</f>
        <v>188.56450000000001</v>
      </c>
      <c r="O110" s="4">
        <f>Forward!O110*(1+SUM($B110:$B$228))-'Swap - Encargos'!F27+'Swap - Encargos'!R27</f>
        <v>196.0369</v>
      </c>
      <c r="P110" s="4">
        <f>Forward!P110*(1+SUM($B110:$B$228))-'Swap - Encargos'!G27+'Swap - Encargos'!S27</f>
        <v>226.61360000000002</v>
      </c>
      <c r="Q110" s="4">
        <f>Forward!Q110*(1+SUM($B110:$B$228))-'Swap - Encargos'!H27+'Swap - Encargos'!T27</f>
        <v>222.49090000000001</v>
      </c>
      <c r="R110" s="4"/>
      <c r="S110" s="4"/>
      <c r="T110" s="4"/>
      <c r="U110" s="4">
        <f>Forward!U110*(1+SUM($B110:$B$228))</f>
        <v>0</v>
      </c>
      <c r="V110" s="6"/>
      <c r="W110" s="20">
        <f t="shared" si="0"/>
        <v>185.10846666666669</v>
      </c>
      <c r="X110" s="20">
        <f t="shared" si="1"/>
        <v>246.05081733539095</v>
      </c>
      <c r="Y110" s="23">
        <f t="shared" si="2"/>
        <v>200.88598000000002</v>
      </c>
      <c r="Z110" s="23">
        <f t="shared" si="3"/>
        <v>235.11117808641976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203.90708333333328</v>
      </c>
      <c r="AJ110" s="9">
        <f t="shared" si="8"/>
        <v>0.52416178050808837</v>
      </c>
      <c r="AK110" s="9">
        <f t="shared" si="9"/>
        <v>0.52416178050808837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Forward!M111*(1+SUM($B111:$B$228))-'Swap - Encargos'!D28+'Swap - Encargos'!P28</f>
        <v>213.8415</v>
      </c>
      <c r="N111" s="4">
        <f>Forward!N111*(1+SUM($B111:$B$228))-'Swap - Encargos'!E28+'Swap - Encargos'!Q28</f>
        <v>277.596</v>
      </c>
      <c r="O111" s="4">
        <f>Forward!O111*(1+SUM($B111:$B$228))-'Swap - Encargos'!F28+'Swap - Encargos'!R28</f>
        <v>265.52949999999998</v>
      </c>
      <c r="P111" s="4">
        <f>Forward!P111*(1+SUM($B111:$B$228))-'Swap - Encargos'!G28+'Swap - Encargos'!S28</f>
        <v>262.81849999999997</v>
      </c>
      <c r="Q111" s="4">
        <f>Forward!Q111*(1+SUM($B111:$B$228))-'Swap - Encargos'!H28+'Swap - Encargos'!T28</f>
        <v>254.6335</v>
      </c>
      <c r="R111" s="4"/>
      <c r="S111" s="4"/>
      <c r="T111" s="4"/>
      <c r="U111" s="4">
        <f>Forward!U111*(1+SUM($B111:$B$228))</f>
        <v>0</v>
      </c>
      <c r="V111" s="6"/>
      <c r="W111" s="20">
        <f t="shared" si="0"/>
        <v>253.68280555555552</v>
      </c>
      <c r="X111" s="20">
        <f t="shared" si="1"/>
        <v>246.05081733539095</v>
      </c>
      <c r="Y111" s="23">
        <f t="shared" si="2"/>
        <v>251.31977499999999</v>
      </c>
      <c r="Z111" s="23">
        <f t="shared" si="3"/>
        <v>235.11117808641976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135.33274444444444</v>
      </c>
      <c r="AJ111" s="9">
        <f t="shared" si="8"/>
        <v>0.34788517951131892</v>
      </c>
      <c r="AK111" s="9">
        <f t="shared" si="9"/>
        <v>0.34788517951131892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Forward!M112*(1+SUM($B112:$B$228))-'Swap - Encargos'!D29+'Swap - Encargos'!P29</f>
        <v>215.52180000000001</v>
      </c>
      <c r="N112" s="4">
        <f>Forward!N112*(1+SUM($B112:$B$228))-'Swap - Encargos'!E29+'Swap - Encargos'!Q29</f>
        <v>257.15020000000004</v>
      </c>
      <c r="O112" s="4">
        <f>Forward!O112*(1+SUM($B112:$B$228))-'Swap - Encargos'!F29+'Swap - Encargos'!R29</f>
        <v>249.489</v>
      </c>
      <c r="P112" s="4">
        <f>Forward!P112*(1+SUM($B112:$B$228))-'Swap - Encargos'!G29+'Swap - Encargos'!S29</f>
        <v>245.82780000000002</v>
      </c>
      <c r="Q112" s="4">
        <f>Forward!Q112*(1+SUM($B112:$B$228))-'Swap - Encargos'!H29+'Swap - Encargos'!T29</f>
        <v>247.93800000000002</v>
      </c>
      <c r="R112" s="4"/>
      <c r="S112" s="4"/>
      <c r="T112" s="4"/>
      <c r="U112" s="4">
        <f>Forward!U112*(1+SUM($B112:$B$228))</f>
        <v>0</v>
      </c>
      <c r="V112" s="6"/>
      <c r="W112" s="20">
        <f t="shared" si="0"/>
        <v>242.40400000000005</v>
      </c>
      <c r="X112" s="20">
        <f t="shared" si="1"/>
        <v>246.05081733539095</v>
      </c>
      <c r="Y112" s="23">
        <f t="shared" si="2"/>
        <v>236.00130000000001</v>
      </c>
      <c r="Z112" s="23">
        <f t="shared" si="3"/>
        <v>235.11117808641976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146.61154999999991</v>
      </c>
      <c r="AJ112" s="9">
        <f t="shared" si="8"/>
        <v>0.37687837928329582</v>
      </c>
      <c r="AK112" s="9">
        <f t="shared" si="9"/>
        <v>0.37687837928329582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Forward!M113*(1+SUM($B113:$B$228))-'Swap - Encargos'!D30+'Swap - Encargos'!P30</f>
        <v>196.29</v>
      </c>
      <c r="N113" s="4">
        <f>Forward!N113*(1+SUM($B113:$B$228))-'Swap - Encargos'!E30+'Swap - Encargos'!Q30</f>
        <v>229.09100000000001</v>
      </c>
      <c r="O113" s="4">
        <f>Forward!O113*(1+SUM($B113:$B$228))-'Swap - Encargos'!F30+'Swap - Encargos'!R30</f>
        <v>234.1996</v>
      </c>
      <c r="P113" s="4">
        <f>Forward!P113*(1+SUM($B113:$B$228))-'Swap - Encargos'!G30+'Swap - Encargos'!S30</f>
        <v>235.76519999999999</v>
      </c>
      <c r="Q113" s="4">
        <f>Forward!Q113*(1+SUM($B113:$B$228))-'Swap - Encargos'!H30+'Swap - Encargos'!T30</f>
        <v>232.22220000000002</v>
      </c>
      <c r="R113" s="4"/>
      <c r="S113" s="4"/>
      <c r="T113" s="4"/>
      <c r="U113" s="4">
        <f>Forward!U113*(1+SUM($B113:$B$228))</f>
        <v>0</v>
      </c>
      <c r="V113" s="6"/>
      <c r="W113" s="20">
        <f t="shared" si="0"/>
        <v>223.1498</v>
      </c>
      <c r="X113" s="20">
        <f t="shared" si="1"/>
        <v>246.05081733539095</v>
      </c>
      <c r="Y113" s="23">
        <f t="shared" si="2"/>
        <v>215.69909999999999</v>
      </c>
      <c r="Z113" s="23">
        <f t="shared" si="3"/>
        <v>235.11117808641976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165.86574999999996</v>
      </c>
      <c r="AJ113" s="9">
        <f t="shared" si="8"/>
        <v>0.42637305886615579</v>
      </c>
      <c r="AK113" s="9">
        <f t="shared" si="9"/>
        <v>0.42637305886615579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Forward!M114*(1+SUM($B114:$B$228))-'Swap - Encargos'!D31+'Swap - Encargos'!P31</f>
        <v>174.57599999999999</v>
      </c>
      <c r="N114" s="4">
        <f>Forward!N114*(1+SUM($B114:$B$228))-'Swap - Encargos'!E31+'Swap - Encargos'!Q31</f>
        <v>215.768</v>
      </c>
      <c r="O114" s="4">
        <f>Forward!O114*(1+SUM($B114:$B$228))-'Swap - Encargos'!F31+'Swap - Encargos'!R31</f>
        <v>227.34</v>
      </c>
      <c r="P114" s="4">
        <f>Forward!P114*(1+SUM($B114:$B$228))-'Swap - Encargos'!G31+'Swap - Encargos'!S31</f>
        <v>224.0256</v>
      </c>
      <c r="Q114" s="4">
        <f>Forward!Q114*(1+SUM($B114:$B$228))-'Swap - Encargos'!H31+'Swap - Encargos'!T31</f>
        <v>222.5016</v>
      </c>
      <c r="R114" s="4"/>
      <c r="S114" s="4"/>
      <c r="T114" s="4"/>
      <c r="U114" s="4">
        <f>Forward!U114*(1+SUM($B114:$B$228))</f>
        <v>0</v>
      </c>
      <c r="V114" s="6"/>
      <c r="W114" s="20">
        <f t="shared" si="0"/>
        <v>211.38906666666665</v>
      </c>
      <c r="X114" s="20">
        <f t="shared" si="1"/>
        <v>246.05081733539095</v>
      </c>
      <c r="Y114" s="23">
        <f t="shared" si="2"/>
        <v>201.20384000000001</v>
      </c>
      <c r="Z114" s="23">
        <f t="shared" si="3"/>
        <v>235.11117808641976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177.62648333333331</v>
      </c>
      <c r="AJ114" s="9">
        <f t="shared" si="8"/>
        <v>0.45660509800529397</v>
      </c>
      <c r="AK114" s="9">
        <f t="shared" si="9"/>
        <v>0.45660509800529397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Forward!M115*(1+SUM($B115:$B$228))-'Swap - Encargos'!D32+'Swap - Encargos'!P32</f>
        <v>238.23440000000002</v>
      </c>
      <c r="N115" s="4">
        <f>Forward!N115*(1+SUM($B115:$B$228))-'Swap - Encargos'!E32+'Swap - Encargos'!Q32</f>
        <v>250.73740000000001</v>
      </c>
      <c r="O115" s="4">
        <f>Forward!O115*(1+SUM($B115:$B$228))-'Swap - Encargos'!F32+'Swap - Encargos'!R32</f>
        <v>244.83760000000001</v>
      </c>
      <c r="P115" s="4">
        <f>Forward!P115*(1+SUM($B115:$B$228))-'Swap - Encargos'!G32+'Swap - Encargos'!S32</f>
        <v>233.036</v>
      </c>
      <c r="Q115" s="4">
        <f>Forward!Q115*(1+SUM($B115:$B$228))-'Swap - Encargos'!H32+'Swap - Encargos'!T32</f>
        <v>230.53500000000003</v>
      </c>
      <c r="R115" s="4"/>
      <c r="S115" s="4"/>
      <c r="T115" s="4"/>
      <c r="U115" s="4">
        <f>Forward!U115*(1+SUM($B115:$B$228))</f>
        <v>0</v>
      </c>
      <c r="V115" s="6"/>
      <c r="W115" s="20">
        <f t="shared" si="0"/>
        <v>243.88113333333337</v>
      </c>
      <c r="X115" s="20">
        <f t="shared" si="1"/>
        <v>246.05081733539095</v>
      </c>
      <c r="Y115" s="23">
        <f t="shared" si="2"/>
        <v>219.62321333333333</v>
      </c>
      <c r="Z115" s="23">
        <f t="shared" si="3"/>
        <v>235.11117808641976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145.1344166666666</v>
      </c>
      <c r="AJ115" s="9">
        <f t="shared" si="8"/>
        <v>0.37308127314362272</v>
      </c>
      <c r="AK115" s="9">
        <f t="shared" si="9"/>
        <v>0.37308127314362272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Forward!M116*(1+SUM($B116:$B$228))-'Swap - Encargos'!D33+'Swap - Encargos'!P33</f>
        <v>298.56299999999999</v>
      </c>
      <c r="N116" s="4">
        <f>Forward!N116*(1+SUM($B116:$B$228))-'Swap - Encargos'!E33+'Swap - Encargos'!Q33</f>
        <v>272.79719999999998</v>
      </c>
      <c r="O116" s="4">
        <f>Forward!O116*(1+SUM($B116:$B$228))-'Swap - Encargos'!F33+'Swap - Encargos'!R33</f>
        <v>251.32570000000001</v>
      </c>
      <c r="P116" s="4">
        <f>Forward!P116*(1+SUM($B116:$B$228))-'Swap - Encargos'!G33+'Swap - Encargos'!S33</f>
        <v>236.7561</v>
      </c>
      <c r="Q116" s="4">
        <f>Forward!Q116*(1+SUM($B116:$B$228))-'Swap - Encargos'!H33+'Swap - Encargos'!T33</f>
        <v>231.26560000000001</v>
      </c>
      <c r="R116" s="4"/>
      <c r="S116" s="4"/>
      <c r="T116" s="4"/>
      <c r="U116" s="4">
        <f>Forward!U116*(1+SUM($B116:$B$228))</f>
        <v>0</v>
      </c>
      <c r="V116" s="6"/>
      <c r="W116" s="20">
        <f t="shared" si="0"/>
        <v>263.92748333333333</v>
      </c>
      <c r="X116" s="20">
        <f t="shared" si="1"/>
        <v>246.05081733539095</v>
      </c>
      <c r="Y116" s="23">
        <f t="shared" si="2"/>
        <v>228.28522000000001</v>
      </c>
      <c r="Z116" s="23">
        <f t="shared" si="3"/>
        <v>235.11117808641976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125.08806666666663</v>
      </c>
      <c r="AJ116" s="9">
        <f t="shared" si="8"/>
        <v>0.32155029963883613</v>
      </c>
      <c r="AK116" s="9">
        <f t="shared" si="9"/>
        <v>0.32155029963883613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Forward!M117*(1+SUM($B117:$B$228))-'Swap - Encargos'!D34+'Swap - Encargos'!P34</f>
        <v>238.44550000000001</v>
      </c>
      <c r="N117" s="4">
        <f>Forward!N117*(1+SUM($B117:$B$228))-'Swap - Encargos'!E34+'Swap - Encargos'!Q34</f>
        <v>256.04860000000002</v>
      </c>
      <c r="O117" s="4">
        <f>Forward!O117*(1+SUM($B117:$B$228))-'Swap - Encargos'!F34+'Swap - Encargos'!R34</f>
        <v>239.10560000000001</v>
      </c>
      <c r="P117" s="4">
        <f>Forward!P117*(1+SUM($B117:$B$228))-'Swap - Encargos'!G34+'Swap - Encargos'!S34</f>
        <v>233.97400000000002</v>
      </c>
      <c r="Q117" s="4">
        <f>Forward!Q117*(1+SUM($B117:$B$228))-'Swap - Encargos'!H34+'Swap - Encargos'!T34</f>
        <v>224.5025</v>
      </c>
      <c r="R117" s="4"/>
      <c r="S117" s="4"/>
      <c r="T117" s="4"/>
      <c r="U117" s="4">
        <f>Forward!U117*(1+SUM($B117:$B$228))</f>
        <v>0</v>
      </c>
      <c r="V117" s="6"/>
      <c r="W117" s="20">
        <f t="shared" si="0"/>
        <v>243.66377499999999</v>
      </c>
      <c r="X117" s="20">
        <f t="shared" si="1"/>
        <v>246.05081733539095</v>
      </c>
      <c r="Y117" s="23">
        <f t="shared" si="2"/>
        <v>210.59659833333336</v>
      </c>
      <c r="Z117" s="23">
        <f t="shared" si="3"/>
        <v>235.11117808641976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145.35177499999998</v>
      </c>
      <c r="AJ117" s="9">
        <f t="shared" si="8"/>
        <v>0.3736400125907563</v>
      </c>
      <c r="AK117" s="9">
        <f t="shared" si="9"/>
        <v>0.3736400125907563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Forward!M118*(1+SUM($B118:$B$228))-'Swap - Encargos'!D35+'Swap - Encargos'!P35</f>
        <v>289.06720000000001</v>
      </c>
      <c r="N118" s="4">
        <f>Forward!N118*(1+SUM($B118:$B$228))-'Swap - Encargos'!E35+'Swap - Encargos'!Q35</f>
        <v>265.95839999999998</v>
      </c>
      <c r="O118" s="4">
        <f>Forward!O118*(1+SUM($B118:$B$228))-'Swap - Encargos'!F35+'Swap - Encargos'!R35</f>
        <v>250.48000000000002</v>
      </c>
      <c r="P118" s="4">
        <f>Forward!P118*(1+SUM($B118:$B$228))-'Swap - Encargos'!G35+'Swap - Encargos'!S35</f>
        <v>238.9092</v>
      </c>
      <c r="Q118" s="4">
        <f>Forward!Q118*(1+SUM($B118:$B$228))-'Swap - Encargos'!H35+'Swap - Encargos'!T35</f>
        <v>228.44720000000001</v>
      </c>
      <c r="R118" s="4"/>
      <c r="S118" s="4"/>
      <c r="T118" s="4"/>
      <c r="U118" s="4">
        <f>Forward!U118*(1+SUM($B118:$B$228))</f>
        <v>0</v>
      </c>
      <c r="V118" s="6"/>
      <c r="W118" s="20">
        <f t="shared" si="0"/>
        <v>257.35564444444447</v>
      </c>
      <c r="X118" s="20">
        <f t="shared" si="1"/>
        <v>246.05081733539095</v>
      </c>
      <c r="Y118" s="23">
        <f t="shared" si="2"/>
        <v>216.03010666666663</v>
      </c>
      <c r="Z118" s="23">
        <f t="shared" si="3"/>
        <v>235.11117808641976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131.6599055555555</v>
      </c>
      <c r="AJ118" s="9">
        <f t="shared" si="8"/>
        <v>0.33844381170766957</v>
      </c>
      <c r="AK118" s="9">
        <f t="shared" si="9"/>
        <v>0.33844381170766957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Forward!M119*(1+SUM($B119:$B$228))-'Swap - Encargos'!D36+'Swap - Encargos'!P36</f>
        <v>351.16</v>
      </c>
      <c r="N119" s="4">
        <f>Forward!N119*(1+SUM($B119:$B$228))-'Swap - Encargos'!E36+'Swap - Encargos'!Q36</f>
        <v>272.38400000000001</v>
      </c>
      <c r="O119" s="4">
        <f>Forward!O119*(1+SUM($B119:$B$228))-'Swap - Encargos'!F36+'Swap - Encargos'!R36</f>
        <v>242.68800000000002</v>
      </c>
      <c r="P119" s="4">
        <f>Forward!P119*(1+SUM($B119:$B$228))-'Swap - Encargos'!G36+'Swap - Encargos'!S36</f>
        <v>227.92800000000003</v>
      </c>
      <c r="Q119" s="4">
        <f>Forward!Q119*(1+SUM($B119:$B$228))-'Swap - Encargos'!H36+'Swap - Encargos'!T36</f>
        <v>228.488</v>
      </c>
      <c r="R119" s="4"/>
      <c r="S119" s="4"/>
      <c r="T119" s="4"/>
      <c r="U119" s="4">
        <f>Forward!U119*(1+SUM($B119:$B$228))</f>
        <v>0</v>
      </c>
      <c r="V119" s="6"/>
      <c r="W119" s="20">
        <f t="shared" si="0"/>
        <v>257.93599999999998</v>
      </c>
      <c r="X119" s="20">
        <f t="shared" si="1"/>
        <v>246.05081733539095</v>
      </c>
      <c r="Y119" s="23">
        <f t="shared" si="2"/>
        <v>211.85559999999998</v>
      </c>
      <c r="Z119" s="23">
        <f t="shared" si="3"/>
        <v>235.11117808641976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131.07954999999998</v>
      </c>
      <c r="AJ119" s="9">
        <f t="shared" si="8"/>
        <v>0.33695195474833844</v>
      </c>
      <c r="AK119" s="9">
        <f t="shared" si="9"/>
        <v>0.33695195474833844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Forward!M120*(1+SUM($B120:$B$228))-'Swap - Encargos'!D37+'Swap - Encargos'!P37</f>
        <v>311.29320000000001</v>
      </c>
      <c r="N120" s="4">
        <f>Forward!N120*(1+SUM($B120:$B$228))-'Swap - Encargos'!E37+'Swap - Encargos'!Q37</f>
        <v>201.5376</v>
      </c>
      <c r="O120" s="4">
        <f>Forward!O120*(1+SUM($B120:$B$228))-'Swap - Encargos'!F37+'Swap - Encargos'!R37</f>
        <v>229.6114</v>
      </c>
      <c r="P120" s="4">
        <f>Forward!P120*(1+SUM($B120:$B$228))-'Swap - Encargos'!G37+'Swap - Encargos'!S37</f>
        <v>228.7028</v>
      </c>
      <c r="Q120" s="4">
        <f>Forward!Q120*(1+SUM($B120:$B$228))-'Swap - Encargos'!H37+'Swap - Encargos'!T37</f>
        <v>218.28980000000001</v>
      </c>
      <c r="R120" s="4"/>
      <c r="S120" s="4"/>
      <c r="T120" s="4"/>
      <c r="U120" s="4">
        <f>Forward!U120*(1+SUM($B120:$B$228))</f>
        <v>0</v>
      </c>
      <c r="V120" s="6"/>
      <c r="W120" s="20">
        <f t="shared" si="0"/>
        <v>224.53895555555559</v>
      </c>
      <c r="X120" s="20">
        <f t="shared" si="1"/>
        <v>246.05081733539095</v>
      </c>
      <c r="Y120" s="23">
        <f t="shared" si="2"/>
        <v>186.00476</v>
      </c>
      <c r="Z120" s="23">
        <f t="shared" si="3"/>
        <v>235.11117808641976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164.47659444444437</v>
      </c>
      <c r="AJ120" s="9">
        <f t="shared" si="8"/>
        <v>0.42280210763925602</v>
      </c>
      <c r="AK120" s="9">
        <f t="shared" si="9"/>
        <v>0.42280210763925602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Forward!M121*(1+SUM($B121:$B$228))-'Swap - Encargos'!D38+'Swap - Encargos'!P38</f>
        <v>166.2079</v>
      </c>
      <c r="N121" s="4">
        <f>Forward!N121*(1+SUM($B121:$B$228))-'Swap - Encargos'!E38+'Swap - Encargos'!Q38</f>
        <v>215.166</v>
      </c>
      <c r="O121" s="4">
        <f>Forward!O121*(1+SUM($B121:$B$228))-'Swap - Encargos'!F38+'Swap - Encargos'!R38</f>
        <v>231.0317</v>
      </c>
      <c r="P121" s="4">
        <f>Forward!P121*(1+SUM($B121:$B$228))-'Swap - Encargos'!G38+'Swap - Encargos'!S38</f>
        <v>240.63820000000001</v>
      </c>
      <c r="Q121" s="4">
        <f>Forward!Q121*(1+SUM($B121:$B$228))-'Swap - Encargos'!H38+'Swap - Encargos'!T38</f>
        <v>232.24469999999999</v>
      </c>
      <c r="R121" s="4"/>
      <c r="S121" s="4"/>
      <c r="T121" s="4"/>
      <c r="U121" s="4">
        <f>Forward!U121*(1+SUM($B121:$B$228))</f>
        <v>0</v>
      </c>
      <c r="V121" s="6"/>
      <c r="W121" s="20">
        <f t="shared" si="0"/>
        <v>226.87779166666667</v>
      </c>
      <c r="X121" s="20">
        <f t="shared" si="1"/>
        <v>246.05081733539095</v>
      </c>
      <c r="Y121" s="23">
        <f t="shared" si="2"/>
        <v>186.58625166666667</v>
      </c>
      <c r="Z121" s="23">
        <f t="shared" si="3"/>
        <v>235.11117808641976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162.1377583333333</v>
      </c>
      <c r="AJ121" s="9">
        <f t="shared" si="8"/>
        <v>0.41678991581013486</v>
      </c>
      <c r="AK121" s="9">
        <f t="shared" si="9"/>
        <v>0.41678991581013486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Forward!N122*(1+SUM($B122:$B$228))-'Swap - Encargos'!E39+'Swap - Encargos'!Q39</f>
        <v>213.86249999999998</v>
      </c>
      <c r="O122" s="4">
        <f>Forward!O122*(1+SUM($B122:$B$228))-'Swap - Encargos'!F39+'Swap - Encargos'!R39</f>
        <v>240.62649999999999</v>
      </c>
      <c r="P122" s="4">
        <f>Forward!P122*(1+SUM($B122:$B$228))-'Swap - Encargos'!G39+'Swap - Encargos'!S39</f>
        <v>233.23</v>
      </c>
      <c r="Q122" s="4">
        <f>Forward!Q122*(1+SUM($B122:$B$228))-'Swap - Encargos'!H39+'Swap - Encargos'!T39</f>
        <v>223.86249999999998</v>
      </c>
      <c r="R122" s="4"/>
      <c r="S122" s="4"/>
      <c r="T122" s="4"/>
      <c r="U122" s="4">
        <f>Forward!U122*(1+SUM($B122:$B$228))</f>
        <v>0</v>
      </c>
      <c r="V122" s="6"/>
      <c r="W122" s="20">
        <f t="shared" si="0"/>
        <v>229.23966666666669</v>
      </c>
      <c r="X122" s="20">
        <f t="shared" si="1"/>
        <v>246.05081733539095</v>
      </c>
      <c r="Y122" s="23">
        <f t="shared" si="2"/>
        <v>182.31630000000001</v>
      </c>
      <c r="Z122" s="23">
        <f t="shared" si="3"/>
        <v>235.11117808641976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176.86538333333326</v>
      </c>
      <c r="AJ122" s="9">
        <f t="shared" si="8"/>
        <v>0.43551633581836346</v>
      </c>
      <c r="AK122" s="9">
        <f t="shared" si="9"/>
        <v>0.43551633581836346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Forward!N123*(1+SUM($B123:$B$228))-'Swap - Encargos'!E40+'Swap - Encargos'!Q40</f>
        <v>270.32130000000001</v>
      </c>
      <c r="O123" s="4">
        <f>Forward!O123*(1+SUM($B123:$B$228))-'Swap - Encargos'!F40+'Swap - Encargos'!R40</f>
        <v>254.74610000000001</v>
      </c>
      <c r="P123" s="4">
        <f>Forward!P123*(1+SUM($B123:$B$228))-'Swap - Encargos'!G40+'Swap - Encargos'!S40</f>
        <v>251.23620000000003</v>
      </c>
      <c r="Q123" s="4">
        <f>Forward!Q123*(1+SUM($B123:$B$228))-'Swap - Encargos'!H40+'Swap - Encargos'!T40</f>
        <v>232.15770000000001</v>
      </c>
      <c r="R123" s="4"/>
      <c r="S123" s="4"/>
      <c r="T123" s="4"/>
      <c r="U123" s="4">
        <f>Forward!U123*(1+SUM($B123:$B$228))</f>
        <v>0</v>
      </c>
      <c r="V123" s="6"/>
      <c r="W123" s="20">
        <f t="shared" si="0"/>
        <v>257.70776666666666</v>
      </c>
      <c r="X123" s="20">
        <f t="shared" si="1"/>
        <v>246.05081733539095</v>
      </c>
      <c r="Y123" s="23">
        <f t="shared" si="2"/>
        <v>197.18690500000002</v>
      </c>
      <c r="Z123" s="23">
        <f t="shared" si="3"/>
        <v>235.11117808641976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148.39728333333329</v>
      </c>
      <c r="AJ123" s="9">
        <f t="shared" si="8"/>
        <v>0.36541600094195653</v>
      </c>
      <c r="AK123" s="9">
        <f t="shared" si="9"/>
        <v>0.36541600094195653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Forward!N124*(1+SUM($B124:$B$228))-'Swap - Encargos'!E41+'Swap - Encargos'!Q41</f>
        <v>344.93360000000001</v>
      </c>
      <c r="O124" s="4">
        <f>Forward!O124*(1+SUM($B124:$B$228))-'Swap - Encargos'!F41+'Swap - Encargos'!R41</f>
        <v>282.2296</v>
      </c>
      <c r="P124" s="4">
        <f>Forward!P124*(1+SUM($B124:$B$228))-'Swap - Encargos'!G41+'Swap - Encargos'!S41</f>
        <v>247.11279999999999</v>
      </c>
      <c r="Q124" s="4">
        <f>Forward!Q124*(1+SUM($B124:$B$228))-'Swap - Encargos'!H41+'Swap - Encargos'!T41</f>
        <v>238.23079999999999</v>
      </c>
      <c r="R124" s="4">
        <f>Forward!R124*(1+SUM($B124:$B$228))-'Swap - Encargos'!I41+'Swap - Encargos'!U41</f>
        <v>232.93680000000001</v>
      </c>
      <c r="S124" s="4"/>
      <c r="T124" s="4"/>
      <c r="U124" s="4">
        <f>Forward!U124*(1+SUM($B124:$B$228))</f>
        <v>0</v>
      </c>
      <c r="V124" s="6"/>
      <c r="W124" s="20">
        <f t="shared" si="0"/>
        <v>285.49740000000003</v>
      </c>
      <c r="X124" s="20">
        <f t="shared" si="1"/>
        <v>246.05081733539095</v>
      </c>
      <c r="Y124" s="23">
        <f t="shared" si="2"/>
        <v>257.59093333333334</v>
      </c>
      <c r="Z124" s="23">
        <f t="shared" si="3"/>
        <v>235.11117808641976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120.60764999999992</v>
      </c>
      <c r="AJ124" s="9">
        <f t="shared" si="8"/>
        <v>0.29698633395472412</v>
      </c>
      <c r="AK124" s="9">
        <f t="shared" si="9"/>
        <v>0.29698633395472412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Forward!N125*(1+SUM($B125:$B$228))-'Swap - Encargos'!E42+'Swap - Encargos'!Q42</f>
        <v>350.38799999999998</v>
      </c>
      <c r="O125" s="4">
        <f>Forward!O125*(1+SUM($B125:$B$228))-'Swap - Encargos'!F42+'Swap - Encargos'!R42</f>
        <v>285.30520000000001</v>
      </c>
      <c r="P125" s="4">
        <f>Forward!P125*(1+SUM($B125:$B$228))-'Swap - Encargos'!G42+'Swap - Encargos'!S42</f>
        <v>241.42320000000001</v>
      </c>
      <c r="Q125" s="4">
        <f>Forward!Q125*(1+SUM($B125:$B$228))-'Swap - Encargos'!H42+'Swap - Encargos'!T42</f>
        <v>223.42760000000001</v>
      </c>
      <c r="R125" s="4">
        <f>Forward!R125*(1+SUM($B125:$B$228))-'Swap - Encargos'!I42+'Swap - Encargos'!U42</f>
        <v>230.16560000000001</v>
      </c>
      <c r="S125" s="4">
        <f>Forward!S125*(1+SUM($B125:$B$228))-'Swap - Encargos'!J42+'Swap - Encargos'!V42</f>
        <v>234.90360000000001</v>
      </c>
      <c r="T125" s="4">
        <f>Forward!T125*(1+SUM($B125:$B$228))-'Swap - Encargos'!K42+'Swap - Encargos'!W42</f>
        <v>227.37960000000001</v>
      </c>
      <c r="U125" s="4">
        <f>Forward!U125*(1+SUM($B125:$B$228))</f>
        <v>0</v>
      </c>
      <c r="V125" s="6"/>
      <c r="W125" s="20">
        <f t="shared" si="0"/>
        <v>281.7921</v>
      </c>
      <c r="X125" s="20">
        <f t="shared" si="1"/>
        <v>246.05081733539095</v>
      </c>
      <c r="Y125" s="23">
        <f t="shared" si="2"/>
        <v>260.36770000000001</v>
      </c>
      <c r="Z125" s="23">
        <f t="shared" si="3"/>
        <v>235.11117808641976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124.31294999999994</v>
      </c>
      <c r="AJ125" s="9">
        <f t="shared" si="8"/>
        <v>0.30611032785728709</v>
      </c>
      <c r="AK125" s="9">
        <f t="shared" si="9"/>
        <v>0.30611032785728709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Forward!N126*(1+SUM($B126:$B$228))-'Swap - Encargos'!E43+'Swap - Encargos'!Q43</f>
        <v>359.12360000000001</v>
      </c>
      <c r="O126" s="4">
        <f>Forward!O126*(1+SUM($B126:$B$228))-'Swap - Encargos'!F43+'Swap - Encargos'!R43</f>
        <v>287.0351</v>
      </c>
      <c r="P126" s="4">
        <f>Forward!P126*(1+SUM($B126:$B$228))-'Swap - Encargos'!G43+'Swap - Encargos'!S43</f>
        <v>239.6301</v>
      </c>
      <c r="Q126" s="4">
        <f>Forward!Q126*(1+SUM($B126:$B$228))-'Swap - Encargos'!H43+'Swap - Encargos'!T43</f>
        <v>223.66810000000001</v>
      </c>
      <c r="R126" s="4">
        <f>Forward!R126*(1+SUM($B126:$B$228))-'Swap - Encargos'!I43+'Swap - Encargos'!U43</f>
        <v>234.42760000000001</v>
      </c>
      <c r="S126" s="4">
        <f>Forward!S126*(1+SUM($B126:$B$228))-'Swap - Encargos'!J43+'Swap - Encargos'!V43</f>
        <v>235.18710000000002</v>
      </c>
      <c r="T126" s="4">
        <f>Forward!T126*(1+SUM($B126:$B$228))-'Swap - Encargos'!K43+'Swap - Encargos'!W43</f>
        <v>225.70609999999999</v>
      </c>
      <c r="U126" s="4">
        <f>Forward!U126*(1+SUM($B126:$B$228))</f>
        <v>0</v>
      </c>
      <c r="V126" s="6"/>
      <c r="W126" s="20">
        <f t="shared" si="0"/>
        <v>280.21232222222221</v>
      </c>
      <c r="X126" s="20">
        <f t="shared" si="1"/>
        <v>246.05081733539095</v>
      </c>
      <c r="Y126" s="23">
        <f t="shared" si="2"/>
        <v>260.51446666666669</v>
      </c>
      <c r="Z126" s="23">
        <f t="shared" si="3"/>
        <v>235.11117808641976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125.89272777777774</v>
      </c>
      <c r="AJ126" s="9">
        <f t="shared" si="8"/>
        <v>0.31000039959556708</v>
      </c>
      <c r="AK126" s="9">
        <f t="shared" si="9"/>
        <v>0.31000039959556708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Forward!N127*(1+SUM($B127:$B$228))-'Swap - Encargos'!E44+'Swap - Encargos'!Q44</f>
        <v>374.56200000000001</v>
      </c>
      <c r="O127" s="4">
        <f>Forward!O127*(1+SUM($B127:$B$228))-'Swap - Encargos'!F44+'Swap - Encargos'!R44</f>
        <v>296.78550000000001</v>
      </c>
      <c r="P127" s="4">
        <f>Forward!P127*(1+SUM($B127:$B$228))-'Swap - Encargos'!G44+'Swap - Encargos'!S44</f>
        <v>246.01000000000002</v>
      </c>
      <c r="Q127" s="4">
        <f>Forward!Q127*(1+SUM($B127:$B$228))-'Swap - Encargos'!H44+'Swap - Encargos'!T44</f>
        <v>235.19100000000003</v>
      </c>
      <c r="R127" s="4">
        <f>Forward!R127*(1+SUM($B127:$B$228))-'Swap - Encargos'!I44+'Swap - Encargos'!U44</f>
        <v>238.96350000000001</v>
      </c>
      <c r="S127" s="4">
        <f>Forward!S127*(1+SUM($B127:$B$228))-'Swap - Encargos'!J44+'Swap - Encargos'!V44</f>
        <v>235.73600000000002</v>
      </c>
      <c r="T127" s="4">
        <f>Forward!T127*(1+SUM($B127:$B$228))-'Swap - Encargos'!K44+'Swap - Encargos'!W44</f>
        <v>220.28100000000001</v>
      </c>
      <c r="U127" s="4">
        <f>Forward!U127*(1+SUM($B127:$B$228))</f>
        <v>0</v>
      </c>
      <c r="V127" s="6"/>
      <c r="W127" s="20">
        <f t="shared" si="0"/>
        <v>286.42875000000004</v>
      </c>
      <c r="X127" s="20">
        <f t="shared" si="1"/>
        <v>246.05081733539095</v>
      </c>
      <c r="Y127" s="23">
        <f t="shared" si="2"/>
        <v>266.73356666666666</v>
      </c>
      <c r="Z127" s="23">
        <f t="shared" si="3"/>
        <v>235.11117808641976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119.67629999999991</v>
      </c>
      <c r="AJ127" s="9">
        <f t="shared" si="8"/>
        <v>0.29469296183339738</v>
      </c>
      <c r="AK127" s="9">
        <f t="shared" si="9"/>
        <v>0.29469296183339738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Forward!N128*(1+SUM($B128:$B$228))-'Swap - Encargos'!E45+'Swap - Encargos'!Q45</f>
        <v>336.61959999999999</v>
      </c>
      <c r="O128" s="4">
        <f>Forward!O128*(1+SUM($B128:$B$228))-'Swap - Encargos'!F45+'Swap - Encargos'!R45</f>
        <v>288.8956</v>
      </c>
      <c r="P128" s="4">
        <f>Forward!P128*(1+SUM($B128:$B$228))-'Swap - Encargos'!G45+'Swap - Encargos'!S45</f>
        <v>257.65440000000001</v>
      </c>
      <c r="Q128" s="4">
        <f>Forward!Q128*(1+SUM($B128:$B$228))-'Swap - Encargos'!H45+'Swap - Encargos'!T45</f>
        <v>236.79239999999999</v>
      </c>
      <c r="R128" s="4">
        <f>Forward!R128*(1+SUM($B128:$B$228))-'Swap - Encargos'!I45+'Swap - Encargos'!U45</f>
        <v>240.57689999999999</v>
      </c>
      <c r="S128" s="4">
        <f>Forward!S128*(1+SUM($B128:$B$228))-'Swap - Encargos'!J45+'Swap - Encargos'!V45</f>
        <v>236.36139999999997</v>
      </c>
      <c r="T128" s="4">
        <f>Forward!T128*(1+SUM($B128:$B$228))-'Swap - Encargos'!K45+'Swap - Encargos'!W45</f>
        <v>221.93039999999999</v>
      </c>
      <c r="U128" s="4">
        <f>Forward!U128*(1+SUM($B128:$B$228))</f>
        <v>0</v>
      </c>
      <c r="V128" s="6"/>
      <c r="W128" s="20">
        <f t="shared" si="0"/>
        <v>277.75200000000001</v>
      </c>
      <c r="X128" s="20">
        <f t="shared" si="1"/>
        <v>246.05081733539095</v>
      </c>
      <c r="Y128" s="23">
        <f t="shared" si="2"/>
        <v>262.08196000000004</v>
      </c>
      <c r="Z128" s="23">
        <f t="shared" si="3"/>
        <v>235.11117808641976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128.35304999999994</v>
      </c>
      <c r="AJ128" s="9">
        <f t="shared" si="8"/>
        <v>0.31605873898884035</v>
      </c>
      <c r="AK128" s="9">
        <f t="shared" si="9"/>
        <v>0.31605873898884035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Forward!N129*(1+SUM($B129:$B$228))-'Swap - Encargos'!E46+'Swap - Encargos'!Q46</f>
        <v>313.86649999999997</v>
      </c>
      <c r="O129" s="4">
        <f>Forward!O129*(1+SUM($B129:$B$228))-'Swap - Encargos'!F46+'Swap - Encargos'!R46</f>
        <v>274.85399999999998</v>
      </c>
      <c r="P129" s="4">
        <f>Forward!P129*(1+SUM($B129:$B$228))-'Swap - Encargos'!G46+'Swap - Encargos'!S46</f>
        <v>249.15299999999999</v>
      </c>
      <c r="Q129" s="4">
        <f>Forward!Q129*(1+SUM($B129:$B$228))-'Swap - Encargos'!H46+'Swap - Encargos'!T46</f>
        <v>232.30250000000001</v>
      </c>
      <c r="R129" s="4">
        <f>Forward!R129*(1+SUM($B129:$B$228))-'Swap - Encargos'!I46+'Swap - Encargos'!U46</f>
        <v>245.1</v>
      </c>
      <c r="S129" s="4">
        <f>Forward!S129*(1+SUM($B129:$B$228))-'Swap - Encargos'!J46+'Swap - Encargos'!V46</f>
        <v>230.89750000000001</v>
      </c>
      <c r="T129" s="4">
        <f>Forward!T129*(1+SUM($B129:$B$228))-'Swap - Encargos'!K46+'Swap - Encargos'!W46</f>
        <v>240.49250000000001</v>
      </c>
      <c r="U129" s="4">
        <f>Forward!U129*(1+SUM($B129:$B$228))</f>
        <v>0</v>
      </c>
      <c r="V129" s="6"/>
      <c r="W129" s="20">
        <f t="shared" si="0"/>
        <v>263.43149999999997</v>
      </c>
      <c r="X129" s="20">
        <f t="shared" si="1"/>
        <v>246.05081733539095</v>
      </c>
      <c r="Y129" s="23">
        <f t="shared" si="2"/>
        <v>253.37548333333334</v>
      </c>
      <c r="Z129" s="23">
        <f t="shared" si="3"/>
        <v>235.11117808641976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142.67354999999998</v>
      </c>
      <c r="AJ129" s="9">
        <f t="shared" si="8"/>
        <v>0.35132178238118439</v>
      </c>
      <c r="AK129" s="9">
        <f t="shared" si="9"/>
        <v>0.35132178238118439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Forward!N130*(1+SUM($B130:$B$228))-'Swap - Encargos'!E47+'Swap - Encargos'!Q47</f>
        <v>366.8528</v>
      </c>
      <c r="O130" s="4">
        <f>Forward!O130*(1+SUM($B130:$B$228))-'Swap - Encargos'!F47+'Swap - Encargos'!R47</f>
        <v>293.0224</v>
      </c>
      <c r="P130" s="4">
        <f>Forward!P130*(1+SUM($B130:$B$228))-'Swap - Encargos'!G47+'Swap - Encargos'!S47</f>
        <v>252.02560000000003</v>
      </c>
      <c r="Q130" s="4">
        <f>Forward!Q130*(1+SUM($B130:$B$228))-'Swap - Encargos'!H47+'Swap - Encargos'!T47</f>
        <v>243.15200000000002</v>
      </c>
      <c r="R130" s="4">
        <f>Forward!R130*(1+SUM($B130:$B$228))-'Swap - Encargos'!I47+'Swap - Encargos'!U47</f>
        <v>250.94400000000002</v>
      </c>
      <c r="S130" s="4">
        <f>Forward!S130*(1+SUM($B130:$B$228))-'Swap - Encargos'!J47+'Swap - Encargos'!V47</f>
        <v>250.73600000000002</v>
      </c>
      <c r="T130" s="4">
        <f>Forward!T130*(1+SUM($B130:$B$228))-'Swap - Encargos'!K47+'Swap - Encargos'!W47</f>
        <v>250.32000000000002</v>
      </c>
      <c r="U130" s="4">
        <f>Forward!U130*(1+SUM($B130:$B$228))</f>
        <v>0</v>
      </c>
      <c r="V130" s="6"/>
      <c r="W130" s="20">
        <f t="shared" si="0"/>
        <v>276.47786666666667</v>
      </c>
      <c r="X130" s="20">
        <f t="shared" si="1"/>
        <v>246.05081733539095</v>
      </c>
      <c r="Y130" s="23">
        <f t="shared" si="2"/>
        <v>265.71712000000002</v>
      </c>
      <c r="Z130" s="23">
        <f t="shared" si="3"/>
        <v>235.11117808641976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129.62718333333328</v>
      </c>
      <c r="AJ130" s="9">
        <f t="shared" si="8"/>
        <v>0.31919618663528881</v>
      </c>
      <c r="AK130" s="9">
        <f t="shared" si="9"/>
        <v>0.31919618663528881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Forward!N131*(1+SUM($B131:$B$228))-'Swap - Encargos'!E48+'Swap - Encargos'!Q48</f>
        <v>359.84960000000001</v>
      </c>
      <c r="O131" s="4">
        <f>Forward!O131*(1+SUM($B131:$B$228))-'Swap - Encargos'!F48+'Swap - Encargos'!R48</f>
        <v>267.3408</v>
      </c>
      <c r="P131" s="4">
        <f>Forward!P131*(1+SUM($B131:$B$228))-'Swap - Encargos'!G48+'Swap - Encargos'!S48</f>
        <v>253.90559999999999</v>
      </c>
      <c r="Q131" s="4">
        <f>Forward!Q131*(1+SUM($B131:$B$228))-'Swap - Encargos'!H48+'Swap - Encargos'!T48</f>
        <v>257.464</v>
      </c>
      <c r="R131" s="4">
        <f>Forward!R131*(1+SUM($B131:$B$228))-'Swap - Encargos'!I48+'Swap - Encargos'!U48</f>
        <v>260.27999999999997</v>
      </c>
      <c r="S131" s="4">
        <f>Forward!S131*(1+SUM($B131:$B$228))-'Swap - Encargos'!J48+'Swap - Encargos'!V48</f>
        <v>261.096</v>
      </c>
      <c r="T131" s="4">
        <f>Forward!T131*(1+SUM($B131:$B$228))-'Swap - Encargos'!K48+'Swap - Encargos'!W48</f>
        <v>259.72799999999995</v>
      </c>
      <c r="U131" s="4">
        <f>Forward!U131*(1+SUM($B131:$B$228))</f>
        <v>0</v>
      </c>
      <c r="V131" s="6"/>
      <c r="W131" s="20">
        <f t="shared" si="0"/>
        <v>268.10226666666665</v>
      </c>
      <c r="X131" s="20">
        <f t="shared" si="1"/>
        <v>246.05081733539095</v>
      </c>
      <c r="Y131" s="23">
        <f t="shared" si="2"/>
        <v>264.95495999999997</v>
      </c>
      <c r="Z131" s="23">
        <f t="shared" si="3"/>
        <v>235.11117808641976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138.0027833333333</v>
      </c>
      <c r="AJ131" s="9">
        <f t="shared" si="8"/>
        <v>0.33982040689553927</v>
      </c>
      <c r="AK131" s="9">
        <f>IF(AJ131&gt;0,AJ131,0)</f>
        <v>0.33982040689553927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Forward!N132*(1+SUM($B132:$B$228))-'Swap - Encargos'!E49+'Swap - Encargos'!Q49</f>
        <v>331.59050000000002</v>
      </c>
      <c r="O132" s="4">
        <f>Forward!O132*(1+SUM($B132:$B$228))-'Swap - Encargos'!F49+'Swap - Encargos'!R49</f>
        <v>265.01609999999999</v>
      </c>
      <c r="P132" s="4">
        <f>Forward!P132*(1+SUM($B132:$B$228))-'Swap - Encargos'!G49+'Swap - Encargos'!S49</f>
        <v>245.3647</v>
      </c>
      <c r="Q132" s="4">
        <f>Forward!Q132*(1+SUM($B132:$B$228))-'Swap - Encargos'!H49+'Swap - Encargos'!T49</f>
        <v>252.07750000000001</v>
      </c>
      <c r="R132" s="4">
        <f>Forward!R132*(1+SUM($B132:$B$228))-'Swap - Encargos'!I49+'Swap - Encargos'!U49</f>
        <v>250.898</v>
      </c>
      <c r="S132" s="4">
        <f>Forward!S132*(1+SUM($B132:$B$228))-'Swap - Encargos'!J49+'Swap - Encargos'!V49</f>
        <v>254.71850000000001</v>
      </c>
      <c r="T132" s="4">
        <f>Forward!T132*(1+SUM($B132:$B$228))-'Swap - Encargos'!K49+'Swap - Encargos'!W49</f>
        <v>256.35950000000003</v>
      </c>
      <c r="U132" s="4">
        <f>Forward!U132*(1+SUM($B132:$B$228))</f>
        <v>0</v>
      </c>
      <c r="V132" s="6"/>
      <c r="W132" s="20">
        <f t="shared" si="0"/>
        <v>258.57015555555552</v>
      </c>
      <c r="X132" s="20">
        <f t="shared" si="1"/>
        <v>246.05081733539095</v>
      </c>
      <c r="Y132" s="23">
        <f t="shared" si="2"/>
        <v>256.17735999999996</v>
      </c>
      <c r="Z132" s="23">
        <f t="shared" si="3"/>
        <v>235.11117808641976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147.53489444444443</v>
      </c>
      <c r="AJ132" s="9">
        <f t="shared" si="8"/>
        <v>0.3632924398365508</v>
      </c>
      <c r="AK132" s="9">
        <f>IF(AJ132&gt;0,AJ132,0)</f>
        <v>0.3632924398365508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Forward!N133*(1+SUM($B133:$B$228))-'Swap - Encargos'!E50+'Swap - Encargos'!Q50</f>
        <v>363.63920000000002</v>
      </c>
      <c r="O133" s="4">
        <f>Forward!O133*(1+SUM($B133:$B$228))-'Swap - Encargos'!F50+'Swap - Encargos'!R50</f>
        <v>314.7756</v>
      </c>
      <c r="P133" s="4">
        <f>Forward!P133*(1+SUM($B133:$B$228))-'Swap - Encargos'!G50+'Swap - Encargos'!S50</f>
        <v>294.03649999999999</v>
      </c>
      <c r="Q133" s="4">
        <f>Forward!Q133*(1+SUM($B133:$B$228))-'Swap - Encargos'!H50+'Swap - Encargos'!T50</f>
        <v>294.86599999999999</v>
      </c>
      <c r="R133" s="4">
        <f>Forward!R133*(1+SUM($B133:$B$228))-'Swap - Encargos'!I50+'Swap - Encargos'!U50</f>
        <v>270.87710000000004</v>
      </c>
      <c r="S133" s="4">
        <f>Forward!S133*(1+SUM($B133:$B$228))-'Swap - Encargos'!J50+'Swap - Encargos'!V50</f>
        <v>256.9905</v>
      </c>
      <c r="T133" s="4">
        <f>Forward!T133*(1+SUM($B133:$B$228))-'Swap - Encargos'!K50+'Swap - Encargos'!W50</f>
        <v>247.64950000000002</v>
      </c>
      <c r="U133" s="4">
        <f>Forward!U133*(1+SUM($B133:$B$228))</f>
        <v>0</v>
      </c>
      <c r="V133" s="6"/>
      <c r="W133" s="20">
        <f t="shared" si="0"/>
        <v>303.13640000000004</v>
      </c>
      <c r="X133" s="20">
        <f t="shared" si="1"/>
        <v>246.05081733539095</v>
      </c>
      <c r="Y133" s="23">
        <f t="shared" si="2"/>
        <v>288.08661833333332</v>
      </c>
      <c r="Z133" s="23">
        <f t="shared" si="3"/>
        <v>235.11117808641976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102.96864999999991</v>
      </c>
      <c r="AJ133" s="9">
        <f t="shared" si="8"/>
        <v>0.25355175957550868</v>
      </c>
      <c r="AK133" s="9">
        <f>IF(AJ133&gt;0,AJ133,0)</f>
        <v>0.25355175957550868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Forward!O134*(1+SUM($B134:$B$228))-'Swap - Encargos'!F51+'Swap - Encargos'!R51</f>
        <v>380.21119999999996</v>
      </c>
      <c r="P134" s="4">
        <f>Forward!P134*(1+SUM($B134:$B$228))-'Swap - Encargos'!G51+'Swap - Encargos'!S51</f>
        <v>318.05519999999996</v>
      </c>
      <c r="Q134" s="4">
        <f>Forward!Q134*(1+SUM($B134:$B$228))-'Swap - Encargos'!H51+'Swap - Encargos'!T51</f>
        <v>316.46999999999997</v>
      </c>
      <c r="R134" s="4">
        <f>Forward!R134*(1+SUM($B134:$B$228))-'Swap - Encargos'!I51+'Swap - Encargos'!U51</f>
        <v>296.85399999999998</v>
      </c>
      <c r="S134" s="4">
        <f>Forward!S134*(1+SUM($B134:$B$228))-'Swap - Encargos'!J51+'Swap - Encargos'!V51</f>
        <v>268.62199999999996</v>
      </c>
      <c r="T134" s="4">
        <f>Forward!T134*(1+SUM($B134:$B$228))-'Swap - Encargos'!K51+'Swap - Encargos'!W51</f>
        <v>256.25239999999997</v>
      </c>
      <c r="U134" s="4">
        <f>Forward!U134*(1+SUM($B134:$B$228))</f>
        <v>0</v>
      </c>
      <c r="V134" s="6"/>
      <c r="W134" s="20">
        <f t="shared" si="0"/>
        <v>338.24546666666657</v>
      </c>
      <c r="X134" s="20">
        <f t="shared" si="1"/>
        <v>246.05081733539095</v>
      </c>
      <c r="Y134" s="23">
        <f t="shared" si="2"/>
        <v>316.04247999999995</v>
      </c>
      <c r="Z134" s="23">
        <f t="shared" si="3"/>
        <v>235.11117808641976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63.766533333333427</v>
      </c>
      <c r="AJ134" s="9">
        <f t="shared" si="8"/>
        <v>0.15861848236702741</v>
      </c>
      <c r="AK134" s="9">
        <f>IF(AJ134&gt;0,AJ134,0)</f>
        <v>0.15861848236702741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Forward!O135*(1+SUM($B135:$B$228))-'Swap - Encargos'!F52+'Swap - Encargos'!R52</f>
        <v>426.72559999999999</v>
      </c>
      <c r="P135" s="4">
        <f>Forward!P135*(1+SUM($B135:$B$228))-'Swap - Encargos'!G52+'Swap - Encargos'!S52</f>
        <v>320.7244</v>
      </c>
      <c r="Q135" s="4">
        <f>Forward!Q135*(1+SUM($B135:$B$228))-'Swap - Encargos'!H52+'Swap - Encargos'!T52</f>
        <v>329.33080000000001</v>
      </c>
      <c r="R135" s="4">
        <f>Forward!R135*(1+SUM($B135:$B$228))-'Swap - Encargos'!I52+'Swap - Encargos'!U52</f>
        <v>301.642</v>
      </c>
      <c r="S135" s="4">
        <f>Forward!S135*(1+SUM($B135:$B$228))-'Swap - Encargos'!J52+'Swap - Encargos'!V52</f>
        <v>285.07619999999997</v>
      </c>
      <c r="T135" s="4">
        <f>Forward!T135*(1+SUM($B135:$B$228))-'Swap - Encargos'!K52+'Swap - Encargos'!W52</f>
        <v>258.14139999999998</v>
      </c>
      <c r="U135" s="4">
        <f>Forward!U135*(1+SUM($B135:$B$228))</f>
        <v>0</v>
      </c>
      <c r="V135" s="6"/>
      <c r="W135" s="20">
        <f t="shared" si="0"/>
        <v>355.45238888888889</v>
      </c>
      <c r="X135" s="20">
        <f t="shared" si="1"/>
        <v>246.05081733539095</v>
      </c>
      <c r="Y135" s="23">
        <f t="shared" si="2"/>
        <v>329.89006333333333</v>
      </c>
      <c r="Z135" s="23">
        <f t="shared" si="3"/>
        <v>235.11117808641976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46.55961111111111</v>
      </c>
      <c r="AJ135" s="9">
        <f>(AE135-W135)/AE135</f>
        <v>0.11581647092900488</v>
      </c>
      <c r="AK135" s="9">
        <f>IF(AJ135&gt;0,AJ135,0)</f>
        <v>0.11581647092900488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Forward!O136*(1+SUM($B136:$B$228))-'Swap - Encargos'!F53+'Swap - Encargos'!R53</f>
        <v>385.68000000000006</v>
      </c>
      <c r="P136" s="4">
        <f>Forward!P136*(1+SUM($B136:$B$228))-'Swap - Encargos'!G53+'Swap - Encargos'!S53</f>
        <v>307.72160000000002</v>
      </c>
      <c r="Q136" s="4">
        <f>Forward!Q136*(1+SUM($B136:$B$228))-'Swap - Encargos'!H53+'Swap - Encargos'!T53</f>
        <v>304.41440000000006</v>
      </c>
      <c r="R136" s="4">
        <f>Forward!R136*(1+SUM($B136:$B$228))-'Swap - Encargos'!I53+'Swap - Encargos'!U53</f>
        <v>290.01120000000003</v>
      </c>
      <c r="S136" s="4">
        <f>Forward!S136*(1+SUM($B136:$B$228))-'Swap - Encargos'!J53+'Swap - Encargos'!V53</f>
        <v>278.60800000000006</v>
      </c>
      <c r="T136" s="4">
        <f>Forward!T136*(1+SUM($B136:$B$228))-'Swap - Encargos'!K53+'Swap - Encargos'!W53</f>
        <v>263.18560000000002</v>
      </c>
      <c r="U136" s="4">
        <f>Forward!U136*(1+SUM($B136:$B$228))</f>
        <v>0</v>
      </c>
      <c r="V136" s="6"/>
      <c r="W136" s="20">
        <f t="shared" si="0"/>
        <v>327.29040000000003</v>
      </c>
      <c r="X136" s="20">
        <f t="shared" si="1"/>
        <v>246.05081733539095</v>
      </c>
      <c r="Y136" s="23">
        <f t="shared" si="2"/>
        <v>309.20389333333338</v>
      </c>
      <c r="Z136" s="23">
        <f t="shared" si="3"/>
        <v>235.11117808641976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74.721599999999967</v>
      </c>
      <c r="AJ136" s="9">
        <f t="shared" ref="AJ136:AJ139" si="18">(AE136-W136)/AE136</f>
        <v>0.18586907853496903</v>
      </c>
      <c r="AK136" s="9">
        <f t="shared" ref="AK136:AK139" si="19">IF(AJ136&gt;0,AJ136,0)</f>
        <v>0.18586907853496903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Forward!O137*(1+SUM($B137:$B$228))-'Swap - Encargos'!F54+'Swap - Encargos'!R54</f>
        <v>316.0625</v>
      </c>
      <c r="P137" s="4">
        <f>Forward!P137*(1+SUM($B137:$B$228))-'Swap - Encargos'!G54+'Swap - Encargos'!S54</f>
        <v>302.7</v>
      </c>
      <c r="Q137" s="4">
        <f>Forward!Q137*(1+SUM($B137:$B$228))-'Swap - Encargos'!H54+'Swap - Encargos'!T54</f>
        <v>307.5</v>
      </c>
      <c r="R137" s="4">
        <f>Forward!R137*(1+SUM($B137:$B$228))-'Swap - Encargos'!I54+'Swap - Encargos'!U54</f>
        <v>287.2</v>
      </c>
      <c r="S137" s="4">
        <f>Forward!S137*(1+SUM($B137:$B$228))-'Swap - Encargos'!J54+'Swap - Encargos'!V54</f>
        <v>264.88749999999999</v>
      </c>
      <c r="T137" s="4">
        <f>Forward!T137*(1+SUM($B137:$B$228))-'Swap - Encargos'!K54+'Swap - Encargos'!W54</f>
        <v>261.67499999999995</v>
      </c>
      <c r="U137" s="4">
        <f>Forward!U137*(1+SUM($B137:$B$228))</f>
        <v>0</v>
      </c>
      <c r="V137" s="4"/>
      <c r="W137" s="20">
        <f t="shared" si="0"/>
        <v>306.34895833333331</v>
      </c>
      <c r="X137" s="20">
        <f t="shared" si="1"/>
        <v>246.05081733539095</v>
      </c>
      <c r="Y137" s="23">
        <f t="shared" si="2"/>
        <v>292.950625</v>
      </c>
      <c r="Z137" s="23">
        <f t="shared" si="3"/>
        <v>235.11117808641976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95.663041666666686</v>
      </c>
      <c r="AJ137" s="9">
        <f t="shared" si="18"/>
        <v>0.2379606620366225</v>
      </c>
      <c r="AK137" s="9">
        <f t="shared" si="19"/>
        <v>0.2379606620366225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Forward!O138*(1+SUM($B138:$B$228))-'Swap - Encargos'!F55+'Swap - Encargos'!R55</f>
        <v>351.95460000000003</v>
      </c>
      <c r="P138" s="4">
        <f>Forward!P138*(1+SUM($B138:$B$228))-'Swap - Encargos'!G55+'Swap - Encargos'!S55</f>
        <v>312.83859999999999</v>
      </c>
      <c r="Q138" s="4">
        <f>Forward!Q138*(1+SUM($B138:$B$228))-'Swap - Encargos'!H55+'Swap - Encargos'!T55</f>
        <v>306.69940000000003</v>
      </c>
      <c r="R138" s="4">
        <f>Forward!R138*(1+SUM($B138:$B$228))-'Swap - Encargos'!I55+'Swap - Encargos'!U55</f>
        <v>287.54860000000002</v>
      </c>
      <c r="S138" s="4">
        <f>Forward!S138*(1+SUM($B138:$B$228))-'Swap - Encargos'!J55+'Swap - Encargos'!V55</f>
        <v>283.44420000000002</v>
      </c>
      <c r="T138" s="4">
        <f>Forward!T138*(1+SUM($B138:$B$228))-'Swap - Encargos'!K55+'Swap - Encargos'!W55</f>
        <v>259.27600000000001</v>
      </c>
      <c r="U138" s="4">
        <f>Forward!U138*(1+SUM($B138:$B$228))</f>
        <v>0</v>
      </c>
      <c r="V138" s="4"/>
      <c r="W138" s="20">
        <f t="shared" si="0"/>
        <v>316.67464444444448</v>
      </c>
      <c r="X138" s="20">
        <f t="shared" si="1"/>
        <v>246.05081733539095</v>
      </c>
      <c r="Y138" s="23">
        <f t="shared" si="2"/>
        <v>302.31850666666662</v>
      </c>
      <c r="Z138" s="23">
        <f t="shared" si="3"/>
        <v>235.11117808641976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85.337355555555519</v>
      </c>
      <c r="AJ138" s="9">
        <f t="shared" si="18"/>
        <v>0.21227564240757868</v>
      </c>
      <c r="AK138" s="9">
        <f t="shared" si="19"/>
        <v>0.21227564240757868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Forward!O139*(1+SUM($B139:$B$228))-'Swap - Encargos'!F56+'Swap - Encargos'!R56</f>
        <v>347</v>
      </c>
      <c r="P139" s="4">
        <f>Forward!P139*(1+SUM($B139:$B$228))-'Swap - Encargos'!G56+'Swap - Encargos'!S56</f>
        <v>322</v>
      </c>
      <c r="Q139" s="4">
        <f>Forward!Q139*(1+SUM($B139:$B$228))-'Swap - Encargos'!H56+'Swap - Encargos'!T56</f>
        <v>307</v>
      </c>
      <c r="R139" s="4">
        <f>Forward!R139*(1+SUM($B139:$B$228))-'Swap - Encargos'!I56+'Swap - Encargos'!U56</f>
        <v>290</v>
      </c>
      <c r="S139" s="4">
        <f>Forward!S139*(1+SUM($B139:$B$228))-'Swap - Encargos'!J56+'Swap - Encargos'!V56</f>
        <v>274</v>
      </c>
      <c r="T139" s="4">
        <f>Forward!T139*(1+SUM($B139:$B$228))-'Swap - Encargos'!K56+'Swap - Encargos'!W56</f>
        <v>261</v>
      </c>
      <c r="U139" s="4">
        <f>Forward!U139*(1+SUM($B139:$B$228))</f>
        <v>0</v>
      </c>
      <c r="V139" s="4"/>
      <c r="W139" s="20">
        <f t="shared" si="0"/>
        <v>317.41666666666669</v>
      </c>
      <c r="X139" s="20">
        <f t="shared" si="1"/>
        <v>246.05081733539095</v>
      </c>
      <c r="Y139" s="23">
        <f t="shared" si="2"/>
        <v>300.83333333333331</v>
      </c>
      <c r="Z139" s="23">
        <f t="shared" si="3"/>
        <v>235.11117808641976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84.595333333333315</v>
      </c>
      <c r="AJ139" s="9">
        <f t="shared" si="18"/>
        <v>0.21042987108179187</v>
      </c>
      <c r="AK139" s="9">
        <f t="shared" si="19"/>
        <v>0.21042987108179187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77CE-6236-4590-8846-253B8BF2C4F8}">
  <dimension ref="A1:AR145"/>
  <sheetViews>
    <sheetView topLeftCell="E78" zoomScale="85" zoomScaleNormal="85" workbookViewId="0">
      <selection activeCell="E78"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Forward!K86*(1+SUM($B86:$B$228))-'Swap - Encargos'!B3+'Swap - Encargos'!N3-'Swap - Encargos'!$M3</f>
        <v>299.94799999999998</v>
      </c>
      <c r="L86" s="4">
        <f>Forward!L86*(1+SUM($B86:$B$228))-'Swap - Encargos'!C3+'Swap - Encargos'!O3-'Swap - Encargos'!$M3</f>
        <v>311.50200000000001</v>
      </c>
      <c r="M86" s="4">
        <f>Forward!M86*(1+SUM($B86:$B$228))-'Swap - Encargos'!D3+'Swap - Encargos'!P3-'Swap - Encargos'!$M3</f>
        <v>287.50799999999998</v>
      </c>
      <c r="N86" s="4">
        <f>Forward!N86*(1+SUM($B86:$B$228))-'Swap - Encargos'!E3+'Swap - Encargos'!Q3-'Swap - Encargos'!$M3</f>
        <v>269.178</v>
      </c>
      <c r="O86" s="4">
        <f>Forward!O86*(1+SUM($B86:$B$228))-'Swap - Encargos'!F3+'Swap - Encargos'!R3-'Swap - Encargos'!$M3</f>
        <v>259.40199999999999</v>
      </c>
      <c r="P86" s="4"/>
      <c r="Q86" s="4"/>
      <c r="R86" s="4"/>
      <c r="S86" s="4"/>
      <c r="T86" s="4"/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299.65266666666662</v>
      </c>
      <c r="X86" s="20">
        <f t="shared" ref="X86:X139" si="1">AVERAGE($W$2:$W$198)</f>
        <v>241.05081733539095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285.50759999999997</v>
      </c>
      <c r="Z86" s="23">
        <f t="shared" ref="Z86:Z139" si="3">AVERAGE($Y$2:$Y$198)</f>
        <v>230.28710401234568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74.279333333333341</v>
      </c>
      <c r="AJ86" s="9">
        <f t="shared" ref="AJ86:AJ134" si="8">(AE86-W86)/AE86</f>
        <v>0.19864396022093148</v>
      </c>
      <c r="AK86" s="9">
        <f t="shared" ref="AK86:AK130" si="9">IF(AJ86&gt;0,AJ86,0)</f>
        <v>0.19864396022093148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Forward!K87*(1+SUM($B87:$B$228))-'Swap - Encargos'!B4+'Swap - Encargos'!N4-'Swap - Encargos'!$M4</f>
        <v>217.47179999999997</v>
      </c>
      <c r="L87" s="4">
        <f>Forward!L87*(1+SUM($B87:$B$228))-'Swap - Encargos'!C4+'Swap - Encargos'!O4-'Swap - Encargos'!$M4</f>
        <v>297.68439999999998</v>
      </c>
      <c r="M87" s="4">
        <f>Forward!M87*(1+SUM($B87:$B$228))-'Swap - Encargos'!D4+'Swap - Encargos'!P4-'Swap - Encargos'!$M4</f>
        <v>290.43539999999996</v>
      </c>
      <c r="N87" s="4">
        <f>Forward!N87*(1+SUM($B87:$B$228))-'Swap - Encargos'!E4+'Swap - Encargos'!Q4-'Swap - Encargos'!$M4</f>
        <v>268.53660000000002</v>
      </c>
      <c r="O87" s="4">
        <f>Forward!O87*(1+SUM($B87:$B$228))-'Swap - Encargos'!F4+'Swap - Encargos'!R4-'Swap - Encargos'!$M4</f>
        <v>264.80380000000002</v>
      </c>
      <c r="P87" s="4"/>
      <c r="Q87" s="4"/>
      <c r="R87" s="4"/>
      <c r="S87" s="4"/>
      <c r="T87" s="4"/>
      <c r="U87" s="4">
        <f>Forward!U87*(1+SUM($B87:$B$228))</f>
        <v>0</v>
      </c>
      <c r="V87" s="6"/>
      <c r="W87" s="20">
        <f t="shared" si="0"/>
        <v>269.94899999999996</v>
      </c>
      <c r="X87" s="20">
        <f t="shared" si="1"/>
        <v>241.05081733539095</v>
      </c>
      <c r="Y87" s="23">
        <f t="shared" si="2"/>
        <v>264.16187000000002</v>
      </c>
      <c r="Z87" s="23">
        <f t="shared" si="3"/>
        <v>230.28710401234568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103.983</v>
      </c>
      <c r="AJ87" s="9">
        <f t="shared" si="8"/>
        <v>0.27807997175957128</v>
      </c>
      <c r="AK87" s="9">
        <f t="shared" si="9"/>
        <v>0.27807997175957128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Forward!K88*(1+SUM($B88:$B$228))-'Swap - Encargos'!B5+'Swap - Encargos'!N5-'Swap - Encargos'!$M5</f>
        <v>261.64800000000002</v>
      </c>
      <c r="L88" s="4">
        <f>Forward!L88*(1+SUM($B88:$B$228))-'Swap - Encargos'!C5+'Swap - Encargos'!O5-'Swap - Encargos'!$M5</f>
        <v>331.27700000000004</v>
      </c>
      <c r="M88" s="4">
        <f>Forward!M88*(1+SUM($B88:$B$228))-'Swap - Encargos'!D5+'Swap - Encargos'!P5-'Swap - Encargos'!$M5</f>
        <v>295.46250000000003</v>
      </c>
      <c r="N88" s="4">
        <f>Forward!N88*(1+SUM($B88:$B$228))-'Swap - Encargos'!E5+'Swap - Encargos'!Q5-'Swap - Encargos'!$M5</f>
        <v>261.3</v>
      </c>
      <c r="O88" s="4">
        <f>Forward!O88*(1+SUM($B88:$B$228))-'Swap - Encargos'!F5+'Swap - Encargos'!R5-'Swap - Encargos'!$M5</f>
        <v>257.64800000000002</v>
      </c>
      <c r="P88" s="4"/>
      <c r="Q88" s="4"/>
      <c r="R88" s="4"/>
      <c r="S88" s="4"/>
      <c r="T88" s="4"/>
      <c r="U88" s="4">
        <f>Forward!U88*(1+SUM($B88:$B$228))</f>
        <v>0</v>
      </c>
      <c r="V88" s="6"/>
      <c r="W88" s="20">
        <f t="shared" si="0"/>
        <v>296.10983333333337</v>
      </c>
      <c r="X88" s="20">
        <f t="shared" si="1"/>
        <v>241.05081733539095</v>
      </c>
      <c r="Y88" s="23">
        <f t="shared" si="2"/>
        <v>272.74550000000005</v>
      </c>
      <c r="Z88" s="23">
        <f t="shared" si="3"/>
        <v>230.28710401234568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77.82216666666659</v>
      </c>
      <c r="AJ88" s="9">
        <f t="shared" si="8"/>
        <v>0.20811849926368056</v>
      </c>
      <c r="AK88" s="9">
        <f t="shared" si="9"/>
        <v>0.20811849926368056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Forward!K89*(1+SUM($B89:$B$228))-'Swap - Encargos'!B6+'Swap - Encargos'!N6-'Swap - Encargos'!$M6</f>
        <v>235.73160000000001</v>
      </c>
      <c r="L89" s="4">
        <f>Forward!L89*(1+SUM($B89:$B$228))-'Swap - Encargos'!C6+'Swap - Encargos'!O6-'Swap - Encargos'!$M6</f>
        <v>322.09740000000005</v>
      </c>
      <c r="M89" s="4">
        <f>Forward!M89*(1+SUM($B89:$B$228))-'Swap - Encargos'!D6+'Swap - Encargos'!P6-'Swap - Encargos'!$M6</f>
        <v>297.33990000000006</v>
      </c>
      <c r="N89" s="4">
        <f>Forward!N89*(1+SUM($B89:$B$228))-'Swap - Encargos'!E6+'Swap - Encargos'!Q6-'Swap - Encargos'!$M6</f>
        <v>269.44060000000002</v>
      </c>
      <c r="O89" s="4">
        <f>Forward!O89*(1+SUM($B89:$B$228))-'Swap - Encargos'!F6+'Swap - Encargos'!R6-'Swap - Encargos'!$M6</f>
        <v>257.91820000000001</v>
      </c>
      <c r="P89" s="4"/>
      <c r="Q89" s="4"/>
      <c r="R89" s="4"/>
      <c r="S89" s="4"/>
      <c r="T89" s="4"/>
      <c r="U89" s="4">
        <f>Forward!U89*(1+SUM($B89:$B$228))</f>
        <v>0</v>
      </c>
      <c r="V89" s="6"/>
      <c r="W89" s="20">
        <f t="shared" si="0"/>
        <v>287.8653833333334</v>
      </c>
      <c r="X89" s="20">
        <f t="shared" si="1"/>
        <v>241.05081733539095</v>
      </c>
      <c r="Y89" s="23">
        <f t="shared" si="2"/>
        <v>264.71896000000004</v>
      </c>
      <c r="Z89" s="23">
        <f t="shared" si="3"/>
        <v>230.28710401234568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86.066616666666562</v>
      </c>
      <c r="AJ89" s="9">
        <f t="shared" si="8"/>
        <v>0.23016649194684213</v>
      </c>
      <c r="AK89" s="9">
        <f t="shared" si="9"/>
        <v>0.23016649194684213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Forward!K90*(1+SUM($B90:$B$228))-'Swap - Encargos'!B7+'Swap - Encargos'!N7-'Swap - Encargos'!$M7</f>
        <v>229.54900000000001</v>
      </c>
      <c r="L90" s="4">
        <f>Forward!L90*(1+SUM($B90:$B$228))-'Swap - Encargos'!C7+'Swap - Encargos'!O7-'Swap - Encargos'!$M7</f>
        <v>291.22949999999997</v>
      </c>
      <c r="M90" s="4">
        <f>Forward!M90*(1+SUM($B90:$B$228))-'Swap - Encargos'!D7+'Swap - Encargos'!P7-'Swap - Encargos'!$M7</f>
        <v>296.97159999999997</v>
      </c>
      <c r="N90" s="4">
        <f>Forward!N90*(1+SUM($B90:$B$228))-'Swap - Encargos'!E7+'Swap - Encargos'!Q7-'Swap - Encargos'!$M7</f>
        <v>278.37760000000003</v>
      </c>
      <c r="O90" s="4">
        <f>Forward!O90*(1+SUM($B90:$B$228))-'Swap - Encargos'!F7+'Swap - Encargos'!R7-'Swap - Encargos'!$M7</f>
        <v>260.94</v>
      </c>
      <c r="P90" s="4"/>
      <c r="Q90" s="4"/>
      <c r="R90" s="4"/>
      <c r="S90" s="4"/>
      <c r="T90" s="4"/>
      <c r="U90" s="4">
        <f>Forward!U90*(1+SUM($B90:$B$228))</f>
        <v>0</v>
      </c>
      <c r="V90" s="6"/>
      <c r="W90" s="20">
        <f t="shared" si="0"/>
        <v>278.00876666666659</v>
      </c>
      <c r="X90" s="20">
        <f t="shared" si="1"/>
        <v>241.05081733539095</v>
      </c>
      <c r="Y90" s="23">
        <f t="shared" si="2"/>
        <v>256.11027333333334</v>
      </c>
      <c r="Z90" s="23">
        <f t="shared" si="3"/>
        <v>230.28710401234568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95.923233333333371</v>
      </c>
      <c r="AJ90" s="9">
        <f t="shared" si="8"/>
        <v>0.256525874579692</v>
      </c>
      <c r="AK90" s="9">
        <f t="shared" si="9"/>
        <v>0.256525874579692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Forward!K91*(1+SUM($B91:$B$228))-'Swap - Encargos'!B8+'Swap - Encargos'!N8-'Swap - Encargos'!$M8</f>
        <v>225.70000000000002</v>
      </c>
      <c r="L91" s="4">
        <f>Forward!L91*(1+SUM($B91:$B$228))-'Swap - Encargos'!C8+'Swap - Encargos'!O8-'Swap - Encargos'!$M8</f>
        <v>295.60000000000002</v>
      </c>
      <c r="M91" s="4">
        <f>Forward!M91*(1+SUM($B91:$B$228))-'Swap - Encargos'!D8+'Swap - Encargos'!P8-'Swap - Encargos'!$M8</f>
        <v>290.02500000000003</v>
      </c>
      <c r="N91" s="4">
        <f>Forward!N91*(1+SUM($B91:$B$228))-'Swap - Encargos'!E8+'Swap - Encargos'!Q8-'Swap - Encargos'!$M8</f>
        <v>259.35000000000002</v>
      </c>
      <c r="O91" s="4">
        <f>Forward!O91*(1+SUM($B91:$B$228))-'Swap - Encargos'!F8+'Swap - Encargos'!R8-'Swap - Encargos'!$M8</f>
        <v>252.95000000000005</v>
      </c>
      <c r="P91" s="4"/>
      <c r="Q91" s="4"/>
      <c r="R91" s="4"/>
      <c r="S91" s="4"/>
      <c r="T91" s="4"/>
      <c r="U91" s="4">
        <f>Forward!U91*(1+SUM($B91:$B$228))</f>
        <v>0</v>
      </c>
      <c r="V91" s="6"/>
      <c r="W91" s="20">
        <f t="shared" si="0"/>
        <v>275.11527777777781</v>
      </c>
      <c r="X91" s="20">
        <f t="shared" si="1"/>
        <v>241.05081733539095</v>
      </c>
      <c r="Y91" s="23">
        <f t="shared" si="2"/>
        <v>245.91666666666671</v>
      </c>
      <c r="Z91" s="23">
        <f t="shared" si="3"/>
        <v>230.28710401234568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98.816722222222154</v>
      </c>
      <c r="AJ91" s="9">
        <f t="shared" si="8"/>
        <v>0.26426388279746627</v>
      </c>
      <c r="AK91" s="9">
        <f t="shared" si="9"/>
        <v>0.26426388279746627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Forward!K92*(1+SUM($B92:$B$228))-'Swap - Encargos'!B9+'Swap - Encargos'!N9-'Swap - Encargos'!$M9</f>
        <v>139.32510000000002</v>
      </c>
      <c r="L92" s="4">
        <f>Forward!L92*(1+SUM($B92:$B$228))-'Swap - Encargos'!C9+'Swap - Encargos'!O9-'Swap - Encargos'!$M9</f>
        <v>270.52110000000005</v>
      </c>
      <c r="M92" s="4">
        <f>Forward!M92*(1+SUM($B92:$B$228))-'Swap - Encargos'!D9+'Swap - Encargos'!P9-'Swap - Encargos'!$M9</f>
        <v>274.52110000000005</v>
      </c>
      <c r="N92" s="4">
        <f>Forward!N92*(1+SUM($B92:$B$228))-'Swap - Encargos'!E9+'Swap - Encargos'!Q9-'Swap - Encargos'!$M9</f>
        <v>263.16489999999999</v>
      </c>
      <c r="O92" s="4">
        <f>Forward!O92*(1+SUM($B92:$B$228))-'Swap - Encargos'!F9+'Swap - Encargos'!R9-'Swap - Encargos'!$M9</f>
        <v>253.81850000000003</v>
      </c>
      <c r="P92" s="4"/>
      <c r="Q92" s="4"/>
      <c r="R92" s="4"/>
      <c r="S92" s="4"/>
      <c r="T92" s="4"/>
      <c r="U92" s="4">
        <f>Forward!U92*(1+SUM($B92:$B$228))</f>
        <v>0</v>
      </c>
      <c r="V92" s="6"/>
      <c r="W92" s="20">
        <f t="shared" si="0"/>
        <v>248.76240000000001</v>
      </c>
      <c r="X92" s="20">
        <f t="shared" si="1"/>
        <v>241.05081733539095</v>
      </c>
      <c r="Y92" s="23">
        <f t="shared" si="2"/>
        <v>226.33763000000002</v>
      </c>
      <c r="Z92" s="23">
        <f t="shared" si="3"/>
        <v>230.28710401234568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125.16959999999995</v>
      </c>
      <c r="AJ92" s="9">
        <f t="shared" si="8"/>
        <v>0.33473893649112663</v>
      </c>
      <c r="AK92" s="9">
        <f t="shared" si="9"/>
        <v>0.33473893649112663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Forward!K93*(1+SUM($B93:$B$228))-'Swap - Encargos'!B10+'Swap - Encargos'!N10-'Swap - Encargos'!$M10</f>
        <v>156.3349</v>
      </c>
      <c r="L93" s="4">
        <f>Forward!L93*(1+SUM($B93:$B$228))-'Swap - Encargos'!C10+'Swap - Encargos'!O10-'Swap - Encargos'!$M10</f>
        <v>265.5453</v>
      </c>
      <c r="M93" s="4">
        <f>Forward!M93*(1+SUM($B93:$B$228))-'Swap - Encargos'!D10+'Swap - Encargos'!P10-'Swap - Encargos'!$M10</f>
        <v>269.42079999999999</v>
      </c>
      <c r="N93" s="4">
        <f>Forward!N93*(1+SUM($B93:$B$228))-'Swap - Encargos'!E10+'Swap - Encargos'!Q10-'Swap - Encargos'!$M10</f>
        <v>258.66980000000001</v>
      </c>
      <c r="O93" s="4">
        <f>Forward!O93*(1+SUM($B93:$B$228))-'Swap - Encargos'!F10+'Swap - Encargos'!R10-'Swap - Encargos'!$M10</f>
        <v>250.26900000000001</v>
      </c>
      <c r="P93" s="4">
        <f>Forward!P93*(1+SUM($B93:$B$228))-'Swap - Encargos'!G10+'Swap - Encargos'!S10-'Swap - Encargos'!$M10</f>
        <v>247.8682</v>
      </c>
      <c r="Q93" s="4">
        <f>Forward!Q93*(1+SUM($B93:$B$228))-'Swap - Encargos'!H10+'Swap - Encargos'!T10-'Swap - Encargos'!$M10</f>
        <v>246.99270000000001</v>
      </c>
      <c r="R93" s="4"/>
      <c r="S93" s="4"/>
      <c r="T93" s="4"/>
      <c r="U93" s="4">
        <f>Forward!U93*(1+SUM($B93:$B$228))</f>
        <v>0</v>
      </c>
      <c r="V93" s="6"/>
      <c r="W93" s="20">
        <f t="shared" si="0"/>
        <v>250.33211944444443</v>
      </c>
      <c r="X93" s="20">
        <f t="shared" si="1"/>
        <v>241.05081733539095</v>
      </c>
      <c r="Y93" s="23">
        <f t="shared" si="2"/>
        <v>250.726845</v>
      </c>
      <c r="Z93" s="23">
        <f t="shared" si="3"/>
        <v>230.28710401234568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123.59988055555553</v>
      </c>
      <c r="AJ93" s="9">
        <f t="shared" si="8"/>
        <v>0.33054106242727432</v>
      </c>
      <c r="AK93" s="9">
        <f t="shared" si="9"/>
        <v>0.33054106242727432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Forward!K94*(1+SUM($B94:$B$228))-'Swap - Encargos'!B11+'Swap - Encargos'!N11-'Swap - Encargos'!$M11</f>
        <v>174.2653</v>
      </c>
      <c r="L94" s="4">
        <f>Forward!L94*(1+SUM($B94:$B$228))-'Swap - Encargos'!C11+'Swap - Encargos'!O11-'Swap - Encargos'!$M11</f>
        <v>246.2039</v>
      </c>
      <c r="M94" s="4">
        <f>Forward!M94*(1+SUM($B94:$B$228))-'Swap - Encargos'!D11+'Swap - Encargos'!P11-'Swap - Encargos'!$M11</f>
        <v>268.45479999999998</v>
      </c>
      <c r="N94" s="4">
        <f>Forward!N94*(1+SUM($B94:$B$228))-'Swap - Encargos'!E11+'Swap - Encargos'!Q11-'Swap - Encargos'!$M11</f>
        <v>263.74</v>
      </c>
      <c r="O94" s="4">
        <f>Forward!O94*(1+SUM($B94:$B$228))-'Swap - Encargos'!F11+'Swap - Encargos'!R11-'Swap - Encargos'!$M11</f>
        <v>255.31040000000002</v>
      </c>
      <c r="P94" s="4">
        <f>Forward!P94*(1+SUM($B94:$B$228))-'Swap - Encargos'!G11+'Swap - Encargos'!S11-'Swap - Encargos'!$M11</f>
        <v>251.88080000000002</v>
      </c>
      <c r="Q94" s="4">
        <f>Forward!Q94*(1+SUM($B94:$B$228))-'Swap - Encargos'!H11+'Swap - Encargos'!T11-'Swap - Encargos'!$M11</f>
        <v>244.9873</v>
      </c>
      <c r="R94" s="4"/>
      <c r="S94" s="4"/>
      <c r="T94" s="4"/>
      <c r="U94" s="4">
        <f>Forward!U94*(1+SUM($B94:$B$228))</f>
        <v>0</v>
      </c>
      <c r="V94" s="6"/>
      <c r="W94" s="20">
        <f t="shared" si="0"/>
        <v>249.52459999999999</v>
      </c>
      <c r="X94" s="20">
        <f t="shared" si="1"/>
        <v>241.05081733539095</v>
      </c>
      <c r="Y94" s="23">
        <f t="shared" si="2"/>
        <v>251.94361333333333</v>
      </c>
      <c r="Z94" s="23">
        <f t="shared" si="3"/>
        <v>230.28710401234568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124.40739999999997</v>
      </c>
      <c r="AJ94" s="9">
        <f t="shared" si="8"/>
        <v>0.33270059796968426</v>
      </c>
      <c r="AK94" s="9">
        <f t="shared" si="9"/>
        <v>0.33270059796968426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Forward!K95*(1+SUM($B95:$B$228))-'Swap - Encargos'!B12+'Swap - Encargos'!N12-'Swap - Encargos'!$M12</f>
        <v>151.25200000000001</v>
      </c>
      <c r="L95" s="4">
        <f>Forward!L95*(1+SUM($B95:$B$228))-'Swap - Encargos'!C12+'Swap - Encargos'!O12-'Swap - Encargos'!$M12</f>
        <v>216.964</v>
      </c>
      <c r="M95" s="4">
        <f>Forward!M95*(1+SUM($B95:$B$228))-'Swap - Encargos'!D12+'Swap - Encargos'!P12-'Swap - Encargos'!$M12</f>
        <v>242.596</v>
      </c>
      <c r="N95" s="4">
        <f>Forward!N95*(1+SUM($B95:$B$228))-'Swap - Encargos'!E12+'Swap - Encargos'!Q12-'Swap - Encargos'!$M12</f>
        <v>249.596</v>
      </c>
      <c r="O95" s="4">
        <f>Forward!O95*(1+SUM($B95:$B$228))-'Swap - Encargos'!F12+'Swap - Encargos'!R12-'Swap - Encargos'!$M12</f>
        <v>236.14320000000001</v>
      </c>
      <c r="P95" s="4">
        <f>Forward!P95*(1+SUM($B95:$B$228))-'Swap - Encargos'!G12+'Swap - Encargos'!S12-'Swap - Encargos'!$M12</f>
        <v>237.78</v>
      </c>
      <c r="Q95" s="4">
        <f>Forward!Q95*(1+SUM($B95:$B$228))-'Swap - Encargos'!H12+'Swap - Encargos'!T12-'Swap - Encargos'!$M12</f>
        <v>230.87199999999999</v>
      </c>
      <c r="R95" s="4"/>
      <c r="S95" s="4"/>
      <c r="T95" s="4"/>
      <c r="U95" s="4">
        <f>Forward!U95*(1+SUM($B95:$B$228))</f>
        <v>0</v>
      </c>
      <c r="V95" s="6"/>
      <c r="W95" s="20">
        <f t="shared" si="0"/>
        <v>228.19</v>
      </c>
      <c r="X95" s="20">
        <f t="shared" si="1"/>
        <v>241.05081733539095</v>
      </c>
      <c r="Y95" s="23">
        <f t="shared" si="2"/>
        <v>232.28944000000001</v>
      </c>
      <c r="Z95" s="23">
        <f t="shared" si="3"/>
        <v>230.28710401234568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145.74199999999996</v>
      </c>
      <c r="AJ95" s="9">
        <f t="shared" si="8"/>
        <v>0.38975535658889848</v>
      </c>
      <c r="AK95" s="9">
        <f t="shared" si="9"/>
        <v>0.38975535658889848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Forward!K96*(1+SUM($B96:$B$228))-'Swap - Encargos'!B13+'Swap - Encargos'!N13-'Swap - Encargos'!$M13</f>
        <v>148.81299999999999</v>
      </c>
      <c r="L96" s="4">
        <f>Forward!L96*(1+SUM($B96:$B$228))-'Swap - Encargos'!C13+'Swap - Encargos'!O13-'Swap - Encargos'!$M13</f>
        <v>170.25970000000001</v>
      </c>
      <c r="M96" s="4">
        <f>Forward!M96*(1+SUM($B96:$B$228))-'Swap - Encargos'!D13+'Swap - Encargos'!P13-'Swap - Encargos'!$M13</f>
        <v>211.63909999999998</v>
      </c>
      <c r="N96" s="4">
        <f>Forward!N96*(1+SUM($B96:$B$228))-'Swap - Encargos'!E13+'Swap - Encargos'!Q13-'Swap - Encargos'!$M13</f>
        <v>228.39609999999999</v>
      </c>
      <c r="O96" s="4">
        <f>Forward!O96*(1+SUM($B96:$B$228))-'Swap - Encargos'!F13+'Swap - Encargos'!R13-'Swap - Encargos'!$M13</f>
        <v>219.9905</v>
      </c>
      <c r="P96" s="4">
        <f>Forward!P96*(1+SUM($B96:$B$228))-'Swap - Encargos'!G13+'Swap - Encargos'!S13-'Swap - Encargos'!$M13</f>
        <v>231.7475</v>
      </c>
      <c r="Q96" s="4">
        <f>Forward!Q96*(1+SUM($B96:$B$228))-'Swap - Encargos'!H13+'Swap - Encargos'!T13-'Swap - Encargos'!$M13</f>
        <v>224.869</v>
      </c>
      <c r="R96" s="4">
        <f>Forward!R96*(1+SUM($B96:$B$228))-'Swap - Encargos'!I13+'Swap - Encargos'!U13-'Swap - Encargos'!$M13</f>
        <v>223.9905</v>
      </c>
      <c r="S96" s="4">
        <f>Forward!S96*(1+SUM($B96:$B$228))-'Swap - Encargos'!J13+'Swap - Encargos'!V13-'Swap - Encargos'!$M13</f>
        <v>221.11199999999999</v>
      </c>
      <c r="T96" s="4">
        <f>Forward!T96*(1+SUM($B96:$B$228))-'Swap - Encargos'!K13+'Swap - Encargos'!W13-'Swap - Encargos'!$M13</f>
        <v>213.23349999999999</v>
      </c>
      <c r="U96" s="4">
        <f>Forward!U96*(1+SUM($B96:$B$228))</f>
        <v>0</v>
      </c>
      <c r="V96" s="6"/>
      <c r="W96" s="20">
        <f t="shared" si="0"/>
        <v>199.01034999999996</v>
      </c>
      <c r="X96" s="20">
        <f t="shared" si="1"/>
        <v>241.05081733539095</v>
      </c>
      <c r="Y96" s="23">
        <f t="shared" si="2"/>
        <v>209.64209666666665</v>
      </c>
      <c r="Z96" s="23">
        <f t="shared" si="3"/>
        <v>230.28710401234568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174.92165</v>
      </c>
      <c r="AJ96" s="9">
        <f t="shared" si="8"/>
        <v>0.46778999925120079</v>
      </c>
      <c r="AK96" s="9">
        <f t="shared" si="9"/>
        <v>0.46778999925120079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Forward!K97*(1+SUM($B97:$B$228))-'Swap - Encargos'!B14+'Swap - Encargos'!N14-'Swap - Encargos'!$M14</f>
        <v>146.6156</v>
      </c>
      <c r="L97" s="4">
        <f>Forward!L97*(1+SUM($B97:$B$228))-'Swap - Encargos'!C14+'Swap - Encargos'!O14-'Swap - Encargos'!$M14</f>
        <v>164.24879999999999</v>
      </c>
      <c r="M97" s="4">
        <f>Forward!M97*(1+SUM($B97:$B$228))-'Swap - Encargos'!D14+'Swap - Encargos'!P14-'Swap - Encargos'!$M14</f>
        <v>213.11279999999999</v>
      </c>
      <c r="N97" s="4">
        <f>Forward!N97*(1+SUM($B97:$B$228))-'Swap - Encargos'!E14+'Swap - Encargos'!Q14-'Swap - Encargos'!$M14</f>
        <v>223.172</v>
      </c>
      <c r="O97" s="4">
        <f>Forward!O97*(1+SUM($B97:$B$228))-'Swap - Encargos'!F14+'Swap - Encargos'!R14-'Swap - Encargos'!$M14</f>
        <v>218.79919999999998</v>
      </c>
      <c r="P97" s="4">
        <f>Forward!P97*(1+SUM($B97:$B$228))-'Swap - Encargos'!G14+'Swap - Encargos'!S14-'Swap - Encargos'!$M14</f>
        <v>237.03</v>
      </c>
      <c r="Q97" s="4">
        <f>Forward!Q97*(1+SUM($B97:$B$228))-'Swap - Encargos'!H14+'Swap - Encargos'!T14-'Swap - Encargos'!$M14</f>
        <v>235.172</v>
      </c>
      <c r="R97" s="4"/>
      <c r="S97" s="4"/>
      <c r="T97" s="4"/>
      <c r="U97" s="4">
        <f>Forward!U97*(1+SUM($B97:$B$228))</f>
        <v>0</v>
      </c>
      <c r="V97" s="6"/>
      <c r="W97" s="20">
        <f t="shared" si="0"/>
        <v>198.05129999999997</v>
      </c>
      <c r="X97" s="20">
        <f t="shared" si="1"/>
        <v>241.05081733539095</v>
      </c>
      <c r="Y97" s="23">
        <f t="shared" si="2"/>
        <v>209.76565333333332</v>
      </c>
      <c r="Z97" s="23">
        <f t="shared" si="3"/>
        <v>230.28710401234568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175.88069999999999</v>
      </c>
      <c r="AJ97" s="9">
        <f t="shared" si="8"/>
        <v>0.4703547703860595</v>
      </c>
      <c r="AK97" s="9">
        <f t="shared" si="9"/>
        <v>0.4703547703860595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Forward!L98*(1+SUM($B98:$B$228))-'Swap - Encargos'!C15+'Swap - Encargos'!O15-'Swap - Encargos'!$M15</f>
        <v>155.86320000000001</v>
      </c>
      <c r="M98" s="4">
        <f>Forward!M98*(1+SUM($B98:$B$228))-'Swap - Encargos'!D15+'Swap - Encargos'!P15-'Swap - Encargos'!$M15</f>
        <v>178.50200000000001</v>
      </c>
      <c r="N98" s="4">
        <f>Forward!N98*(1+SUM($B98:$B$228))-'Swap - Encargos'!E15+'Swap - Encargos'!Q15-'Swap - Encargos'!$M15</f>
        <v>195.983</v>
      </c>
      <c r="O98" s="4">
        <f>Forward!O98*(1+SUM($B98:$B$228))-'Swap - Encargos'!F15+'Swap - Encargos'!R15-'Swap - Encargos'!$M15</f>
        <v>211.13319999999999</v>
      </c>
      <c r="P98" s="4">
        <f>Forward!P98*(1+SUM($B98:$B$228))-'Swap - Encargos'!G15+'Swap - Encargos'!S15-'Swap - Encargos'!$M15</f>
        <v>239.60659999999999</v>
      </c>
      <c r="Q98" s="4">
        <f>Forward!Q98*(1+SUM($B98:$B$228))-'Swap - Encargos'!H15+'Swap - Encargos'!T15-'Swap - Encargos'!$M15</f>
        <v>234.77959999999999</v>
      </c>
      <c r="R98" s="4"/>
      <c r="S98" s="4"/>
      <c r="T98" s="4"/>
      <c r="U98" s="4">
        <f>Forward!U98*(1+SUM($B98:$B$228))</f>
        <v>0</v>
      </c>
      <c r="V98" s="6"/>
      <c r="W98" s="20">
        <f t="shared" si="0"/>
        <v>176.78273333333334</v>
      </c>
      <c r="X98" s="20">
        <f t="shared" si="1"/>
        <v>241.05081733539095</v>
      </c>
      <c r="Y98" s="23">
        <f t="shared" si="2"/>
        <v>196.2176</v>
      </c>
      <c r="Z98" s="23">
        <f t="shared" si="3"/>
        <v>230.28710401234568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192.41598666666664</v>
      </c>
      <c r="AJ98" s="9">
        <f t="shared" si="8"/>
        <v>0.52117186827372164</v>
      </c>
      <c r="AK98" s="9">
        <f t="shared" si="9"/>
        <v>0.52117186827372164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Forward!L99*(1+SUM($B99:$B$228))-'Swap - Encargos'!C16+'Swap - Encargos'!O16-'Swap - Encargos'!$M16</f>
        <v>159.13069999999999</v>
      </c>
      <c r="M99" s="4">
        <f>Forward!M99*(1+SUM($B99:$B$228))-'Swap - Encargos'!D16+'Swap - Encargos'!P16-'Swap - Encargos'!$M16</f>
        <v>165.37209999999999</v>
      </c>
      <c r="N99" s="4">
        <f>Forward!N99*(1+SUM($B99:$B$228))-'Swap - Encargos'!E16+'Swap - Encargos'!Q16-'Swap - Encargos'!$M16</f>
        <v>178.45339999999999</v>
      </c>
      <c r="O99" s="4">
        <f>Forward!O99*(1+SUM($B99:$B$228))-'Swap - Encargos'!F16+'Swap - Encargos'!R16-'Swap - Encargos'!$M16</f>
        <v>197.21449999999999</v>
      </c>
      <c r="P99" s="4">
        <f>Forward!P99*(1+SUM($B99:$B$228))-'Swap - Encargos'!G16+'Swap - Encargos'!S16-'Swap - Encargos'!$M16</f>
        <v>241.65789999999998</v>
      </c>
      <c r="Q99" s="4">
        <f>Forward!Q99*(1+SUM($B99:$B$228))-'Swap - Encargos'!H16+'Swap - Encargos'!T16-'Swap - Encargos'!$M16</f>
        <v>237.49779999999998</v>
      </c>
      <c r="R99" s="4"/>
      <c r="S99" s="4"/>
      <c r="T99" s="4"/>
      <c r="U99" s="4">
        <f>Forward!U99*(1+SUM($B99:$B$228))</f>
        <v>0</v>
      </c>
      <c r="V99" s="6"/>
      <c r="W99" s="20">
        <f t="shared" si="0"/>
        <v>168.70994999999999</v>
      </c>
      <c r="X99" s="20">
        <f t="shared" si="1"/>
        <v>241.05081733539095</v>
      </c>
      <c r="Y99" s="23">
        <f t="shared" si="2"/>
        <v>189.67183833333328</v>
      </c>
      <c r="Z99" s="23">
        <f t="shared" si="3"/>
        <v>230.28710401234568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200.48876999999999</v>
      </c>
      <c r="AJ99" s="9">
        <f t="shared" si="8"/>
        <v>0.54303755440972279</v>
      </c>
      <c r="AK99" s="9">
        <f t="shared" si="9"/>
        <v>0.54303755440972279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Forward!L100*(1+SUM($B100:$B$228))-'Swap - Encargos'!C17+'Swap - Encargos'!O17-'Swap - Encargos'!$M17</f>
        <v>153.62509999999997</v>
      </c>
      <c r="M100" s="4">
        <f>Forward!M100*(1+SUM($B100:$B$228))-'Swap - Encargos'!D17+'Swap - Encargos'!P17-'Swap - Encargos'!$M17</f>
        <v>170.59719999999999</v>
      </c>
      <c r="N100" s="4">
        <f>Forward!N100*(1+SUM($B100:$B$228))-'Swap - Encargos'!E17+'Swap - Encargos'!Q17-'Swap - Encargos'!$M17</f>
        <v>176.721</v>
      </c>
      <c r="O100" s="4">
        <f>Forward!O100*(1+SUM($B100:$B$228))-'Swap - Encargos'!F17+'Swap - Encargos'!R17-'Swap - Encargos'!$M17</f>
        <v>188.78289999999998</v>
      </c>
      <c r="P100" s="4">
        <f>Forward!P100*(1+SUM($B100:$B$228))-'Swap - Encargos'!G17+'Swap - Encargos'!S17-'Swap - Encargos'!$M17</f>
        <v>214.12029999999999</v>
      </c>
      <c r="Q100" s="4">
        <f>Forward!Q100*(1+SUM($B100:$B$228))-'Swap - Encargos'!H17+'Swap - Encargos'!T17-'Swap - Encargos'!$M17</f>
        <v>229.94069999999999</v>
      </c>
      <c r="R100" s="4"/>
      <c r="S100" s="4"/>
      <c r="T100" s="4"/>
      <c r="U100" s="4">
        <f>Forward!U100*(1+SUM($B100:$B$228))</f>
        <v>0</v>
      </c>
      <c r="V100" s="6"/>
      <c r="W100" s="20">
        <f t="shared" si="0"/>
        <v>168.9343111111111</v>
      </c>
      <c r="X100" s="20">
        <f t="shared" si="1"/>
        <v>241.05081733539095</v>
      </c>
      <c r="Y100" s="23">
        <f t="shared" si="2"/>
        <v>183.31315333333333</v>
      </c>
      <c r="Z100" s="23">
        <f t="shared" si="3"/>
        <v>230.28710401234568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200.26440888888888</v>
      </c>
      <c r="AJ100" s="9">
        <f t="shared" si="8"/>
        <v>0.54242985698566049</v>
      </c>
      <c r="AK100" s="9">
        <f t="shared" si="9"/>
        <v>0.54242985698566049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Forward!L101*(1+SUM($B101:$B$228))-'Swap - Encargos'!C18+'Swap - Encargos'!O18-'Swap - Encargos'!$M18</f>
        <v>149.6046</v>
      </c>
      <c r="M101" s="4">
        <f>Forward!M101*(1+SUM($B101:$B$228))-'Swap - Encargos'!D18+'Swap - Encargos'!P18-'Swap - Encargos'!$M18</f>
        <v>153.8938</v>
      </c>
      <c r="N101" s="4">
        <f>Forward!N101*(1+SUM($B101:$B$228))-'Swap - Encargos'!E18+'Swap - Encargos'!Q18-'Swap - Encargos'!$M18</f>
        <v>160.62900000000002</v>
      </c>
      <c r="O101" s="4">
        <f>Forward!O101*(1+SUM($B101:$B$228))-'Swap - Encargos'!F18+'Swap - Encargos'!R18-'Swap - Encargos'!$M18</f>
        <v>174.50880000000001</v>
      </c>
      <c r="P101" s="4">
        <f>Forward!P101*(1+SUM($B101:$B$228))-'Swap - Encargos'!G18+'Swap - Encargos'!S18-'Swap - Encargos'!$M18</f>
        <v>206.5454</v>
      </c>
      <c r="Q101" s="4">
        <f>Forward!Q101*(1+SUM($B101:$B$228))-'Swap - Encargos'!H18+'Swap - Encargos'!T18-'Swap - Encargos'!$M18</f>
        <v>222.85900000000001</v>
      </c>
      <c r="R101" s="4"/>
      <c r="S101" s="4"/>
      <c r="T101" s="4"/>
      <c r="U101" s="4">
        <f>Forward!U101*(1+SUM($B101:$B$228))</f>
        <v>0</v>
      </c>
      <c r="V101" s="6"/>
      <c r="W101" s="20">
        <f t="shared" si="0"/>
        <v>156.78448333333333</v>
      </c>
      <c r="X101" s="20">
        <f t="shared" si="1"/>
        <v>241.05081733539095</v>
      </c>
      <c r="Y101" s="23">
        <f t="shared" si="2"/>
        <v>172.69904</v>
      </c>
      <c r="Z101" s="23">
        <f t="shared" si="3"/>
        <v>230.28710401234568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212.41423666666665</v>
      </c>
      <c r="AJ101" s="9">
        <f t="shared" si="8"/>
        <v>0.57533849702043027</v>
      </c>
      <c r="AK101" s="9">
        <f t="shared" si="9"/>
        <v>0.57533849702043027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Forward!L102*(1+SUM($B102:$B$228))-'Swap - Encargos'!C19+'Swap - Encargos'!O19-'Swap - Encargos'!$M19</f>
        <v>156.58449999999999</v>
      </c>
      <c r="M102" s="4">
        <f>Forward!M102*(1+SUM($B102:$B$228))-'Swap - Encargos'!D19+'Swap - Encargos'!P19-'Swap - Encargos'!$M19</f>
        <v>154.7234</v>
      </c>
      <c r="N102" s="4">
        <f>Forward!N102*(1+SUM($B102:$B$228))-'Swap - Encargos'!E19+'Swap - Encargos'!Q19-'Swap - Encargos'!$M19</f>
        <v>172.5291</v>
      </c>
      <c r="O102" s="4">
        <f>Forward!O102*(1+SUM($B102:$B$228))-'Swap - Encargos'!F19+'Swap - Encargos'!R19-'Swap - Encargos'!$M19</f>
        <v>184.05700000000002</v>
      </c>
      <c r="P102" s="4">
        <f>Forward!P102*(1+SUM($B102:$B$228))-'Swap - Encargos'!G19+'Swap - Encargos'!S19-'Swap - Encargos'!$M19</f>
        <v>200.1405</v>
      </c>
      <c r="Q102" s="4">
        <f>Forward!Q102*(1+SUM($B102:$B$228))-'Swap - Encargos'!H19+'Swap - Encargos'!T19-'Swap - Encargos'!$M19</f>
        <v>218.22399999999999</v>
      </c>
      <c r="R102" s="4"/>
      <c r="S102" s="4"/>
      <c r="T102" s="4"/>
      <c r="U102" s="4">
        <f>Forward!U102*(1+SUM($B102:$B$228))</f>
        <v>0</v>
      </c>
      <c r="V102" s="6"/>
      <c r="W102" s="20">
        <f t="shared" si="0"/>
        <v>164.33150000000001</v>
      </c>
      <c r="X102" s="20">
        <f t="shared" si="1"/>
        <v>241.05081733539095</v>
      </c>
      <c r="Y102" s="23">
        <f t="shared" si="2"/>
        <v>177.71620000000001</v>
      </c>
      <c r="Z102" s="23">
        <f t="shared" si="3"/>
        <v>230.28710401234568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204.86721999999997</v>
      </c>
      <c r="AJ102" s="9">
        <f t="shared" si="8"/>
        <v>0.55489688588302799</v>
      </c>
      <c r="AK102" s="9">
        <f t="shared" si="9"/>
        <v>0.55489688588302799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Forward!L103*(1+SUM($B103:$B$228))-'Swap - Encargos'!C20+'Swap - Encargos'!O20-'Swap - Encargos'!$M20</f>
        <v>151.34300000000002</v>
      </c>
      <c r="M103" s="4">
        <f>Forward!M103*(1+SUM($B103:$B$228))-'Swap - Encargos'!D20+'Swap - Encargos'!P20-'Swap - Encargos'!$M20</f>
        <v>155.61619999999999</v>
      </c>
      <c r="N103" s="4">
        <f>Forward!N103*(1+SUM($B103:$B$228))-'Swap - Encargos'!E20+'Swap - Encargos'!Q20-'Swap - Encargos'!$M20</f>
        <v>171.52860000000001</v>
      </c>
      <c r="O103" s="4">
        <f>Forward!O103*(1+SUM($B103:$B$228))-'Swap - Encargos'!F20+'Swap - Encargos'!R20-'Swap - Encargos'!$M20</f>
        <v>179.8946</v>
      </c>
      <c r="P103" s="4">
        <f>Forward!P103*(1+SUM($B103:$B$228))-'Swap - Encargos'!G20+'Swap - Encargos'!S20-'Swap - Encargos'!$M20</f>
        <v>191.98740000000001</v>
      </c>
      <c r="Q103" s="4">
        <f>Forward!Q103*(1+SUM($B103:$B$228))-'Swap - Encargos'!H20+'Swap - Encargos'!T20-'Swap - Encargos'!$M20</f>
        <v>211.30960000000002</v>
      </c>
      <c r="R103" s="4"/>
      <c r="S103" s="4"/>
      <c r="T103" s="4"/>
      <c r="U103" s="4">
        <f>Forward!U103*(1+SUM($B103:$B$228))</f>
        <v>0</v>
      </c>
      <c r="V103" s="6"/>
      <c r="W103" s="20">
        <f t="shared" si="0"/>
        <v>163.46143333333333</v>
      </c>
      <c r="X103" s="20">
        <f t="shared" si="1"/>
        <v>241.05081733539095</v>
      </c>
      <c r="Y103" s="23">
        <f t="shared" si="2"/>
        <v>175.0711766666667</v>
      </c>
      <c r="Z103" s="23">
        <f t="shared" si="3"/>
        <v>230.28710401234568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205.73728666666665</v>
      </c>
      <c r="AJ103" s="9">
        <f t="shared" si="8"/>
        <v>0.5572535209945112</v>
      </c>
      <c r="AK103" s="9">
        <f t="shared" si="9"/>
        <v>0.5572535209945112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Forward!L104*(1+SUM($B104:$B$228))-'Swap - Encargos'!C21+'Swap - Encargos'!O21-'Swap - Encargos'!$M21</f>
        <v>156.83920000000001</v>
      </c>
      <c r="M104" s="4">
        <f>Forward!M104*(1+SUM($B104:$B$228))-'Swap - Encargos'!D21+'Swap - Encargos'!P21-'Swap - Encargos'!$M21</f>
        <v>159.11399999999998</v>
      </c>
      <c r="N104" s="4">
        <f>Forward!N104*(1+SUM($B104:$B$228))-'Swap - Encargos'!E21+'Swap - Encargos'!Q21-'Swap - Encargos'!$M21</f>
        <v>170.90019999999998</v>
      </c>
      <c r="O104" s="4">
        <f>Forward!O104*(1+SUM($B104:$B$228))-'Swap - Encargos'!F21+'Swap - Encargos'!R21-'Swap - Encargos'!$M21</f>
        <v>177.86199999999999</v>
      </c>
      <c r="P104" s="4">
        <f>Forward!P104*(1+SUM($B104:$B$228))-'Swap - Encargos'!G21+'Swap - Encargos'!S21-'Swap - Encargos'!$M21</f>
        <v>187.0986</v>
      </c>
      <c r="Q104" s="4">
        <f>Forward!Q104*(1+SUM($B104:$B$228))-'Swap - Encargos'!H21+'Swap - Encargos'!T21-'Swap - Encargos'!$M21</f>
        <v>206.88479999999998</v>
      </c>
      <c r="R104" s="4"/>
      <c r="S104" s="4"/>
      <c r="T104" s="4"/>
      <c r="U104" s="4">
        <f>Forward!U104*(1+SUM($B104:$B$228))</f>
        <v>0</v>
      </c>
      <c r="V104" s="6"/>
      <c r="W104" s="20">
        <f t="shared" si="0"/>
        <v>165.78826666666666</v>
      </c>
      <c r="X104" s="20">
        <f t="shared" si="1"/>
        <v>241.05081733539095</v>
      </c>
      <c r="Y104" s="23">
        <f t="shared" si="2"/>
        <v>175.36736000000002</v>
      </c>
      <c r="Z104" s="23">
        <f t="shared" si="3"/>
        <v>230.28710401234568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203.41045333333332</v>
      </c>
      <c r="AJ104" s="9">
        <f t="shared" si="8"/>
        <v>0.55095113366951365</v>
      </c>
      <c r="AK104" s="9">
        <f t="shared" si="9"/>
        <v>0.55095113366951365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Forward!L105*(1+SUM($B105:$B$228))-'Swap - Encargos'!C22+'Swap - Encargos'!O22-'Swap - Encargos'!$M22</f>
        <v>163.1182</v>
      </c>
      <c r="M105" s="4">
        <f>Forward!M105*(1+SUM($B105:$B$228))-'Swap - Encargos'!D22+'Swap - Encargos'!P22-'Swap - Encargos'!$M22</f>
        <v>152.57339999999999</v>
      </c>
      <c r="N105" s="4">
        <f>Forward!N105*(1+SUM($B105:$B$228))-'Swap - Encargos'!E22+'Swap - Encargos'!Q22-'Swap - Encargos'!$M22</f>
        <v>170.6164</v>
      </c>
      <c r="O105" s="4">
        <f>Forward!O105*(1+SUM($B105:$B$228))-'Swap - Encargos'!F22+'Swap - Encargos'!R22-'Swap - Encargos'!$M22</f>
        <v>182.70600000000002</v>
      </c>
      <c r="P105" s="4">
        <f>Forward!P105*(1+SUM($B105:$B$228))-'Swap - Encargos'!G22+'Swap - Encargos'!S22-'Swap - Encargos'!$M22</f>
        <v>191.93180000000001</v>
      </c>
      <c r="Q105" s="4">
        <f>Forward!Q105*(1+SUM($B105:$B$228))-'Swap - Encargos'!H22+'Swap - Encargos'!T22-'Swap - Encargos'!$M22</f>
        <v>200.70240000000001</v>
      </c>
      <c r="R105" s="4"/>
      <c r="S105" s="4"/>
      <c r="T105" s="4"/>
      <c r="U105" s="4">
        <f>Forward!U105*(1+SUM($B105:$B$228))</f>
        <v>0</v>
      </c>
      <c r="V105" s="6"/>
      <c r="W105" s="20">
        <f t="shared" si="0"/>
        <v>165.91140555555555</v>
      </c>
      <c r="X105" s="20">
        <f t="shared" si="1"/>
        <v>241.05081733539095</v>
      </c>
      <c r="Y105" s="23">
        <f t="shared" si="2"/>
        <v>176.5739833333333</v>
      </c>
      <c r="Z105" s="23">
        <f t="shared" si="3"/>
        <v>230.28710401234568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203.28731444444443</v>
      </c>
      <c r="AJ105" s="9">
        <f t="shared" si="8"/>
        <v>0.55061760356169287</v>
      </c>
      <c r="AK105" s="9">
        <f t="shared" si="9"/>
        <v>0.55061760356169287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Forward!L106*(1+SUM($B106:$B$228))-'Swap - Encargos'!C23+'Swap - Encargos'!O23-'Swap - Encargos'!$M23</f>
        <v>154.3964</v>
      </c>
      <c r="M106" s="4">
        <f>Forward!M106*(1+SUM($B106:$B$228))-'Swap - Encargos'!D23+'Swap - Encargos'!P23-'Swap - Encargos'!$M23</f>
        <v>152.72989999999999</v>
      </c>
      <c r="N106" s="4">
        <f>Forward!N106*(1+SUM($B106:$B$228))-'Swap - Encargos'!E23+'Swap - Encargos'!Q23-'Swap - Encargos'!$M23</f>
        <v>165.46279999999999</v>
      </c>
      <c r="O106" s="4">
        <f>Forward!O106*(1+SUM($B106:$B$228))-'Swap - Encargos'!F23+'Swap - Encargos'!R23-'Swap - Encargos'!$M23</f>
        <v>176.66249999999999</v>
      </c>
      <c r="P106" s="4">
        <f>Forward!P106*(1+SUM($B106:$B$228))-'Swap - Encargos'!G23+'Swap - Encargos'!S23-'Swap - Encargos'!$M23</f>
        <v>193.52869999999999</v>
      </c>
      <c r="Q106" s="4">
        <f>Forward!Q106*(1+SUM($B106:$B$228))-'Swap - Encargos'!H23+'Swap - Encargos'!T23-'Swap - Encargos'!$M23</f>
        <v>203.26159999999999</v>
      </c>
      <c r="R106" s="4"/>
      <c r="S106" s="4"/>
      <c r="T106" s="4"/>
      <c r="U106" s="4">
        <f>Forward!U106*(1+SUM($B106:$B$228))</f>
        <v>0</v>
      </c>
      <c r="V106" s="6"/>
      <c r="W106" s="20">
        <f t="shared" si="0"/>
        <v>162.47772222222221</v>
      </c>
      <c r="X106" s="20">
        <f t="shared" si="1"/>
        <v>241.05081733539095</v>
      </c>
      <c r="Y106" s="23">
        <f t="shared" si="2"/>
        <v>175.07142000000002</v>
      </c>
      <c r="Z106" s="23">
        <f t="shared" si="3"/>
        <v>230.28710401234568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206.72099777777777</v>
      </c>
      <c r="AJ106" s="9">
        <f t="shared" si="8"/>
        <v>0.55991796986126541</v>
      </c>
      <c r="AK106" s="9">
        <f t="shared" si="9"/>
        <v>0.55991796986126541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Forward!L107*(1+SUM($B107:$B$228))-'Swap - Encargos'!C24+'Swap - Encargos'!O24-'Swap - Encargos'!$M24</f>
        <v>158.37700000000001</v>
      </c>
      <c r="M107" s="4">
        <f>Forward!M107*(1+SUM($B107:$B$228))-'Swap - Encargos'!D24+'Swap - Encargos'!P24-'Swap - Encargos'!$M24</f>
        <v>152.59280000000001</v>
      </c>
      <c r="N107" s="4">
        <f>Forward!N107*(1+SUM($B107:$B$228))-'Swap - Encargos'!E24+'Swap - Encargos'!Q24-'Swap - Encargos'!$M24</f>
        <v>173.684</v>
      </c>
      <c r="O107" s="4">
        <f>Forward!O107*(1+SUM($B107:$B$228))-'Swap - Encargos'!F24+'Swap - Encargos'!R24-'Swap - Encargos'!$M24</f>
        <v>177.99100000000001</v>
      </c>
      <c r="P107" s="4">
        <f>Forward!P107*(1+SUM($B107:$B$228))-'Swap - Encargos'!G24+'Swap - Encargos'!S24-'Swap - Encargos'!$M24</f>
        <v>187.9059</v>
      </c>
      <c r="Q107" s="4">
        <f>Forward!Q107*(1+SUM($B107:$B$228))-'Swap - Encargos'!H24+'Swap - Encargos'!T24-'Swap - Encargos'!$M24</f>
        <v>199.60500000000002</v>
      </c>
      <c r="R107" s="4"/>
      <c r="S107" s="4"/>
      <c r="T107" s="4"/>
      <c r="U107" s="4">
        <f>Forward!U107*(1+SUM($B107:$B$228))</f>
        <v>0</v>
      </c>
      <c r="V107" s="6"/>
      <c r="W107" s="20">
        <f t="shared" si="0"/>
        <v>166.45476666666667</v>
      </c>
      <c r="X107" s="20">
        <f t="shared" si="1"/>
        <v>241.05081733539095</v>
      </c>
      <c r="Y107" s="23">
        <f t="shared" si="2"/>
        <v>176.29434000000001</v>
      </c>
      <c r="Z107" s="23">
        <f t="shared" si="3"/>
        <v>230.28710401234568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202.74395333333331</v>
      </c>
      <c r="AJ107" s="9">
        <f t="shared" si="8"/>
        <v>0.54914587280620397</v>
      </c>
      <c r="AK107" s="9">
        <f t="shared" si="9"/>
        <v>0.54914587280620397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Forward!L108*(1+SUM($B108:$B$228))-'Swap - Encargos'!C25+'Swap - Encargos'!O25-'Swap - Encargos'!$M25</f>
        <v>159.113</v>
      </c>
      <c r="M108" s="4">
        <f>Forward!M108*(1+SUM($B108:$B$228))-'Swap - Encargos'!D25+'Swap - Encargos'!P25-'Swap - Encargos'!$M25</f>
        <v>166.0111</v>
      </c>
      <c r="N108" s="4">
        <f>Forward!N108*(1+SUM($B108:$B$228))-'Swap - Encargos'!E25+'Swap - Encargos'!Q25-'Swap - Encargos'!$M25</f>
        <v>182.55070000000001</v>
      </c>
      <c r="O108" s="4">
        <f>Forward!O108*(1+SUM($B108:$B$228))-'Swap - Encargos'!F25+'Swap - Encargos'!R25-'Swap - Encargos'!$M25</f>
        <v>185.83370000000002</v>
      </c>
      <c r="P108" s="4">
        <f>Forward!P108*(1+SUM($B108:$B$228))-'Swap - Encargos'!G25+'Swap - Encargos'!S25-'Swap - Encargos'!$M25</f>
        <v>187.5771</v>
      </c>
      <c r="Q108" s="4">
        <f>Forward!Q108*(1+SUM($B108:$B$228))-'Swap - Encargos'!H25+'Swap - Encargos'!T25-'Swap - Encargos'!$M25</f>
        <v>207.245</v>
      </c>
      <c r="R108" s="4"/>
      <c r="S108" s="4"/>
      <c r="T108" s="4"/>
      <c r="U108" s="4">
        <f>Forward!U108*(1+SUM($B108:$B$228))</f>
        <v>0</v>
      </c>
      <c r="V108" s="6"/>
      <c r="W108" s="20">
        <f t="shared" si="0"/>
        <v>176.64735000000002</v>
      </c>
      <c r="X108" s="20">
        <f t="shared" si="1"/>
        <v>241.05081733539095</v>
      </c>
      <c r="Y108" s="23">
        <f t="shared" si="2"/>
        <v>184.23912000000001</v>
      </c>
      <c r="Z108" s="23">
        <f t="shared" si="3"/>
        <v>230.28710401234568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192.55136999999996</v>
      </c>
      <c r="AJ108" s="9">
        <f t="shared" si="8"/>
        <v>0.52153856329729409</v>
      </c>
      <c r="AK108" s="9">
        <f t="shared" si="9"/>
        <v>0.52153856329729409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Forward!L109*(1+SUM($B109:$B$228))-'Swap - Encargos'!C26+'Swap - Encargos'!O26-'Swap - Encargos'!$M26</f>
        <v>160.93049999999999</v>
      </c>
      <c r="M109" s="4">
        <f>Forward!M109*(1+SUM($B109:$B$228))-'Swap - Encargos'!D26+'Swap - Encargos'!P26-'Swap - Encargos'!$M26</f>
        <v>167.55799999999999</v>
      </c>
      <c r="N109" s="4">
        <f>Forward!N109*(1+SUM($B109:$B$228))-'Swap - Encargos'!E26+'Swap - Encargos'!Q26-'Swap - Encargos'!$M26</f>
        <v>193.072</v>
      </c>
      <c r="O109" s="4">
        <f>Forward!O109*(1+SUM($B109:$B$228))-'Swap - Encargos'!F26+'Swap - Encargos'!R26-'Swap - Encargos'!$M26</f>
        <v>201.327</v>
      </c>
      <c r="P109" s="4">
        <f>Forward!P109*(1+SUM($B109:$B$228))-'Swap - Encargos'!G26+'Swap - Encargos'!S26-'Swap - Encargos'!$M26</f>
        <v>206.20149999999998</v>
      </c>
      <c r="Q109" s="4">
        <f>Forward!Q109*(1+SUM($B109:$B$228))-'Swap - Encargos'!H26+'Swap - Encargos'!T26-'Swap - Encargos'!$M26</f>
        <v>212.2055</v>
      </c>
      <c r="R109" s="4"/>
      <c r="S109" s="4"/>
      <c r="T109" s="4"/>
      <c r="U109" s="4">
        <f>Forward!U109*(1+SUM($B109:$B$228))</f>
        <v>0</v>
      </c>
      <c r="V109" s="6"/>
      <c r="W109" s="20">
        <f t="shared" si="0"/>
        <v>186.19687499999998</v>
      </c>
      <c r="X109" s="20">
        <f t="shared" si="1"/>
        <v>241.05081733539095</v>
      </c>
      <c r="Y109" s="23">
        <f t="shared" si="2"/>
        <v>195.21821666666668</v>
      </c>
      <c r="Z109" s="23">
        <f t="shared" si="3"/>
        <v>230.28710401234568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183.001845</v>
      </c>
      <c r="AJ109" s="9">
        <f t="shared" si="8"/>
        <v>0.49567302129324831</v>
      </c>
      <c r="AK109" s="9">
        <f t="shared" si="9"/>
        <v>0.49567302129324831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Forward!M110*(1+SUM($B110:$B$228))-'Swap - Encargos'!D27+'Swap - Encargos'!P27-'Swap - Encargos'!$M27</f>
        <v>165.72399999999999</v>
      </c>
      <c r="N110" s="4">
        <f>Forward!N110*(1+SUM($B110:$B$228))-'Swap - Encargos'!E27+'Swap - Encargos'!Q27-'Swap - Encargos'!$M27</f>
        <v>183.56450000000001</v>
      </c>
      <c r="O110" s="4">
        <f>Forward!O110*(1+SUM($B110:$B$228))-'Swap - Encargos'!F27+'Swap - Encargos'!R27-'Swap - Encargos'!$M27</f>
        <v>191.0369</v>
      </c>
      <c r="P110" s="4">
        <f>Forward!P110*(1+SUM($B110:$B$228))-'Swap - Encargos'!G27+'Swap - Encargos'!S27-'Swap - Encargos'!$M27</f>
        <v>221.61360000000002</v>
      </c>
      <c r="Q110" s="4">
        <f>Forward!Q110*(1+SUM($B110:$B$228))-'Swap - Encargos'!H27+'Swap - Encargos'!T27-'Swap - Encargos'!$M27</f>
        <v>217.49090000000001</v>
      </c>
      <c r="R110" s="4"/>
      <c r="S110" s="4"/>
      <c r="T110" s="4"/>
      <c r="U110" s="4">
        <f>Forward!U110*(1+SUM($B110:$B$228))</f>
        <v>0</v>
      </c>
      <c r="V110" s="6"/>
      <c r="W110" s="20">
        <f t="shared" si="0"/>
        <v>180.10846666666669</v>
      </c>
      <c r="X110" s="20">
        <f t="shared" si="1"/>
        <v>241.05081733539095</v>
      </c>
      <c r="Y110" s="23">
        <f t="shared" si="2"/>
        <v>195.88598000000002</v>
      </c>
      <c r="Z110" s="23">
        <f t="shared" si="3"/>
        <v>230.28710401234568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208.90708333333328</v>
      </c>
      <c r="AJ110" s="9">
        <f t="shared" si="8"/>
        <v>0.53701473715725068</v>
      </c>
      <c r="AK110" s="9">
        <f t="shared" si="9"/>
        <v>0.53701473715725068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Forward!M111*(1+SUM($B111:$B$228))-'Swap - Encargos'!D28+'Swap - Encargos'!P28-'Swap - Encargos'!$M28</f>
        <v>208.8415</v>
      </c>
      <c r="N111" s="4">
        <f>Forward!N111*(1+SUM($B111:$B$228))-'Swap - Encargos'!E28+'Swap - Encargos'!Q28-'Swap - Encargos'!$M28</f>
        <v>272.596</v>
      </c>
      <c r="O111" s="4">
        <f>Forward!O111*(1+SUM($B111:$B$228))-'Swap - Encargos'!F28+'Swap - Encargos'!R28-'Swap - Encargos'!$M28</f>
        <v>260.52949999999998</v>
      </c>
      <c r="P111" s="4">
        <f>Forward!P111*(1+SUM($B111:$B$228))-'Swap - Encargos'!G28+'Swap - Encargos'!S28-'Swap - Encargos'!$M28</f>
        <v>257.81849999999997</v>
      </c>
      <c r="Q111" s="4">
        <f>Forward!Q111*(1+SUM($B111:$B$228))-'Swap - Encargos'!H28+'Swap - Encargos'!T28-'Swap - Encargos'!$M28</f>
        <v>249.6335</v>
      </c>
      <c r="R111" s="4"/>
      <c r="S111" s="4"/>
      <c r="T111" s="4"/>
      <c r="U111" s="4">
        <f>Forward!U111*(1+SUM($B111:$B$228))</f>
        <v>0</v>
      </c>
      <c r="V111" s="6"/>
      <c r="W111" s="20">
        <f t="shared" si="0"/>
        <v>248.68280555555552</v>
      </c>
      <c r="X111" s="20">
        <f t="shared" si="1"/>
        <v>241.05081733539095</v>
      </c>
      <c r="Y111" s="23">
        <f t="shared" si="2"/>
        <v>246.40310833333334</v>
      </c>
      <c r="Z111" s="23">
        <f t="shared" si="3"/>
        <v>230.28710401234568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140.33274444444444</v>
      </c>
      <c r="AJ111" s="9">
        <f t="shared" si="8"/>
        <v>0.36073813616048112</v>
      </c>
      <c r="AK111" s="9">
        <f t="shared" si="9"/>
        <v>0.36073813616048112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Forward!M112*(1+SUM($B112:$B$228))-'Swap - Encargos'!D29+'Swap - Encargos'!P29-'Swap - Encargos'!$M29</f>
        <v>210.52180000000001</v>
      </c>
      <c r="N112" s="4">
        <f>Forward!N112*(1+SUM($B112:$B$228))-'Swap - Encargos'!E29+'Swap - Encargos'!Q29-'Swap - Encargos'!$M29</f>
        <v>252.15020000000004</v>
      </c>
      <c r="O112" s="4">
        <f>Forward!O112*(1+SUM($B112:$B$228))-'Swap - Encargos'!F29+'Swap - Encargos'!R29-'Swap - Encargos'!$M29</f>
        <v>244.489</v>
      </c>
      <c r="P112" s="4">
        <f>Forward!P112*(1+SUM($B112:$B$228))-'Swap - Encargos'!G29+'Swap - Encargos'!S29-'Swap - Encargos'!$M29</f>
        <v>240.82780000000002</v>
      </c>
      <c r="Q112" s="4">
        <f>Forward!Q112*(1+SUM($B112:$B$228))-'Swap - Encargos'!H29+'Swap - Encargos'!T29-'Swap - Encargos'!$M29</f>
        <v>242.93800000000002</v>
      </c>
      <c r="R112" s="4"/>
      <c r="S112" s="4"/>
      <c r="T112" s="4"/>
      <c r="U112" s="4">
        <f>Forward!U112*(1+SUM($B112:$B$228))</f>
        <v>0</v>
      </c>
      <c r="V112" s="6"/>
      <c r="W112" s="20">
        <f t="shared" si="0"/>
        <v>237.40400000000005</v>
      </c>
      <c r="X112" s="20">
        <f t="shared" si="1"/>
        <v>241.05081733539095</v>
      </c>
      <c r="Y112" s="23">
        <f t="shared" si="2"/>
        <v>231.1679666666667</v>
      </c>
      <c r="Z112" s="23">
        <f t="shared" si="3"/>
        <v>230.28710401234568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151.61154999999991</v>
      </c>
      <c r="AJ112" s="9">
        <f t="shared" si="8"/>
        <v>0.38973133593245801</v>
      </c>
      <c r="AK112" s="9">
        <f t="shared" si="9"/>
        <v>0.38973133593245801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Forward!M113*(1+SUM($B113:$B$228))-'Swap - Encargos'!D30+'Swap - Encargos'!P30-'Swap - Encargos'!$M30</f>
        <v>191.29</v>
      </c>
      <c r="N113" s="4">
        <f>Forward!N113*(1+SUM($B113:$B$228))-'Swap - Encargos'!E30+'Swap - Encargos'!Q30-'Swap - Encargos'!$M30</f>
        <v>224.09100000000001</v>
      </c>
      <c r="O113" s="4">
        <f>Forward!O113*(1+SUM($B113:$B$228))-'Swap - Encargos'!F30+'Swap - Encargos'!R30-'Swap - Encargos'!$M30</f>
        <v>229.1996</v>
      </c>
      <c r="P113" s="4">
        <f>Forward!P113*(1+SUM($B113:$B$228))-'Swap - Encargos'!G30+'Swap - Encargos'!S30-'Swap - Encargos'!$M30</f>
        <v>230.76519999999999</v>
      </c>
      <c r="Q113" s="4">
        <f>Forward!Q113*(1+SUM($B113:$B$228))-'Swap - Encargos'!H30+'Swap - Encargos'!T30-'Swap - Encargos'!$M30</f>
        <v>227.22220000000002</v>
      </c>
      <c r="R113" s="4"/>
      <c r="S113" s="4"/>
      <c r="T113" s="4"/>
      <c r="U113" s="4">
        <f>Forward!U113*(1+SUM($B113:$B$228))</f>
        <v>0</v>
      </c>
      <c r="V113" s="6"/>
      <c r="W113" s="20">
        <f t="shared" si="0"/>
        <v>218.1498</v>
      </c>
      <c r="X113" s="20">
        <f t="shared" si="1"/>
        <v>241.05081733539095</v>
      </c>
      <c r="Y113" s="23">
        <f t="shared" si="2"/>
        <v>210.94909999999999</v>
      </c>
      <c r="Z113" s="23">
        <f t="shared" si="3"/>
        <v>230.28710401234568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170.86574999999996</v>
      </c>
      <c r="AJ113" s="9">
        <f t="shared" si="8"/>
        <v>0.43922601551531804</v>
      </c>
      <c r="AK113" s="9">
        <f t="shared" si="9"/>
        <v>0.43922601551531804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Forward!M114*(1+SUM($B114:$B$228))-'Swap - Encargos'!D31+'Swap - Encargos'!P31-'Swap - Encargos'!$M31</f>
        <v>169.57599999999999</v>
      </c>
      <c r="N114" s="4">
        <f>Forward!N114*(1+SUM($B114:$B$228))-'Swap - Encargos'!E31+'Swap - Encargos'!Q31-'Swap - Encargos'!$M31</f>
        <v>210.768</v>
      </c>
      <c r="O114" s="4">
        <f>Forward!O114*(1+SUM($B114:$B$228))-'Swap - Encargos'!F31+'Swap - Encargos'!R31-'Swap - Encargos'!$M31</f>
        <v>222.34</v>
      </c>
      <c r="P114" s="4">
        <f>Forward!P114*(1+SUM($B114:$B$228))-'Swap - Encargos'!G31+'Swap - Encargos'!S31-'Swap - Encargos'!$M31</f>
        <v>219.0256</v>
      </c>
      <c r="Q114" s="4">
        <f>Forward!Q114*(1+SUM($B114:$B$228))-'Swap - Encargos'!H31+'Swap - Encargos'!T31-'Swap - Encargos'!$M31</f>
        <v>217.5016</v>
      </c>
      <c r="R114" s="4"/>
      <c r="S114" s="4"/>
      <c r="T114" s="4"/>
      <c r="U114" s="4">
        <f>Forward!U114*(1+SUM($B114:$B$228))</f>
        <v>0</v>
      </c>
      <c r="V114" s="6"/>
      <c r="W114" s="20">
        <f t="shared" si="0"/>
        <v>206.38906666666665</v>
      </c>
      <c r="X114" s="20">
        <f t="shared" si="1"/>
        <v>241.05081733539095</v>
      </c>
      <c r="Y114" s="23">
        <f t="shared" si="2"/>
        <v>196.53717333333333</v>
      </c>
      <c r="Z114" s="23">
        <f t="shared" si="3"/>
        <v>230.28710401234568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182.62648333333331</v>
      </c>
      <c r="AJ114" s="9">
        <f t="shared" si="8"/>
        <v>0.46945805465445617</v>
      </c>
      <c r="AK114" s="9">
        <f t="shared" si="9"/>
        <v>0.46945805465445617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Forward!M115*(1+SUM($B115:$B$228))-'Swap - Encargos'!D32+'Swap - Encargos'!P32-'Swap - Encargos'!$M32</f>
        <v>233.23440000000002</v>
      </c>
      <c r="N115" s="4">
        <f>Forward!N115*(1+SUM($B115:$B$228))-'Swap - Encargos'!E32+'Swap - Encargos'!Q32-'Swap - Encargos'!$M32</f>
        <v>245.73740000000001</v>
      </c>
      <c r="O115" s="4">
        <f>Forward!O115*(1+SUM($B115:$B$228))-'Swap - Encargos'!F32+'Swap - Encargos'!R32-'Swap - Encargos'!$M32</f>
        <v>239.83760000000001</v>
      </c>
      <c r="P115" s="4">
        <f>Forward!P115*(1+SUM($B115:$B$228))-'Swap - Encargos'!G32+'Swap - Encargos'!S32-'Swap - Encargos'!$M32</f>
        <v>228.036</v>
      </c>
      <c r="Q115" s="4">
        <f>Forward!Q115*(1+SUM($B115:$B$228))-'Swap - Encargos'!H32+'Swap - Encargos'!T32-'Swap - Encargos'!$M32</f>
        <v>225.53500000000003</v>
      </c>
      <c r="R115" s="4"/>
      <c r="S115" s="4"/>
      <c r="T115" s="4"/>
      <c r="U115" s="4">
        <f>Forward!U115*(1+SUM($B115:$B$228))</f>
        <v>0</v>
      </c>
      <c r="V115" s="6"/>
      <c r="W115" s="20">
        <f t="shared" si="0"/>
        <v>238.88113333333337</v>
      </c>
      <c r="X115" s="20">
        <f t="shared" si="1"/>
        <v>241.05081733539095</v>
      </c>
      <c r="Y115" s="23">
        <f t="shared" si="2"/>
        <v>215.03987999999998</v>
      </c>
      <c r="Z115" s="23">
        <f t="shared" si="3"/>
        <v>230.28710401234568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150.1344166666666</v>
      </c>
      <c r="AJ115" s="9">
        <f t="shared" si="8"/>
        <v>0.38593422979278491</v>
      </c>
      <c r="AK115" s="9">
        <f t="shared" si="9"/>
        <v>0.38593422979278491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Forward!M116*(1+SUM($B116:$B$228))-'Swap - Encargos'!D33+'Swap - Encargos'!P33-'Swap - Encargos'!$M33</f>
        <v>293.56299999999999</v>
      </c>
      <c r="N116" s="4">
        <f>Forward!N116*(1+SUM($B116:$B$228))-'Swap - Encargos'!E33+'Swap - Encargos'!Q33-'Swap - Encargos'!$M33</f>
        <v>267.79719999999998</v>
      </c>
      <c r="O116" s="4">
        <f>Forward!O116*(1+SUM($B116:$B$228))-'Swap - Encargos'!F33+'Swap - Encargos'!R33-'Swap - Encargos'!$M33</f>
        <v>246.32570000000001</v>
      </c>
      <c r="P116" s="4">
        <f>Forward!P116*(1+SUM($B116:$B$228))-'Swap - Encargos'!G33+'Swap - Encargos'!S33-'Swap - Encargos'!$M33</f>
        <v>231.7561</v>
      </c>
      <c r="Q116" s="4">
        <f>Forward!Q116*(1+SUM($B116:$B$228))-'Swap - Encargos'!H33+'Swap - Encargos'!T33-'Swap - Encargos'!$M33</f>
        <v>226.26560000000001</v>
      </c>
      <c r="R116" s="4"/>
      <c r="S116" s="4"/>
      <c r="T116" s="4"/>
      <c r="U116" s="4">
        <f>Forward!U116*(1+SUM($B116:$B$228))</f>
        <v>0</v>
      </c>
      <c r="V116" s="6"/>
      <c r="W116" s="20">
        <f t="shared" si="0"/>
        <v>258.92748333333333</v>
      </c>
      <c r="X116" s="20">
        <f t="shared" si="1"/>
        <v>241.05081733539095</v>
      </c>
      <c r="Y116" s="23">
        <f t="shared" si="2"/>
        <v>223.78522000000001</v>
      </c>
      <c r="Z116" s="23">
        <f t="shared" si="3"/>
        <v>230.28710401234568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130.08806666666663</v>
      </c>
      <c r="AJ116" s="9">
        <f t="shared" si="8"/>
        <v>0.33440325628799838</v>
      </c>
      <c r="AK116" s="9">
        <f t="shared" si="9"/>
        <v>0.33440325628799838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Forward!M117*(1+SUM($B117:$B$228))-'Swap - Encargos'!D34+'Swap - Encargos'!P34-'Swap - Encargos'!$M34</f>
        <v>233.44550000000001</v>
      </c>
      <c r="N117" s="4">
        <f>Forward!N117*(1+SUM($B117:$B$228))-'Swap - Encargos'!E34+'Swap - Encargos'!Q34-'Swap - Encargos'!$M34</f>
        <v>251.04860000000002</v>
      </c>
      <c r="O117" s="4">
        <f>Forward!O117*(1+SUM($B117:$B$228))-'Swap - Encargos'!F34+'Swap - Encargos'!R34-'Swap - Encargos'!$M34</f>
        <v>234.10560000000001</v>
      </c>
      <c r="P117" s="4">
        <f>Forward!P117*(1+SUM($B117:$B$228))-'Swap - Encargos'!G34+'Swap - Encargos'!S34-'Swap - Encargos'!$M34</f>
        <v>228.97400000000002</v>
      </c>
      <c r="Q117" s="4">
        <f>Forward!Q117*(1+SUM($B117:$B$228))-'Swap - Encargos'!H34+'Swap - Encargos'!T34-'Swap - Encargos'!$M34</f>
        <v>219.5025</v>
      </c>
      <c r="R117" s="4"/>
      <c r="S117" s="4"/>
      <c r="T117" s="4"/>
      <c r="U117" s="4">
        <f>Forward!U117*(1+SUM($B117:$B$228))</f>
        <v>0</v>
      </c>
      <c r="V117" s="6"/>
      <c r="W117" s="20">
        <f t="shared" si="0"/>
        <v>238.66377499999999</v>
      </c>
      <c r="X117" s="20">
        <f t="shared" si="1"/>
        <v>241.05081733539095</v>
      </c>
      <c r="Y117" s="23">
        <f t="shared" si="2"/>
        <v>206.17993166666668</v>
      </c>
      <c r="Z117" s="23">
        <f t="shared" si="3"/>
        <v>230.28710401234568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150.35177499999998</v>
      </c>
      <c r="AJ117" s="9">
        <f t="shared" si="8"/>
        <v>0.38649296923991855</v>
      </c>
      <c r="AK117" s="9">
        <f t="shared" si="9"/>
        <v>0.38649296923991855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Forward!M118*(1+SUM($B118:$B$228))-'Swap - Encargos'!D35+'Swap - Encargos'!P35-'Swap - Encargos'!$M35</f>
        <v>284.06720000000001</v>
      </c>
      <c r="N118" s="4">
        <f>Forward!N118*(1+SUM($B118:$B$228))-'Swap - Encargos'!E35+'Swap - Encargos'!Q35-'Swap - Encargos'!$M35</f>
        <v>260.95839999999998</v>
      </c>
      <c r="O118" s="4">
        <f>Forward!O118*(1+SUM($B118:$B$228))-'Swap - Encargos'!F35+'Swap - Encargos'!R35-'Swap - Encargos'!$M35</f>
        <v>245.48000000000002</v>
      </c>
      <c r="P118" s="4">
        <f>Forward!P118*(1+SUM($B118:$B$228))-'Swap - Encargos'!G35+'Swap - Encargos'!S35-'Swap - Encargos'!$M35</f>
        <v>233.9092</v>
      </c>
      <c r="Q118" s="4">
        <f>Forward!Q118*(1+SUM($B118:$B$228))-'Swap - Encargos'!H35+'Swap - Encargos'!T35-'Swap - Encargos'!$M35</f>
        <v>223.44720000000001</v>
      </c>
      <c r="R118" s="4"/>
      <c r="S118" s="4"/>
      <c r="T118" s="4"/>
      <c r="U118" s="4">
        <f>Forward!U118*(1+SUM($B118:$B$228))</f>
        <v>0</v>
      </c>
      <c r="V118" s="6"/>
      <c r="W118" s="20">
        <f t="shared" si="0"/>
        <v>252.35564444444447</v>
      </c>
      <c r="X118" s="20">
        <f t="shared" si="1"/>
        <v>241.05081733539095</v>
      </c>
      <c r="Y118" s="23">
        <f t="shared" si="2"/>
        <v>211.69677333333328</v>
      </c>
      <c r="Z118" s="23">
        <f t="shared" si="3"/>
        <v>230.28710401234568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136.6599055555555</v>
      </c>
      <c r="AJ118" s="9">
        <f t="shared" si="8"/>
        <v>0.35129676835683177</v>
      </c>
      <c r="AK118" s="9">
        <f t="shared" si="9"/>
        <v>0.35129676835683177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Forward!M119*(1+SUM($B119:$B$228))-'Swap - Encargos'!D36+'Swap - Encargos'!P36-'Swap - Encargos'!$M36</f>
        <v>346.16</v>
      </c>
      <c r="N119" s="4">
        <f>Forward!N119*(1+SUM($B119:$B$228))-'Swap - Encargos'!E36+'Swap - Encargos'!Q36-'Swap - Encargos'!$M36</f>
        <v>267.38400000000001</v>
      </c>
      <c r="O119" s="4">
        <f>Forward!O119*(1+SUM($B119:$B$228))-'Swap - Encargos'!F36+'Swap - Encargos'!R36-'Swap - Encargos'!$M36</f>
        <v>237.68800000000002</v>
      </c>
      <c r="P119" s="4">
        <f>Forward!P119*(1+SUM($B119:$B$228))-'Swap - Encargos'!G36+'Swap - Encargos'!S36-'Swap - Encargos'!$M36</f>
        <v>222.92800000000003</v>
      </c>
      <c r="Q119" s="4">
        <f>Forward!Q119*(1+SUM($B119:$B$228))-'Swap - Encargos'!H36+'Swap - Encargos'!T36-'Swap - Encargos'!$M36</f>
        <v>223.488</v>
      </c>
      <c r="R119" s="4"/>
      <c r="S119" s="4"/>
      <c r="T119" s="4"/>
      <c r="U119" s="4">
        <f>Forward!U119*(1+SUM($B119:$B$228))</f>
        <v>0</v>
      </c>
      <c r="V119" s="6"/>
      <c r="W119" s="20">
        <f t="shared" si="0"/>
        <v>252.93600000000001</v>
      </c>
      <c r="X119" s="20">
        <f t="shared" si="1"/>
        <v>241.05081733539095</v>
      </c>
      <c r="Y119" s="23">
        <f t="shared" si="2"/>
        <v>207.60559999999998</v>
      </c>
      <c r="Z119" s="23">
        <f t="shared" si="3"/>
        <v>230.28710401234568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136.07954999999995</v>
      </c>
      <c r="AJ119" s="9">
        <f t="shared" si="8"/>
        <v>0.34980491139750058</v>
      </c>
      <c r="AK119" s="9">
        <f t="shared" si="9"/>
        <v>0.34980491139750058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Forward!M120*(1+SUM($B120:$B$228))-'Swap - Encargos'!D37+'Swap - Encargos'!P37-'Swap - Encargos'!$M37</f>
        <v>306.29320000000001</v>
      </c>
      <c r="N120" s="4">
        <f>Forward!N120*(1+SUM($B120:$B$228))-'Swap - Encargos'!E37+'Swap - Encargos'!Q37-'Swap - Encargos'!$M37</f>
        <v>196.5376</v>
      </c>
      <c r="O120" s="4">
        <f>Forward!O120*(1+SUM($B120:$B$228))-'Swap - Encargos'!F37+'Swap - Encargos'!R37-'Swap - Encargos'!$M37</f>
        <v>224.6114</v>
      </c>
      <c r="P120" s="4">
        <f>Forward!P120*(1+SUM($B120:$B$228))-'Swap - Encargos'!G37+'Swap - Encargos'!S37-'Swap - Encargos'!$M37</f>
        <v>223.7028</v>
      </c>
      <c r="Q120" s="4">
        <f>Forward!Q120*(1+SUM($B120:$B$228))-'Swap - Encargos'!H37+'Swap - Encargos'!T37-'Swap - Encargos'!$M37</f>
        <v>213.28980000000001</v>
      </c>
      <c r="R120" s="4"/>
      <c r="S120" s="4"/>
      <c r="T120" s="4"/>
      <c r="U120" s="4">
        <f>Forward!U120*(1+SUM($B120:$B$228))</f>
        <v>0</v>
      </c>
      <c r="V120" s="6"/>
      <c r="W120" s="20">
        <f t="shared" si="0"/>
        <v>219.53895555555559</v>
      </c>
      <c r="X120" s="20">
        <f t="shared" si="1"/>
        <v>241.05081733539095</v>
      </c>
      <c r="Y120" s="23">
        <f t="shared" si="2"/>
        <v>181.83809333333335</v>
      </c>
      <c r="Z120" s="23">
        <f t="shared" si="3"/>
        <v>230.28710401234568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169.47659444444437</v>
      </c>
      <c r="AJ120" s="9">
        <f t="shared" si="8"/>
        <v>0.43565506428841827</v>
      </c>
      <c r="AK120" s="9">
        <f t="shared" si="9"/>
        <v>0.43565506428841827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Forward!M121*(1+SUM($B121:$B$228))-'Swap - Encargos'!D38+'Swap - Encargos'!P38-'Swap - Encargos'!$M38</f>
        <v>161.2079</v>
      </c>
      <c r="N121" s="4">
        <f>Forward!N121*(1+SUM($B121:$B$228))-'Swap - Encargos'!E38+'Swap - Encargos'!Q38-'Swap - Encargos'!$M38</f>
        <v>210.166</v>
      </c>
      <c r="O121" s="4">
        <f>Forward!O121*(1+SUM($B121:$B$228))-'Swap - Encargos'!F38+'Swap - Encargos'!R38-'Swap - Encargos'!$M38</f>
        <v>226.0317</v>
      </c>
      <c r="P121" s="4">
        <f>Forward!P121*(1+SUM($B121:$B$228))-'Swap - Encargos'!G38+'Swap - Encargos'!S38-'Swap - Encargos'!$M38</f>
        <v>235.63820000000001</v>
      </c>
      <c r="Q121" s="4">
        <f>Forward!Q121*(1+SUM($B121:$B$228))-'Swap - Encargos'!H38+'Swap - Encargos'!T38-'Swap - Encargos'!$M38</f>
        <v>227.24469999999999</v>
      </c>
      <c r="R121" s="4"/>
      <c r="S121" s="4"/>
      <c r="T121" s="4"/>
      <c r="U121" s="4">
        <f>Forward!U121*(1+SUM($B121:$B$228))</f>
        <v>0</v>
      </c>
      <c r="V121" s="6"/>
      <c r="W121" s="20">
        <f t="shared" si="0"/>
        <v>221.87779166666667</v>
      </c>
      <c r="X121" s="20">
        <f t="shared" si="1"/>
        <v>241.05081733539095</v>
      </c>
      <c r="Y121" s="23">
        <f t="shared" si="2"/>
        <v>182.50291833333333</v>
      </c>
      <c r="Z121" s="23">
        <f t="shared" si="3"/>
        <v>230.28710401234568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167.1377583333333</v>
      </c>
      <c r="AJ121" s="9">
        <f t="shared" si="8"/>
        <v>0.42964287245929711</v>
      </c>
      <c r="AK121" s="9">
        <f t="shared" si="9"/>
        <v>0.42964287245929711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Forward!N122*(1+SUM($B122:$B$228))-'Swap - Encargos'!E39+'Swap - Encargos'!Q39-'Swap - Encargos'!$M39</f>
        <v>208.86249999999998</v>
      </c>
      <c r="O122" s="4">
        <f>Forward!O122*(1+SUM($B122:$B$228))-'Swap - Encargos'!F39+'Swap - Encargos'!R39-'Swap - Encargos'!$M39</f>
        <v>235.62649999999999</v>
      </c>
      <c r="P122" s="4">
        <f>Forward!P122*(1+SUM($B122:$B$228))-'Swap - Encargos'!G39+'Swap - Encargos'!S39-'Swap - Encargos'!$M39</f>
        <v>228.23</v>
      </c>
      <c r="Q122" s="4">
        <f>Forward!Q122*(1+SUM($B122:$B$228))-'Swap - Encargos'!H39+'Swap - Encargos'!T39-'Swap - Encargos'!$M39</f>
        <v>218.86249999999998</v>
      </c>
      <c r="R122" s="4"/>
      <c r="S122" s="4"/>
      <c r="T122" s="4"/>
      <c r="U122" s="4">
        <f>Forward!U122*(1+SUM($B122:$B$228))</f>
        <v>0</v>
      </c>
      <c r="V122" s="6"/>
      <c r="W122" s="20">
        <f t="shared" si="0"/>
        <v>224.23966666666669</v>
      </c>
      <c r="X122" s="20">
        <f t="shared" si="1"/>
        <v>241.05081733539095</v>
      </c>
      <c r="Y122" s="23">
        <f t="shared" si="2"/>
        <v>178.31630000000001</v>
      </c>
      <c r="Z122" s="23">
        <f t="shared" si="3"/>
        <v>230.28710401234568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181.86538333333326</v>
      </c>
      <c r="AJ122" s="9">
        <f t="shared" si="8"/>
        <v>0.44782842107807641</v>
      </c>
      <c r="AK122" s="9">
        <f t="shared" si="9"/>
        <v>0.44782842107807641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Forward!N123*(1+SUM($B123:$B$228))-'Swap - Encargos'!E40+'Swap - Encargos'!Q40-'Swap - Encargos'!$M40</f>
        <v>265.32130000000001</v>
      </c>
      <c r="O123" s="4">
        <f>Forward!O123*(1+SUM($B123:$B$228))-'Swap - Encargos'!F40+'Swap - Encargos'!R40-'Swap - Encargos'!$M40</f>
        <v>249.74610000000001</v>
      </c>
      <c r="P123" s="4">
        <f>Forward!P123*(1+SUM($B123:$B$228))-'Swap - Encargos'!G40+'Swap - Encargos'!S40-'Swap - Encargos'!$M40</f>
        <v>246.23620000000003</v>
      </c>
      <c r="Q123" s="4">
        <f>Forward!Q123*(1+SUM($B123:$B$228))-'Swap - Encargos'!H40+'Swap - Encargos'!T40-'Swap - Encargos'!$M40</f>
        <v>227.15770000000001</v>
      </c>
      <c r="R123" s="4"/>
      <c r="S123" s="4"/>
      <c r="T123" s="4"/>
      <c r="U123" s="4">
        <f>Forward!U123*(1+SUM($B123:$B$228))</f>
        <v>0</v>
      </c>
      <c r="V123" s="6"/>
      <c r="W123" s="20">
        <f t="shared" si="0"/>
        <v>252.70776666666669</v>
      </c>
      <c r="X123" s="20">
        <f t="shared" si="1"/>
        <v>241.05081733539095</v>
      </c>
      <c r="Y123" s="23">
        <f t="shared" si="2"/>
        <v>193.27023833333337</v>
      </c>
      <c r="Z123" s="23">
        <f t="shared" si="3"/>
        <v>230.28710401234568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153.39728333333326</v>
      </c>
      <c r="AJ123" s="9">
        <f t="shared" si="8"/>
        <v>0.37772808620166948</v>
      </c>
      <c r="AK123" s="9">
        <f t="shared" si="9"/>
        <v>0.37772808620166948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Forward!N124*(1+SUM($B124:$B$228))-'Swap - Encargos'!E41+'Swap - Encargos'!Q41-'Swap - Encargos'!$M41</f>
        <v>339.93360000000001</v>
      </c>
      <c r="O124" s="4">
        <f>Forward!O124*(1+SUM($B124:$B$228))-'Swap - Encargos'!F41+'Swap - Encargos'!R41-'Swap - Encargos'!$M41</f>
        <v>277.2296</v>
      </c>
      <c r="P124" s="4">
        <f>Forward!P124*(1+SUM($B124:$B$228))-'Swap - Encargos'!G41+'Swap - Encargos'!S41-'Swap - Encargos'!$M41</f>
        <v>242.11279999999999</v>
      </c>
      <c r="Q124" s="4">
        <f>Forward!Q124*(1+SUM($B124:$B$228))-'Swap - Encargos'!H41+'Swap - Encargos'!T41-'Swap - Encargos'!$M41</f>
        <v>233.23079999999999</v>
      </c>
      <c r="R124" s="4">
        <f>Forward!R124*(1+SUM($B124:$B$228))-'Swap - Encargos'!I41+'Swap - Encargos'!U41-'Swap - Encargos'!$M41</f>
        <v>227.93680000000001</v>
      </c>
      <c r="S124" s="4"/>
      <c r="T124" s="4"/>
      <c r="U124" s="4">
        <f>Forward!U124*(1+SUM($B124:$B$228))</f>
        <v>0</v>
      </c>
      <c r="V124" s="6"/>
      <c r="W124" s="20">
        <f t="shared" si="0"/>
        <v>280.49740000000003</v>
      </c>
      <c r="X124" s="20">
        <f t="shared" si="1"/>
        <v>241.05081733539095</v>
      </c>
      <c r="Y124" s="23">
        <f t="shared" si="2"/>
        <v>252.75760000000002</v>
      </c>
      <c r="Z124" s="23">
        <f t="shared" si="3"/>
        <v>230.28710401234568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125.60764999999992</v>
      </c>
      <c r="AJ124" s="9">
        <f t="shared" si="8"/>
        <v>0.30929841921443707</v>
      </c>
      <c r="AK124" s="9">
        <f t="shared" si="9"/>
        <v>0.30929841921443707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Forward!N125*(1+SUM($B125:$B$228))-'Swap - Encargos'!E42+'Swap - Encargos'!Q42-'Swap - Encargos'!$M42</f>
        <v>345.38799999999998</v>
      </c>
      <c r="O125" s="4">
        <f>Forward!O125*(1+SUM($B125:$B$228))-'Swap - Encargos'!F42+'Swap - Encargos'!R42-'Swap - Encargos'!$M42</f>
        <v>280.30520000000001</v>
      </c>
      <c r="P125" s="4">
        <f>Forward!P125*(1+SUM($B125:$B$228))-'Swap - Encargos'!G42+'Swap - Encargos'!S42-'Swap - Encargos'!$M42</f>
        <v>236.42320000000001</v>
      </c>
      <c r="Q125" s="4">
        <f>Forward!Q125*(1+SUM($B125:$B$228))-'Swap - Encargos'!H42+'Swap - Encargos'!T42-'Swap - Encargos'!$M42</f>
        <v>218.42760000000001</v>
      </c>
      <c r="R125" s="4">
        <f>Forward!R125*(1+SUM($B125:$B$228))-'Swap - Encargos'!I42+'Swap - Encargos'!U42-'Swap - Encargos'!$M42</f>
        <v>225.16560000000001</v>
      </c>
      <c r="S125" s="4">
        <f>Forward!S125*(1+SUM($B125:$B$228))-'Swap - Encargos'!J42+'Swap - Encargos'!V42-'Swap - Encargos'!$M42</f>
        <v>229.90360000000001</v>
      </c>
      <c r="T125" s="4">
        <f>Forward!T125*(1+SUM($B125:$B$228))-'Swap - Encargos'!K42+'Swap - Encargos'!W42-'Swap - Encargos'!$M42</f>
        <v>222.37960000000001</v>
      </c>
      <c r="U125" s="4">
        <f>Forward!U125*(1+SUM($B125:$B$228))</f>
        <v>0</v>
      </c>
      <c r="V125" s="6"/>
      <c r="W125" s="20">
        <f t="shared" si="0"/>
        <v>276.7921</v>
      </c>
      <c r="X125" s="20">
        <f t="shared" si="1"/>
        <v>241.05081733539095</v>
      </c>
      <c r="Y125" s="23">
        <f t="shared" si="2"/>
        <v>255.36769999999999</v>
      </c>
      <c r="Z125" s="23">
        <f t="shared" si="3"/>
        <v>230.28710401234568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129.31294999999994</v>
      </c>
      <c r="AJ125" s="9">
        <f t="shared" si="8"/>
        <v>0.31842241311700004</v>
      </c>
      <c r="AK125" s="9">
        <f t="shared" si="9"/>
        <v>0.31842241311700004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Forward!N126*(1+SUM($B126:$B$228))-'Swap - Encargos'!E43+'Swap - Encargos'!Q43-'Swap - Encargos'!$M43</f>
        <v>354.12360000000001</v>
      </c>
      <c r="O126" s="4">
        <f>Forward!O126*(1+SUM($B126:$B$228))-'Swap - Encargos'!F43+'Swap - Encargos'!R43-'Swap - Encargos'!$M43</f>
        <v>282.0351</v>
      </c>
      <c r="P126" s="4">
        <f>Forward!P126*(1+SUM($B126:$B$228))-'Swap - Encargos'!G43+'Swap - Encargos'!S43-'Swap - Encargos'!$M43</f>
        <v>234.6301</v>
      </c>
      <c r="Q126" s="4">
        <f>Forward!Q126*(1+SUM($B126:$B$228))-'Swap - Encargos'!H43+'Swap - Encargos'!T43-'Swap - Encargos'!$M43</f>
        <v>218.66810000000001</v>
      </c>
      <c r="R126" s="4">
        <f>Forward!R126*(1+SUM($B126:$B$228))-'Swap - Encargos'!I43+'Swap - Encargos'!U43-'Swap - Encargos'!$M43</f>
        <v>229.42760000000001</v>
      </c>
      <c r="S126" s="4">
        <f>Forward!S126*(1+SUM($B126:$B$228))-'Swap - Encargos'!J43+'Swap - Encargos'!V43-'Swap - Encargos'!$M43</f>
        <v>230.18710000000002</v>
      </c>
      <c r="T126" s="4">
        <f>Forward!T126*(1+SUM($B126:$B$228))-'Swap - Encargos'!K43+'Swap - Encargos'!W43-'Swap - Encargos'!$M43</f>
        <v>220.70609999999999</v>
      </c>
      <c r="U126" s="4">
        <f>Forward!U126*(1+SUM($B126:$B$228))</f>
        <v>0</v>
      </c>
      <c r="V126" s="6"/>
      <c r="W126" s="20">
        <f t="shared" si="0"/>
        <v>275.21232222222221</v>
      </c>
      <c r="X126" s="20">
        <f t="shared" si="1"/>
        <v>241.05081733539095</v>
      </c>
      <c r="Y126" s="23">
        <f t="shared" si="2"/>
        <v>255.51446666666666</v>
      </c>
      <c r="Z126" s="23">
        <f t="shared" si="3"/>
        <v>230.28710401234568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130.89272777777774</v>
      </c>
      <c r="AJ126" s="9">
        <f t="shared" si="8"/>
        <v>0.32231248485528008</v>
      </c>
      <c r="AK126" s="9">
        <f t="shared" si="9"/>
        <v>0.32231248485528008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Forward!N127*(1+SUM($B127:$B$228))-'Swap - Encargos'!E44+'Swap - Encargos'!Q44-'Swap - Encargos'!$M44</f>
        <v>369.56200000000001</v>
      </c>
      <c r="O127" s="4">
        <f>Forward!O127*(1+SUM($B127:$B$228))-'Swap - Encargos'!F44+'Swap - Encargos'!R44-'Swap - Encargos'!$M44</f>
        <v>291.78550000000001</v>
      </c>
      <c r="P127" s="4">
        <f>Forward!P127*(1+SUM($B127:$B$228))-'Swap - Encargos'!G44+'Swap - Encargos'!S44-'Swap - Encargos'!$M44</f>
        <v>241.01000000000002</v>
      </c>
      <c r="Q127" s="4">
        <f>Forward!Q127*(1+SUM($B127:$B$228))-'Swap - Encargos'!H44+'Swap - Encargos'!T44-'Swap - Encargos'!$M44</f>
        <v>230.19100000000003</v>
      </c>
      <c r="R127" s="4">
        <f>Forward!R127*(1+SUM($B127:$B$228))-'Swap - Encargos'!I44+'Swap - Encargos'!U44-'Swap - Encargos'!$M44</f>
        <v>233.96350000000001</v>
      </c>
      <c r="S127" s="4">
        <f>Forward!S127*(1+SUM($B127:$B$228))-'Swap - Encargos'!J44+'Swap - Encargos'!V44-'Swap - Encargos'!$M44</f>
        <v>230.73600000000002</v>
      </c>
      <c r="T127" s="4">
        <f>Forward!T127*(1+SUM($B127:$B$228))-'Swap - Encargos'!K44+'Swap - Encargos'!W44-'Swap - Encargos'!$M44</f>
        <v>215.28100000000001</v>
      </c>
      <c r="U127" s="4">
        <f>Forward!U127*(1+SUM($B127:$B$228))</f>
        <v>0</v>
      </c>
      <c r="V127" s="6"/>
      <c r="W127" s="20">
        <f t="shared" si="0"/>
        <v>281.42875000000004</v>
      </c>
      <c r="X127" s="20">
        <f t="shared" si="1"/>
        <v>241.05081733539095</v>
      </c>
      <c r="Y127" s="23">
        <f t="shared" si="2"/>
        <v>261.73356666666666</v>
      </c>
      <c r="Z127" s="23">
        <f t="shared" si="3"/>
        <v>230.28710401234568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124.67629999999991</v>
      </c>
      <c r="AJ127" s="9">
        <f t="shared" si="8"/>
        <v>0.30700504709311033</v>
      </c>
      <c r="AK127" s="9">
        <f t="shared" si="9"/>
        <v>0.30700504709311033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Forward!N128*(1+SUM($B128:$B$228))-'Swap - Encargos'!E45+'Swap - Encargos'!Q45-'Swap - Encargos'!$M45</f>
        <v>331.61959999999999</v>
      </c>
      <c r="O128" s="4">
        <f>Forward!O128*(1+SUM($B128:$B$228))-'Swap - Encargos'!F45+'Swap - Encargos'!R45-'Swap - Encargos'!$M45</f>
        <v>283.8956</v>
      </c>
      <c r="P128" s="4">
        <f>Forward!P128*(1+SUM($B128:$B$228))-'Swap - Encargos'!G45+'Swap - Encargos'!S45-'Swap - Encargos'!$M45</f>
        <v>252.65440000000001</v>
      </c>
      <c r="Q128" s="4">
        <f>Forward!Q128*(1+SUM($B128:$B$228))-'Swap - Encargos'!H45+'Swap - Encargos'!T45-'Swap - Encargos'!$M45</f>
        <v>231.79239999999999</v>
      </c>
      <c r="R128" s="4">
        <f>Forward!R128*(1+SUM($B128:$B$228))-'Swap - Encargos'!I45+'Swap - Encargos'!U45-'Swap - Encargos'!$M45</f>
        <v>235.57689999999999</v>
      </c>
      <c r="S128" s="4">
        <f>Forward!S128*(1+SUM($B128:$B$228))-'Swap - Encargos'!J45+'Swap - Encargos'!V45-'Swap - Encargos'!$M45</f>
        <v>231.36139999999997</v>
      </c>
      <c r="T128" s="4">
        <f>Forward!T128*(1+SUM($B128:$B$228))-'Swap - Encargos'!K45+'Swap - Encargos'!W45-'Swap - Encargos'!$M45</f>
        <v>216.93039999999999</v>
      </c>
      <c r="U128" s="4">
        <f>Forward!U128*(1+SUM($B128:$B$228))</f>
        <v>0</v>
      </c>
      <c r="V128" s="6"/>
      <c r="W128" s="20">
        <f t="shared" si="0"/>
        <v>272.75200000000001</v>
      </c>
      <c r="X128" s="20">
        <f t="shared" si="1"/>
        <v>241.05081733539095</v>
      </c>
      <c r="Y128" s="23">
        <f t="shared" si="2"/>
        <v>257.08196000000004</v>
      </c>
      <c r="Z128" s="23">
        <f t="shared" si="3"/>
        <v>230.28710401234568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133.35304999999994</v>
      </c>
      <c r="AJ128" s="9">
        <f t="shared" si="8"/>
        <v>0.32837082424855329</v>
      </c>
      <c r="AK128" s="9">
        <f t="shared" si="9"/>
        <v>0.32837082424855329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Forward!N129*(1+SUM($B129:$B$228))-'Swap - Encargos'!E46+'Swap - Encargos'!Q46-'Swap - Encargos'!$M46</f>
        <v>308.86649999999997</v>
      </c>
      <c r="O129" s="4">
        <f>Forward!O129*(1+SUM($B129:$B$228))-'Swap - Encargos'!F46+'Swap - Encargos'!R46-'Swap - Encargos'!$M46</f>
        <v>269.85399999999998</v>
      </c>
      <c r="P129" s="4">
        <f>Forward!P129*(1+SUM($B129:$B$228))-'Swap - Encargos'!G46+'Swap - Encargos'!S46-'Swap - Encargos'!$M46</f>
        <v>244.15299999999999</v>
      </c>
      <c r="Q129" s="4">
        <f>Forward!Q129*(1+SUM($B129:$B$228))-'Swap - Encargos'!H46+'Swap - Encargos'!T46-'Swap - Encargos'!$M46</f>
        <v>227.30250000000001</v>
      </c>
      <c r="R129" s="4">
        <f>Forward!R129*(1+SUM($B129:$B$228))-'Swap - Encargos'!I46+'Swap - Encargos'!U46-'Swap - Encargos'!$M46</f>
        <v>240.1</v>
      </c>
      <c r="S129" s="4">
        <f>Forward!S129*(1+SUM($B129:$B$228))-'Swap - Encargos'!J46+'Swap - Encargos'!V46-'Swap - Encargos'!$M46</f>
        <v>225.89750000000001</v>
      </c>
      <c r="T129" s="4">
        <f>Forward!T129*(1+SUM($B129:$B$228))-'Swap - Encargos'!K46+'Swap - Encargos'!W46-'Swap - Encargos'!$M46</f>
        <v>235.49250000000001</v>
      </c>
      <c r="U129" s="4">
        <f>Forward!U129*(1+SUM($B129:$B$228))</f>
        <v>0</v>
      </c>
      <c r="V129" s="6"/>
      <c r="W129" s="20">
        <f t="shared" si="0"/>
        <v>258.43149999999997</v>
      </c>
      <c r="X129" s="20">
        <f t="shared" si="1"/>
        <v>241.05081733539095</v>
      </c>
      <c r="Y129" s="23">
        <f t="shared" si="2"/>
        <v>248.37548333333334</v>
      </c>
      <c r="Z129" s="23">
        <f t="shared" si="3"/>
        <v>230.28710401234568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147.67354999999998</v>
      </c>
      <c r="AJ129" s="9">
        <f t="shared" si="8"/>
        <v>0.36363386764089733</v>
      </c>
      <c r="AK129" s="9">
        <f t="shared" si="9"/>
        <v>0.36363386764089733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Forward!N130*(1+SUM($B130:$B$228))-'Swap - Encargos'!E47+'Swap - Encargos'!Q47-'Swap - Encargos'!$M47</f>
        <v>361.8528</v>
      </c>
      <c r="O130" s="4">
        <f>Forward!O130*(1+SUM($B130:$B$228))-'Swap - Encargos'!F47+'Swap - Encargos'!R47-'Swap - Encargos'!$M47</f>
        <v>288.0224</v>
      </c>
      <c r="P130" s="4">
        <f>Forward!P130*(1+SUM($B130:$B$228))-'Swap - Encargos'!G47+'Swap - Encargos'!S47-'Swap - Encargos'!$M47</f>
        <v>247.02560000000003</v>
      </c>
      <c r="Q130" s="4">
        <f>Forward!Q130*(1+SUM($B130:$B$228))-'Swap - Encargos'!H47+'Swap - Encargos'!T47-'Swap - Encargos'!$M47</f>
        <v>238.15200000000002</v>
      </c>
      <c r="R130" s="4">
        <f>Forward!R130*(1+SUM($B130:$B$228))-'Swap - Encargos'!I47+'Swap - Encargos'!U47-'Swap - Encargos'!$M47</f>
        <v>245.94400000000002</v>
      </c>
      <c r="S130" s="4">
        <f>Forward!S130*(1+SUM($B130:$B$228))-'Swap - Encargos'!J47+'Swap - Encargos'!V47-'Swap - Encargos'!$M47</f>
        <v>245.73600000000002</v>
      </c>
      <c r="T130" s="4">
        <f>Forward!T130*(1+SUM($B130:$B$228))-'Swap - Encargos'!K47+'Swap - Encargos'!W47-'Swap - Encargos'!$M47</f>
        <v>245.32000000000002</v>
      </c>
      <c r="U130" s="4">
        <f>Forward!U130*(1+SUM($B130:$B$228))</f>
        <v>0</v>
      </c>
      <c r="V130" s="6"/>
      <c r="W130" s="20">
        <f t="shared" si="0"/>
        <v>271.47786666666667</v>
      </c>
      <c r="X130" s="20">
        <f t="shared" si="1"/>
        <v>241.05081733539095</v>
      </c>
      <c r="Y130" s="23">
        <f t="shared" si="2"/>
        <v>260.71712000000002</v>
      </c>
      <c r="Z130" s="23">
        <f t="shared" si="3"/>
        <v>230.28710401234568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134.62718333333328</v>
      </c>
      <c r="AJ130" s="9">
        <f t="shared" si="8"/>
        <v>0.33150827189500176</v>
      </c>
      <c r="AK130" s="9">
        <f t="shared" si="9"/>
        <v>0.33150827189500176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Forward!N131*(1+SUM($B131:$B$228))-'Swap - Encargos'!E48+'Swap - Encargos'!Q48-'Swap - Encargos'!$M48</f>
        <v>354.84960000000001</v>
      </c>
      <c r="O131" s="4">
        <f>Forward!O131*(1+SUM($B131:$B$228))-'Swap - Encargos'!F48+'Swap - Encargos'!R48-'Swap - Encargos'!$M48</f>
        <v>262.3408</v>
      </c>
      <c r="P131" s="4">
        <f>Forward!P131*(1+SUM($B131:$B$228))-'Swap - Encargos'!G48+'Swap - Encargos'!S48-'Swap - Encargos'!$M48</f>
        <v>248.90559999999999</v>
      </c>
      <c r="Q131" s="4">
        <f>Forward!Q131*(1+SUM($B131:$B$228))-'Swap - Encargos'!H48+'Swap - Encargos'!T48-'Swap - Encargos'!$M48</f>
        <v>252.464</v>
      </c>
      <c r="R131" s="4">
        <f>Forward!R131*(1+SUM($B131:$B$228))-'Swap - Encargos'!I48+'Swap - Encargos'!U48-'Swap - Encargos'!$M48</f>
        <v>255.27999999999997</v>
      </c>
      <c r="S131" s="4">
        <f>Forward!S131*(1+SUM($B131:$B$228))-'Swap - Encargos'!J48+'Swap - Encargos'!V48-'Swap - Encargos'!$M48</f>
        <v>256.096</v>
      </c>
      <c r="T131" s="4">
        <f>Forward!T131*(1+SUM($B131:$B$228))-'Swap - Encargos'!K48+'Swap - Encargos'!W48-'Swap - Encargos'!$M48</f>
        <v>254.72799999999995</v>
      </c>
      <c r="U131" s="4">
        <f>Forward!U131*(1+SUM($B131:$B$228))</f>
        <v>0</v>
      </c>
      <c r="V131" s="6"/>
      <c r="W131" s="20">
        <f t="shared" si="0"/>
        <v>263.10226666666665</v>
      </c>
      <c r="X131" s="20">
        <f t="shared" si="1"/>
        <v>241.05081733539095</v>
      </c>
      <c r="Y131" s="23">
        <f t="shared" si="2"/>
        <v>259.95495999999997</v>
      </c>
      <c r="Z131" s="23">
        <f t="shared" si="3"/>
        <v>230.28710401234568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143.0027833333333</v>
      </c>
      <c r="AJ131" s="9">
        <f t="shared" si="8"/>
        <v>0.35213249215525222</v>
      </c>
      <c r="AK131" s="9">
        <f>IF(AJ131&gt;0,AJ131,0)</f>
        <v>0.35213249215525222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Forward!N132*(1+SUM($B132:$B$228))-'Swap - Encargos'!E49+'Swap - Encargos'!Q49-'Swap - Encargos'!$M49</f>
        <v>326.59050000000002</v>
      </c>
      <c r="O132" s="4">
        <f>Forward!O132*(1+SUM($B132:$B$228))-'Swap - Encargos'!F49+'Swap - Encargos'!R49-'Swap - Encargos'!$M49</f>
        <v>260.01609999999999</v>
      </c>
      <c r="P132" s="4">
        <f>Forward!P132*(1+SUM($B132:$B$228))-'Swap - Encargos'!G49+'Swap - Encargos'!S49-'Swap - Encargos'!$M49</f>
        <v>240.3647</v>
      </c>
      <c r="Q132" s="4">
        <f>Forward!Q132*(1+SUM($B132:$B$228))-'Swap - Encargos'!H49+'Swap - Encargos'!T49-'Swap - Encargos'!$M49</f>
        <v>247.07750000000001</v>
      </c>
      <c r="R132" s="4">
        <f>Forward!R132*(1+SUM($B132:$B$228))-'Swap - Encargos'!I49+'Swap - Encargos'!U49-'Swap - Encargos'!$M49</f>
        <v>245.898</v>
      </c>
      <c r="S132" s="4">
        <f>Forward!S132*(1+SUM($B132:$B$228))-'Swap - Encargos'!J49+'Swap - Encargos'!V49-'Swap - Encargos'!$M49</f>
        <v>249.71850000000001</v>
      </c>
      <c r="T132" s="4">
        <f>Forward!T132*(1+SUM($B132:$B$228))-'Swap - Encargos'!K49+'Swap - Encargos'!W49-'Swap - Encargos'!$M49</f>
        <v>251.35950000000003</v>
      </c>
      <c r="U132" s="4">
        <f>Forward!U132*(1+SUM($B132:$B$228))</f>
        <v>0</v>
      </c>
      <c r="V132" s="6"/>
      <c r="W132" s="20">
        <f t="shared" si="0"/>
        <v>253.57015555555552</v>
      </c>
      <c r="X132" s="20">
        <f t="shared" si="1"/>
        <v>241.05081733539095</v>
      </c>
      <c r="Y132" s="23">
        <f t="shared" si="2"/>
        <v>251.17735999999999</v>
      </c>
      <c r="Z132" s="23">
        <f t="shared" si="3"/>
        <v>230.28710401234568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152.53489444444443</v>
      </c>
      <c r="AJ132" s="9">
        <f t="shared" si="8"/>
        <v>0.37560452509626374</v>
      </c>
      <c r="AK132" s="9">
        <f>IF(AJ132&gt;0,AJ132,0)</f>
        <v>0.37560452509626374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Forward!N133*(1+SUM($B133:$B$228))-'Swap - Encargos'!E50+'Swap - Encargos'!Q50-'Swap - Encargos'!$M50</f>
        <v>358.63920000000002</v>
      </c>
      <c r="O133" s="4">
        <f>Forward!O133*(1+SUM($B133:$B$228))-'Swap - Encargos'!F50+'Swap - Encargos'!R50-'Swap - Encargos'!$M50</f>
        <v>309.7756</v>
      </c>
      <c r="P133" s="4">
        <f>Forward!P133*(1+SUM($B133:$B$228))-'Swap - Encargos'!G50+'Swap - Encargos'!S50-'Swap - Encargos'!$M50</f>
        <v>289.03649999999999</v>
      </c>
      <c r="Q133" s="4">
        <f>Forward!Q133*(1+SUM($B133:$B$228))-'Swap - Encargos'!H50+'Swap - Encargos'!T50-'Swap - Encargos'!$M50</f>
        <v>289.86599999999999</v>
      </c>
      <c r="R133" s="4">
        <f>Forward!R133*(1+SUM($B133:$B$228))-'Swap - Encargos'!I50+'Swap - Encargos'!U50-'Swap - Encargos'!$M50</f>
        <v>265.87710000000004</v>
      </c>
      <c r="S133" s="4">
        <f>Forward!S133*(1+SUM($B133:$B$228))-'Swap - Encargos'!J50+'Swap - Encargos'!V50-'Swap - Encargos'!$M50</f>
        <v>251.9905</v>
      </c>
      <c r="T133" s="4">
        <f>Forward!T133*(1+SUM($B133:$B$228))-'Swap - Encargos'!K50+'Swap - Encargos'!W50-'Swap - Encargos'!$M50</f>
        <v>242.64950000000002</v>
      </c>
      <c r="U133" s="4">
        <f>Forward!U133*(1+SUM($B133:$B$228))</f>
        <v>0</v>
      </c>
      <c r="V133" s="6"/>
      <c r="W133" s="20">
        <f t="shared" si="0"/>
        <v>298.13640000000004</v>
      </c>
      <c r="X133" s="20">
        <f t="shared" si="1"/>
        <v>241.05081733539095</v>
      </c>
      <c r="Y133" s="23">
        <f t="shared" si="2"/>
        <v>283.08661833333338</v>
      </c>
      <c r="Z133" s="23">
        <f t="shared" si="3"/>
        <v>230.28710401234568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107.96864999999991</v>
      </c>
      <c r="AJ133" s="9">
        <f t="shared" si="8"/>
        <v>0.26586384483522163</v>
      </c>
      <c r="AK133" s="9">
        <f>IF(AJ133&gt;0,AJ133,0)</f>
        <v>0.26586384483522163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Forward!O134*(1+SUM($B134:$B$228))-'Swap - Encargos'!F51+'Swap - Encargos'!R51-'Swap - Encargos'!$M51</f>
        <v>375.21119999999996</v>
      </c>
      <c r="P134" s="4">
        <f>Forward!P134*(1+SUM($B134:$B$228))-'Swap - Encargos'!G51+'Swap - Encargos'!S51-'Swap - Encargos'!$M51</f>
        <v>313.05519999999996</v>
      </c>
      <c r="Q134" s="4">
        <f>Forward!Q134*(1+SUM($B134:$B$228))-'Swap - Encargos'!H51+'Swap - Encargos'!T51-'Swap - Encargos'!$M51</f>
        <v>311.46999999999997</v>
      </c>
      <c r="R134" s="4">
        <f>Forward!R134*(1+SUM($B134:$B$228))-'Swap - Encargos'!I51+'Swap - Encargos'!U51-'Swap - Encargos'!$M51</f>
        <v>291.85399999999998</v>
      </c>
      <c r="S134" s="4">
        <f>Forward!S134*(1+SUM($B134:$B$228))-'Swap - Encargos'!J51+'Swap - Encargos'!V51-'Swap - Encargos'!$M51</f>
        <v>263.62199999999996</v>
      </c>
      <c r="T134" s="4">
        <f>Forward!T134*(1+SUM($B134:$B$228))-'Swap - Encargos'!K51+'Swap - Encargos'!W51-'Swap - Encargos'!$M51</f>
        <v>251.25239999999997</v>
      </c>
      <c r="U134" s="4">
        <f>Forward!U134*(1+SUM($B134:$B$228))</f>
        <v>0</v>
      </c>
      <c r="V134" s="6"/>
      <c r="W134" s="20">
        <f t="shared" si="0"/>
        <v>333.24546666666657</v>
      </c>
      <c r="X134" s="20">
        <f t="shared" si="1"/>
        <v>241.05081733539095</v>
      </c>
      <c r="Y134" s="23">
        <f t="shared" si="2"/>
        <v>311.04247999999995</v>
      </c>
      <c r="Z134" s="23">
        <f t="shared" si="3"/>
        <v>230.28710401234568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68.766533333333427</v>
      </c>
      <c r="AJ134" s="9">
        <f t="shared" si="8"/>
        <v>0.17105592204544498</v>
      </c>
      <c r="AK134" s="9">
        <f>IF(AJ134&gt;0,AJ134,0)</f>
        <v>0.17105592204544498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Forward!O135*(1+SUM($B135:$B$228))-'Swap - Encargos'!F52+'Swap - Encargos'!R52-'Swap - Encargos'!$M52</f>
        <v>421.72559999999999</v>
      </c>
      <c r="P135" s="4">
        <f>Forward!P135*(1+SUM($B135:$B$228))-'Swap - Encargos'!G52+'Swap - Encargos'!S52-'Swap - Encargos'!$M52</f>
        <v>315.7244</v>
      </c>
      <c r="Q135" s="4">
        <f>Forward!Q135*(1+SUM($B135:$B$228))-'Swap - Encargos'!H52+'Swap - Encargos'!T52-'Swap - Encargos'!$M52</f>
        <v>324.33080000000001</v>
      </c>
      <c r="R135" s="4">
        <f>Forward!R135*(1+SUM($B135:$B$228))-'Swap - Encargos'!I52+'Swap - Encargos'!U52-'Swap - Encargos'!$M52</f>
        <v>296.642</v>
      </c>
      <c r="S135" s="4">
        <f>Forward!S135*(1+SUM($B135:$B$228))-'Swap - Encargos'!J52+'Swap - Encargos'!V52-'Swap - Encargos'!$M52</f>
        <v>280.07619999999997</v>
      </c>
      <c r="T135" s="4">
        <f>Forward!T135*(1+SUM($B135:$B$228))-'Swap - Encargos'!K52+'Swap - Encargos'!W52-'Swap - Encargos'!$M52</f>
        <v>253.14139999999998</v>
      </c>
      <c r="U135" s="4">
        <f>Forward!U135*(1+SUM($B135:$B$228))</f>
        <v>0</v>
      </c>
      <c r="V135" s="6"/>
      <c r="W135" s="20">
        <f t="shared" si="0"/>
        <v>350.45238888888889</v>
      </c>
      <c r="X135" s="20">
        <f t="shared" si="1"/>
        <v>241.05081733539095</v>
      </c>
      <c r="Y135" s="23">
        <f t="shared" si="2"/>
        <v>324.89006333333333</v>
      </c>
      <c r="Z135" s="23">
        <f t="shared" si="3"/>
        <v>230.28710401234568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51.55961111111111</v>
      </c>
      <c r="AJ135" s="9">
        <f>(AE135-W135)/AE135</f>
        <v>0.12825391060742244</v>
      </c>
      <c r="AK135" s="9">
        <f>IF(AJ135&gt;0,AJ135,0)</f>
        <v>0.12825391060742244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Forward!O136*(1+SUM($B136:$B$228))-'Swap - Encargos'!F53+'Swap - Encargos'!R53-'Swap - Encargos'!$M53</f>
        <v>380.68000000000006</v>
      </c>
      <c r="P136" s="4">
        <f>Forward!P136*(1+SUM($B136:$B$228))-'Swap - Encargos'!G53+'Swap - Encargos'!S53-'Swap - Encargos'!$M53</f>
        <v>302.72160000000002</v>
      </c>
      <c r="Q136" s="4">
        <f>Forward!Q136*(1+SUM($B136:$B$228))-'Swap - Encargos'!H53+'Swap - Encargos'!T53-'Swap - Encargos'!$M53</f>
        <v>299.41440000000006</v>
      </c>
      <c r="R136" s="4">
        <f>Forward!R136*(1+SUM($B136:$B$228))-'Swap - Encargos'!I53+'Swap - Encargos'!U53-'Swap - Encargos'!$M53</f>
        <v>285.01120000000003</v>
      </c>
      <c r="S136" s="4">
        <f>Forward!S136*(1+SUM($B136:$B$228))-'Swap - Encargos'!J53+'Swap - Encargos'!V53-'Swap - Encargos'!$M53</f>
        <v>273.60800000000006</v>
      </c>
      <c r="T136" s="4">
        <f>Forward!T136*(1+SUM($B136:$B$228))-'Swap - Encargos'!K53+'Swap - Encargos'!W53-'Swap - Encargos'!$M53</f>
        <v>258.18560000000002</v>
      </c>
      <c r="U136" s="4">
        <f>Forward!U136*(1+SUM($B136:$B$228))</f>
        <v>0</v>
      </c>
      <c r="V136" s="6"/>
      <c r="W136" s="20">
        <f t="shared" si="0"/>
        <v>322.29040000000003</v>
      </c>
      <c r="X136" s="20">
        <f t="shared" si="1"/>
        <v>241.05081733539095</v>
      </c>
      <c r="Y136" s="23">
        <f t="shared" si="2"/>
        <v>304.20389333333338</v>
      </c>
      <c r="Z136" s="23">
        <f t="shared" si="3"/>
        <v>230.28710401234568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79.721599999999967</v>
      </c>
      <c r="AJ136" s="9">
        <f t="shared" ref="AJ136:AJ139" si="18">(AE136-W136)/AE136</f>
        <v>0.19830651821338657</v>
      </c>
      <c r="AK136" s="9">
        <f t="shared" ref="AK136:AK139" si="19">IF(AJ136&gt;0,AJ136,0)</f>
        <v>0.19830651821338657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Forward!O137*(1+SUM($B137:$B$228))-'Swap - Encargos'!F54+'Swap - Encargos'!R54-'Swap - Encargos'!$M54</f>
        <v>311.0625</v>
      </c>
      <c r="P137" s="4">
        <f>Forward!P137*(1+SUM($B137:$B$228))-'Swap - Encargos'!G54+'Swap - Encargos'!S54-'Swap - Encargos'!$M54</f>
        <v>297.7</v>
      </c>
      <c r="Q137" s="4">
        <f>Forward!Q137*(1+SUM($B137:$B$228))-'Swap - Encargos'!H54+'Swap - Encargos'!T54-'Swap - Encargos'!$M54</f>
        <v>302.5</v>
      </c>
      <c r="R137" s="4">
        <f>Forward!R137*(1+SUM($B137:$B$228))-'Swap - Encargos'!I54+'Swap - Encargos'!U54-'Swap - Encargos'!$M54</f>
        <v>282.2</v>
      </c>
      <c r="S137" s="4">
        <f>Forward!S137*(1+SUM($B137:$B$228))-'Swap - Encargos'!J54+'Swap - Encargos'!V54-'Swap - Encargos'!$M54</f>
        <v>259.88749999999999</v>
      </c>
      <c r="T137" s="4">
        <f>Forward!T137*(1+SUM($B137:$B$228))-'Swap - Encargos'!K54+'Swap - Encargos'!W54-'Swap - Encargos'!$M54</f>
        <v>256.67499999999995</v>
      </c>
      <c r="U137" s="4">
        <f>Forward!U137*(1+SUM($B137:$B$228))</f>
        <v>0</v>
      </c>
      <c r="V137" s="4"/>
      <c r="W137" s="20">
        <f t="shared" si="0"/>
        <v>301.34895833333331</v>
      </c>
      <c r="X137" s="20">
        <f t="shared" si="1"/>
        <v>241.05081733539095</v>
      </c>
      <c r="Y137" s="23">
        <f t="shared" si="2"/>
        <v>287.950625</v>
      </c>
      <c r="Z137" s="23">
        <f t="shared" si="3"/>
        <v>230.28710401234568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100.66304166666669</v>
      </c>
      <c r="AJ137" s="9">
        <f t="shared" si="18"/>
        <v>0.25039810171504007</v>
      </c>
      <c r="AK137" s="9">
        <f t="shared" si="19"/>
        <v>0.25039810171504007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Forward!O138*(1+SUM($B138:$B$228))-'Swap - Encargos'!F55+'Swap - Encargos'!R55-'Swap - Encargos'!$M55</f>
        <v>346.95460000000003</v>
      </c>
      <c r="P138" s="4">
        <f>Forward!P138*(1+SUM($B138:$B$228))-'Swap - Encargos'!G55+'Swap - Encargos'!S55-'Swap - Encargos'!$M55</f>
        <v>307.83859999999999</v>
      </c>
      <c r="Q138" s="4">
        <f>Forward!Q138*(1+SUM($B138:$B$228))-'Swap - Encargos'!H55+'Swap - Encargos'!T55-'Swap - Encargos'!$M55</f>
        <v>301.69940000000003</v>
      </c>
      <c r="R138" s="4">
        <f>Forward!R138*(1+SUM($B138:$B$228))-'Swap - Encargos'!I55+'Swap - Encargos'!U55-'Swap - Encargos'!$M55</f>
        <v>282.54860000000002</v>
      </c>
      <c r="S138" s="4">
        <f>Forward!S138*(1+SUM($B138:$B$228))-'Swap - Encargos'!J55+'Swap - Encargos'!V55-'Swap - Encargos'!$M55</f>
        <v>278.44420000000002</v>
      </c>
      <c r="T138" s="4">
        <f>Forward!T138*(1+SUM($B138:$B$228))-'Swap - Encargos'!K55+'Swap - Encargos'!W55-'Swap - Encargos'!$M55</f>
        <v>254.27600000000001</v>
      </c>
      <c r="U138" s="4">
        <f>Forward!U138*(1+SUM($B138:$B$228))</f>
        <v>0</v>
      </c>
      <c r="V138" s="4"/>
      <c r="W138" s="20">
        <f t="shared" si="0"/>
        <v>311.67464444444448</v>
      </c>
      <c r="X138" s="20">
        <f t="shared" si="1"/>
        <v>241.05081733539095</v>
      </c>
      <c r="Y138" s="23">
        <f t="shared" si="2"/>
        <v>297.31850666666662</v>
      </c>
      <c r="Z138" s="23">
        <f t="shared" si="3"/>
        <v>230.28710401234568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90.337355555555519</v>
      </c>
      <c r="AJ138" s="9">
        <f t="shared" si="18"/>
        <v>0.22471308208599625</v>
      </c>
      <c r="AK138" s="9">
        <f t="shared" si="19"/>
        <v>0.22471308208599625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Forward!O139*(1+SUM($B139:$B$228))-'Swap - Encargos'!F56+'Swap - Encargos'!R56-'Swap - Encargos'!$M56</f>
        <v>342</v>
      </c>
      <c r="P139" s="4">
        <f>Forward!P139*(1+SUM($B139:$B$228))-'Swap - Encargos'!G56+'Swap - Encargos'!S56-'Swap - Encargos'!$M56</f>
        <v>317</v>
      </c>
      <c r="Q139" s="4">
        <f>Forward!Q139*(1+SUM($B139:$B$228))-'Swap - Encargos'!H56+'Swap - Encargos'!T56-'Swap - Encargos'!$M56</f>
        <v>302</v>
      </c>
      <c r="R139" s="4">
        <f>Forward!R139*(1+SUM($B139:$B$228))-'Swap - Encargos'!I56+'Swap - Encargos'!U56-'Swap - Encargos'!$M56</f>
        <v>285</v>
      </c>
      <c r="S139" s="4">
        <f>Forward!S139*(1+SUM($B139:$B$228))-'Swap - Encargos'!J56+'Swap - Encargos'!V56-'Swap - Encargos'!$M56</f>
        <v>269</v>
      </c>
      <c r="T139" s="4">
        <f>Forward!T139*(1+SUM($B139:$B$228))-'Swap - Encargos'!K56+'Swap - Encargos'!W56-'Swap - Encargos'!$M56</f>
        <v>256</v>
      </c>
      <c r="U139" s="4">
        <f>Forward!U139*(1+SUM($B139:$B$228))</f>
        <v>0</v>
      </c>
      <c r="V139" s="4"/>
      <c r="W139" s="20">
        <f t="shared" si="0"/>
        <v>312.41666666666669</v>
      </c>
      <c r="X139" s="20">
        <f t="shared" si="1"/>
        <v>241.05081733539095</v>
      </c>
      <c r="Y139" s="23">
        <f t="shared" si="2"/>
        <v>295.83333333333331</v>
      </c>
      <c r="Z139" s="23">
        <f t="shared" si="3"/>
        <v>230.28710401234568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89.595333333333315</v>
      </c>
      <c r="AJ139" s="9">
        <f t="shared" si="18"/>
        <v>0.22286731076020944</v>
      </c>
      <c r="AK139" s="9">
        <f t="shared" si="19"/>
        <v>0.22286731076020944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839A-2A9A-4E09-9737-E79AAB75F7C1}">
  <dimension ref="A1:CV145"/>
  <sheetViews>
    <sheetView topLeftCell="A100" zoomScale="85" zoomScaleNormal="85" workbookViewId="0">
      <selection activeCell="M104" sqref="M104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Forward!K86*(1+SUM($B86:$B$228))-'Swap - Encargos'!$L3</f>
        <v>255.94799999999998</v>
      </c>
      <c r="L86" s="4">
        <f>Forward!L86*(1+SUM($B86:$B$228))-'Swap - Encargos'!$L3</f>
        <v>264.50200000000001</v>
      </c>
      <c r="M86" s="4">
        <f>Forward!M86*(1+SUM($B86:$B$228))-'Swap - Encargos'!$L3</f>
        <v>231.50799999999998</v>
      </c>
      <c r="N86" s="4">
        <f>Forward!N86*(1+SUM($B86:$B$228))-'Swap - Encargos'!$L3</f>
        <v>213.178</v>
      </c>
      <c r="O86" s="4">
        <f>Forward!O86*(1+SUM($B86:$B$228))-'Swap - Encargos'!$L3</f>
        <v>203.40199999999999</v>
      </c>
      <c r="P86" s="4"/>
      <c r="Q86" s="4"/>
      <c r="R86" s="4"/>
      <c r="S86" s="4"/>
      <c r="T86" s="4"/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250.65266666666665</v>
      </c>
      <c r="X86" s="20">
        <f t="shared" ref="X86:X139" si="1">AVERAGE($W$2:$W$198)</f>
        <v>190.91089963991769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233.70759999999999</v>
      </c>
      <c r="Z86" s="23">
        <f t="shared" ref="Z86:Z139" si="3">AVERAGE($Y$2:$Y$198)</f>
        <v>178.8077830246913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123.27933333333331</v>
      </c>
      <c r="AJ86" s="9">
        <f t="shared" ref="AJ86:AJ134" si="8">(AE86-W86)/AE86</f>
        <v>0.32968382843226396</v>
      </c>
      <c r="AK86" s="9">
        <f t="shared" ref="AK86:AK130" si="9">IF(AJ86&gt;0,AJ86,0)</f>
        <v>0.32968382843226396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Forward!K87*(1+SUM($B87:$B$228))-'Swap - Encargos'!$L4</f>
        <v>180.47179999999997</v>
      </c>
      <c r="L87" s="4">
        <f>Forward!L87*(1+SUM($B87:$B$228))-'Swap - Encargos'!$L4</f>
        <v>254.68439999999998</v>
      </c>
      <c r="M87" s="4">
        <f>Forward!M87*(1+SUM($B87:$B$228))-'Swap - Encargos'!$L4</f>
        <v>236.43539999999996</v>
      </c>
      <c r="N87" s="4">
        <f>Forward!N87*(1+SUM($B87:$B$228))-'Swap - Encargos'!$L4</f>
        <v>214.53659999999999</v>
      </c>
      <c r="O87" s="4">
        <f>Forward!O87*(1+SUM($B87:$B$228))-'Swap - Encargos'!$L4</f>
        <v>204.8038</v>
      </c>
      <c r="P87" s="4"/>
      <c r="Q87" s="4"/>
      <c r="R87" s="4"/>
      <c r="S87" s="4"/>
      <c r="T87" s="4"/>
      <c r="U87" s="4">
        <f>Forward!U87*(1+SUM($B87:$B$228))</f>
        <v>0</v>
      </c>
      <c r="V87" s="6"/>
      <c r="W87" s="20">
        <f t="shared" si="0"/>
        <v>224.8101111111111</v>
      </c>
      <c r="X87" s="20">
        <f t="shared" si="1"/>
        <v>190.91089963991769</v>
      </c>
      <c r="Y87" s="23">
        <f t="shared" si="2"/>
        <v>215.17853666666664</v>
      </c>
      <c r="Z87" s="23">
        <f t="shared" si="3"/>
        <v>178.8077830246913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149.12188888888886</v>
      </c>
      <c r="AJ87" s="9">
        <f t="shared" si="8"/>
        <v>0.39879413606989739</v>
      </c>
      <c r="AK87" s="9">
        <f t="shared" si="9"/>
        <v>0.39879413606989739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Forward!K88*(1+SUM($B88:$B$228))-'Swap - Encargos'!$L5</f>
        <v>201.64800000000002</v>
      </c>
      <c r="L88" s="4">
        <f>Forward!L88*(1+SUM($B88:$B$228))-'Swap - Encargos'!$L5</f>
        <v>281.27700000000004</v>
      </c>
      <c r="M88" s="4">
        <f>Forward!M88*(1+SUM($B88:$B$228))-'Swap - Encargos'!$L5</f>
        <v>241.46250000000003</v>
      </c>
      <c r="N88" s="4">
        <f>Forward!N88*(1+SUM($B88:$B$228))-'Swap - Encargos'!$L5</f>
        <v>211.3</v>
      </c>
      <c r="O88" s="4">
        <f>Forward!O88*(1+SUM($B88:$B$228))-'Swap - Encargos'!$L5</f>
        <v>201.64800000000002</v>
      </c>
      <c r="P88" s="4"/>
      <c r="Q88" s="4"/>
      <c r="R88" s="4"/>
      <c r="S88" s="4"/>
      <c r="T88" s="4"/>
      <c r="U88" s="4">
        <f>Forward!U88*(1+SUM($B88:$B$228))</f>
        <v>0</v>
      </c>
      <c r="V88" s="6"/>
      <c r="W88" s="20">
        <f t="shared" si="0"/>
        <v>241.99872222222226</v>
      </c>
      <c r="X88" s="20">
        <f t="shared" si="1"/>
        <v>190.91089963991769</v>
      </c>
      <c r="Y88" s="23">
        <f t="shared" si="2"/>
        <v>220.74550000000002</v>
      </c>
      <c r="Z88" s="23">
        <f t="shared" si="3"/>
        <v>178.8077830246913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131.9332777777777</v>
      </c>
      <c r="AJ88" s="9">
        <f t="shared" si="8"/>
        <v>0.35282692515692082</v>
      </c>
      <c r="AK88" s="9">
        <f t="shared" si="9"/>
        <v>0.35282692515692082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Forward!K89*(1+SUM($B89:$B$228))-'Swap - Encargos'!$L6</f>
        <v>174.73160000000001</v>
      </c>
      <c r="L89" s="4">
        <f>Forward!L89*(1+SUM($B89:$B$228))-'Swap - Encargos'!$L6</f>
        <v>277.09740000000005</v>
      </c>
      <c r="M89" s="4">
        <f>Forward!M89*(1+SUM($B89:$B$228))-'Swap - Encargos'!$L6</f>
        <v>247.33990000000006</v>
      </c>
      <c r="N89" s="4">
        <f>Forward!N89*(1+SUM($B89:$B$228))-'Swap - Encargos'!$L6</f>
        <v>210.44060000000002</v>
      </c>
      <c r="O89" s="4">
        <f>Forward!O89*(1+SUM($B89:$B$228))-'Swap - Encargos'!$L6</f>
        <v>200.91820000000001</v>
      </c>
      <c r="P89" s="4"/>
      <c r="Q89" s="4"/>
      <c r="R89" s="4"/>
      <c r="S89" s="4"/>
      <c r="T89" s="4"/>
      <c r="U89" s="4">
        <f>Forward!U89*(1+SUM($B89:$B$228))</f>
        <v>0</v>
      </c>
      <c r="V89" s="6"/>
      <c r="W89" s="20">
        <f t="shared" si="0"/>
        <v>236.03205000000005</v>
      </c>
      <c r="X89" s="20">
        <f t="shared" si="1"/>
        <v>190.91089963991769</v>
      </c>
      <c r="Y89" s="23">
        <f t="shared" si="2"/>
        <v>213.36896000000004</v>
      </c>
      <c r="Z89" s="23">
        <f t="shared" si="3"/>
        <v>178.8077830246913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137.8999499999999</v>
      </c>
      <c r="AJ89" s="9">
        <f t="shared" si="8"/>
        <v>0.36878349539488442</v>
      </c>
      <c r="AK89" s="9">
        <f t="shared" si="9"/>
        <v>0.36878349539488442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Forward!K90*(1+SUM($B90:$B$228))-'Swap - Encargos'!$L7</f>
        <v>170.54900000000001</v>
      </c>
      <c r="L90" s="4">
        <f>Forward!L90*(1+SUM($B90:$B$228))-'Swap - Encargos'!$L7</f>
        <v>247.22949999999997</v>
      </c>
      <c r="M90" s="4">
        <f>Forward!M90*(1+SUM($B90:$B$228))-'Swap - Encargos'!$L7</f>
        <v>238.97159999999997</v>
      </c>
      <c r="N90" s="4">
        <f>Forward!N90*(1+SUM($B90:$B$228))-'Swap - Encargos'!$L7</f>
        <v>215.3776</v>
      </c>
      <c r="O90" s="4">
        <f>Forward!O90*(1+SUM($B90:$B$228))-'Swap - Encargos'!$L7</f>
        <v>205.94</v>
      </c>
      <c r="P90" s="4"/>
      <c r="Q90" s="4"/>
      <c r="R90" s="4"/>
      <c r="S90" s="4"/>
      <c r="T90" s="4"/>
      <c r="U90" s="4">
        <f>Forward!U90*(1+SUM($B90:$B$228))</f>
        <v>0</v>
      </c>
      <c r="V90" s="6"/>
      <c r="W90" s="20">
        <f t="shared" si="0"/>
        <v>223.89765555555553</v>
      </c>
      <c r="X90" s="20">
        <f t="shared" si="1"/>
        <v>190.91089963991769</v>
      </c>
      <c r="Y90" s="23">
        <f t="shared" si="2"/>
        <v>204.24360666666664</v>
      </c>
      <c r="Z90" s="23">
        <f t="shared" si="3"/>
        <v>178.8077830246913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150.03434444444443</v>
      </c>
      <c r="AJ90" s="9">
        <f t="shared" si="8"/>
        <v>0.40123430047293207</v>
      </c>
      <c r="AK90" s="9">
        <f t="shared" si="9"/>
        <v>0.40123430047293207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Forward!K91*(1+SUM($B91:$B$228))-'Swap - Encargos'!$L8</f>
        <v>162.70000000000002</v>
      </c>
      <c r="L91" s="4">
        <f>Forward!L91*(1+SUM($B91:$B$228))-'Swap - Encargos'!$L8</f>
        <v>242.60000000000002</v>
      </c>
      <c r="M91" s="4">
        <f>Forward!M91*(1+SUM($B91:$B$228))-'Swap - Encargos'!$L8</f>
        <v>232.02500000000003</v>
      </c>
      <c r="N91" s="4">
        <f>Forward!N91*(1+SUM($B91:$B$228))-'Swap - Encargos'!$L8</f>
        <v>207.35000000000002</v>
      </c>
      <c r="O91" s="4">
        <f>Forward!O91*(1+SUM($B91:$B$228))-'Swap - Encargos'!$L8</f>
        <v>197.95000000000002</v>
      </c>
      <c r="P91" s="4"/>
      <c r="Q91" s="4"/>
      <c r="R91" s="4"/>
      <c r="S91" s="4"/>
      <c r="T91" s="4"/>
      <c r="U91" s="4">
        <f>Forward!U91*(1+SUM($B91:$B$228))</f>
        <v>0</v>
      </c>
      <c r="V91" s="6"/>
      <c r="W91" s="20">
        <f t="shared" si="0"/>
        <v>218.64305555555558</v>
      </c>
      <c r="X91" s="20">
        <f t="shared" si="1"/>
        <v>190.91089963991769</v>
      </c>
      <c r="Y91" s="23">
        <f t="shared" si="2"/>
        <v>194.96666666666667</v>
      </c>
      <c r="Z91" s="23">
        <f t="shared" si="3"/>
        <v>178.8077830246913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155.28894444444438</v>
      </c>
      <c r="AJ91" s="9">
        <f t="shared" si="8"/>
        <v>0.41528658805463131</v>
      </c>
      <c r="AK91" s="9">
        <f t="shared" si="9"/>
        <v>0.41528658805463131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Forward!K92*(1+SUM($B92:$B$228))-'Swap - Encargos'!$L9</f>
        <v>83.325100000000006</v>
      </c>
      <c r="L92" s="4">
        <f>Forward!L92*(1+SUM($B92:$B$228))-'Swap - Encargos'!$L9</f>
        <v>223.52110000000002</v>
      </c>
      <c r="M92" s="4">
        <f>Forward!M92*(1+SUM($B92:$B$228))-'Swap - Encargos'!$L9</f>
        <v>223.52110000000002</v>
      </c>
      <c r="N92" s="4">
        <f>Forward!N92*(1+SUM($B92:$B$228))-'Swap - Encargos'!$L9</f>
        <v>207.16490000000002</v>
      </c>
      <c r="O92" s="4">
        <f>Forward!O92*(1+SUM($B92:$B$228))-'Swap - Encargos'!$L9</f>
        <v>197.81850000000003</v>
      </c>
      <c r="P92" s="4"/>
      <c r="Q92" s="4"/>
      <c r="R92" s="4"/>
      <c r="S92" s="4"/>
      <c r="T92" s="4"/>
      <c r="U92" s="4">
        <f>Forward!U92*(1+SUM($B92:$B$228))</f>
        <v>0</v>
      </c>
      <c r="V92" s="6"/>
      <c r="W92" s="20">
        <f t="shared" si="0"/>
        <v>197.4290666666667</v>
      </c>
      <c r="X92" s="20">
        <f t="shared" si="1"/>
        <v>190.91089963991769</v>
      </c>
      <c r="Y92" s="23">
        <f t="shared" si="2"/>
        <v>178.73763000000002</v>
      </c>
      <c r="Z92" s="23">
        <f t="shared" si="3"/>
        <v>178.8077830246913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176.50293333333326</v>
      </c>
      <c r="AJ92" s="9">
        <f t="shared" si="8"/>
        <v>0.47201879842680827</v>
      </c>
      <c r="AK92" s="9">
        <f t="shared" si="9"/>
        <v>0.47201879842680827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Forward!K93*(1+SUM($B93:$B$228))-'Swap - Encargos'!$L10</f>
        <v>86.334900000000005</v>
      </c>
      <c r="L93" s="4">
        <f>Forward!L93*(1+SUM($B93:$B$228))-'Swap - Encargos'!$L10</f>
        <v>208.5453</v>
      </c>
      <c r="M93" s="4">
        <f>Forward!M93*(1+SUM($B93:$B$228))-'Swap - Encargos'!$L10</f>
        <v>214.42080000000001</v>
      </c>
      <c r="N93" s="4">
        <f>Forward!N93*(1+SUM($B93:$B$228))-'Swap - Encargos'!$L10</f>
        <v>202.66980000000001</v>
      </c>
      <c r="O93" s="4">
        <f>Forward!O93*(1+SUM($B93:$B$228))-'Swap - Encargos'!$L10</f>
        <v>193.26900000000001</v>
      </c>
      <c r="P93" s="4">
        <f>Forward!P93*(1+SUM($B93:$B$228))-'Swap - Encargos'!$L10</f>
        <v>183.8682</v>
      </c>
      <c r="Q93" s="4">
        <f>Forward!Q93*(1+SUM($B93:$B$228))-'Swap - Encargos'!$L10</f>
        <v>177.99270000000001</v>
      </c>
      <c r="R93" s="4"/>
      <c r="S93" s="4"/>
      <c r="T93" s="4"/>
      <c r="U93" s="4">
        <f>Forward!U93*(1+SUM($B93:$B$228))</f>
        <v>0</v>
      </c>
      <c r="V93" s="6"/>
      <c r="W93" s="20">
        <f t="shared" si="0"/>
        <v>192.387675</v>
      </c>
      <c r="X93" s="20">
        <f t="shared" si="1"/>
        <v>190.91089963991769</v>
      </c>
      <c r="Y93" s="23">
        <f t="shared" si="2"/>
        <v>192.42684499999999</v>
      </c>
      <c r="Z93" s="23">
        <f t="shared" si="3"/>
        <v>178.8077830246913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181.54432499999996</v>
      </c>
      <c r="AJ93" s="9">
        <f t="shared" si="8"/>
        <v>0.48550090658194534</v>
      </c>
      <c r="AK93" s="9">
        <f t="shared" si="9"/>
        <v>0.48550090658194534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Forward!K94*(1+SUM($B94:$B$228))-'Swap - Encargos'!$L11</f>
        <v>110.2653</v>
      </c>
      <c r="L94" s="4">
        <f>Forward!L94*(1+SUM($B94:$B$228))-'Swap - Encargos'!$L11</f>
        <v>202.2039</v>
      </c>
      <c r="M94" s="4">
        <f>Forward!M94*(1+SUM($B94:$B$228))-'Swap - Encargos'!$L11</f>
        <v>210.45480000000001</v>
      </c>
      <c r="N94" s="4">
        <f>Forward!N94*(1+SUM($B94:$B$228))-'Swap - Encargos'!$L11</f>
        <v>205.74</v>
      </c>
      <c r="O94" s="4">
        <f>Forward!O94*(1+SUM($B94:$B$228))-'Swap - Encargos'!$L11</f>
        <v>196.31040000000002</v>
      </c>
      <c r="P94" s="4">
        <f>Forward!P94*(1+SUM($B94:$B$228))-'Swap - Encargos'!$L11</f>
        <v>186.88080000000002</v>
      </c>
      <c r="Q94" s="4">
        <f>Forward!Q94*(1+SUM($B94:$B$228))-'Swap - Encargos'!$L11</f>
        <v>180.9873</v>
      </c>
      <c r="R94" s="4"/>
      <c r="S94" s="4"/>
      <c r="T94" s="4"/>
      <c r="U94" s="4">
        <f>Forward!U94*(1+SUM($B94:$B$228))</f>
        <v>0</v>
      </c>
      <c r="V94" s="6"/>
      <c r="W94" s="20">
        <f t="shared" si="0"/>
        <v>195.52460000000002</v>
      </c>
      <c r="X94" s="20">
        <f t="shared" si="1"/>
        <v>190.91089963991769</v>
      </c>
      <c r="Y94" s="23">
        <f t="shared" si="2"/>
        <v>195.21027999999998</v>
      </c>
      <c r="Z94" s="23">
        <f t="shared" si="3"/>
        <v>178.8077830246913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178.40739999999994</v>
      </c>
      <c r="AJ94" s="9">
        <f t="shared" si="8"/>
        <v>0.47711188130462212</v>
      </c>
      <c r="AK94" s="9">
        <f t="shared" si="9"/>
        <v>0.47711188130462212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Forward!K95*(1+SUM($B95:$B$228))-'Swap - Encargos'!$L12</f>
        <v>82.251999999999995</v>
      </c>
      <c r="L95" s="4">
        <f>Forward!L95*(1+SUM($B95:$B$228))-'Swap - Encargos'!$L12</f>
        <v>164.964</v>
      </c>
      <c r="M95" s="4">
        <f>Forward!M95*(1+SUM($B95:$B$228))-'Swap - Encargos'!$L12</f>
        <v>188.596</v>
      </c>
      <c r="N95" s="4">
        <f>Forward!N95*(1+SUM($B95:$B$228))-'Swap - Encargos'!$L12</f>
        <v>188.596</v>
      </c>
      <c r="O95" s="4">
        <f>Forward!O95*(1+SUM($B95:$B$228))-'Swap - Encargos'!$L12</f>
        <v>179.14320000000001</v>
      </c>
      <c r="P95" s="4">
        <f>Forward!P95*(1+SUM($B95:$B$228))-'Swap - Encargos'!$L12</f>
        <v>176.78</v>
      </c>
      <c r="Q95" s="4">
        <f>Forward!Q95*(1+SUM($B95:$B$228))-'Swap - Encargos'!$L12</f>
        <v>170.87199999999999</v>
      </c>
      <c r="R95" s="4"/>
      <c r="S95" s="4"/>
      <c r="T95" s="4"/>
      <c r="U95" s="4">
        <f>Forward!U95*(1+SUM($B95:$B$228))</f>
        <v>0</v>
      </c>
      <c r="V95" s="6"/>
      <c r="W95" s="20">
        <f t="shared" si="0"/>
        <v>171.85666666666668</v>
      </c>
      <c r="X95" s="20">
        <f t="shared" si="1"/>
        <v>190.91089963991769</v>
      </c>
      <c r="Y95" s="23">
        <f t="shared" si="2"/>
        <v>174.88944000000001</v>
      </c>
      <c r="Z95" s="23">
        <f t="shared" si="3"/>
        <v>178.8077830246913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202.07533333333328</v>
      </c>
      <c r="AJ95" s="9">
        <f t="shared" si="8"/>
        <v>0.54040663364818553</v>
      </c>
      <c r="AK95" s="9">
        <f t="shared" si="9"/>
        <v>0.54040663364818553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Forward!K96*(1+SUM($B96:$B$228))-'Swap - Encargos'!$L13</f>
        <v>75.813000000000002</v>
      </c>
      <c r="L96" s="4">
        <f>Forward!L96*(1+SUM($B96:$B$228))-'Swap - Encargos'!$L13</f>
        <v>112.25970000000001</v>
      </c>
      <c r="M96" s="4">
        <f>Forward!M96*(1+SUM($B96:$B$228))-'Swap - Encargos'!$L13</f>
        <v>161.63909999999998</v>
      </c>
      <c r="N96" s="4">
        <f>Forward!N96*(1+SUM($B96:$B$228))-'Swap - Encargos'!$L13</f>
        <v>173.39609999999999</v>
      </c>
      <c r="O96" s="4">
        <f>Forward!O96*(1+SUM($B96:$B$228))-'Swap - Encargos'!$L13</f>
        <v>163.9905</v>
      </c>
      <c r="P96" s="4">
        <f>Forward!P96*(1+SUM($B96:$B$228))-'Swap - Encargos'!$L13</f>
        <v>175.7475</v>
      </c>
      <c r="Q96" s="4">
        <f>Forward!Q96*(1+SUM($B96:$B$228))-'Swap - Encargos'!$L13</f>
        <v>169.869</v>
      </c>
      <c r="R96" s="4">
        <f>Forward!R96*(1+SUM($B96:$B$228))-'Swap - Encargos'!$L13</f>
        <v>163.9905</v>
      </c>
      <c r="S96" s="4">
        <f>Forward!S96*(1+SUM($B96:$B$228))-'Swap - Encargos'!$L13</f>
        <v>158.11199999999999</v>
      </c>
      <c r="T96" s="4">
        <f>Forward!T96*(1+SUM($B96:$B$228))-'Swap - Encargos'!$L13</f>
        <v>152.23349999999999</v>
      </c>
      <c r="U96" s="4">
        <f>Forward!U96*(1+SUM($B96:$B$228))</f>
        <v>0</v>
      </c>
      <c r="V96" s="6"/>
      <c r="W96" s="20">
        <f t="shared" si="0"/>
        <v>143.67701666666665</v>
      </c>
      <c r="X96" s="20">
        <f t="shared" si="1"/>
        <v>190.91089963991769</v>
      </c>
      <c r="Y96" s="23">
        <f t="shared" si="2"/>
        <v>154.07543000000001</v>
      </c>
      <c r="Z96" s="23">
        <f t="shared" si="3"/>
        <v>178.8077830246913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230.25498333333331</v>
      </c>
      <c r="AJ96" s="9">
        <f t="shared" si="8"/>
        <v>0.61576699328576678</v>
      </c>
      <c r="AK96" s="9">
        <f t="shared" si="9"/>
        <v>0.61576699328576678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Forward!K97*(1+SUM($B97:$B$228))-'Swap - Encargos'!$L14</f>
        <v>76.615600000000001</v>
      </c>
      <c r="L97" s="4">
        <f>Forward!L97*(1+SUM($B97:$B$228))-'Swap - Encargos'!$L14</f>
        <v>108.24879999999999</v>
      </c>
      <c r="M97" s="4">
        <f>Forward!M97*(1+SUM($B97:$B$228))-'Swap - Encargos'!$L14</f>
        <v>155.11279999999999</v>
      </c>
      <c r="N97" s="4">
        <f>Forward!N97*(1+SUM($B97:$B$228))-'Swap - Encargos'!$L14</f>
        <v>169.172</v>
      </c>
      <c r="O97" s="4">
        <f>Forward!O97*(1+SUM($B97:$B$228))-'Swap - Encargos'!$L14</f>
        <v>159.79919999999998</v>
      </c>
      <c r="P97" s="4">
        <f>Forward!P97*(1+SUM($B97:$B$228))-'Swap - Encargos'!$L14</f>
        <v>175.03</v>
      </c>
      <c r="Q97" s="4">
        <f>Forward!Q97*(1+SUM($B97:$B$228))-'Swap - Encargos'!$L14</f>
        <v>169.172</v>
      </c>
      <c r="R97" s="4"/>
      <c r="S97" s="4"/>
      <c r="T97" s="4"/>
      <c r="U97" s="4">
        <f>Forward!U97*(1+SUM($B97:$B$228))</f>
        <v>0</v>
      </c>
      <c r="V97" s="6"/>
      <c r="W97" s="20">
        <f t="shared" si="0"/>
        <v>141.60685555555557</v>
      </c>
      <c r="X97" s="20">
        <f t="shared" si="1"/>
        <v>190.91089963991769</v>
      </c>
      <c r="Y97" s="23">
        <f t="shared" si="2"/>
        <v>151.83232000000001</v>
      </c>
      <c r="Z97" s="23">
        <f t="shared" si="3"/>
        <v>178.8077830246913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232.32514444444439</v>
      </c>
      <c r="AJ97" s="9">
        <f t="shared" si="8"/>
        <v>0.62130319000364886</v>
      </c>
      <c r="AK97" s="9">
        <f t="shared" si="9"/>
        <v>0.62130319000364886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Forward!L98*(1+SUM($B98:$B$228))-'Swap - Encargos'!$L15</f>
        <v>95.863200000000006</v>
      </c>
      <c r="M98" s="4">
        <f>Forward!M98*(1+SUM($B98:$B$228))-'Swap - Encargos'!$L15</f>
        <v>121.50200000000001</v>
      </c>
      <c r="N98" s="4">
        <f>Forward!N98*(1+SUM($B98:$B$228))-'Swap - Encargos'!$L15</f>
        <v>138.983</v>
      </c>
      <c r="O98" s="4">
        <f>Forward!O98*(1+SUM($B98:$B$228))-'Swap - Encargos'!$L15</f>
        <v>154.13319999999999</v>
      </c>
      <c r="P98" s="4">
        <f>Forward!P98*(1+SUM($B98:$B$228))-'Swap - Encargos'!$L15</f>
        <v>178.60659999999999</v>
      </c>
      <c r="Q98" s="4">
        <f>Forward!Q98*(1+SUM($B98:$B$228))-'Swap - Encargos'!$L15</f>
        <v>172.77959999999999</v>
      </c>
      <c r="R98" s="4"/>
      <c r="S98" s="4"/>
      <c r="T98" s="4"/>
      <c r="U98" s="4">
        <f>Forward!U98*(1+SUM($B98:$B$228))</f>
        <v>0</v>
      </c>
      <c r="V98" s="6"/>
      <c r="W98" s="20">
        <f t="shared" si="0"/>
        <v>118.78273333333335</v>
      </c>
      <c r="X98" s="20">
        <f t="shared" si="1"/>
        <v>190.91089963991769</v>
      </c>
      <c r="Y98" s="23">
        <f t="shared" si="2"/>
        <v>137.8176</v>
      </c>
      <c r="Z98" s="23">
        <f t="shared" si="3"/>
        <v>178.8077830246913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250.41598666666664</v>
      </c>
      <c r="AJ98" s="9">
        <f t="shared" si="8"/>
        <v>0.67826883762399459</v>
      </c>
      <c r="AK98" s="9">
        <f t="shared" si="9"/>
        <v>0.67826883762399459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Forward!L99*(1+SUM($B99:$B$228))-'Swap - Encargos'!$L16</f>
        <v>94.13069999999999</v>
      </c>
      <c r="M99" s="4">
        <f>Forward!M99*(1+SUM($B99:$B$228))-'Swap - Encargos'!$L16</f>
        <v>110.37209999999999</v>
      </c>
      <c r="N99" s="4">
        <f>Forward!N99*(1+SUM($B99:$B$228))-'Swap - Encargos'!$L16</f>
        <v>125.45339999999999</v>
      </c>
      <c r="O99" s="4">
        <f>Forward!O99*(1+SUM($B99:$B$228))-'Swap - Encargos'!$L16</f>
        <v>138.21449999999999</v>
      </c>
      <c r="P99" s="4">
        <f>Forward!P99*(1+SUM($B99:$B$228))-'Swap - Encargos'!$L16</f>
        <v>177.65789999999998</v>
      </c>
      <c r="Q99" s="4">
        <f>Forward!Q99*(1+SUM($B99:$B$228))-'Swap - Encargos'!$L16</f>
        <v>176.49779999999998</v>
      </c>
      <c r="R99" s="4"/>
      <c r="S99" s="4"/>
      <c r="T99" s="4"/>
      <c r="U99" s="4">
        <f>Forward!U99*(1+SUM($B99:$B$228))</f>
        <v>0</v>
      </c>
      <c r="V99" s="6"/>
      <c r="W99" s="20">
        <f t="shared" si="0"/>
        <v>111.20994999999999</v>
      </c>
      <c r="X99" s="20">
        <f t="shared" si="1"/>
        <v>190.91089963991769</v>
      </c>
      <c r="Y99" s="23">
        <f t="shared" si="2"/>
        <v>130.53850500000001</v>
      </c>
      <c r="Z99" s="23">
        <f t="shared" si="3"/>
        <v>178.8077830246913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257.98876999999999</v>
      </c>
      <c r="AJ99" s="9">
        <f t="shared" si="8"/>
        <v>0.69878023954145885</v>
      </c>
      <c r="AK99" s="9">
        <f t="shared" si="9"/>
        <v>0.69878023954145885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Forward!L100*(1+SUM($B100:$B$228))-'Swap - Encargos'!$L17</f>
        <v>88.625099999999989</v>
      </c>
      <c r="M100" s="4">
        <f>Forward!M100*(1+SUM($B100:$B$228))-'Swap - Encargos'!$L17</f>
        <v>103.59719999999999</v>
      </c>
      <c r="N100" s="4">
        <f>Forward!N100*(1+SUM($B100:$B$228))-'Swap - Encargos'!$L17</f>
        <v>119.721</v>
      </c>
      <c r="O100" s="4">
        <f>Forward!O100*(1+SUM($B100:$B$228))-'Swap - Encargos'!$L17</f>
        <v>127.78289999999998</v>
      </c>
      <c r="P100" s="4">
        <f>Forward!P100*(1+SUM($B100:$B$228))-'Swap - Encargos'!$L17</f>
        <v>153.12029999999999</v>
      </c>
      <c r="Q100" s="4">
        <f>Forward!Q100*(1+SUM($B100:$B$228))-'Swap - Encargos'!$L17</f>
        <v>166.94069999999999</v>
      </c>
      <c r="R100" s="4"/>
      <c r="S100" s="4"/>
      <c r="T100" s="4"/>
      <c r="U100" s="4">
        <f>Forward!U100*(1+SUM($B100:$B$228))</f>
        <v>0</v>
      </c>
      <c r="V100" s="6"/>
      <c r="W100" s="20">
        <f t="shared" si="0"/>
        <v>106.15653333333333</v>
      </c>
      <c r="X100" s="20">
        <f t="shared" si="1"/>
        <v>190.91089963991769</v>
      </c>
      <c r="Y100" s="23">
        <f t="shared" si="2"/>
        <v>121.17981999999999</v>
      </c>
      <c r="Z100" s="23">
        <f t="shared" si="3"/>
        <v>178.8077830246913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263.04218666666668</v>
      </c>
      <c r="AJ100" s="9">
        <f t="shared" si="8"/>
        <v>0.71246776442417437</v>
      </c>
      <c r="AK100" s="9">
        <f t="shared" si="9"/>
        <v>0.71246776442417437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Forward!L101*(1+SUM($B101:$B$228))-'Swap - Encargos'!$L18</f>
        <v>85.604600000000005</v>
      </c>
      <c r="M101" s="4">
        <f>Forward!M101*(1+SUM($B101:$B$228))-'Swap - Encargos'!$L18</f>
        <v>87.893800000000013</v>
      </c>
      <c r="N101" s="4">
        <f>Forward!N101*(1+SUM($B101:$B$228))-'Swap - Encargos'!$L18</f>
        <v>101.62900000000002</v>
      </c>
      <c r="O101" s="4">
        <f>Forward!O101*(1+SUM($B101:$B$228))-'Swap - Encargos'!$L18</f>
        <v>116.50880000000001</v>
      </c>
      <c r="P101" s="4">
        <f>Forward!P101*(1+SUM($B101:$B$228))-'Swap - Encargos'!$L18</f>
        <v>140.5454</v>
      </c>
      <c r="Q101" s="4">
        <f>Forward!Q101*(1+SUM($B101:$B$228))-'Swap - Encargos'!$L18</f>
        <v>158.85900000000001</v>
      </c>
      <c r="R101" s="4"/>
      <c r="S101" s="4"/>
      <c r="T101" s="4"/>
      <c r="U101" s="4">
        <f>Forward!U101*(1+SUM($B101:$B$228))</f>
        <v>0</v>
      </c>
      <c r="V101" s="6"/>
      <c r="W101" s="20">
        <f t="shared" si="0"/>
        <v>94.284483333333355</v>
      </c>
      <c r="X101" s="20">
        <f t="shared" si="1"/>
        <v>190.91089963991769</v>
      </c>
      <c r="Y101" s="23">
        <f t="shared" si="2"/>
        <v>110.09904000000002</v>
      </c>
      <c r="Z101" s="23">
        <f t="shared" si="3"/>
        <v>178.8077830246913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274.91423666666662</v>
      </c>
      <c r="AJ101" s="9">
        <f t="shared" si="8"/>
        <v>0.74462402433753461</v>
      </c>
      <c r="AK101" s="9">
        <f t="shared" si="9"/>
        <v>0.74462402433753461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Forward!L102*(1+SUM($B102:$B$228))-'Swap - Encargos'!$L19</f>
        <v>89.584500000000006</v>
      </c>
      <c r="M102" s="4">
        <f>Forward!M102*(1+SUM($B102:$B$228))-'Swap - Encargos'!$L19</f>
        <v>90.723399999999998</v>
      </c>
      <c r="N102" s="4">
        <f>Forward!N102*(1+SUM($B102:$B$228))-'Swap - Encargos'!$L19</f>
        <v>105.5291</v>
      </c>
      <c r="O102" s="4">
        <f>Forward!O102*(1+SUM($B102:$B$228))-'Swap - Encargos'!$L19</f>
        <v>118.05700000000002</v>
      </c>
      <c r="P102" s="4">
        <f>Forward!P102*(1+SUM($B102:$B$228))-'Swap - Encargos'!$L19</f>
        <v>135.1405</v>
      </c>
      <c r="Q102" s="4">
        <f>Forward!Q102*(1+SUM($B102:$B$228))-'Swap - Encargos'!$L19</f>
        <v>152.22399999999999</v>
      </c>
      <c r="R102" s="4"/>
      <c r="S102" s="4"/>
      <c r="T102" s="4"/>
      <c r="U102" s="4">
        <f>Forward!U102*(1+SUM($B102:$B$228))</f>
        <v>0</v>
      </c>
      <c r="V102" s="6"/>
      <c r="W102" s="20">
        <f t="shared" si="0"/>
        <v>98.44261111111112</v>
      </c>
      <c r="X102" s="20">
        <f t="shared" si="1"/>
        <v>190.91089963991769</v>
      </c>
      <c r="Y102" s="23">
        <f t="shared" si="2"/>
        <v>111.98286666666668</v>
      </c>
      <c r="Z102" s="23">
        <f t="shared" si="3"/>
        <v>178.8077830246913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270.75610888888889</v>
      </c>
      <c r="AJ102" s="9">
        <f t="shared" si="8"/>
        <v>0.73336145068132663</v>
      </c>
      <c r="AK102" s="9">
        <f t="shared" si="9"/>
        <v>0.73336145068132663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Forward!L103*(1+SUM($B103:$B$228))-'Swap - Encargos'!$L20</f>
        <v>89.343000000000004</v>
      </c>
      <c r="M103" s="4">
        <f>Forward!M103*(1+SUM($B103:$B$228))-'Swap - Encargos'!$L20</f>
        <v>91.616200000000006</v>
      </c>
      <c r="N103" s="4">
        <f>Forward!N103*(1+SUM($B103:$B$228))-'Swap - Encargos'!$L20</f>
        <v>107.52860000000001</v>
      </c>
      <c r="O103" s="4">
        <f>Forward!O103*(1+SUM($B103:$B$228))-'Swap - Encargos'!$L20</f>
        <v>118.8946</v>
      </c>
      <c r="P103" s="4">
        <f>Forward!P103*(1+SUM($B103:$B$228))-'Swap - Encargos'!$L20</f>
        <v>127.98740000000001</v>
      </c>
      <c r="Q103" s="4">
        <f>Forward!Q103*(1+SUM($B103:$B$228))-'Swap - Encargos'!$L20</f>
        <v>147.30960000000002</v>
      </c>
      <c r="R103" s="4"/>
      <c r="S103" s="4"/>
      <c r="T103" s="4"/>
      <c r="U103" s="4">
        <f>Forward!U103*(1+SUM($B103:$B$228))</f>
        <v>0</v>
      </c>
      <c r="V103" s="6"/>
      <c r="W103" s="20">
        <f t="shared" si="0"/>
        <v>100.26698888888889</v>
      </c>
      <c r="X103" s="20">
        <f t="shared" si="1"/>
        <v>190.91089963991769</v>
      </c>
      <c r="Y103" s="23">
        <f t="shared" si="2"/>
        <v>111.90451000000002</v>
      </c>
      <c r="Z103" s="23">
        <f t="shared" si="3"/>
        <v>178.8077830246913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268.93173111111111</v>
      </c>
      <c r="AJ103" s="9">
        <f t="shared" si="8"/>
        <v>0.72841999861513906</v>
      </c>
      <c r="AK103" s="9">
        <f t="shared" si="9"/>
        <v>0.72841999861513906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Forward!L104*(1+SUM($B104:$B$228))-'Swap - Encargos'!$L21</f>
        <v>92.839199999999991</v>
      </c>
      <c r="M104" s="4">
        <f>Forward!M104*(1+SUM($B104:$B$228))-'Swap - Encargos'!$L21</f>
        <v>95.11399999999999</v>
      </c>
      <c r="N104" s="4">
        <f>Forward!N104*(1+SUM($B104:$B$228))-'Swap - Encargos'!$L21</f>
        <v>109.90019999999998</v>
      </c>
      <c r="O104" s="4">
        <f>Forward!O104*(1+SUM($B104:$B$228))-'Swap - Encargos'!$L21</f>
        <v>117.86199999999999</v>
      </c>
      <c r="P104" s="4">
        <f>Forward!P104*(1+SUM($B104:$B$228))-'Swap - Encargos'!$L21</f>
        <v>128.0986</v>
      </c>
      <c r="Q104" s="4">
        <f>Forward!Q104*(1+SUM($B104:$B$228))-'Swap - Encargos'!$L21</f>
        <v>142.88479999999998</v>
      </c>
      <c r="R104" s="4"/>
      <c r="S104" s="4"/>
      <c r="T104" s="4"/>
      <c r="U104" s="4">
        <f>Forward!U104*(1+SUM($B104:$B$228))</f>
        <v>0</v>
      </c>
      <c r="V104" s="6"/>
      <c r="W104" s="20">
        <f t="shared" si="0"/>
        <v>103.45493333333332</v>
      </c>
      <c r="X104" s="20">
        <f t="shared" si="1"/>
        <v>190.91089963991769</v>
      </c>
      <c r="Y104" s="23">
        <f t="shared" si="2"/>
        <v>113.76736</v>
      </c>
      <c r="Z104" s="23">
        <f t="shared" si="3"/>
        <v>178.8077830246913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265.74378666666667</v>
      </c>
      <c r="AJ104" s="9">
        <f t="shared" si="8"/>
        <v>0.7197852329137725</v>
      </c>
      <c r="AK104" s="9">
        <f t="shared" si="9"/>
        <v>0.7197852329137725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Forward!L105*(1+SUM($B105:$B$228))-'Swap - Encargos'!$L22</f>
        <v>96.118200000000016</v>
      </c>
      <c r="M105" s="4">
        <f>Forward!M105*(1+SUM($B105:$B$228))-'Swap - Encargos'!$L22</f>
        <v>91.573400000000007</v>
      </c>
      <c r="N105" s="4">
        <f>Forward!N105*(1+SUM($B105:$B$228))-'Swap - Encargos'!$L22</f>
        <v>108.6164</v>
      </c>
      <c r="O105" s="4">
        <f>Forward!O105*(1+SUM($B105:$B$228))-'Swap - Encargos'!$L22</f>
        <v>117.70600000000002</v>
      </c>
      <c r="P105" s="4">
        <f>Forward!P105*(1+SUM($B105:$B$228))-'Swap - Encargos'!$L22</f>
        <v>127.93180000000001</v>
      </c>
      <c r="Q105" s="4">
        <f>Forward!Q105*(1+SUM($B105:$B$228))-'Swap - Encargos'!$L22</f>
        <v>142.70240000000001</v>
      </c>
      <c r="R105" s="4"/>
      <c r="S105" s="4"/>
      <c r="T105" s="4"/>
      <c r="U105" s="4">
        <f>Forward!U105*(1+SUM($B105:$B$228))</f>
        <v>0</v>
      </c>
      <c r="V105" s="6"/>
      <c r="W105" s="20">
        <f t="shared" si="0"/>
        <v>102.96696111111112</v>
      </c>
      <c r="X105" s="20">
        <f t="shared" si="1"/>
        <v>190.91089963991769</v>
      </c>
      <c r="Y105" s="23">
        <f t="shared" si="2"/>
        <v>113.82398333333335</v>
      </c>
      <c r="Z105" s="23">
        <f t="shared" si="3"/>
        <v>178.8077830246913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266.23175888888886</v>
      </c>
      <c r="AJ105" s="9">
        <f t="shared" si="8"/>
        <v>0.72110693907305223</v>
      </c>
      <c r="AK105" s="9">
        <f t="shared" si="9"/>
        <v>0.72110693907305223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Forward!L106*(1+SUM($B106:$B$228))-'Swap - Encargos'!$L23</f>
        <v>92.3964</v>
      </c>
      <c r="M106" s="4">
        <f>Forward!M106*(1+SUM($B106:$B$228))-'Swap - Encargos'!$L23</f>
        <v>86.729900000000001</v>
      </c>
      <c r="N106" s="4">
        <f>Forward!N106*(1+SUM($B106:$B$228))-'Swap - Encargos'!$L23</f>
        <v>101.46279999999999</v>
      </c>
      <c r="O106" s="4">
        <f>Forward!O106*(1+SUM($B106:$B$228))-'Swap - Encargos'!$L23</f>
        <v>111.66249999999999</v>
      </c>
      <c r="P106" s="4">
        <f>Forward!P106*(1+SUM($B106:$B$228))-'Swap - Encargos'!$L23</f>
        <v>127.52869999999999</v>
      </c>
      <c r="Q106" s="4">
        <f>Forward!Q106*(1+SUM($B106:$B$228))-'Swap - Encargos'!$L23</f>
        <v>142.26159999999999</v>
      </c>
      <c r="R106" s="4"/>
      <c r="S106" s="4"/>
      <c r="T106" s="4"/>
      <c r="U106" s="4">
        <f>Forward!U106*(1+SUM($B106:$B$228))</f>
        <v>0</v>
      </c>
      <c r="V106" s="6"/>
      <c r="W106" s="20">
        <f t="shared" si="0"/>
        <v>97.811055555555541</v>
      </c>
      <c r="X106" s="20">
        <f t="shared" si="1"/>
        <v>190.91089963991769</v>
      </c>
      <c r="Y106" s="23">
        <f t="shared" si="2"/>
        <v>110.60475333333333</v>
      </c>
      <c r="Z106" s="23">
        <f t="shared" si="3"/>
        <v>178.8077830246913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271.38766444444445</v>
      </c>
      <c r="AJ106" s="9">
        <f t="shared" si="8"/>
        <v>0.73507206212536291</v>
      </c>
      <c r="AK106" s="9">
        <f t="shared" si="9"/>
        <v>0.73507206212536291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Forward!L107*(1+SUM($B107:$B$228))-'Swap - Encargos'!$L24</f>
        <v>94.37700000000001</v>
      </c>
      <c r="M107" s="4">
        <f>Forward!M107*(1+SUM($B107:$B$228))-'Swap - Encargos'!$L24</f>
        <v>87.592800000000011</v>
      </c>
      <c r="N107" s="4">
        <f>Forward!N107*(1+SUM($B107:$B$228))-'Swap - Encargos'!$L24</f>
        <v>105.684</v>
      </c>
      <c r="O107" s="4">
        <f>Forward!O107*(1+SUM($B107:$B$228))-'Swap - Encargos'!$L24</f>
        <v>116.99100000000001</v>
      </c>
      <c r="P107" s="4">
        <f>Forward!P107*(1+SUM($B107:$B$228))-'Swap - Encargos'!$L24</f>
        <v>124.9059</v>
      </c>
      <c r="Q107" s="4">
        <f>Forward!Q107*(1+SUM($B107:$B$228))-'Swap - Encargos'!$L24</f>
        <v>139.60500000000002</v>
      </c>
      <c r="R107" s="4"/>
      <c r="S107" s="4"/>
      <c r="T107" s="4"/>
      <c r="U107" s="4">
        <f>Forward!U107*(1+SUM($B107:$B$228))</f>
        <v>0</v>
      </c>
      <c r="V107" s="6"/>
      <c r="W107" s="20">
        <f t="shared" si="0"/>
        <v>101.53810000000001</v>
      </c>
      <c r="X107" s="20">
        <f t="shared" si="1"/>
        <v>190.91089963991769</v>
      </c>
      <c r="Y107" s="23">
        <f t="shared" si="2"/>
        <v>112.69434000000001</v>
      </c>
      <c r="Z107" s="23">
        <f t="shared" si="3"/>
        <v>178.8077830246913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267.66061999999999</v>
      </c>
      <c r="AJ107" s="9">
        <f t="shared" si="8"/>
        <v>0.72497710717956987</v>
      </c>
      <c r="AK107" s="9">
        <f t="shared" si="9"/>
        <v>0.72497710717956987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Forward!L108*(1+SUM($B108:$B$228))-'Swap - Encargos'!$L25</f>
        <v>94.113000000000014</v>
      </c>
      <c r="M108" s="4">
        <f>Forward!M108*(1+SUM($B108:$B$228))-'Swap - Encargos'!$L25</f>
        <v>102.0111</v>
      </c>
      <c r="N108" s="4">
        <f>Forward!N108*(1+SUM($B108:$B$228))-'Swap - Encargos'!$L25</f>
        <v>115.55070000000001</v>
      </c>
      <c r="O108" s="4">
        <f>Forward!O108*(1+SUM($B108:$B$228))-'Swap - Encargos'!$L25</f>
        <v>126.83370000000002</v>
      </c>
      <c r="P108" s="4">
        <f>Forward!P108*(1+SUM($B108:$B$228))-'Swap - Encargos'!$L25</f>
        <v>124.5771</v>
      </c>
      <c r="Q108" s="4">
        <f>Forward!Q108*(1+SUM($B108:$B$228))-'Swap - Encargos'!$L25</f>
        <v>139.245</v>
      </c>
      <c r="R108" s="4"/>
      <c r="S108" s="4"/>
      <c r="T108" s="4"/>
      <c r="U108" s="4">
        <f>Forward!U108*(1+SUM($B108:$B$228))</f>
        <v>0</v>
      </c>
      <c r="V108" s="6"/>
      <c r="W108" s="20">
        <f t="shared" si="0"/>
        <v>112.98068333333335</v>
      </c>
      <c r="X108" s="20">
        <f t="shared" si="1"/>
        <v>190.91089963991769</v>
      </c>
      <c r="Y108" s="23">
        <f t="shared" si="2"/>
        <v>120.13911999999999</v>
      </c>
      <c r="Z108" s="23">
        <f t="shared" si="3"/>
        <v>178.8077830246913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256.21803666666665</v>
      </c>
      <c r="AJ108" s="9">
        <f t="shared" si="8"/>
        <v>0.69398408712431792</v>
      </c>
      <c r="AK108" s="9">
        <f t="shared" si="9"/>
        <v>0.69398408712431792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Forward!L109*(1+SUM($B109:$B$228))-'Swap - Encargos'!$L26</f>
        <v>94.930499999999995</v>
      </c>
      <c r="M109" s="4">
        <f>Forward!M109*(1+SUM($B109:$B$228))-'Swap - Encargos'!$L26</f>
        <v>100.55799999999999</v>
      </c>
      <c r="N109" s="4">
        <f>Forward!N109*(1+SUM($B109:$B$228))-'Swap - Encargos'!$L26</f>
        <v>132.072</v>
      </c>
      <c r="O109" s="4">
        <f>Forward!O109*(1+SUM($B109:$B$228))-'Swap - Encargos'!$L26</f>
        <v>143.327</v>
      </c>
      <c r="P109" s="4">
        <f>Forward!P109*(1+SUM($B109:$B$228))-'Swap - Encargos'!$L26</f>
        <v>142.20149999999998</v>
      </c>
      <c r="Q109" s="4">
        <f>Forward!Q109*(1+SUM($B109:$B$228))-'Swap - Encargos'!$L26</f>
        <v>151.2055</v>
      </c>
      <c r="R109" s="4"/>
      <c r="S109" s="4"/>
      <c r="T109" s="4"/>
      <c r="U109" s="4">
        <f>Forward!U109*(1+SUM($B109:$B$228))</f>
        <v>0</v>
      </c>
      <c r="V109" s="6"/>
      <c r="W109" s="20">
        <f t="shared" si="0"/>
        <v>123.97465277777776</v>
      </c>
      <c r="X109" s="20">
        <f t="shared" si="1"/>
        <v>190.91089963991769</v>
      </c>
      <c r="Y109" s="23">
        <f t="shared" si="2"/>
        <v>132.93488333333332</v>
      </c>
      <c r="Z109" s="23">
        <f t="shared" si="3"/>
        <v>178.8077830246913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245.22406722222223</v>
      </c>
      <c r="AJ109" s="9">
        <f t="shared" si="8"/>
        <v>0.66420616848894343</v>
      </c>
      <c r="AK109" s="9">
        <f t="shared" si="9"/>
        <v>0.66420616848894343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Forward!M110*(1+SUM($B110:$B$228))-'Swap - Encargos'!$L27</f>
        <v>104.72399999999999</v>
      </c>
      <c r="N110" s="4">
        <f>Forward!N110*(1+SUM($B110:$B$228))-'Swap - Encargos'!$L27</f>
        <v>121.56450000000001</v>
      </c>
      <c r="O110" s="4">
        <f>Forward!O110*(1+SUM($B110:$B$228))-'Swap - Encargos'!$L27</f>
        <v>135.0369</v>
      </c>
      <c r="P110" s="4">
        <f>Forward!P110*(1+SUM($B110:$B$228))-'Swap - Encargos'!$L27</f>
        <v>158.61360000000002</v>
      </c>
      <c r="Q110" s="4">
        <f>Forward!Q110*(1+SUM($B110:$B$228))-'Swap - Encargos'!$L27</f>
        <v>157.49090000000001</v>
      </c>
      <c r="R110" s="4"/>
      <c r="S110" s="4"/>
      <c r="T110" s="4"/>
      <c r="U110" s="4">
        <f>Forward!U110*(1+SUM($B110:$B$228))</f>
        <v>0</v>
      </c>
      <c r="V110" s="6"/>
      <c r="W110" s="20">
        <f t="shared" si="0"/>
        <v>120.4418</v>
      </c>
      <c r="X110" s="20">
        <f t="shared" si="1"/>
        <v>190.91089963991769</v>
      </c>
      <c r="Y110" s="23">
        <f t="shared" si="2"/>
        <v>135.48598000000001</v>
      </c>
      <c r="Z110" s="23">
        <f t="shared" si="3"/>
        <v>178.8077830246913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268.57374999999996</v>
      </c>
      <c r="AJ110" s="9">
        <f t="shared" si="8"/>
        <v>0.69039335317058659</v>
      </c>
      <c r="AK110" s="9">
        <f t="shared" si="9"/>
        <v>0.69039335317058659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Forward!M111*(1+SUM($B111:$B$228))-'Swap - Encargos'!$L28</f>
        <v>147.8415</v>
      </c>
      <c r="N111" s="4">
        <f>Forward!N111*(1+SUM($B111:$B$228))-'Swap - Encargos'!$L28</f>
        <v>211.596</v>
      </c>
      <c r="O111" s="4">
        <f>Forward!O111*(1+SUM($B111:$B$228))-'Swap - Encargos'!$L28</f>
        <v>201.52950000000001</v>
      </c>
      <c r="P111" s="4">
        <f>Forward!P111*(1+SUM($B111:$B$228))-'Swap - Encargos'!$L28</f>
        <v>194.8185</v>
      </c>
      <c r="Q111" s="4">
        <f>Forward!Q111*(1+SUM($B111:$B$228))-'Swap - Encargos'!$L28</f>
        <v>183.6335</v>
      </c>
      <c r="R111" s="4"/>
      <c r="S111" s="4"/>
      <c r="T111" s="4"/>
      <c r="U111" s="4">
        <f>Forward!U111*(1+SUM($B111:$B$228))</f>
        <v>0</v>
      </c>
      <c r="V111" s="6"/>
      <c r="W111" s="20">
        <f t="shared" si="0"/>
        <v>188.29391666666666</v>
      </c>
      <c r="X111" s="20">
        <f t="shared" si="1"/>
        <v>190.91089963991769</v>
      </c>
      <c r="Y111" s="23">
        <f t="shared" si="2"/>
        <v>185.41977499999999</v>
      </c>
      <c r="Z111" s="23">
        <f t="shared" si="3"/>
        <v>178.8077830246913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200.7216333333333</v>
      </c>
      <c r="AJ111" s="9">
        <f t="shared" si="8"/>
        <v>0.51597329035647377</v>
      </c>
      <c r="AK111" s="9">
        <f t="shared" si="9"/>
        <v>0.51597329035647377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Forward!M112*(1+SUM($B112:$B$228))-'Swap - Encargos'!$L29</f>
        <v>146.52180000000001</v>
      </c>
      <c r="N112" s="4">
        <f>Forward!N112*(1+SUM($B112:$B$228))-'Swap - Encargos'!$L29</f>
        <v>193.15020000000001</v>
      </c>
      <c r="O112" s="4">
        <f>Forward!O112*(1+SUM($B112:$B$228))-'Swap - Encargos'!$L29</f>
        <v>186.489</v>
      </c>
      <c r="P112" s="4">
        <f>Forward!P112*(1+SUM($B112:$B$228))-'Swap - Encargos'!$L29</f>
        <v>179.82780000000002</v>
      </c>
      <c r="Q112" s="4">
        <f>Forward!Q112*(1+SUM($B112:$B$228))-'Swap - Encargos'!$L29</f>
        <v>180.93800000000002</v>
      </c>
      <c r="R112" s="4"/>
      <c r="S112" s="4"/>
      <c r="T112" s="4"/>
      <c r="U112" s="4">
        <f>Forward!U112*(1+SUM($B112:$B$228))</f>
        <v>0</v>
      </c>
      <c r="V112" s="6"/>
      <c r="W112" s="20">
        <f t="shared" si="0"/>
        <v>177.23733333333334</v>
      </c>
      <c r="X112" s="20">
        <f t="shared" si="1"/>
        <v>190.91089963991769</v>
      </c>
      <c r="Y112" s="23">
        <f t="shared" si="2"/>
        <v>172.50130000000001</v>
      </c>
      <c r="Z112" s="23">
        <f t="shared" si="3"/>
        <v>178.8077830246913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211.77821666666662</v>
      </c>
      <c r="AJ112" s="9">
        <f t="shared" si="8"/>
        <v>0.54439524761071023</v>
      </c>
      <c r="AK112" s="9">
        <f t="shared" si="9"/>
        <v>0.54439524761071023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Forward!M113*(1+SUM($B113:$B$228))-'Swap - Encargos'!$L30</f>
        <v>136.29</v>
      </c>
      <c r="N113" s="4">
        <f>Forward!N113*(1+SUM($B113:$B$228))-'Swap - Encargos'!$L30</f>
        <v>175.09100000000001</v>
      </c>
      <c r="O113" s="4">
        <f>Forward!O113*(1+SUM($B113:$B$228))-'Swap - Encargos'!$L30</f>
        <v>176.1996</v>
      </c>
      <c r="P113" s="4">
        <f>Forward!P113*(1+SUM($B113:$B$228))-'Swap - Encargos'!$L30</f>
        <v>171.76519999999999</v>
      </c>
      <c r="Q113" s="4">
        <f>Forward!Q113*(1+SUM($B113:$B$228))-'Swap - Encargos'!$L30</f>
        <v>166.22220000000002</v>
      </c>
      <c r="R113" s="4"/>
      <c r="S113" s="4"/>
      <c r="T113" s="4"/>
      <c r="U113" s="4">
        <f>Forward!U113*(1+SUM($B113:$B$228))</f>
        <v>0</v>
      </c>
      <c r="V113" s="6"/>
      <c r="W113" s="20">
        <f t="shared" si="0"/>
        <v>165.48313333333331</v>
      </c>
      <c r="X113" s="20">
        <f t="shared" si="1"/>
        <v>190.91089963991769</v>
      </c>
      <c r="Y113" s="23">
        <f t="shared" si="2"/>
        <v>158.29910000000001</v>
      </c>
      <c r="Z113" s="23">
        <f t="shared" si="3"/>
        <v>178.8077830246913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223.53241666666665</v>
      </c>
      <c r="AJ113" s="9">
        <f t="shared" si="8"/>
        <v>0.57461049221982685</v>
      </c>
      <c r="AK113" s="9">
        <f t="shared" si="9"/>
        <v>0.57461049221982685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Forward!M114*(1+SUM($B114:$B$228))-'Swap - Encargos'!$L31</f>
        <v>102.57599999999999</v>
      </c>
      <c r="N114" s="4">
        <f>Forward!N114*(1+SUM($B114:$B$228))-'Swap - Encargos'!$L31</f>
        <v>146.768</v>
      </c>
      <c r="O114" s="4">
        <f>Forward!O114*(1+SUM($B114:$B$228))-'Swap - Encargos'!$L31</f>
        <v>163.34</v>
      </c>
      <c r="P114" s="4">
        <f>Forward!P114*(1+SUM($B114:$B$228))-'Swap - Encargos'!$L31</f>
        <v>160.0256</v>
      </c>
      <c r="Q114" s="4">
        <f>Forward!Q114*(1+SUM($B114:$B$228))-'Swap - Encargos'!$L31</f>
        <v>154.5016</v>
      </c>
      <c r="R114" s="4"/>
      <c r="S114" s="4"/>
      <c r="T114" s="4"/>
      <c r="U114" s="4">
        <f>Forward!U114*(1+SUM($B114:$B$228))</f>
        <v>0</v>
      </c>
      <c r="V114" s="6"/>
      <c r="W114" s="20">
        <f t="shared" si="0"/>
        <v>143.94462222222219</v>
      </c>
      <c r="X114" s="20">
        <f t="shared" si="1"/>
        <v>190.91089963991769</v>
      </c>
      <c r="Y114" s="23">
        <f t="shared" si="2"/>
        <v>138.60384000000002</v>
      </c>
      <c r="Z114" s="23">
        <f t="shared" si="3"/>
        <v>178.8077830246913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245.07092777777777</v>
      </c>
      <c r="AJ114" s="9">
        <f t="shared" si="8"/>
        <v>0.62997720213954889</v>
      </c>
      <c r="AK114" s="9">
        <f t="shared" si="9"/>
        <v>0.62997720213954889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Forward!M115*(1+SUM($B115:$B$228))-'Swap - Encargos'!$L32</f>
        <v>159.23440000000002</v>
      </c>
      <c r="N115" s="4">
        <f>Forward!N115*(1+SUM($B115:$B$228))-'Swap - Encargos'!$L32</f>
        <v>175.73740000000001</v>
      </c>
      <c r="O115" s="4">
        <f>Forward!O115*(1+SUM($B115:$B$228))-'Swap - Encargos'!$L32</f>
        <v>176.83760000000001</v>
      </c>
      <c r="P115" s="4">
        <f>Forward!P115*(1+SUM($B115:$B$228))-'Swap - Encargos'!$L32</f>
        <v>168.036</v>
      </c>
      <c r="Q115" s="4">
        <f>Forward!Q115*(1+SUM($B115:$B$228))-'Swap - Encargos'!$L32</f>
        <v>162.53500000000003</v>
      </c>
      <c r="R115" s="4"/>
      <c r="S115" s="4"/>
      <c r="T115" s="4"/>
      <c r="U115" s="4">
        <f>Forward!U115*(1+SUM($B115:$B$228))</f>
        <v>0</v>
      </c>
      <c r="V115" s="6"/>
      <c r="W115" s="20">
        <f t="shared" si="0"/>
        <v>171.8255777777778</v>
      </c>
      <c r="X115" s="20">
        <f t="shared" si="1"/>
        <v>190.91089963991769</v>
      </c>
      <c r="Y115" s="23">
        <f t="shared" si="2"/>
        <v>155.2065466666667</v>
      </c>
      <c r="Z115" s="23">
        <f t="shared" si="3"/>
        <v>178.8077830246913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217.18997222222217</v>
      </c>
      <c r="AJ115" s="9">
        <f t="shared" si="8"/>
        <v>0.5583066595209939</v>
      </c>
      <c r="AK115" s="9">
        <f t="shared" si="9"/>
        <v>0.5583066595209939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Forward!M116*(1+SUM($B116:$B$228))-'Swap - Encargos'!$L33</f>
        <v>222.56300000000002</v>
      </c>
      <c r="N116" s="4">
        <f>Forward!N116*(1+SUM($B116:$B$228))-'Swap - Encargos'!$L33</f>
        <v>202.7972</v>
      </c>
      <c r="O116" s="4">
        <f>Forward!O116*(1+SUM($B116:$B$228))-'Swap - Encargos'!$L33</f>
        <v>186.32570000000001</v>
      </c>
      <c r="P116" s="4">
        <f>Forward!P116*(1+SUM($B116:$B$228))-'Swap - Encargos'!$L33</f>
        <v>168.7561</v>
      </c>
      <c r="Q116" s="4">
        <f>Forward!Q116*(1+SUM($B116:$B$228))-'Swap - Encargos'!$L33</f>
        <v>163.26560000000001</v>
      </c>
      <c r="R116" s="4"/>
      <c r="S116" s="4"/>
      <c r="T116" s="4"/>
      <c r="U116" s="4">
        <f>Forward!U116*(1+SUM($B116:$B$228))</f>
        <v>0</v>
      </c>
      <c r="V116" s="6"/>
      <c r="W116" s="20">
        <f t="shared" si="0"/>
        <v>194.92748333333336</v>
      </c>
      <c r="X116" s="20">
        <f t="shared" si="1"/>
        <v>190.91089963991769</v>
      </c>
      <c r="Y116" s="23">
        <f t="shared" si="2"/>
        <v>166.48522</v>
      </c>
      <c r="Z116" s="23">
        <f t="shared" si="3"/>
        <v>178.8077830246913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194.08806666666661</v>
      </c>
      <c r="AJ116" s="9">
        <f t="shared" si="8"/>
        <v>0.4989211013972748</v>
      </c>
      <c r="AK116" s="9">
        <f t="shared" si="9"/>
        <v>0.4989211013972748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Forward!M117*(1+SUM($B117:$B$228))-'Swap - Encargos'!$L34</f>
        <v>172.44550000000001</v>
      </c>
      <c r="N117" s="4">
        <f>Forward!N117*(1+SUM($B117:$B$228))-'Swap - Encargos'!$L34</f>
        <v>191.04860000000002</v>
      </c>
      <c r="O117" s="4">
        <f>Forward!O117*(1+SUM($B117:$B$228))-'Swap - Encargos'!$L34</f>
        <v>180.10560000000001</v>
      </c>
      <c r="P117" s="4">
        <f>Forward!P117*(1+SUM($B117:$B$228))-'Swap - Encargos'!$L34</f>
        <v>166.97400000000002</v>
      </c>
      <c r="Q117" s="4">
        <f>Forward!Q117*(1+SUM($B117:$B$228))-'Swap - Encargos'!$L34</f>
        <v>161.5025</v>
      </c>
      <c r="R117" s="4"/>
      <c r="S117" s="4"/>
      <c r="T117" s="4"/>
      <c r="U117" s="4">
        <f>Forward!U117*(1+SUM($B117:$B$228))</f>
        <v>0</v>
      </c>
      <c r="V117" s="6"/>
      <c r="W117" s="20">
        <f t="shared" si="0"/>
        <v>180.13599722222224</v>
      </c>
      <c r="X117" s="20">
        <f t="shared" si="1"/>
        <v>190.91089963991769</v>
      </c>
      <c r="Y117" s="23">
        <f t="shared" si="2"/>
        <v>154.29659833333335</v>
      </c>
      <c r="Z117" s="23">
        <f t="shared" si="3"/>
        <v>178.8077830246913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208.87955277777772</v>
      </c>
      <c r="AJ117" s="9">
        <f t="shared" si="8"/>
        <v>0.53694396734983407</v>
      </c>
      <c r="AK117" s="9">
        <f t="shared" si="9"/>
        <v>0.53694396734983407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Forward!M118*(1+SUM($B118:$B$228))-'Swap - Encargos'!$L35</f>
        <v>219.06720000000001</v>
      </c>
      <c r="N118" s="4">
        <f>Forward!N118*(1+SUM($B118:$B$228))-'Swap - Encargos'!$L35</f>
        <v>205.95840000000001</v>
      </c>
      <c r="O118" s="4">
        <f>Forward!O118*(1+SUM($B118:$B$228))-'Swap - Encargos'!$L35</f>
        <v>188.48000000000002</v>
      </c>
      <c r="P118" s="4">
        <f>Forward!P118*(1+SUM($B118:$B$228))-'Swap - Encargos'!$L35</f>
        <v>169.9092</v>
      </c>
      <c r="Q118" s="4">
        <f>Forward!Q118*(1+SUM($B118:$B$228))-'Swap - Encargos'!$L35</f>
        <v>164.44720000000001</v>
      </c>
      <c r="R118" s="4"/>
      <c r="S118" s="4"/>
      <c r="T118" s="4"/>
      <c r="U118" s="4">
        <f>Forward!U118*(1+SUM($B118:$B$228))</f>
        <v>0</v>
      </c>
      <c r="V118" s="6"/>
      <c r="W118" s="20">
        <f t="shared" si="0"/>
        <v>193.57786666666667</v>
      </c>
      <c r="X118" s="20">
        <f t="shared" si="1"/>
        <v>190.91089963991769</v>
      </c>
      <c r="Y118" s="23">
        <f t="shared" si="2"/>
        <v>160.36344000000003</v>
      </c>
      <c r="Z118" s="23">
        <f t="shared" si="3"/>
        <v>178.8077830246913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195.4376833333333</v>
      </c>
      <c r="AJ118" s="9">
        <f t="shared" si="8"/>
        <v>0.50239041429920561</v>
      </c>
      <c r="AK118" s="9">
        <f t="shared" si="9"/>
        <v>0.50239041429920561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Forward!M119*(1+SUM($B119:$B$228))-'Swap - Encargos'!$L36</f>
        <v>318.16000000000003</v>
      </c>
      <c r="N119" s="4">
        <f>Forward!N119*(1+SUM($B119:$B$228))-'Swap - Encargos'!$L36</f>
        <v>234.38400000000001</v>
      </c>
      <c r="O119" s="4">
        <f>Forward!O119*(1+SUM($B119:$B$228))-'Swap - Encargos'!$L36</f>
        <v>188.68800000000002</v>
      </c>
      <c r="P119" s="4">
        <f>Forward!P119*(1+SUM($B119:$B$228))-'Swap - Encargos'!$L36</f>
        <v>166.92800000000003</v>
      </c>
      <c r="Q119" s="4">
        <f>Forward!Q119*(1+SUM($B119:$B$228))-'Swap - Encargos'!$L36</f>
        <v>161.488</v>
      </c>
      <c r="R119" s="4"/>
      <c r="S119" s="4"/>
      <c r="T119" s="4"/>
      <c r="U119" s="4">
        <f>Forward!U119*(1+SUM($B119:$B$228))</f>
        <v>0</v>
      </c>
      <c r="V119" s="6"/>
      <c r="W119" s="20">
        <f t="shared" si="0"/>
        <v>209.26933333333338</v>
      </c>
      <c r="X119" s="20">
        <f t="shared" si="1"/>
        <v>190.91089963991769</v>
      </c>
      <c r="Y119" s="23">
        <f t="shared" si="2"/>
        <v>166.20560000000003</v>
      </c>
      <c r="Z119" s="23">
        <f t="shared" si="3"/>
        <v>178.8077830246913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179.74621666666658</v>
      </c>
      <c r="AJ119" s="9">
        <f t="shared" si="8"/>
        <v>0.46205406613351729</v>
      </c>
      <c r="AK119" s="9">
        <f t="shared" si="9"/>
        <v>0.46205406613351729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Forward!M120*(1+SUM($B120:$B$228))-'Swap - Encargos'!$L37</f>
        <v>275.29320000000001</v>
      </c>
      <c r="N120" s="4">
        <f>Forward!N120*(1+SUM($B120:$B$228))-'Swap - Encargos'!$L37</f>
        <v>160.5376</v>
      </c>
      <c r="O120" s="4">
        <f>Forward!O120*(1+SUM($B120:$B$228))-'Swap - Encargos'!$L37</f>
        <v>174.6114</v>
      </c>
      <c r="P120" s="4">
        <f>Forward!P120*(1+SUM($B120:$B$228))-'Swap - Encargos'!$L37</f>
        <v>162.7028</v>
      </c>
      <c r="Q120" s="4">
        <f>Forward!Q120*(1+SUM($B120:$B$228))-'Swap - Encargos'!$L37</f>
        <v>157.28980000000001</v>
      </c>
      <c r="R120" s="4"/>
      <c r="S120" s="4"/>
      <c r="T120" s="4"/>
      <c r="U120" s="4">
        <f>Forward!U120*(1+SUM($B120:$B$228))</f>
        <v>0</v>
      </c>
      <c r="V120" s="6"/>
      <c r="W120" s="20">
        <f t="shared" si="0"/>
        <v>172.20562222222225</v>
      </c>
      <c r="X120" s="20">
        <f t="shared" si="1"/>
        <v>190.91089963991769</v>
      </c>
      <c r="Y120" s="23">
        <f t="shared" si="2"/>
        <v>140.20476000000002</v>
      </c>
      <c r="Z120" s="23">
        <f t="shared" si="3"/>
        <v>178.8077830246913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216.80992777777772</v>
      </c>
      <c r="AJ120" s="9">
        <f t="shared" si="8"/>
        <v>0.55732972056715402</v>
      </c>
      <c r="AK120" s="9">
        <f t="shared" si="9"/>
        <v>0.55732972056715402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Forward!M121*(1+SUM($B121:$B$228))-'Swap - Encargos'!$L38</f>
        <v>96.207899999999995</v>
      </c>
      <c r="N121" s="4">
        <f>Forward!N121*(1+SUM($B121:$B$228))-'Swap - Encargos'!$L38</f>
        <v>164.166</v>
      </c>
      <c r="O121" s="4">
        <f>Forward!O121*(1+SUM($B121:$B$228))-'Swap - Encargos'!$L38</f>
        <v>176.0317</v>
      </c>
      <c r="P121" s="4">
        <f>Forward!P121*(1+SUM($B121:$B$228))-'Swap - Encargos'!$L38</f>
        <v>170.63820000000001</v>
      </c>
      <c r="Q121" s="4">
        <f>Forward!Q121*(1+SUM($B121:$B$228))-'Swap - Encargos'!$L38</f>
        <v>165.24469999999999</v>
      </c>
      <c r="R121" s="4"/>
      <c r="S121" s="4"/>
      <c r="T121" s="4"/>
      <c r="U121" s="4">
        <f>Forward!U121*(1+SUM($B121:$B$228))</f>
        <v>0</v>
      </c>
      <c r="V121" s="6"/>
      <c r="W121" s="20">
        <f t="shared" si="0"/>
        <v>168.21112499999998</v>
      </c>
      <c r="X121" s="20">
        <f t="shared" si="1"/>
        <v>190.91089963991769</v>
      </c>
      <c r="Y121" s="23">
        <f t="shared" si="2"/>
        <v>136.81958500000002</v>
      </c>
      <c r="Z121" s="23">
        <f t="shared" si="3"/>
        <v>178.8077830246913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220.80442499999998</v>
      </c>
      <c r="AJ121" s="9">
        <f t="shared" si="8"/>
        <v>0.56759794049363832</v>
      </c>
      <c r="AK121" s="9">
        <f t="shared" si="9"/>
        <v>0.56759794049363832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Forward!N122*(1+SUM($B122:$B$228))-'Swap - Encargos'!$L39</f>
        <v>157.86249999999998</v>
      </c>
      <c r="O122" s="4">
        <f>Forward!O122*(1+SUM($B122:$B$228))-'Swap - Encargos'!$L39</f>
        <v>183.62649999999999</v>
      </c>
      <c r="P122" s="4">
        <f>Forward!P122*(1+SUM($B122:$B$228))-'Swap - Encargos'!$L39</f>
        <v>163.22999999999999</v>
      </c>
      <c r="Q122" s="4">
        <f>Forward!Q122*(1+SUM($B122:$B$228))-'Swap - Encargos'!$L39</f>
        <v>157.86249999999998</v>
      </c>
      <c r="R122" s="4"/>
      <c r="S122" s="4"/>
      <c r="T122" s="4"/>
      <c r="U122" s="4">
        <f>Forward!U122*(1+SUM($B122:$B$228))</f>
        <v>0</v>
      </c>
      <c r="V122" s="6"/>
      <c r="W122" s="20">
        <f t="shared" si="0"/>
        <v>168.23966666666669</v>
      </c>
      <c r="X122" s="20">
        <f t="shared" si="1"/>
        <v>190.91089963991769</v>
      </c>
      <c r="Y122" s="23">
        <f t="shared" si="2"/>
        <v>132.51630000000003</v>
      </c>
      <c r="Z122" s="23">
        <f t="shared" si="3"/>
        <v>178.8077830246913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237.86538333333326</v>
      </c>
      <c r="AJ122" s="9">
        <f t="shared" si="8"/>
        <v>0.58572377598686176</v>
      </c>
      <c r="AK122" s="9">
        <f t="shared" si="9"/>
        <v>0.58572377598686176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Forward!N123*(1+SUM($B123:$B$228))-'Swap - Encargos'!$L40</f>
        <v>213.32130000000001</v>
      </c>
      <c r="O123" s="4">
        <f>Forward!O123*(1+SUM($B123:$B$228))-'Swap - Encargos'!$L40</f>
        <v>204.74610000000001</v>
      </c>
      <c r="P123" s="4">
        <f>Forward!P123*(1+SUM($B123:$B$228))-'Swap - Encargos'!$L40</f>
        <v>182.23620000000003</v>
      </c>
      <c r="Q123" s="4">
        <f>Forward!Q123*(1+SUM($B123:$B$228))-'Swap - Encargos'!$L40</f>
        <v>166.15770000000001</v>
      </c>
      <c r="R123" s="4"/>
      <c r="S123" s="4"/>
      <c r="T123" s="4"/>
      <c r="U123" s="4">
        <f>Forward!U123*(1+SUM($B123:$B$228))</f>
        <v>0</v>
      </c>
      <c r="V123" s="6"/>
      <c r="W123" s="20">
        <f t="shared" si="0"/>
        <v>198.79110000000003</v>
      </c>
      <c r="X123" s="20">
        <f t="shared" si="1"/>
        <v>190.91089963991769</v>
      </c>
      <c r="Y123" s="23">
        <f t="shared" si="2"/>
        <v>149.73690500000004</v>
      </c>
      <c r="Z123" s="23">
        <f t="shared" si="3"/>
        <v>178.8077830246913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207.31394999999992</v>
      </c>
      <c r="AJ123" s="9">
        <f t="shared" si="8"/>
        <v>0.51049340558557432</v>
      </c>
      <c r="AK123" s="9">
        <f t="shared" si="9"/>
        <v>0.51049340558557432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Forward!N124*(1+SUM($B124:$B$228))-'Swap - Encargos'!$L41</f>
        <v>310.93360000000001</v>
      </c>
      <c r="O124" s="4">
        <f>Forward!O124*(1+SUM($B124:$B$228))-'Swap - Encargos'!$L41</f>
        <v>226.2296</v>
      </c>
      <c r="P124" s="4">
        <f>Forward!P124*(1+SUM($B124:$B$228))-'Swap - Encargos'!$L41</f>
        <v>188.11279999999999</v>
      </c>
      <c r="Q124" s="4">
        <f>Forward!Q124*(1+SUM($B124:$B$228))-'Swap - Encargos'!$L41</f>
        <v>172.23079999999999</v>
      </c>
      <c r="R124" s="4">
        <f>Forward!R124*(1+SUM($B124:$B$228))-'Swap - Encargos'!$L41</f>
        <v>166.93680000000001</v>
      </c>
      <c r="S124" s="4"/>
      <c r="T124" s="4"/>
      <c r="U124" s="4">
        <f>Forward!U124*(1+SUM($B124:$B$228))</f>
        <v>0</v>
      </c>
      <c r="V124" s="6"/>
      <c r="W124" s="20">
        <f t="shared" si="0"/>
        <v>234.0529555555556</v>
      </c>
      <c r="X124" s="20">
        <f t="shared" si="1"/>
        <v>190.91089963991769</v>
      </c>
      <c r="Y124" s="23">
        <f t="shared" si="2"/>
        <v>202.52426666666668</v>
      </c>
      <c r="Z124" s="23">
        <f t="shared" si="3"/>
        <v>178.8077830246913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172.05209444444435</v>
      </c>
      <c r="AJ124" s="9">
        <f t="shared" si="8"/>
        <v>0.42366401118243757</v>
      </c>
      <c r="AK124" s="9">
        <f t="shared" si="9"/>
        <v>0.42366401118243757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Forward!N125*(1+SUM($B125:$B$228))-'Swap - Encargos'!$L42</f>
        <v>359.38799999999998</v>
      </c>
      <c r="O125" s="4">
        <f>Forward!O125*(1+SUM($B125:$B$228))-'Swap - Encargos'!$L42</f>
        <v>257.30520000000001</v>
      </c>
      <c r="P125" s="4">
        <f>Forward!P125*(1+SUM($B125:$B$228))-'Swap - Encargos'!$L42</f>
        <v>199.42320000000001</v>
      </c>
      <c r="Q125" s="4">
        <f>Forward!Q125*(1+SUM($B125:$B$228))-'Swap - Encargos'!$L42</f>
        <v>179.42760000000001</v>
      </c>
      <c r="R125" s="4">
        <f>Forward!R125*(1+SUM($B125:$B$228))-'Swap - Encargos'!$L42</f>
        <v>174.16560000000001</v>
      </c>
      <c r="S125" s="4">
        <f>Forward!S125*(1+SUM($B125:$B$228))-'Swap - Encargos'!$L42</f>
        <v>168.90360000000001</v>
      </c>
      <c r="T125" s="4">
        <f>Forward!T125*(1+SUM($B125:$B$228))-'Swap - Encargos'!$L42</f>
        <v>158.37960000000001</v>
      </c>
      <c r="U125" s="4">
        <f>Forward!U125*(1+SUM($B125:$B$228))</f>
        <v>0</v>
      </c>
      <c r="V125" s="6"/>
      <c r="W125" s="20">
        <f t="shared" si="0"/>
        <v>257.0421</v>
      </c>
      <c r="X125" s="20">
        <f t="shared" si="1"/>
        <v>190.91089963991769</v>
      </c>
      <c r="Y125" s="23">
        <f t="shared" si="2"/>
        <v>224.4177</v>
      </c>
      <c r="Z125" s="23">
        <f t="shared" si="3"/>
        <v>178.8077830246913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149.06294999999994</v>
      </c>
      <c r="AJ125" s="9">
        <f t="shared" si="8"/>
        <v>0.36705514989286631</v>
      </c>
      <c r="AK125" s="9">
        <f t="shared" si="9"/>
        <v>0.36705514989286631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Forward!N126*(1+SUM($B126:$B$228))-'Swap - Encargos'!$L43</f>
        <v>343.12360000000001</v>
      </c>
      <c r="O126" s="4">
        <f>Forward!O126*(1+SUM($B126:$B$228))-'Swap - Encargos'!$L43</f>
        <v>254.0351</v>
      </c>
      <c r="P126" s="4">
        <f>Forward!P126*(1+SUM($B126:$B$228))-'Swap - Encargos'!$L43</f>
        <v>201.6301</v>
      </c>
      <c r="Q126" s="4">
        <f>Forward!Q126*(1+SUM($B126:$B$228))-'Swap - Encargos'!$L43</f>
        <v>180.66810000000001</v>
      </c>
      <c r="R126" s="4">
        <f>Forward!R126*(1+SUM($B126:$B$228))-'Swap - Encargos'!$L43</f>
        <v>175.42760000000001</v>
      </c>
      <c r="S126" s="4">
        <f>Forward!S126*(1+SUM($B126:$B$228))-'Swap - Encargos'!$L43</f>
        <v>170.18710000000002</v>
      </c>
      <c r="T126" s="4">
        <f>Forward!T126*(1+SUM($B126:$B$228))-'Swap - Encargos'!$L43</f>
        <v>159.70609999999999</v>
      </c>
      <c r="U126" s="4">
        <f>Forward!U126*(1+SUM($B126:$B$228))</f>
        <v>0</v>
      </c>
      <c r="V126" s="6"/>
      <c r="W126" s="20">
        <f t="shared" si="0"/>
        <v>248.21232222222221</v>
      </c>
      <c r="X126" s="20">
        <f t="shared" si="1"/>
        <v>190.91089963991769</v>
      </c>
      <c r="Y126" s="23">
        <f t="shared" si="2"/>
        <v>219.4478</v>
      </c>
      <c r="Z126" s="23">
        <f t="shared" si="3"/>
        <v>178.8077830246913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157.89272777777774</v>
      </c>
      <c r="AJ126" s="9">
        <f t="shared" si="8"/>
        <v>0.38879774525773014</v>
      </c>
      <c r="AK126" s="9">
        <f t="shared" si="9"/>
        <v>0.38879774525773014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Forward!N127*(1+SUM($B127:$B$228))-'Swap - Encargos'!$L44</f>
        <v>350.56200000000001</v>
      </c>
      <c r="O127" s="4">
        <f>Forward!O127*(1+SUM($B127:$B$228))-'Swap - Encargos'!$L44</f>
        <v>263.78550000000001</v>
      </c>
      <c r="P127" s="4">
        <f>Forward!P127*(1+SUM($B127:$B$228))-'Swap - Encargos'!$L44</f>
        <v>200.01000000000002</v>
      </c>
      <c r="Q127" s="4">
        <f>Forward!Q127*(1+SUM($B127:$B$228))-'Swap - Encargos'!$L44</f>
        <v>181.19100000000003</v>
      </c>
      <c r="R127" s="4">
        <f>Forward!R127*(1+SUM($B127:$B$228))-'Swap - Encargos'!$L44</f>
        <v>175.96350000000001</v>
      </c>
      <c r="S127" s="4">
        <f>Forward!S127*(1+SUM($B127:$B$228))-'Swap - Encargos'!$L44</f>
        <v>170.73600000000002</v>
      </c>
      <c r="T127" s="4">
        <f>Forward!T127*(1+SUM($B127:$B$228))-'Swap - Encargos'!$L44</f>
        <v>160.28100000000001</v>
      </c>
      <c r="U127" s="4">
        <f>Forward!U127*(1+SUM($B127:$B$228))</f>
        <v>0</v>
      </c>
      <c r="V127" s="6"/>
      <c r="W127" s="20">
        <f t="shared" si="0"/>
        <v>247.92875000000004</v>
      </c>
      <c r="X127" s="20">
        <f t="shared" si="1"/>
        <v>190.91089963991769</v>
      </c>
      <c r="Y127" s="23">
        <f t="shared" si="2"/>
        <v>219.3169</v>
      </c>
      <c r="Z127" s="23">
        <f t="shared" si="3"/>
        <v>178.8077830246913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158.17629999999991</v>
      </c>
      <c r="AJ127" s="9">
        <f t="shared" si="8"/>
        <v>0.38949601833318725</v>
      </c>
      <c r="AK127" s="9">
        <f t="shared" si="9"/>
        <v>0.38949601833318725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Forward!N128*(1+SUM($B128:$B$228))-'Swap - Encargos'!$L45</f>
        <v>299.61959999999999</v>
      </c>
      <c r="O128" s="4">
        <f>Forward!O128*(1+SUM($B128:$B$228))-'Swap - Encargos'!$L45</f>
        <v>257.8956</v>
      </c>
      <c r="P128" s="4">
        <f>Forward!P128*(1+SUM($B128:$B$228))-'Swap - Encargos'!$L45</f>
        <v>203.65439999999998</v>
      </c>
      <c r="Q128" s="4">
        <f>Forward!Q128*(1+SUM($B128:$B$228))-'Swap - Encargos'!$L45</f>
        <v>182.79239999999999</v>
      </c>
      <c r="R128" s="4">
        <f>Forward!R128*(1+SUM($B128:$B$228))-'Swap - Encargos'!$L45</f>
        <v>177.57689999999999</v>
      </c>
      <c r="S128" s="4">
        <f>Forward!S128*(1+SUM($B128:$B$228))-'Swap - Encargos'!$L45</f>
        <v>172.36139999999997</v>
      </c>
      <c r="T128" s="4">
        <f>Forward!T128*(1+SUM($B128:$B$228))-'Swap - Encargos'!$L45</f>
        <v>161.93039999999999</v>
      </c>
      <c r="U128" s="4">
        <f>Forward!U128*(1+SUM($B128:$B$228))</f>
        <v>0</v>
      </c>
      <c r="V128" s="6"/>
      <c r="W128" s="20">
        <f t="shared" si="0"/>
        <v>234.25200000000001</v>
      </c>
      <c r="X128" s="20">
        <f t="shared" si="1"/>
        <v>190.91089963991769</v>
      </c>
      <c r="Y128" s="23">
        <f t="shared" si="2"/>
        <v>211.58195999999998</v>
      </c>
      <c r="Z128" s="23">
        <f t="shared" si="3"/>
        <v>178.8077830246913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171.85304999999994</v>
      </c>
      <c r="AJ128" s="9">
        <f t="shared" si="8"/>
        <v>0.42317388074834322</v>
      </c>
      <c r="AK128" s="9">
        <f t="shared" si="9"/>
        <v>0.42317388074834322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Forward!N129*(1+SUM($B129:$B$228))-'Swap - Encargos'!$L46</f>
        <v>274.86649999999997</v>
      </c>
      <c r="O129" s="4">
        <f>Forward!O129*(1+SUM($B129:$B$228))-'Swap - Encargos'!$L46</f>
        <v>248.85399999999998</v>
      </c>
      <c r="P129" s="4">
        <f>Forward!P129*(1+SUM($B129:$B$228))-'Swap - Encargos'!$L46</f>
        <v>205.15299999999999</v>
      </c>
      <c r="Q129" s="4">
        <f>Forward!Q129*(1+SUM($B129:$B$228))-'Swap - Encargos'!$L46</f>
        <v>183.30250000000001</v>
      </c>
      <c r="R129" s="4">
        <f>Forward!R129*(1+SUM($B129:$B$228))-'Swap - Encargos'!$L46</f>
        <v>178.1</v>
      </c>
      <c r="S129" s="4">
        <f>Forward!S129*(1+SUM($B129:$B$228))-'Swap - Encargos'!$L46</f>
        <v>172.89750000000001</v>
      </c>
      <c r="T129" s="4">
        <f>Forward!T129*(1+SUM($B129:$B$228))-'Swap - Encargos'!$L46</f>
        <v>162.49250000000001</v>
      </c>
      <c r="U129" s="4">
        <f>Forward!U129*(1+SUM($B129:$B$228))</f>
        <v>0</v>
      </c>
      <c r="V129" s="6"/>
      <c r="W129" s="20">
        <f t="shared" si="0"/>
        <v>225.1537222222222</v>
      </c>
      <c r="X129" s="20">
        <f t="shared" si="1"/>
        <v>190.91089963991769</v>
      </c>
      <c r="Y129" s="23">
        <f t="shared" si="2"/>
        <v>206.15881666666667</v>
      </c>
      <c r="Z129" s="23">
        <f t="shared" si="3"/>
        <v>178.8077830246913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180.95132777777775</v>
      </c>
      <c r="AJ129" s="9">
        <f t="shared" si="8"/>
        <v>0.44557763509165366</v>
      </c>
      <c r="AK129" s="9">
        <f t="shared" si="9"/>
        <v>0.44557763509165366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Forward!N130*(1+SUM($B130:$B$228))-'Swap - Encargos'!$L47</f>
        <v>316.8528</v>
      </c>
      <c r="O130" s="4">
        <f>Forward!O130*(1+SUM($B130:$B$228))-'Swap - Encargos'!$L47</f>
        <v>271.0224</v>
      </c>
      <c r="P130" s="4">
        <f>Forward!P130*(1+SUM($B130:$B$228))-'Swap - Encargos'!$L47</f>
        <v>221.02560000000003</v>
      </c>
      <c r="Q130" s="4">
        <f>Forward!Q130*(1+SUM($B130:$B$228))-'Swap - Encargos'!$L47</f>
        <v>199.15200000000002</v>
      </c>
      <c r="R130" s="4">
        <f>Forward!R130*(1+SUM($B130:$B$228))-'Swap - Encargos'!$L47</f>
        <v>193.94400000000002</v>
      </c>
      <c r="S130" s="4">
        <f>Forward!S130*(1+SUM($B130:$B$228))-'Swap - Encargos'!$L47</f>
        <v>188.73600000000002</v>
      </c>
      <c r="T130" s="4">
        <f>Forward!T130*(1+SUM($B130:$B$228))-'Swap - Encargos'!$L47</f>
        <v>178.32000000000002</v>
      </c>
      <c r="U130" s="4">
        <f>Forward!U130*(1+SUM($B130:$B$228))</f>
        <v>0</v>
      </c>
      <c r="V130" s="6"/>
      <c r="W130" s="20">
        <f t="shared" si="0"/>
        <v>243.47786666666667</v>
      </c>
      <c r="X130" s="20">
        <f t="shared" si="1"/>
        <v>190.91089963991769</v>
      </c>
      <c r="Y130" s="23">
        <f t="shared" si="2"/>
        <v>223.31712000000005</v>
      </c>
      <c r="Z130" s="23">
        <f t="shared" si="3"/>
        <v>178.8077830246913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162.62718333333328</v>
      </c>
      <c r="AJ130" s="9">
        <f t="shared" si="8"/>
        <v>0.40045594934939444</v>
      </c>
      <c r="AK130" s="9">
        <f t="shared" si="9"/>
        <v>0.40045594934939444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Forward!N131*(1+SUM($B131:$B$228))-'Swap - Encargos'!$L48</f>
        <v>303.84960000000001</v>
      </c>
      <c r="O131" s="4">
        <f>Forward!O131*(1+SUM($B131:$B$228))-'Swap - Encargos'!$L48</f>
        <v>261.3408</v>
      </c>
      <c r="P131" s="4">
        <f>Forward!P131*(1+SUM($B131:$B$228))-'Swap - Encargos'!$L48</f>
        <v>220.90559999999999</v>
      </c>
      <c r="Q131" s="4">
        <f>Forward!Q131*(1+SUM($B131:$B$228))-'Swap - Encargos'!$L48</f>
        <v>208.464</v>
      </c>
      <c r="R131" s="4">
        <f>Forward!R131*(1+SUM($B131:$B$228))-'Swap - Encargos'!$L48</f>
        <v>203.28</v>
      </c>
      <c r="S131" s="4">
        <f>Forward!S131*(1+SUM($B131:$B$228))-'Swap - Encargos'!$L48</f>
        <v>198.09599999999998</v>
      </c>
      <c r="T131" s="4">
        <f>Forward!T131*(1+SUM($B131:$B$228))-'Swap - Encargos'!$L48</f>
        <v>187.72799999999998</v>
      </c>
      <c r="U131" s="4">
        <f>Forward!U131*(1+SUM($B131:$B$228))</f>
        <v>0</v>
      </c>
      <c r="V131" s="6"/>
      <c r="W131" s="20">
        <f t="shared" si="0"/>
        <v>238.18559999999999</v>
      </c>
      <c r="X131" s="20">
        <f t="shared" si="1"/>
        <v>190.91089963991769</v>
      </c>
      <c r="Y131" s="23">
        <f t="shared" si="2"/>
        <v>223.70496</v>
      </c>
      <c r="Z131" s="23">
        <f t="shared" si="3"/>
        <v>178.8077830246913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167.91944999999996</v>
      </c>
      <c r="AJ131" s="9">
        <f t="shared" si="8"/>
        <v>0.41348771703282189</v>
      </c>
      <c r="AK131" s="9">
        <f>IF(AJ131&gt;0,AJ131,0)</f>
        <v>0.41348771703282189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Forward!N132*(1+SUM($B132:$B$228))-'Swap - Encargos'!$L49</f>
        <v>275.59050000000002</v>
      </c>
      <c r="O132" s="4">
        <f>Forward!O132*(1+SUM($B132:$B$228))-'Swap - Encargos'!$L49</f>
        <v>259.01609999999999</v>
      </c>
      <c r="P132" s="4">
        <f>Forward!P132*(1+SUM($B132:$B$228))-'Swap - Encargos'!$L49</f>
        <v>211.3647</v>
      </c>
      <c r="Q132" s="4">
        <f>Forward!Q132*(1+SUM($B132:$B$228))-'Swap - Encargos'!$L49</f>
        <v>203.07750000000001</v>
      </c>
      <c r="R132" s="4">
        <f>Forward!R132*(1+SUM($B132:$B$228))-'Swap - Encargos'!$L49</f>
        <v>197.898</v>
      </c>
      <c r="S132" s="4">
        <f>Forward!S132*(1+SUM($B132:$B$228))-'Swap - Encargos'!$L49</f>
        <v>192.71850000000001</v>
      </c>
      <c r="T132" s="4">
        <f>Forward!T132*(1+SUM($B132:$B$228))-'Swap - Encargos'!$L49</f>
        <v>182.3595</v>
      </c>
      <c r="U132" s="4">
        <f>Forward!U132*(1+SUM($B132:$B$228))</f>
        <v>0</v>
      </c>
      <c r="V132" s="6"/>
      <c r="W132" s="20">
        <f t="shared" si="0"/>
        <v>228.51459999999997</v>
      </c>
      <c r="X132" s="20">
        <f t="shared" si="1"/>
        <v>190.91089963991769</v>
      </c>
      <c r="Y132" s="23">
        <f t="shared" si="2"/>
        <v>215.57735999999997</v>
      </c>
      <c r="Z132" s="23">
        <f t="shared" si="3"/>
        <v>178.8077830246913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177.59044999999998</v>
      </c>
      <c r="AJ132" s="9">
        <f t="shared" si="8"/>
        <v>0.43730175234215873</v>
      </c>
      <c r="AK132" s="9">
        <f>IF(AJ132&gt;0,AJ132,0)</f>
        <v>0.43730175234215873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Forward!N133*(1+SUM($B133:$B$228))-'Swap - Encargos'!$L50</f>
        <v>292.63920000000002</v>
      </c>
      <c r="O133" s="4">
        <f>Forward!O133*(1+SUM($B133:$B$228))-'Swap - Encargos'!$L50</f>
        <v>296.7756</v>
      </c>
      <c r="P133" s="4">
        <f>Forward!P133*(1+SUM($B133:$B$228))-'Swap - Encargos'!$L50</f>
        <v>244.03649999999999</v>
      </c>
      <c r="Q133" s="4">
        <f>Forward!Q133*(1+SUM($B133:$B$228))-'Swap - Encargos'!$L50</f>
        <v>238.86599999999999</v>
      </c>
      <c r="R133" s="4">
        <f>Forward!R133*(1+SUM($B133:$B$228))-'Swap - Encargos'!$L50</f>
        <v>208.87710000000001</v>
      </c>
      <c r="S133" s="4">
        <f>Forward!S133*(1+SUM($B133:$B$228))-'Swap - Encargos'!$L50</f>
        <v>181.9905</v>
      </c>
      <c r="T133" s="4">
        <f>Forward!T133*(1+SUM($B133:$B$228))-'Swap - Encargos'!$L50</f>
        <v>171.64950000000002</v>
      </c>
      <c r="U133" s="4">
        <f>Forward!U133*(1+SUM($B133:$B$228))</f>
        <v>0</v>
      </c>
      <c r="V133" s="6"/>
      <c r="W133" s="20">
        <f t="shared" si="0"/>
        <v>261.38640000000004</v>
      </c>
      <c r="X133" s="20">
        <f t="shared" si="1"/>
        <v>190.91089963991769</v>
      </c>
      <c r="Y133" s="23">
        <f t="shared" si="2"/>
        <v>235.95328500000002</v>
      </c>
      <c r="Z133" s="23">
        <f t="shared" si="3"/>
        <v>178.8077830246913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144.71864999999991</v>
      </c>
      <c r="AJ133" s="9">
        <f t="shared" si="8"/>
        <v>0.35635767149411202</v>
      </c>
      <c r="AK133" s="9">
        <f>IF(AJ133&gt;0,AJ133,0)</f>
        <v>0.35635767149411202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Forward!O134*(1+SUM($B134:$B$228))-'Swap - Encargos'!$L51</f>
        <v>345.21119999999996</v>
      </c>
      <c r="P134" s="4">
        <f>Forward!P134*(1+SUM($B134:$B$228))-'Swap - Encargos'!$L51</f>
        <v>273.05519999999996</v>
      </c>
      <c r="Q134" s="4">
        <f>Forward!Q134*(1+SUM($B134:$B$228))-'Swap - Encargos'!$L51</f>
        <v>253.46999999999997</v>
      </c>
      <c r="R134" s="4">
        <f>Forward!R134*(1+SUM($B134:$B$228))-'Swap - Encargos'!$L51</f>
        <v>232.85399999999998</v>
      </c>
      <c r="S134" s="4">
        <f>Forward!S134*(1+SUM($B134:$B$228))-'Swap - Encargos'!$L51</f>
        <v>191.62199999999999</v>
      </c>
      <c r="T134" s="4">
        <f>Forward!T134*(1+SUM($B134:$B$228))-'Swap - Encargos'!$L51</f>
        <v>179.25239999999999</v>
      </c>
      <c r="U134" s="4">
        <f>Forward!U134*(1+SUM($B134:$B$228))</f>
        <v>0</v>
      </c>
      <c r="V134" s="6"/>
      <c r="W134" s="20">
        <f t="shared" si="0"/>
        <v>290.57879999999994</v>
      </c>
      <c r="X134" s="20">
        <f t="shared" si="1"/>
        <v>190.91089963991769</v>
      </c>
      <c r="Y134" s="23">
        <f t="shared" si="2"/>
        <v>259.24247999999994</v>
      </c>
      <c r="Z134" s="23">
        <f t="shared" si="3"/>
        <v>178.8077830246913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111.43320000000006</v>
      </c>
      <c r="AJ134" s="9">
        <f t="shared" si="8"/>
        <v>0.27718874063460808</v>
      </c>
      <c r="AK134" s="9">
        <f>IF(AJ134&gt;0,AJ134,0)</f>
        <v>0.27718874063460808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Forward!O135*(1+SUM($B135:$B$228))-'Swap - Encargos'!$L52</f>
        <v>416.72559999999999</v>
      </c>
      <c r="P135" s="4">
        <f>Forward!P135*(1+SUM($B135:$B$228))-'Swap - Encargos'!$L52</f>
        <v>291.7244</v>
      </c>
      <c r="Q135" s="4">
        <f>Forward!Q135*(1+SUM($B135:$B$228))-'Swap - Encargos'!$L52</f>
        <v>275.33080000000001</v>
      </c>
      <c r="R135" s="4">
        <f>Forward!R135*(1+SUM($B135:$B$228))-'Swap - Encargos'!$L52</f>
        <v>246.642</v>
      </c>
      <c r="S135" s="4">
        <f>Forward!S135*(1+SUM($B135:$B$228))-'Swap - Encargos'!$L52</f>
        <v>223.0762</v>
      </c>
      <c r="T135" s="4">
        <f>Forward!T135*(1+SUM($B135:$B$228))-'Swap - Encargos'!$L52</f>
        <v>184.1414</v>
      </c>
      <c r="U135" s="4">
        <f>Forward!U135*(1+SUM($B135:$B$228))</f>
        <v>0</v>
      </c>
      <c r="V135" s="6"/>
      <c r="W135" s="20">
        <f t="shared" si="0"/>
        <v>323.20238888888889</v>
      </c>
      <c r="X135" s="20">
        <f t="shared" si="1"/>
        <v>190.91089963991769</v>
      </c>
      <c r="Y135" s="23">
        <f t="shared" si="2"/>
        <v>286.82339666666667</v>
      </c>
      <c r="Z135" s="23">
        <f t="shared" si="3"/>
        <v>178.8077830246913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78.80961111111111</v>
      </c>
      <c r="AJ135" s="9">
        <f>(AE135-W135)/AE135</f>
        <v>0.19603795685479813</v>
      </c>
      <c r="AK135" s="9">
        <f>IF(AJ135&gt;0,AJ135,0)</f>
        <v>0.19603795685479813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Forward!O136*(1+SUM($B136:$B$228))-'Swap - Encargos'!$L53</f>
        <v>377.68000000000006</v>
      </c>
      <c r="P136" s="4">
        <f>Forward!P136*(1+SUM($B136:$B$228))-'Swap - Encargos'!$L53</f>
        <v>273.72160000000002</v>
      </c>
      <c r="Q136" s="4">
        <f>Forward!Q136*(1+SUM($B136:$B$228))-'Swap - Encargos'!$L53</f>
        <v>257.41440000000006</v>
      </c>
      <c r="R136" s="4">
        <f>Forward!R136*(1+SUM($B136:$B$228))-'Swap - Encargos'!$L53</f>
        <v>236.01120000000003</v>
      </c>
      <c r="S136" s="4">
        <f>Forward!S136*(1+SUM($B136:$B$228))-'Swap - Encargos'!$L53</f>
        <v>214.60800000000003</v>
      </c>
      <c r="T136" s="4">
        <f>Forward!T136*(1+SUM($B136:$B$228))-'Swap - Encargos'!$L53</f>
        <v>192.18560000000002</v>
      </c>
      <c r="U136" s="4">
        <f>Forward!U136*(1+SUM($B136:$B$228))</f>
        <v>0</v>
      </c>
      <c r="V136" s="6"/>
      <c r="W136" s="20">
        <f t="shared" si="0"/>
        <v>295.06817777777781</v>
      </c>
      <c r="X136" s="20">
        <f t="shared" si="1"/>
        <v>190.91089963991769</v>
      </c>
      <c r="Y136" s="23">
        <f t="shared" si="2"/>
        <v>265.70389333333338</v>
      </c>
      <c r="Z136" s="23">
        <f t="shared" si="3"/>
        <v>178.8077830246913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106.9438222222222</v>
      </c>
      <c r="AJ136" s="9">
        <f t="shared" ref="AJ136:AJ139" si="18">(AE136-W136)/AE136</f>
        <v>0.26602146757365996</v>
      </c>
      <c r="AK136" s="9">
        <f t="shared" ref="AK136:AK139" si="19">IF(AJ136&gt;0,AJ136,0)</f>
        <v>0.26602146757365996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Forward!O137*(1+SUM($B137:$B$228))-'Swap - Encargos'!$L54</f>
        <v>299.0625</v>
      </c>
      <c r="P137" s="4">
        <f>Forward!P137*(1+SUM($B137:$B$228))-'Swap - Encargos'!$L54</f>
        <v>269.7</v>
      </c>
      <c r="Q137" s="4">
        <f>Forward!Q137*(1+SUM($B137:$B$228))-'Swap - Encargos'!$L54</f>
        <v>253.5</v>
      </c>
      <c r="R137" s="4">
        <f>Forward!R137*(1+SUM($B137:$B$228))-'Swap - Encargos'!$L54</f>
        <v>229.2</v>
      </c>
      <c r="S137" s="4">
        <f>Forward!S137*(1+SUM($B137:$B$228))-'Swap - Encargos'!$L54</f>
        <v>203.88749999999999</v>
      </c>
      <c r="T137" s="4">
        <f>Forward!T137*(1+SUM($B137:$B$228))-'Swap - Encargos'!$L54</f>
        <v>186.67499999999998</v>
      </c>
      <c r="U137" s="4">
        <f>Forward!U137*(1+SUM($B137:$B$228))</f>
        <v>0</v>
      </c>
      <c r="V137" s="4"/>
      <c r="W137" s="20">
        <f t="shared" si="0"/>
        <v>268.265625</v>
      </c>
      <c r="X137" s="20">
        <f t="shared" si="1"/>
        <v>190.91089963991769</v>
      </c>
      <c r="Y137" s="23">
        <f t="shared" si="2"/>
        <v>245.45062499999997</v>
      </c>
      <c r="Z137" s="23">
        <f t="shared" si="3"/>
        <v>178.8077830246913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133.746375</v>
      </c>
      <c r="AJ137" s="9">
        <f t="shared" si="18"/>
        <v>0.33269249425390285</v>
      </c>
      <c r="AK137" s="9">
        <f t="shared" si="19"/>
        <v>0.33269249425390285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Forward!O138*(1+SUM($B138:$B$228))-'Swap - Encargos'!$L55</f>
        <v>308.95460000000003</v>
      </c>
      <c r="P138" s="4">
        <f>Forward!P138*(1+SUM($B138:$B$228))-'Swap - Encargos'!$L55</f>
        <v>288.83859999999999</v>
      </c>
      <c r="Q138" s="4">
        <f>Forward!Q138*(1+SUM($B138:$B$228))-'Swap - Encargos'!$L55</f>
        <v>264.69940000000003</v>
      </c>
      <c r="R138" s="4">
        <f>Forward!R138*(1+SUM($B138:$B$228))-'Swap - Encargos'!$L55</f>
        <v>238.54860000000002</v>
      </c>
      <c r="S138" s="4">
        <f>Forward!S138*(1+SUM($B138:$B$228))-'Swap - Encargos'!$L55</f>
        <v>220.4442</v>
      </c>
      <c r="T138" s="4">
        <f>Forward!T138*(1+SUM($B138:$B$228))-'Swap - Encargos'!$L55</f>
        <v>191.27600000000001</v>
      </c>
      <c r="U138" s="4">
        <f>Forward!U138*(1+SUM($B138:$B$228))</f>
        <v>0</v>
      </c>
      <c r="V138" s="4"/>
      <c r="W138" s="20">
        <f t="shared" si="0"/>
        <v>279.67464444444448</v>
      </c>
      <c r="X138" s="20">
        <f t="shared" si="1"/>
        <v>190.91089963991769</v>
      </c>
      <c r="Y138" s="23">
        <f t="shared" si="2"/>
        <v>256.45183999999995</v>
      </c>
      <c r="Z138" s="23">
        <f t="shared" si="3"/>
        <v>178.8077830246913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122.33735555555552</v>
      </c>
      <c r="AJ138" s="9">
        <f t="shared" si="18"/>
        <v>0.30431269602786859</v>
      </c>
      <c r="AK138" s="9">
        <f t="shared" si="19"/>
        <v>0.30431269602786859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100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Forward!O139*(1+SUM($B139:$B$228))-'Swap - Encargos'!$L56</f>
        <v>284</v>
      </c>
      <c r="P139" s="4">
        <f>Forward!P139*(1+SUM($B139:$B$228))-'Swap - Encargos'!$L56</f>
        <v>283</v>
      </c>
      <c r="Q139" s="4">
        <f>Forward!Q139*(1+SUM($B139:$B$228))-'Swap - Encargos'!$L56</f>
        <v>265</v>
      </c>
      <c r="R139" s="4">
        <f>Forward!R139*(1+SUM($B139:$B$228))-'Swap - Encargos'!$L56</f>
        <v>240</v>
      </c>
      <c r="S139" s="4">
        <f>Forward!S139*(1+SUM($B139:$B$228))-'Swap - Encargos'!$L56</f>
        <v>221</v>
      </c>
      <c r="T139" s="4">
        <f>Forward!T139*(1+SUM($B139:$B$228))-'Swap - Encargos'!$L56</f>
        <v>192</v>
      </c>
      <c r="U139" s="4">
        <f>Forward!U139*(1+SUM($B139:$B$228))</f>
        <v>0</v>
      </c>
      <c r="V139" s="4"/>
      <c r="W139" s="20">
        <f t="shared" si="0"/>
        <v>271.22222222222223</v>
      </c>
      <c r="X139" s="20">
        <f t="shared" si="1"/>
        <v>190.91089963991769</v>
      </c>
      <c r="Y139" s="23">
        <f t="shared" si="2"/>
        <v>250.93333333333334</v>
      </c>
      <c r="Z139" s="23">
        <f t="shared" si="3"/>
        <v>178.8077830246913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130.78977777777777</v>
      </c>
      <c r="AJ139" s="9">
        <f t="shared" si="18"/>
        <v>0.32533799433294969</v>
      </c>
      <c r="AK139" s="9">
        <f t="shared" si="19"/>
        <v>0.32533799433294969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100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73964-2ADC-4418-9175-FA5BA017E187}">
  <dimension ref="A1:AR145"/>
  <sheetViews>
    <sheetView topLeftCell="A91" zoomScale="85" zoomScaleNormal="85" workbookViewId="0">
      <selection activeCell="A91"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Forward!K86*(1+SUM($B86:$B$228))-'Swap - Encargos'!B3-'Swap - Encargos'!$L3</f>
        <v>236.94799999999998</v>
      </c>
      <c r="L86" s="4">
        <f>Forward!L86*(1+SUM($B86:$B$228))-'Swap - Encargos'!C3-'Swap - Encargos'!$L3</f>
        <v>248.50200000000001</v>
      </c>
      <c r="M86" s="4">
        <f>Forward!M86*(1+SUM($B86:$B$228))-'Swap - Encargos'!D3-'Swap - Encargos'!$L3</f>
        <v>221.50799999999998</v>
      </c>
      <c r="N86" s="4">
        <f>Forward!N86*(1+SUM($B86:$B$228))-'Swap - Encargos'!E3-'Swap - Encargos'!$L3</f>
        <v>204.178</v>
      </c>
      <c r="O86" s="4">
        <f>Forward!O86*(1+SUM($B86:$B$228))-'Swap - Encargos'!F3-'Swap - Encargos'!$L3</f>
        <v>197.40199999999999</v>
      </c>
      <c r="P86" s="4"/>
      <c r="Q86" s="4"/>
      <c r="R86" s="4"/>
      <c r="S86" s="4"/>
      <c r="T86" s="4"/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235.65266666666665</v>
      </c>
      <c r="X86" s="20">
        <f t="shared" ref="X86:X139" si="1">AVERAGE($W$2:$W$198)</f>
        <v>175.33116712962962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221.70759999999999</v>
      </c>
      <c r="Z86" s="23">
        <f t="shared" ref="Z86:Z139" si="3">AVERAGE($Y$2:$Y$198)</f>
        <v>166.65654845679012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138.27933333333331</v>
      </c>
      <c r="AJ86" s="9">
        <f t="shared" ref="AJ86:AJ134" si="8">(AE86-W86)/AE86</f>
        <v>0.36979807380308005</v>
      </c>
      <c r="AK86" s="9">
        <f t="shared" ref="AK86:AK130" si="9">IF(AJ86&gt;0,AJ86,0)</f>
        <v>0.36979807380308005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Forward!K87*(1+SUM($B87:$B$228))-'Swap - Encargos'!B4-'Swap - Encargos'!$L4</f>
        <v>152.47179999999997</v>
      </c>
      <c r="L87" s="4">
        <f>Forward!L87*(1+SUM($B87:$B$228))-'Swap - Encargos'!C4-'Swap - Encargos'!$L4</f>
        <v>232.68439999999998</v>
      </c>
      <c r="M87" s="4">
        <f>Forward!M87*(1+SUM($B87:$B$228))-'Swap - Encargos'!D4-'Swap - Encargos'!$L4</f>
        <v>225.43539999999996</v>
      </c>
      <c r="N87" s="4">
        <f>Forward!N87*(1+SUM($B87:$B$228))-'Swap - Encargos'!E4-'Swap - Encargos'!$L4</f>
        <v>206.53659999999999</v>
      </c>
      <c r="O87" s="4">
        <f>Forward!O87*(1+SUM($B87:$B$228))-'Swap - Encargos'!F4-'Swap - Encargos'!$L4</f>
        <v>198.8038</v>
      </c>
      <c r="P87" s="4"/>
      <c r="Q87" s="4"/>
      <c r="R87" s="4"/>
      <c r="S87" s="4"/>
      <c r="T87" s="4"/>
      <c r="U87" s="4">
        <f>Forward!U87*(1+SUM($B87:$B$228))</f>
        <v>0</v>
      </c>
      <c r="V87" s="6"/>
      <c r="W87" s="20">
        <f t="shared" si="0"/>
        <v>205.03233333333333</v>
      </c>
      <c r="X87" s="20">
        <f t="shared" si="1"/>
        <v>175.33116712962962</v>
      </c>
      <c r="Y87" s="23">
        <f t="shared" si="2"/>
        <v>200.64520333333331</v>
      </c>
      <c r="Z87" s="23">
        <f t="shared" si="3"/>
        <v>166.65654845679012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168.89966666666663</v>
      </c>
      <c r="AJ87" s="9">
        <f t="shared" si="8"/>
        <v>0.45168551144771418</v>
      </c>
      <c r="AK87" s="9">
        <f t="shared" si="9"/>
        <v>0.45168551144771418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Forward!K88*(1+SUM($B88:$B$228))-'Swap - Encargos'!B5-'Swap - Encargos'!$L5</f>
        <v>196.64800000000002</v>
      </c>
      <c r="L88" s="4">
        <f>Forward!L88*(1+SUM($B88:$B$228))-'Swap - Encargos'!C5-'Swap - Encargos'!$L5</f>
        <v>266.27700000000004</v>
      </c>
      <c r="M88" s="4">
        <f>Forward!M88*(1+SUM($B88:$B$228))-'Swap - Encargos'!D5-'Swap - Encargos'!$L5</f>
        <v>230.46250000000003</v>
      </c>
      <c r="N88" s="4">
        <f>Forward!N88*(1+SUM($B88:$B$228))-'Swap - Encargos'!E5-'Swap - Encargos'!$L5</f>
        <v>199.3</v>
      </c>
      <c r="O88" s="4">
        <f>Forward!O88*(1+SUM($B88:$B$228))-'Swap - Encargos'!F5-'Swap - Encargos'!$L5</f>
        <v>195.64800000000002</v>
      </c>
      <c r="P88" s="4"/>
      <c r="Q88" s="4"/>
      <c r="R88" s="4"/>
      <c r="S88" s="4"/>
      <c r="T88" s="4"/>
      <c r="U88" s="4">
        <f>Forward!U88*(1+SUM($B88:$B$228))</f>
        <v>0</v>
      </c>
      <c r="V88" s="6"/>
      <c r="W88" s="20">
        <f t="shared" si="0"/>
        <v>231.27650000000006</v>
      </c>
      <c r="X88" s="20">
        <f t="shared" si="1"/>
        <v>175.33116712962962</v>
      </c>
      <c r="Y88" s="23">
        <f t="shared" si="2"/>
        <v>211.1121666666667</v>
      </c>
      <c r="Z88" s="23">
        <f t="shared" si="3"/>
        <v>166.65654845679012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142.6554999999999</v>
      </c>
      <c r="AJ88" s="9">
        <f t="shared" si="8"/>
        <v>0.38150118203309669</v>
      </c>
      <c r="AK88" s="9">
        <f t="shared" si="9"/>
        <v>0.38150118203309669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Forward!K89*(1+SUM($B89:$B$228))-'Swap - Encargos'!B6-'Swap - Encargos'!$L6</f>
        <v>168.73160000000001</v>
      </c>
      <c r="L89" s="4">
        <f>Forward!L89*(1+SUM($B89:$B$228))-'Swap - Encargos'!C6-'Swap - Encargos'!$L6</f>
        <v>255.09740000000005</v>
      </c>
      <c r="M89" s="4">
        <f>Forward!M89*(1+SUM($B89:$B$228))-'Swap - Encargos'!D6-'Swap - Encargos'!$L6</f>
        <v>233.33990000000006</v>
      </c>
      <c r="N89" s="4">
        <f>Forward!N89*(1+SUM($B89:$B$228))-'Swap - Encargos'!E6-'Swap - Encargos'!$L6</f>
        <v>203.44060000000002</v>
      </c>
      <c r="O89" s="4">
        <f>Forward!O89*(1+SUM($B89:$B$228))-'Swap - Encargos'!F6-'Swap - Encargos'!$L6</f>
        <v>192.91820000000001</v>
      </c>
      <c r="P89" s="4"/>
      <c r="Q89" s="4"/>
      <c r="R89" s="4"/>
      <c r="S89" s="4"/>
      <c r="T89" s="4"/>
      <c r="U89" s="4">
        <f>Forward!U89*(1+SUM($B89:$B$228))</f>
        <v>0</v>
      </c>
      <c r="V89" s="6"/>
      <c r="W89" s="20">
        <f t="shared" si="0"/>
        <v>221.94871666666671</v>
      </c>
      <c r="X89" s="20">
        <f t="shared" si="1"/>
        <v>175.33116712962962</v>
      </c>
      <c r="Y89" s="23">
        <f t="shared" si="2"/>
        <v>202.26896000000002</v>
      </c>
      <c r="Z89" s="23">
        <f t="shared" si="3"/>
        <v>166.65654845679012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151.98328333333325</v>
      </c>
      <c r="AJ89" s="9">
        <f t="shared" si="8"/>
        <v>0.40644631465970621</v>
      </c>
      <c r="AK89" s="9">
        <f t="shared" si="9"/>
        <v>0.40644631465970621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Forward!K90*(1+SUM($B90:$B$228))-'Swap - Encargos'!B7-'Swap - Encargos'!$L7</f>
        <v>164.54900000000001</v>
      </c>
      <c r="L90" s="4">
        <f>Forward!L90*(1+SUM($B90:$B$228))-'Swap - Encargos'!C7-'Swap - Encargos'!$L7</f>
        <v>226.22949999999997</v>
      </c>
      <c r="M90" s="4">
        <f>Forward!M90*(1+SUM($B90:$B$228))-'Swap - Encargos'!D7-'Swap - Encargos'!$L7</f>
        <v>228.97159999999997</v>
      </c>
      <c r="N90" s="4">
        <f>Forward!N90*(1+SUM($B90:$B$228))-'Swap - Encargos'!E7-'Swap - Encargos'!$L7</f>
        <v>212.3776</v>
      </c>
      <c r="O90" s="4">
        <f>Forward!O90*(1+SUM($B90:$B$228))-'Swap - Encargos'!F7-'Swap - Encargos'!$L7</f>
        <v>194.94</v>
      </c>
      <c r="P90" s="4"/>
      <c r="Q90" s="4"/>
      <c r="R90" s="4"/>
      <c r="S90" s="4"/>
      <c r="T90" s="4"/>
      <c r="U90" s="4">
        <f>Forward!U90*(1+SUM($B90:$B$228))</f>
        <v>0</v>
      </c>
      <c r="V90" s="6"/>
      <c r="W90" s="20">
        <f t="shared" si="0"/>
        <v>211.89765555555553</v>
      </c>
      <c r="X90" s="20">
        <f t="shared" si="1"/>
        <v>175.33116712962962</v>
      </c>
      <c r="Y90" s="23">
        <f t="shared" si="2"/>
        <v>194.44360666666665</v>
      </c>
      <c r="Z90" s="23">
        <f t="shared" si="3"/>
        <v>166.65654845679012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162.03434444444443</v>
      </c>
      <c r="AJ90" s="9">
        <f t="shared" si="8"/>
        <v>0.43332569676958499</v>
      </c>
      <c r="AK90" s="9">
        <f t="shared" si="9"/>
        <v>0.43332569676958499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Forward!K91*(1+SUM($B91:$B$228))-'Swap - Encargos'!B8-'Swap - Encargos'!$L8</f>
        <v>157.70000000000002</v>
      </c>
      <c r="L91" s="4">
        <f>Forward!L91*(1+SUM($B91:$B$228))-'Swap - Encargos'!C8-'Swap - Encargos'!$L8</f>
        <v>227.60000000000002</v>
      </c>
      <c r="M91" s="4">
        <f>Forward!M91*(1+SUM($B91:$B$228))-'Swap - Encargos'!D8-'Swap - Encargos'!$L8</f>
        <v>223.02500000000003</v>
      </c>
      <c r="N91" s="4">
        <f>Forward!N91*(1+SUM($B91:$B$228))-'Swap - Encargos'!E8-'Swap - Encargos'!$L8</f>
        <v>194.35000000000002</v>
      </c>
      <c r="O91" s="4">
        <f>Forward!O91*(1+SUM($B91:$B$228))-'Swap - Encargos'!F8-'Swap - Encargos'!$L8</f>
        <v>185.95000000000002</v>
      </c>
      <c r="P91" s="4"/>
      <c r="Q91" s="4"/>
      <c r="R91" s="4"/>
      <c r="S91" s="4"/>
      <c r="T91" s="4"/>
      <c r="U91" s="4">
        <f>Forward!U91*(1+SUM($B91:$B$228))</f>
        <v>0</v>
      </c>
      <c r="V91" s="6"/>
      <c r="W91" s="20">
        <f t="shared" si="0"/>
        <v>207.86527777777781</v>
      </c>
      <c r="X91" s="20">
        <f t="shared" si="1"/>
        <v>175.33116712962962</v>
      </c>
      <c r="Y91" s="23">
        <f t="shared" si="2"/>
        <v>184.58333333333334</v>
      </c>
      <c r="Z91" s="23">
        <f t="shared" si="3"/>
        <v>166.65654845679012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166.06672222222215</v>
      </c>
      <c r="AJ91" s="9">
        <f t="shared" si="8"/>
        <v>0.44410941620995842</v>
      </c>
      <c r="AK91" s="9">
        <f t="shared" si="9"/>
        <v>0.44410941620995842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Forward!K92*(1+SUM($B92:$B$228))-'Swap - Encargos'!B9-'Swap - Encargos'!$L9</f>
        <v>77.325100000000006</v>
      </c>
      <c r="L92" s="4">
        <f>Forward!L92*(1+SUM($B92:$B$228))-'Swap - Encargos'!C9-'Swap - Encargos'!$L9</f>
        <v>208.52110000000002</v>
      </c>
      <c r="M92" s="4">
        <f>Forward!M92*(1+SUM($B92:$B$228))-'Swap - Encargos'!D9-'Swap - Encargos'!$L9</f>
        <v>211.52110000000002</v>
      </c>
      <c r="N92" s="4">
        <f>Forward!N92*(1+SUM($B92:$B$228))-'Swap - Encargos'!E9-'Swap - Encargos'!$L9</f>
        <v>199.16490000000002</v>
      </c>
      <c r="O92" s="4">
        <f>Forward!O92*(1+SUM($B92:$B$228))-'Swap - Encargos'!F9-'Swap - Encargos'!$L9</f>
        <v>186.81850000000003</v>
      </c>
      <c r="P92" s="4"/>
      <c r="Q92" s="4"/>
      <c r="R92" s="4"/>
      <c r="S92" s="4"/>
      <c r="T92" s="4"/>
      <c r="U92" s="4">
        <f>Forward!U92*(1+SUM($B92:$B$228))</f>
        <v>0</v>
      </c>
      <c r="V92" s="6"/>
      <c r="W92" s="20">
        <f t="shared" si="0"/>
        <v>186.09573333333336</v>
      </c>
      <c r="X92" s="20">
        <f t="shared" si="1"/>
        <v>175.33116712962962</v>
      </c>
      <c r="Y92" s="23">
        <f t="shared" si="2"/>
        <v>168.93763000000001</v>
      </c>
      <c r="Z92" s="23">
        <f t="shared" si="3"/>
        <v>166.65654845679012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187.8362666666666</v>
      </c>
      <c r="AJ92" s="9">
        <f t="shared" si="8"/>
        <v>0.50232733937364715</v>
      </c>
      <c r="AK92" s="9">
        <f t="shared" si="9"/>
        <v>0.50232733937364715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Forward!K93*(1+SUM($B93:$B$228))-'Swap - Encargos'!B10-'Swap - Encargos'!$L10</f>
        <v>89.334900000000005</v>
      </c>
      <c r="L93" s="4">
        <f>Forward!L93*(1+SUM($B93:$B$228))-'Swap - Encargos'!C10-'Swap - Encargos'!$L10</f>
        <v>198.5453</v>
      </c>
      <c r="M93" s="4">
        <f>Forward!M93*(1+SUM($B93:$B$228))-'Swap - Encargos'!D10-'Swap - Encargos'!$L10</f>
        <v>202.42080000000001</v>
      </c>
      <c r="N93" s="4">
        <f>Forward!N93*(1+SUM($B93:$B$228))-'Swap - Encargos'!E10-'Swap - Encargos'!$L10</f>
        <v>190.66980000000001</v>
      </c>
      <c r="O93" s="4">
        <f>Forward!O93*(1+SUM($B93:$B$228))-'Swap - Encargos'!F10-'Swap - Encargos'!$L10</f>
        <v>184.26900000000001</v>
      </c>
      <c r="P93" s="4">
        <f>Forward!P93*(1+SUM($B93:$B$228))-'Swap - Encargos'!G10-'Swap - Encargos'!$L10</f>
        <v>180.8682</v>
      </c>
      <c r="Q93" s="4">
        <f>Forward!Q93*(1+SUM($B93:$B$228))-'Swap - Encargos'!H10-'Swap - Encargos'!$L10</f>
        <v>179.99270000000001</v>
      </c>
      <c r="R93" s="4"/>
      <c r="S93" s="4"/>
      <c r="T93" s="4"/>
      <c r="U93" s="4">
        <f>Forward!U93*(1+SUM($B93:$B$228))</f>
        <v>0</v>
      </c>
      <c r="V93" s="6"/>
      <c r="W93" s="20">
        <f t="shared" si="0"/>
        <v>183.137675</v>
      </c>
      <c r="X93" s="20">
        <f t="shared" si="1"/>
        <v>175.33116712962962</v>
      </c>
      <c r="Y93" s="23">
        <f t="shared" si="2"/>
        <v>183.726845</v>
      </c>
      <c r="Z93" s="23">
        <f t="shared" si="3"/>
        <v>166.65654845679012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190.79432499999996</v>
      </c>
      <c r="AJ93" s="9">
        <f t="shared" si="8"/>
        <v>0.51023802456061529</v>
      </c>
      <c r="AK93" s="9">
        <f t="shared" si="9"/>
        <v>0.51023802456061529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Forward!K94*(1+SUM($B94:$B$228))-'Swap - Encargos'!B11-'Swap - Encargos'!$L11</f>
        <v>112.2653</v>
      </c>
      <c r="L94" s="4">
        <f>Forward!L94*(1+SUM($B94:$B$228))-'Swap - Encargos'!C11-'Swap - Encargos'!$L11</f>
        <v>184.2039</v>
      </c>
      <c r="M94" s="4">
        <f>Forward!M94*(1+SUM($B94:$B$228))-'Swap - Encargos'!D11-'Swap - Encargos'!$L11</f>
        <v>201.45480000000001</v>
      </c>
      <c r="N94" s="4">
        <f>Forward!N94*(1+SUM($B94:$B$228))-'Swap - Encargos'!E11-'Swap - Encargos'!$L11</f>
        <v>199.74</v>
      </c>
      <c r="O94" s="4">
        <f>Forward!O94*(1+SUM($B94:$B$228))-'Swap - Encargos'!F11-'Swap - Encargos'!$L11</f>
        <v>187.31040000000002</v>
      </c>
      <c r="P94" s="4">
        <f>Forward!P94*(1+SUM($B94:$B$228))-'Swap - Encargos'!G11-'Swap - Encargos'!$L11</f>
        <v>183.88080000000002</v>
      </c>
      <c r="Q94" s="4">
        <f>Forward!Q94*(1+SUM($B94:$B$228))-'Swap - Encargos'!H11-'Swap - Encargos'!$L11</f>
        <v>176.9873</v>
      </c>
      <c r="R94" s="4"/>
      <c r="S94" s="4"/>
      <c r="T94" s="4"/>
      <c r="U94" s="4">
        <f>Forward!U94*(1+SUM($B94:$B$228))</f>
        <v>0</v>
      </c>
      <c r="V94" s="6"/>
      <c r="W94" s="20">
        <f t="shared" si="0"/>
        <v>185.41348888888891</v>
      </c>
      <c r="X94" s="20">
        <f t="shared" si="1"/>
        <v>175.33116712962962</v>
      </c>
      <c r="Y94" s="23">
        <f t="shared" si="2"/>
        <v>186.54361333333333</v>
      </c>
      <c r="Z94" s="23">
        <f t="shared" si="3"/>
        <v>166.65654845679012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188.51851111111105</v>
      </c>
      <c r="AJ94" s="9">
        <f t="shared" si="8"/>
        <v>0.50415185411013519</v>
      </c>
      <c r="AK94" s="9">
        <f t="shared" si="9"/>
        <v>0.50415185411013519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Forward!K95*(1+SUM($B95:$B$228))-'Swap - Encargos'!B12-'Swap - Encargos'!$L12</f>
        <v>87.251999999999995</v>
      </c>
      <c r="L95" s="4">
        <f>Forward!L95*(1+SUM($B95:$B$228))-'Swap - Encargos'!C12-'Swap - Encargos'!$L12</f>
        <v>152.964</v>
      </c>
      <c r="M95" s="4">
        <f>Forward!M95*(1+SUM($B95:$B$228))-'Swap - Encargos'!D12-'Swap - Encargos'!$L12</f>
        <v>177.596</v>
      </c>
      <c r="N95" s="4">
        <f>Forward!N95*(1+SUM($B95:$B$228))-'Swap - Encargos'!E12-'Swap - Encargos'!$L12</f>
        <v>181.596</v>
      </c>
      <c r="O95" s="4">
        <f>Forward!O95*(1+SUM($B95:$B$228))-'Swap - Encargos'!F12-'Swap - Encargos'!$L12</f>
        <v>173.14320000000001</v>
      </c>
      <c r="P95" s="4">
        <f>Forward!P95*(1+SUM($B95:$B$228))-'Swap - Encargos'!G12-'Swap - Encargos'!$L12</f>
        <v>170.78</v>
      </c>
      <c r="Q95" s="4">
        <f>Forward!Q95*(1+SUM($B95:$B$228))-'Swap - Encargos'!H12-'Swap - Encargos'!$L12</f>
        <v>163.87199999999999</v>
      </c>
      <c r="R95" s="4"/>
      <c r="S95" s="4"/>
      <c r="T95" s="4"/>
      <c r="U95" s="4">
        <f>Forward!U95*(1+SUM($B95:$B$228))</f>
        <v>0</v>
      </c>
      <c r="V95" s="6"/>
      <c r="W95" s="20">
        <f t="shared" si="0"/>
        <v>162.85666666666668</v>
      </c>
      <c r="X95" s="20">
        <f t="shared" si="1"/>
        <v>175.33116712962962</v>
      </c>
      <c r="Y95" s="23">
        <f t="shared" si="2"/>
        <v>167.03944000000001</v>
      </c>
      <c r="Z95" s="23">
        <f t="shared" si="3"/>
        <v>166.65654845679012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211.07533333333328</v>
      </c>
      <c r="AJ95" s="9">
        <f t="shared" si="8"/>
        <v>0.56447518087067516</v>
      </c>
      <c r="AK95" s="9">
        <f t="shared" si="9"/>
        <v>0.56447518087067516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Forward!K96*(1+SUM($B96:$B$228))-'Swap - Encargos'!B13-'Swap - Encargos'!$L13</f>
        <v>80.813000000000002</v>
      </c>
      <c r="L96" s="4">
        <f>Forward!L96*(1+SUM($B96:$B$228))-'Swap - Encargos'!C13-'Swap - Encargos'!$L13</f>
        <v>102.25970000000001</v>
      </c>
      <c r="M96" s="4">
        <f>Forward!M96*(1+SUM($B96:$B$228))-'Swap - Encargos'!D13-'Swap - Encargos'!$L13</f>
        <v>148.63909999999998</v>
      </c>
      <c r="N96" s="4">
        <f>Forward!N96*(1+SUM($B96:$B$228))-'Swap - Encargos'!E13-'Swap - Encargos'!$L13</f>
        <v>163.39609999999999</v>
      </c>
      <c r="O96" s="4">
        <f>Forward!O96*(1+SUM($B96:$B$228))-'Swap - Encargos'!F13-'Swap - Encargos'!$L13</f>
        <v>154.9905</v>
      </c>
      <c r="P96" s="4">
        <f>Forward!P96*(1+SUM($B96:$B$228))-'Swap - Encargos'!G13-'Swap - Encargos'!$L13</f>
        <v>167.7475</v>
      </c>
      <c r="Q96" s="4">
        <f>Forward!Q96*(1+SUM($B96:$B$228))-'Swap - Encargos'!H13-'Swap - Encargos'!$L13</f>
        <v>160.869</v>
      </c>
      <c r="R96" s="4">
        <f>Forward!R96*(1+SUM($B96:$B$228))-'Swap - Encargos'!I13-'Swap - Encargos'!$L13</f>
        <v>159.9905</v>
      </c>
      <c r="S96" s="4">
        <f>Forward!S96*(1+SUM($B96:$B$228))-'Swap - Encargos'!J13-'Swap - Encargos'!$L13</f>
        <v>155.11199999999999</v>
      </c>
      <c r="T96" s="4">
        <f>Forward!T96*(1+SUM($B96:$B$228))-'Swap - Encargos'!K13-'Swap - Encargos'!$L13</f>
        <v>148.23349999999999</v>
      </c>
      <c r="U96" s="4">
        <f>Forward!U96*(1+SUM($B96:$B$228))</f>
        <v>0</v>
      </c>
      <c r="V96" s="6"/>
      <c r="W96" s="20">
        <f t="shared" si="0"/>
        <v>133.51034999999999</v>
      </c>
      <c r="X96" s="20">
        <f t="shared" si="1"/>
        <v>175.33116712962962</v>
      </c>
      <c r="Y96" s="23">
        <f t="shared" si="2"/>
        <v>144.50876333333332</v>
      </c>
      <c r="Z96" s="23">
        <f t="shared" si="3"/>
        <v>166.65654845679012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240.42164999999997</v>
      </c>
      <c r="AJ96" s="9">
        <f t="shared" si="8"/>
        <v>0.64295553737043099</v>
      </c>
      <c r="AK96" s="9">
        <f t="shared" si="9"/>
        <v>0.64295553737043099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Forward!K97*(1+SUM($B97:$B$228))-'Swap - Encargos'!B14-'Swap - Encargos'!$L14</f>
        <v>83.615600000000001</v>
      </c>
      <c r="L97" s="4">
        <f>Forward!L97*(1+SUM($B97:$B$228))-'Swap - Encargos'!C14-'Swap - Encargos'!$L14</f>
        <v>101.24879999999999</v>
      </c>
      <c r="M97" s="4">
        <f>Forward!M97*(1+SUM($B97:$B$228))-'Swap - Encargos'!D14-'Swap - Encargos'!$L14</f>
        <v>145.11279999999999</v>
      </c>
      <c r="N97" s="4">
        <f>Forward!N97*(1+SUM($B97:$B$228))-'Swap - Encargos'!E14-'Swap - Encargos'!$L14</f>
        <v>157.172</v>
      </c>
      <c r="O97" s="4">
        <f>Forward!O97*(1+SUM($B97:$B$228))-'Swap - Encargos'!F14-'Swap - Encargos'!$L14</f>
        <v>150.79919999999998</v>
      </c>
      <c r="P97" s="4">
        <f>Forward!P97*(1+SUM($B97:$B$228))-'Swap - Encargos'!G14-'Swap - Encargos'!$L14</f>
        <v>171.03</v>
      </c>
      <c r="Q97" s="4">
        <f>Forward!Q97*(1+SUM($B97:$B$228))-'Swap - Encargos'!H14-'Swap - Encargos'!$L14</f>
        <v>169.172</v>
      </c>
      <c r="R97" s="4"/>
      <c r="S97" s="4"/>
      <c r="T97" s="4"/>
      <c r="U97" s="4">
        <f>Forward!U97*(1+SUM($B97:$B$228))</f>
        <v>0</v>
      </c>
      <c r="V97" s="6"/>
      <c r="W97" s="20">
        <f t="shared" si="0"/>
        <v>132.46796666666668</v>
      </c>
      <c r="X97" s="20">
        <f t="shared" si="1"/>
        <v>175.33116712962962</v>
      </c>
      <c r="Y97" s="23">
        <f t="shared" si="2"/>
        <v>143.61565333333334</v>
      </c>
      <c r="Z97" s="23">
        <f t="shared" si="3"/>
        <v>166.65654845679012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241.46403333333328</v>
      </c>
      <c r="AJ97" s="9">
        <f t="shared" si="8"/>
        <v>0.64574316542401644</v>
      </c>
      <c r="AK97" s="9">
        <f t="shared" si="9"/>
        <v>0.64574316542401644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Forward!L98*(1+SUM($B98:$B$228))-'Swap - Encargos'!C15-'Swap - Encargos'!$L15</f>
        <v>90.863200000000006</v>
      </c>
      <c r="M98" s="4">
        <f>Forward!M98*(1+SUM($B98:$B$228))-'Swap - Encargos'!D15-'Swap - Encargos'!$L15</f>
        <v>113.50200000000001</v>
      </c>
      <c r="N98" s="4">
        <f>Forward!N98*(1+SUM($B98:$B$228))-'Swap - Encargos'!E15-'Swap - Encargos'!$L15</f>
        <v>130.983</v>
      </c>
      <c r="O98" s="4">
        <f>Forward!O98*(1+SUM($B98:$B$228))-'Swap - Encargos'!F15-'Swap - Encargos'!$L15</f>
        <v>144.13319999999999</v>
      </c>
      <c r="P98" s="4">
        <f>Forward!P98*(1+SUM($B98:$B$228))-'Swap - Encargos'!G15-'Swap - Encargos'!$L15</f>
        <v>174.60659999999999</v>
      </c>
      <c r="Q98" s="4">
        <f>Forward!Q98*(1+SUM($B98:$B$228))-'Swap - Encargos'!H15-'Swap - Encargos'!$L15</f>
        <v>169.77959999999999</v>
      </c>
      <c r="R98" s="4"/>
      <c r="S98" s="4"/>
      <c r="T98" s="4"/>
      <c r="U98" s="4">
        <f>Forward!U98*(1+SUM($B98:$B$228))</f>
        <v>0</v>
      </c>
      <c r="V98" s="6"/>
      <c r="W98" s="20">
        <f t="shared" si="0"/>
        <v>111.78273333333335</v>
      </c>
      <c r="X98" s="20">
        <f t="shared" si="1"/>
        <v>175.33116712962962</v>
      </c>
      <c r="Y98" s="23">
        <f t="shared" si="2"/>
        <v>130.8176</v>
      </c>
      <c r="Z98" s="23">
        <f t="shared" si="3"/>
        <v>166.65654845679012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257.41598666666664</v>
      </c>
      <c r="AJ98" s="9">
        <f t="shared" si="8"/>
        <v>0.69722881668351033</v>
      </c>
      <c r="AK98" s="9">
        <f t="shared" si="9"/>
        <v>0.69722881668351033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Forward!L99*(1+SUM($B99:$B$228))-'Swap - Encargos'!C16-'Swap - Encargos'!$L16</f>
        <v>92.13069999999999</v>
      </c>
      <c r="M99" s="4">
        <f>Forward!M99*(1+SUM($B99:$B$228))-'Swap - Encargos'!D16-'Swap - Encargos'!$L16</f>
        <v>103.37209999999999</v>
      </c>
      <c r="N99" s="4">
        <f>Forward!N99*(1+SUM($B99:$B$228))-'Swap - Encargos'!E16-'Swap - Encargos'!$L16</f>
        <v>115.45339999999999</v>
      </c>
      <c r="O99" s="4">
        <f>Forward!O99*(1+SUM($B99:$B$228))-'Swap - Encargos'!F16-'Swap - Encargos'!$L16</f>
        <v>134.21449999999999</v>
      </c>
      <c r="P99" s="4">
        <f>Forward!P99*(1+SUM($B99:$B$228))-'Swap - Encargos'!G16-'Swap - Encargos'!$L16</f>
        <v>176.65789999999998</v>
      </c>
      <c r="Q99" s="4">
        <f>Forward!Q99*(1+SUM($B99:$B$228))-'Swap - Encargos'!H16-'Swap - Encargos'!$L16</f>
        <v>172.49779999999998</v>
      </c>
      <c r="R99" s="4"/>
      <c r="S99" s="4"/>
      <c r="T99" s="4"/>
      <c r="U99" s="4">
        <f>Forward!U99*(1+SUM($B99:$B$228))</f>
        <v>0</v>
      </c>
      <c r="V99" s="6"/>
      <c r="W99" s="20">
        <f t="shared" si="0"/>
        <v>104.82106111111111</v>
      </c>
      <c r="X99" s="20">
        <f t="shared" si="1"/>
        <v>175.33116712962962</v>
      </c>
      <c r="Y99" s="23">
        <f t="shared" si="2"/>
        <v>125.70517166666667</v>
      </c>
      <c r="Z99" s="23">
        <f t="shared" si="3"/>
        <v>166.65654845679012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264.37765888888885</v>
      </c>
      <c r="AJ99" s="9">
        <f t="shared" si="8"/>
        <v>0.71608498233387385</v>
      </c>
      <c r="AK99" s="9">
        <f t="shared" si="9"/>
        <v>0.71608498233387385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Forward!L100*(1+SUM($B100:$B$228))-'Swap - Encargos'!C17-'Swap - Encargos'!$L17</f>
        <v>90.625099999999989</v>
      </c>
      <c r="M100" s="4">
        <f>Forward!M100*(1+SUM($B100:$B$228))-'Swap - Encargos'!D17-'Swap - Encargos'!$L17</f>
        <v>105.59719999999999</v>
      </c>
      <c r="N100" s="4">
        <f>Forward!N100*(1+SUM($B100:$B$228))-'Swap - Encargos'!E17-'Swap - Encargos'!$L17</f>
        <v>109.721</v>
      </c>
      <c r="O100" s="4">
        <f>Forward!O100*(1+SUM($B100:$B$228))-'Swap - Encargos'!F17-'Swap - Encargos'!$L17</f>
        <v>120.78289999999998</v>
      </c>
      <c r="P100" s="4">
        <f>Forward!P100*(1+SUM($B100:$B$228))-'Swap - Encargos'!G17-'Swap - Encargos'!$L17</f>
        <v>148.12029999999999</v>
      </c>
      <c r="Q100" s="4">
        <f>Forward!Q100*(1+SUM($B100:$B$228))-'Swap - Encargos'!H17-'Swap - Encargos'!$L17</f>
        <v>163.94069999999999</v>
      </c>
      <c r="R100" s="4"/>
      <c r="S100" s="4"/>
      <c r="T100" s="4"/>
      <c r="U100" s="4">
        <f>Forward!U100*(1+SUM($B100:$B$228))</f>
        <v>0</v>
      </c>
      <c r="V100" s="6"/>
      <c r="W100" s="20">
        <f t="shared" si="0"/>
        <v>103.65653333333333</v>
      </c>
      <c r="X100" s="20">
        <f t="shared" si="1"/>
        <v>175.33116712962962</v>
      </c>
      <c r="Y100" s="23">
        <f t="shared" si="2"/>
        <v>117.41315333333333</v>
      </c>
      <c r="Z100" s="23">
        <f t="shared" si="3"/>
        <v>166.65654845679012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265.54218666666668</v>
      </c>
      <c r="AJ100" s="9">
        <f t="shared" si="8"/>
        <v>0.7192391855168585</v>
      </c>
      <c r="AK100" s="9">
        <f t="shared" si="9"/>
        <v>0.7192391855168585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Forward!L101*(1+SUM($B101:$B$228))-'Swap - Encargos'!C18-'Swap - Encargos'!$L18</f>
        <v>82.604600000000005</v>
      </c>
      <c r="M101" s="4">
        <f>Forward!M101*(1+SUM($B101:$B$228))-'Swap - Encargos'!D18-'Swap - Encargos'!$L18</f>
        <v>86.893800000000013</v>
      </c>
      <c r="N101" s="4">
        <f>Forward!N101*(1+SUM($B101:$B$228))-'Swap - Encargos'!E18-'Swap - Encargos'!$L18</f>
        <v>95.629000000000019</v>
      </c>
      <c r="O101" s="4">
        <f>Forward!O101*(1+SUM($B101:$B$228))-'Swap - Encargos'!F18-'Swap - Encargos'!$L18</f>
        <v>110.50880000000001</v>
      </c>
      <c r="P101" s="4">
        <f>Forward!P101*(1+SUM($B101:$B$228))-'Swap - Encargos'!G18-'Swap - Encargos'!$L18</f>
        <v>138.5454</v>
      </c>
      <c r="Q101" s="4">
        <f>Forward!Q101*(1+SUM($B101:$B$228))-'Swap - Encargos'!H18-'Swap - Encargos'!$L18</f>
        <v>154.85900000000001</v>
      </c>
      <c r="R101" s="4"/>
      <c r="S101" s="4"/>
      <c r="T101" s="4"/>
      <c r="U101" s="4">
        <f>Forward!U101*(1+SUM($B101:$B$228))</f>
        <v>0</v>
      </c>
      <c r="V101" s="6"/>
      <c r="W101" s="20">
        <f t="shared" si="0"/>
        <v>90.701150000000027</v>
      </c>
      <c r="X101" s="20">
        <f t="shared" si="1"/>
        <v>175.33116712962962</v>
      </c>
      <c r="Y101" s="23">
        <f t="shared" si="2"/>
        <v>106.44904000000001</v>
      </c>
      <c r="Z101" s="23">
        <f t="shared" si="3"/>
        <v>166.65654845679012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278.49756999999994</v>
      </c>
      <c r="AJ101" s="9">
        <f t="shared" si="8"/>
        <v>0.75432972790371522</v>
      </c>
      <c r="AK101" s="9">
        <f t="shared" si="9"/>
        <v>0.75432972790371522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Forward!L102*(1+SUM($B102:$B$228))-'Swap - Encargos'!C19-'Swap - Encargos'!$L19</f>
        <v>91.584500000000006</v>
      </c>
      <c r="M102" s="4">
        <f>Forward!M102*(1+SUM($B102:$B$228))-'Swap - Encargos'!D19-'Swap - Encargos'!$L19</f>
        <v>90.723399999999998</v>
      </c>
      <c r="N102" s="4">
        <f>Forward!N102*(1+SUM($B102:$B$228))-'Swap - Encargos'!E19-'Swap - Encargos'!$L19</f>
        <v>105.5291</v>
      </c>
      <c r="O102" s="4">
        <f>Forward!O102*(1+SUM($B102:$B$228))-'Swap - Encargos'!F19-'Swap - Encargos'!$L19</f>
        <v>118.05700000000002</v>
      </c>
      <c r="P102" s="4">
        <f>Forward!P102*(1+SUM($B102:$B$228))-'Swap - Encargos'!G19-'Swap - Encargos'!$L19</f>
        <v>135.1405</v>
      </c>
      <c r="Q102" s="4">
        <f>Forward!Q102*(1+SUM($B102:$B$228))-'Swap - Encargos'!H19-'Swap - Encargos'!$L19</f>
        <v>153.22399999999999</v>
      </c>
      <c r="R102" s="4"/>
      <c r="S102" s="4"/>
      <c r="T102" s="4"/>
      <c r="U102" s="4">
        <f>Forward!U102*(1+SUM($B102:$B$228))</f>
        <v>0</v>
      </c>
      <c r="V102" s="6"/>
      <c r="W102" s="20">
        <f t="shared" si="0"/>
        <v>98.887055555555563</v>
      </c>
      <c r="X102" s="20">
        <f t="shared" si="1"/>
        <v>175.33116712962962</v>
      </c>
      <c r="Y102" s="23">
        <f t="shared" si="2"/>
        <v>112.31620000000001</v>
      </c>
      <c r="Z102" s="23">
        <f t="shared" si="3"/>
        <v>166.65654845679012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270.31166444444443</v>
      </c>
      <c r="AJ102" s="9">
        <f t="shared" si="8"/>
        <v>0.7321576424870716</v>
      </c>
      <c r="AK102" s="9">
        <f t="shared" si="9"/>
        <v>0.7321576424870716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Forward!L103*(1+SUM($B103:$B$228))-'Swap - Encargos'!C20-'Swap - Encargos'!$L20</f>
        <v>88.343000000000004</v>
      </c>
      <c r="M103" s="4">
        <f>Forward!M103*(1+SUM($B103:$B$228))-'Swap - Encargos'!D20-'Swap - Encargos'!$L20</f>
        <v>93.616200000000006</v>
      </c>
      <c r="N103" s="4">
        <f>Forward!N103*(1+SUM($B103:$B$228))-'Swap - Encargos'!E20-'Swap - Encargos'!$L20</f>
        <v>104.52860000000001</v>
      </c>
      <c r="O103" s="4">
        <f>Forward!O103*(1+SUM($B103:$B$228))-'Swap - Encargos'!F20-'Swap - Encargos'!$L20</f>
        <v>113.8946</v>
      </c>
      <c r="P103" s="4">
        <f>Forward!P103*(1+SUM($B103:$B$228))-'Swap - Encargos'!G20-'Swap - Encargos'!$L20</f>
        <v>127.98740000000001</v>
      </c>
      <c r="Q103" s="4">
        <f>Forward!Q103*(1+SUM($B103:$B$228))-'Swap - Encargos'!H20-'Swap - Encargos'!$L20</f>
        <v>147.30960000000002</v>
      </c>
      <c r="R103" s="4"/>
      <c r="S103" s="4"/>
      <c r="T103" s="4"/>
      <c r="U103" s="4">
        <f>Forward!U103*(1+SUM($B103:$B$228))</f>
        <v>0</v>
      </c>
      <c r="V103" s="6"/>
      <c r="W103" s="20">
        <f t="shared" si="0"/>
        <v>99.044766666666675</v>
      </c>
      <c r="X103" s="20">
        <f t="shared" si="1"/>
        <v>175.33116712962962</v>
      </c>
      <c r="Y103" s="23">
        <f t="shared" si="2"/>
        <v>110.58784333333334</v>
      </c>
      <c r="Z103" s="23">
        <f t="shared" si="3"/>
        <v>166.65654845679012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270.15395333333333</v>
      </c>
      <c r="AJ103" s="9">
        <f t="shared" si="8"/>
        <v>0.7317304711493402</v>
      </c>
      <c r="AK103" s="9">
        <f t="shared" si="9"/>
        <v>0.7317304711493402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Forward!L104*(1+SUM($B104:$B$228))-'Swap - Encargos'!C21-'Swap - Encargos'!$L21</f>
        <v>91.839199999999991</v>
      </c>
      <c r="M104" s="4">
        <f>Forward!M104*(1+SUM($B104:$B$228))-'Swap - Encargos'!D21-'Swap - Encargos'!$L21</f>
        <v>94.11399999999999</v>
      </c>
      <c r="N104" s="4">
        <f>Forward!N104*(1+SUM($B104:$B$228))-'Swap - Encargos'!E21-'Swap - Encargos'!$L21</f>
        <v>107.90019999999998</v>
      </c>
      <c r="O104" s="4">
        <f>Forward!O104*(1+SUM($B104:$B$228))-'Swap - Encargos'!F21-'Swap - Encargos'!$L21</f>
        <v>113.86199999999999</v>
      </c>
      <c r="P104" s="4">
        <f>Forward!P104*(1+SUM($B104:$B$228))-'Swap - Encargos'!G21-'Swap - Encargos'!$L21</f>
        <v>124.0986</v>
      </c>
      <c r="Q104" s="4">
        <f>Forward!Q104*(1+SUM($B104:$B$228))-'Swap - Encargos'!H21-'Swap - Encargos'!$L21</f>
        <v>143.88479999999998</v>
      </c>
      <c r="R104" s="4"/>
      <c r="S104" s="4"/>
      <c r="T104" s="4"/>
      <c r="U104" s="4">
        <f>Forward!U104*(1+SUM($B104:$B$228))</f>
        <v>0</v>
      </c>
      <c r="V104" s="6"/>
      <c r="W104" s="20">
        <f t="shared" si="0"/>
        <v>101.62159999999999</v>
      </c>
      <c r="X104" s="20">
        <f t="shared" si="1"/>
        <v>175.33116712962962</v>
      </c>
      <c r="Y104" s="23">
        <f t="shared" si="2"/>
        <v>111.56735999999999</v>
      </c>
      <c r="Z104" s="23">
        <f t="shared" si="3"/>
        <v>166.65654845679012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267.57711999999998</v>
      </c>
      <c r="AJ104" s="9">
        <f t="shared" si="8"/>
        <v>0.72475094171507415</v>
      </c>
      <c r="AK104" s="9">
        <f t="shared" si="9"/>
        <v>0.72475094171507415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Forward!L105*(1+SUM($B105:$B$228))-'Swap - Encargos'!C22-'Swap - Encargos'!$L22</f>
        <v>98.118200000000002</v>
      </c>
      <c r="M105" s="4">
        <f>Forward!M105*(1+SUM($B105:$B$228))-'Swap - Encargos'!D22-'Swap - Encargos'!$L22</f>
        <v>88.573400000000007</v>
      </c>
      <c r="N105" s="4">
        <f>Forward!N105*(1+SUM($B105:$B$228))-'Swap - Encargos'!E22-'Swap - Encargos'!$L22</f>
        <v>105.6164</v>
      </c>
      <c r="O105" s="4">
        <f>Forward!O105*(1+SUM($B105:$B$228))-'Swap - Encargos'!F22-'Swap - Encargos'!$L22</f>
        <v>114.70600000000002</v>
      </c>
      <c r="P105" s="4">
        <f>Forward!P105*(1+SUM($B105:$B$228))-'Swap - Encargos'!G22-'Swap - Encargos'!$L22</f>
        <v>128.93180000000001</v>
      </c>
      <c r="Q105" s="4">
        <f>Forward!Q105*(1+SUM($B105:$B$228))-'Swap - Encargos'!H22-'Swap - Encargos'!$L22</f>
        <v>137.70240000000001</v>
      </c>
      <c r="R105" s="4"/>
      <c r="S105" s="4"/>
      <c r="T105" s="4"/>
      <c r="U105" s="4">
        <f>Forward!U105*(1+SUM($B105:$B$228))</f>
        <v>0</v>
      </c>
      <c r="V105" s="6"/>
      <c r="W105" s="20">
        <f t="shared" si="0"/>
        <v>100.66140555555556</v>
      </c>
      <c r="X105" s="20">
        <f t="shared" si="1"/>
        <v>175.33116712962962</v>
      </c>
      <c r="Y105" s="23">
        <f t="shared" si="2"/>
        <v>111.80731666666667</v>
      </c>
      <c r="Z105" s="23">
        <f t="shared" si="3"/>
        <v>166.65654845679012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268.53731444444441</v>
      </c>
      <c r="AJ105" s="9">
        <f t="shared" si="8"/>
        <v>0.72735169408074984</v>
      </c>
      <c r="AK105" s="9">
        <f t="shared" si="9"/>
        <v>0.72735169408074984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Forward!L106*(1+SUM($B106:$B$228))-'Swap - Encargos'!C23-'Swap - Encargos'!$L23</f>
        <v>92.3964</v>
      </c>
      <c r="M106" s="4">
        <f>Forward!M106*(1+SUM($B106:$B$228))-'Swap - Encargos'!D23-'Swap - Encargos'!$L23</f>
        <v>87.729900000000001</v>
      </c>
      <c r="N106" s="4">
        <f>Forward!N106*(1+SUM($B106:$B$228))-'Swap - Encargos'!E23-'Swap - Encargos'!$L23</f>
        <v>98.462799999999987</v>
      </c>
      <c r="O106" s="4">
        <f>Forward!O106*(1+SUM($B106:$B$228))-'Swap - Encargos'!F23-'Swap - Encargos'!$L23</f>
        <v>108.66249999999999</v>
      </c>
      <c r="P106" s="4">
        <f>Forward!P106*(1+SUM($B106:$B$228))-'Swap - Encargos'!G23-'Swap - Encargos'!$L23</f>
        <v>128.52869999999999</v>
      </c>
      <c r="Q106" s="4">
        <f>Forward!Q106*(1+SUM($B106:$B$228))-'Swap - Encargos'!H23-'Swap - Encargos'!$L23</f>
        <v>138.26159999999999</v>
      </c>
      <c r="R106" s="4"/>
      <c r="S106" s="4"/>
      <c r="T106" s="4"/>
      <c r="U106" s="4">
        <f>Forward!U106*(1+SUM($B106:$B$228))</f>
        <v>0</v>
      </c>
      <c r="V106" s="6"/>
      <c r="W106" s="20">
        <f t="shared" si="0"/>
        <v>96.477722222222212</v>
      </c>
      <c r="X106" s="20">
        <f t="shared" si="1"/>
        <v>175.33116712962962</v>
      </c>
      <c r="Y106" s="23">
        <f t="shared" si="2"/>
        <v>109.27142000000001</v>
      </c>
      <c r="Z106" s="23">
        <f t="shared" si="3"/>
        <v>166.65654845679012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272.72099777777777</v>
      </c>
      <c r="AJ106" s="9">
        <f t="shared" si="8"/>
        <v>0.73868348670812778</v>
      </c>
      <c r="AK106" s="9">
        <f t="shared" si="9"/>
        <v>0.73868348670812778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Forward!L107*(1+SUM($B107:$B$228))-'Swap - Encargos'!C24-'Swap - Encargos'!$L24</f>
        <v>96.37700000000001</v>
      </c>
      <c r="M107" s="4">
        <f>Forward!M107*(1+SUM($B107:$B$228))-'Swap - Encargos'!D24-'Swap - Encargos'!$L24</f>
        <v>86.592800000000011</v>
      </c>
      <c r="N107" s="4">
        <f>Forward!N107*(1+SUM($B107:$B$228))-'Swap - Encargos'!E24-'Swap - Encargos'!$L24</f>
        <v>106.684</v>
      </c>
      <c r="O107" s="4">
        <f>Forward!O107*(1+SUM($B107:$B$228))-'Swap - Encargos'!F24-'Swap - Encargos'!$L24</f>
        <v>115.99100000000001</v>
      </c>
      <c r="P107" s="4">
        <f>Forward!P107*(1+SUM($B107:$B$228))-'Swap - Encargos'!G24-'Swap - Encargos'!$L24</f>
        <v>121.9059</v>
      </c>
      <c r="Q107" s="4">
        <f>Forward!Q107*(1+SUM($B107:$B$228))-'Swap - Encargos'!H24-'Swap - Encargos'!$L24</f>
        <v>136.60500000000002</v>
      </c>
      <c r="R107" s="4"/>
      <c r="S107" s="4"/>
      <c r="T107" s="4"/>
      <c r="U107" s="4">
        <f>Forward!U107*(1+SUM($B107:$B$228))</f>
        <v>0</v>
      </c>
      <c r="V107" s="6"/>
      <c r="W107" s="20">
        <f t="shared" si="0"/>
        <v>101.45476666666667</v>
      </c>
      <c r="X107" s="20">
        <f t="shared" si="1"/>
        <v>175.33116712962962</v>
      </c>
      <c r="Y107" s="23">
        <f t="shared" si="2"/>
        <v>111.54434000000001</v>
      </c>
      <c r="Z107" s="23">
        <f t="shared" si="3"/>
        <v>166.65654845679012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267.74395333333331</v>
      </c>
      <c r="AJ107" s="9">
        <f t="shared" si="8"/>
        <v>0.72520282121599267</v>
      </c>
      <c r="AK107" s="9">
        <f t="shared" si="9"/>
        <v>0.72520282121599267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Forward!L108*(1+SUM($B108:$B$228))-'Swap - Encargos'!C25-'Swap - Encargos'!$L25</f>
        <v>97.113000000000014</v>
      </c>
      <c r="M108" s="4">
        <f>Forward!M108*(1+SUM($B108:$B$228))-'Swap - Encargos'!D25-'Swap - Encargos'!$L25</f>
        <v>101.0111</v>
      </c>
      <c r="N108" s="4">
        <f>Forward!N108*(1+SUM($B108:$B$228))-'Swap - Encargos'!E25-'Swap - Encargos'!$L25</f>
        <v>116.55070000000001</v>
      </c>
      <c r="O108" s="4">
        <f>Forward!O108*(1+SUM($B108:$B$228))-'Swap - Encargos'!F25-'Swap - Encargos'!$L25</f>
        <v>124.83370000000002</v>
      </c>
      <c r="P108" s="4">
        <f>Forward!P108*(1+SUM($B108:$B$228))-'Swap - Encargos'!G25-'Swap - Encargos'!$L25</f>
        <v>123.5771</v>
      </c>
      <c r="Q108" s="4">
        <f>Forward!Q108*(1+SUM($B108:$B$228))-'Swap - Encargos'!H25-'Swap - Encargos'!$L25</f>
        <v>139.245</v>
      </c>
      <c r="R108" s="4"/>
      <c r="S108" s="4"/>
      <c r="T108" s="4"/>
      <c r="U108" s="4">
        <f>Forward!U108*(1+SUM($B108:$B$228))</f>
        <v>0</v>
      </c>
      <c r="V108" s="6"/>
      <c r="W108" s="20">
        <f t="shared" si="0"/>
        <v>112.59179444444446</v>
      </c>
      <c r="X108" s="20">
        <f t="shared" si="1"/>
        <v>175.33116712962962</v>
      </c>
      <c r="Y108" s="23">
        <f t="shared" si="2"/>
        <v>119.63911999999999</v>
      </c>
      <c r="Z108" s="23">
        <f t="shared" si="3"/>
        <v>166.65654845679012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256.60692555555551</v>
      </c>
      <c r="AJ108" s="9">
        <f t="shared" si="8"/>
        <v>0.69503741929429097</v>
      </c>
      <c r="AK108" s="9">
        <f t="shared" si="9"/>
        <v>0.69503741929429097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Forward!L109*(1+SUM($B109:$B$228))-'Swap - Encargos'!C26-'Swap - Encargos'!$L26</f>
        <v>98.930499999999995</v>
      </c>
      <c r="M109" s="4">
        <f>Forward!M109*(1+SUM($B109:$B$228))-'Swap - Encargos'!D26-'Swap - Encargos'!$L26</f>
        <v>101.55799999999999</v>
      </c>
      <c r="N109" s="4">
        <f>Forward!N109*(1+SUM($B109:$B$228))-'Swap - Encargos'!E26-'Swap - Encargos'!$L26</f>
        <v>131.072</v>
      </c>
      <c r="O109" s="4">
        <f>Forward!O109*(1+SUM($B109:$B$228))-'Swap - Encargos'!F26-'Swap - Encargos'!$L26</f>
        <v>141.327</v>
      </c>
      <c r="P109" s="4">
        <f>Forward!P109*(1+SUM($B109:$B$228))-'Swap - Encargos'!G26-'Swap - Encargos'!$L26</f>
        <v>142.20149999999998</v>
      </c>
      <c r="Q109" s="4">
        <f>Forward!Q109*(1+SUM($B109:$B$228))-'Swap - Encargos'!H26-'Swap - Encargos'!$L26</f>
        <v>147.2055</v>
      </c>
      <c r="R109" s="4"/>
      <c r="S109" s="4"/>
      <c r="T109" s="4"/>
      <c r="U109" s="4">
        <f>Forward!U109*(1+SUM($B109:$B$228))</f>
        <v>0</v>
      </c>
      <c r="V109" s="6"/>
      <c r="W109" s="20">
        <f t="shared" si="0"/>
        <v>123.47465277777776</v>
      </c>
      <c r="X109" s="20">
        <f t="shared" si="1"/>
        <v>175.33116712962962</v>
      </c>
      <c r="Y109" s="23">
        <f t="shared" si="2"/>
        <v>131.86821666666665</v>
      </c>
      <c r="Z109" s="23">
        <f t="shared" si="3"/>
        <v>166.65654845679012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245.72406722222223</v>
      </c>
      <c r="AJ109" s="9">
        <f t="shared" si="8"/>
        <v>0.66556045270748021</v>
      </c>
      <c r="AK109" s="9">
        <f t="shared" si="9"/>
        <v>0.66556045270748021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Forward!M110*(1+SUM($B110:$B$228))-'Swap - Encargos'!D27-'Swap - Encargos'!$L27</f>
        <v>101.72399999999999</v>
      </c>
      <c r="N110" s="4">
        <f>Forward!N110*(1+SUM($B110:$B$228))-'Swap - Encargos'!E27-'Swap - Encargos'!$L27</f>
        <v>115.56450000000001</v>
      </c>
      <c r="O110" s="4">
        <f>Forward!O110*(1+SUM($B110:$B$228))-'Swap - Encargos'!F27-'Swap - Encargos'!$L27</f>
        <v>130.0369</v>
      </c>
      <c r="P110" s="4">
        <f>Forward!P110*(1+SUM($B110:$B$228))-'Swap - Encargos'!G27-'Swap - Encargos'!$L27</f>
        <v>156.61360000000002</v>
      </c>
      <c r="Q110" s="4">
        <f>Forward!Q110*(1+SUM($B110:$B$228))-'Swap - Encargos'!H27-'Swap - Encargos'!$L27</f>
        <v>155.49090000000001</v>
      </c>
      <c r="R110" s="4"/>
      <c r="S110" s="4"/>
      <c r="T110" s="4"/>
      <c r="U110" s="4">
        <f>Forward!U110*(1+SUM($B110:$B$228))</f>
        <v>0</v>
      </c>
      <c r="V110" s="6"/>
      <c r="W110" s="20">
        <f t="shared" si="0"/>
        <v>115.77513333333334</v>
      </c>
      <c r="X110" s="20">
        <f t="shared" si="1"/>
        <v>175.33116712962962</v>
      </c>
      <c r="Y110" s="23">
        <f t="shared" si="2"/>
        <v>131.88597999999999</v>
      </c>
      <c r="Z110" s="23">
        <f t="shared" si="3"/>
        <v>166.65654845679012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273.24041666666665</v>
      </c>
      <c r="AJ110" s="9">
        <f t="shared" si="8"/>
        <v>0.70238944604313802</v>
      </c>
      <c r="AK110" s="9">
        <f t="shared" si="9"/>
        <v>0.70238944604313802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Forward!M111*(1+SUM($B111:$B$228))-'Swap - Encargos'!D28-'Swap - Encargos'!$L28</f>
        <v>143.8415</v>
      </c>
      <c r="N111" s="4">
        <f>Forward!N111*(1+SUM($B111:$B$228))-'Swap - Encargos'!E28-'Swap - Encargos'!$L28</f>
        <v>207.596</v>
      </c>
      <c r="O111" s="4">
        <f>Forward!O111*(1+SUM($B111:$B$228))-'Swap - Encargos'!F28-'Swap - Encargos'!$L28</f>
        <v>202.52950000000001</v>
      </c>
      <c r="P111" s="4">
        <f>Forward!P111*(1+SUM($B111:$B$228))-'Swap - Encargos'!G28-'Swap - Encargos'!$L28</f>
        <v>192.8185</v>
      </c>
      <c r="Q111" s="4">
        <f>Forward!Q111*(1+SUM($B111:$B$228))-'Swap - Encargos'!H28-'Swap - Encargos'!$L28</f>
        <v>183.6335</v>
      </c>
      <c r="R111" s="4"/>
      <c r="S111" s="4"/>
      <c r="T111" s="4"/>
      <c r="U111" s="4">
        <f>Forward!U111*(1+SUM($B111:$B$228))</f>
        <v>0</v>
      </c>
      <c r="V111" s="6"/>
      <c r="W111" s="20">
        <f t="shared" si="0"/>
        <v>186.01613888888892</v>
      </c>
      <c r="X111" s="20">
        <f t="shared" si="1"/>
        <v>175.33116712962962</v>
      </c>
      <c r="Y111" s="23">
        <f t="shared" si="2"/>
        <v>183.68644166666667</v>
      </c>
      <c r="Z111" s="23">
        <f t="shared" si="3"/>
        <v>166.65654845679012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202.99941111111104</v>
      </c>
      <c r="AJ111" s="9">
        <f t="shared" si="8"/>
        <v>0.52182852616331421</v>
      </c>
      <c r="AK111" s="9">
        <f t="shared" si="9"/>
        <v>0.52182852616331421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Forward!M112*(1+SUM($B112:$B$228))-'Swap - Encargos'!D29-'Swap - Encargos'!$L29</f>
        <v>147.52180000000001</v>
      </c>
      <c r="N112" s="4">
        <f>Forward!N112*(1+SUM($B112:$B$228))-'Swap - Encargos'!E29-'Swap - Encargos'!$L29</f>
        <v>185.15020000000001</v>
      </c>
      <c r="O112" s="4">
        <f>Forward!O112*(1+SUM($B112:$B$228))-'Swap - Encargos'!F29-'Swap - Encargos'!$L29</f>
        <v>181.489</v>
      </c>
      <c r="P112" s="4">
        <f>Forward!P112*(1+SUM($B112:$B$228))-'Swap - Encargos'!G29-'Swap - Encargos'!$L29</f>
        <v>172.82780000000002</v>
      </c>
      <c r="Q112" s="4">
        <f>Forward!Q112*(1+SUM($B112:$B$228))-'Swap - Encargos'!H29-'Swap - Encargos'!$L29</f>
        <v>178.93800000000002</v>
      </c>
      <c r="R112" s="4"/>
      <c r="S112" s="4"/>
      <c r="T112" s="4"/>
      <c r="U112" s="4">
        <f>Forward!U112*(1+SUM($B112:$B$228))</f>
        <v>0</v>
      </c>
      <c r="V112" s="6"/>
      <c r="W112" s="20">
        <f t="shared" si="0"/>
        <v>172.79288888888888</v>
      </c>
      <c r="X112" s="20">
        <f t="shared" si="1"/>
        <v>175.33116712962962</v>
      </c>
      <c r="Y112" s="23">
        <f t="shared" si="2"/>
        <v>168.26796666666669</v>
      </c>
      <c r="Z112" s="23">
        <f t="shared" si="3"/>
        <v>166.65654845679012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216.22266111111108</v>
      </c>
      <c r="AJ112" s="9">
        <f t="shared" si="8"/>
        <v>0.55582009796552112</v>
      </c>
      <c r="AK112" s="9">
        <f t="shared" si="9"/>
        <v>0.55582009796552112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Forward!M113*(1+SUM($B113:$B$228))-'Swap - Encargos'!D30-'Swap - Encargos'!$L30</f>
        <v>129.29</v>
      </c>
      <c r="N113" s="4">
        <f>Forward!N113*(1+SUM($B113:$B$228))-'Swap - Encargos'!E30-'Swap - Encargos'!$L30</f>
        <v>163.09100000000001</v>
      </c>
      <c r="O113" s="4">
        <f>Forward!O113*(1+SUM($B113:$B$228))-'Swap - Encargos'!F30-'Swap - Encargos'!$L30</f>
        <v>170.1996</v>
      </c>
      <c r="P113" s="4">
        <f>Forward!P113*(1+SUM($B113:$B$228))-'Swap - Encargos'!G30-'Swap - Encargos'!$L30</f>
        <v>169.76519999999999</v>
      </c>
      <c r="Q113" s="4">
        <f>Forward!Q113*(1+SUM($B113:$B$228))-'Swap - Encargos'!H30-'Swap - Encargos'!$L30</f>
        <v>162.22220000000002</v>
      </c>
      <c r="R113" s="4"/>
      <c r="S113" s="4"/>
      <c r="T113" s="4"/>
      <c r="U113" s="4">
        <f>Forward!U113*(1+SUM($B113:$B$228))</f>
        <v>0</v>
      </c>
      <c r="V113" s="6"/>
      <c r="W113" s="20">
        <f t="shared" si="0"/>
        <v>157.56646666666668</v>
      </c>
      <c r="X113" s="20">
        <f t="shared" si="1"/>
        <v>175.33116712962962</v>
      </c>
      <c r="Y113" s="23">
        <f t="shared" si="2"/>
        <v>152.44909999999999</v>
      </c>
      <c r="Z113" s="23">
        <f t="shared" si="3"/>
        <v>166.65654845679012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231.44908333333328</v>
      </c>
      <c r="AJ113" s="9">
        <f t="shared" si="8"/>
        <v>0.59496100691433362</v>
      </c>
      <c r="AK113" s="9">
        <f t="shared" si="9"/>
        <v>0.59496100691433362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Forward!M114*(1+SUM($B114:$B$228))-'Swap - Encargos'!D31-'Swap - Encargos'!$L31</f>
        <v>97.575999999999993</v>
      </c>
      <c r="N114" s="4">
        <f>Forward!N114*(1+SUM($B114:$B$228))-'Swap - Encargos'!E31-'Swap - Encargos'!$L31</f>
        <v>140.768</v>
      </c>
      <c r="O114" s="4">
        <f>Forward!O114*(1+SUM($B114:$B$228))-'Swap - Encargos'!F31-'Swap - Encargos'!$L31</f>
        <v>157.34</v>
      </c>
      <c r="P114" s="4">
        <f>Forward!P114*(1+SUM($B114:$B$228))-'Swap - Encargos'!G31-'Swap - Encargos'!$L31</f>
        <v>157.0256</v>
      </c>
      <c r="Q114" s="4">
        <f>Forward!Q114*(1+SUM($B114:$B$228))-'Swap - Encargos'!H31-'Swap - Encargos'!$L31</f>
        <v>153.5016</v>
      </c>
      <c r="R114" s="4"/>
      <c r="S114" s="4"/>
      <c r="T114" s="4"/>
      <c r="U114" s="4">
        <f>Forward!U114*(1+SUM($B114:$B$228))</f>
        <v>0</v>
      </c>
      <c r="V114" s="6"/>
      <c r="W114" s="20">
        <f t="shared" si="0"/>
        <v>138.50017777777776</v>
      </c>
      <c r="X114" s="20">
        <f t="shared" si="1"/>
        <v>175.33116712962962</v>
      </c>
      <c r="Y114" s="23">
        <f t="shared" si="2"/>
        <v>134.73717333333332</v>
      </c>
      <c r="Z114" s="23">
        <f t="shared" si="3"/>
        <v>166.65654845679012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250.5153722222222</v>
      </c>
      <c r="AJ114" s="9">
        <f t="shared" si="8"/>
        <v>0.64397264382419217</v>
      </c>
      <c r="AK114" s="9">
        <f t="shared" si="9"/>
        <v>0.64397264382419217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Forward!M115*(1+SUM($B115:$B$228))-'Swap - Encargos'!D32-'Swap - Encargos'!$L32</f>
        <v>159.23440000000002</v>
      </c>
      <c r="N115" s="4">
        <f>Forward!N115*(1+SUM($B115:$B$228))-'Swap - Encargos'!E32-'Swap - Encargos'!$L32</f>
        <v>175.73740000000001</v>
      </c>
      <c r="O115" s="4">
        <f>Forward!O115*(1+SUM($B115:$B$228))-'Swap - Encargos'!F32-'Swap - Encargos'!$L32</f>
        <v>174.83760000000001</v>
      </c>
      <c r="P115" s="4">
        <f>Forward!P115*(1+SUM($B115:$B$228))-'Swap - Encargos'!G32-'Swap - Encargos'!$L32</f>
        <v>166.036</v>
      </c>
      <c r="Q115" s="4">
        <f>Forward!Q115*(1+SUM($B115:$B$228))-'Swap - Encargos'!H32-'Swap - Encargos'!$L32</f>
        <v>161.53500000000003</v>
      </c>
      <c r="R115" s="4"/>
      <c r="S115" s="4"/>
      <c r="T115" s="4"/>
      <c r="U115" s="4">
        <f>Forward!U115*(1+SUM($B115:$B$228))</f>
        <v>0</v>
      </c>
      <c r="V115" s="6"/>
      <c r="W115" s="20">
        <f t="shared" si="0"/>
        <v>170.88113333333337</v>
      </c>
      <c r="X115" s="20">
        <f t="shared" si="1"/>
        <v>175.33116712962962</v>
      </c>
      <c r="Y115" s="23">
        <f t="shared" si="2"/>
        <v>154.2065466666667</v>
      </c>
      <c r="Z115" s="23">
        <f t="shared" si="3"/>
        <v>166.65654845679012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218.1344166666666</v>
      </c>
      <c r="AJ115" s="9">
        <f t="shared" si="8"/>
        <v>0.56073444022139118</v>
      </c>
      <c r="AK115" s="9">
        <f t="shared" si="9"/>
        <v>0.56073444022139118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Forward!M116*(1+SUM($B116:$B$228))-'Swap - Encargos'!D33-'Swap - Encargos'!$L33</f>
        <v>222.56300000000002</v>
      </c>
      <c r="N116" s="4">
        <f>Forward!N116*(1+SUM($B116:$B$228))-'Swap - Encargos'!E33-'Swap - Encargos'!$L33</f>
        <v>200.7972</v>
      </c>
      <c r="O116" s="4">
        <f>Forward!O116*(1+SUM($B116:$B$228))-'Swap - Encargos'!F33-'Swap - Encargos'!$L33</f>
        <v>184.32570000000001</v>
      </c>
      <c r="P116" s="4">
        <f>Forward!P116*(1+SUM($B116:$B$228))-'Swap - Encargos'!G33-'Swap - Encargos'!$L33</f>
        <v>166.7561</v>
      </c>
      <c r="Q116" s="4">
        <f>Forward!Q116*(1+SUM($B116:$B$228))-'Swap - Encargos'!H33-'Swap - Encargos'!$L33</f>
        <v>164.26560000000001</v>
      </c>
      <c r="R116" s="4"/>
      <c r="S116" s="4"/>
      <c r="T116" s="4"/>
      <c r="U116" s="4">
        <f>Forward!U116*(1+SUM($B116:$B$228))</f>
        <v>0</v>
      </c>
      <c r="V116" s="6"/>
      <c r="W116" s="20">
        <f t="shared" si="0"/>
        <v>193.2608166666667</v>
      </c>
      <c r="X116" s="20">
        <f t="shared" si="1"/>
        <v>175.33116712962962</v>
      </c>
      <c r="Y116" s="23">
        <f t="shared" si="2"/>
        <v>165.48522</v>
      </c>
      <c r="Z116" s="23">
        <f t="shared" si="3"/>
        <v>166.65654845679012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195.75473333333326</v>
      </c>
      <c r="AJ116" s="9">
        <f t="shared" si="8"/>
        <v>0.50320542028032889</v>
      </c>
      <c r="AK116" s="9">
        <f t="shared" si="9"/>
        <v>0.50320542028032889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Forward!M117*(1+SUM($B117:$B$228))-'Swap - Encargos'!D34-'Swap - Encargos'!$L34</f>
        <v>169.44550000000001</v>
      </c>
      <c r="N117" s="4">
        <f>Forward!N117*(1+SUM($B117:$B$228))-'Swap - Encargos'!E34-'Swap - Encargos'!$L34</f>
        <v>186.04860000000002</v>
      </c>
      <c r="O117" s="4">
        <f>Forward!O117*(1+SUM($B117:$B$228))-'Swap - Encargos'!F34-'Swap - Encargos'!$L34</f>
        <v>178.10560000000001</v>
      </c>
      <c r="P117" s="4">
        <f>Forward!P117*(1+SUM($B117:$B$228))-'Swap - Encargos'!G34-'Swap - Encargos'!$L34</f>
        <v>164.97400000000002</v>
      </c>
      <c r="Q117" s="4">
        <f>Forward!Q117*(1+SUM($B117:$B$228))-'Swap - Encargos'!H34-'Swap - Encargos'!$L34</f>
        <v>156.5025</v>
      </c>
      <c r="R117" s="4"/>
      <c r="S117" s="4"/>
      <c r="T117" s="4"/>
      <c r="U117" s="4">
        <f>Forward!U117*(1+SUM($B117:$B$228))</f>
        <v>0</v>
      </c>
      <c r="V117" s="6"/>
      <c r="W117" s="20">
        <f t="shared" si="0"/>
        <v>176.99710833333336</v>
      </c>
      <c r="X117" s="20">
        <f t="shared" si="1"/>
        <v>175.33116712962962</v>
      </c>
      <c r="Y117" s="23">
        <f t="shared" si="2"/>
        <v>151.24659833333334</v>
      </c>
      <c r="Z117" s="23">
        <f t="shared" si="3"/>
        <v>166.65654845679012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212.0184416666666</v>
      </c>
      <c r="AJ117" s="9">
        <f t="shared" si="8"/>
        <v>0.54501276791291919</v>
      </c>
      <c r="AK117" s="9">
        <f t="shared" si="9"/>
        <v>0.54501276791291919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Forward!M118*(1+SUM($B118:$B$228))-'Swap - Encargos'!D35-'Swap - Encargos'!$L35</f>
        <v>217.06720000000001</v>
      </c>
      <c r="N118" s="4">
        <f>Forward!N118*(1+SUM($B118:$B$228))-'Swap - Encargos'!E35-'Swap - Encargos'!$L35</f>
        <v>192.95840000000001</v>
      </c>
      <c r="O118" s="4">
        <f>Forward!O118*(1+SUM($B118:$B$228))-'Swap - Encargos'!F35-'Swap - Encargos'!$L35</f>
        <v>186.48000000000002</v>
      </c>
      <c r="P118" s="4">
        <f>Forward!P118*(1+SUM($B118:$B$228))-'Swap - Encargos'!G35-'Swap - Encargos'!$L35</f>
        <v>170.9092</v>
      </c>
      <c r="Q118" s="4">
        <f>Forward!Q118*(1+SUM($B118:$B$228))-'Swap - Encargos'!H35-'Swap - Encargos'!$L35</f>
        <v>159.44720000000001</v>
      </c>
      <c r="R118" s="4"/>
      <c r="S118" s="4"/>
      <c r="T118" s="4"/>
      <c r="U118" s="4">
        <f>Forward!U118*(1+SUM($B118:$B$228))</f>
        <v>0</v>
      </c>
      <c r="V118" s="6"/>
      <c r="W118" s="20">
        <f t="shared" si="0"/>
        <v>188.57786666666667</v>
      </c>
      <c r="X118" s="20">
        <f t="shared" si="1"/>
        <v>175.33116712962962</v>
      </c>
      <c r="Y118" s="23">
        <f t="shared" si="2"/>
        <v>156.43010666666669</v>
      </c>
      <c r="Z118" s="23">
        <f t="shared" si="3"/>
        <v>166.65654845679012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200.4376833333333</v>
      </c>
      <c r="AJ118" s="9">
        <f t="shared" si="8"/>
        <v>0.51524337094836781</v>
      </c>
      <c r="AK118" s="9">
        <f t="shared" si="9"/>
        <v>0.51524337094836781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Forward!M119*(1+SUM($B119:$B$228))-'Swap - Encargos'!D36-'Swap - Encargos'!$L36</f>
        <v>279.16000000000003</v>
      </c>
      <c r="N119" s="4">
        <f>Forward!N119*(1+SUM($B119:$B$228))-'Swap - Encargos'!E36-'Swap - Encargos'!$L36</f>
        <v>205.38400000000001</v>
      </c>
      <c r="O119" s="4">
        <f>Forward!O119*(1+SUM($B119:$B$228))-'Swap - Encargos'!F36-'Swap - Encargos'!$L36</f>
        <v>179.68800000000002</v>
      </c>
      <c r="P119" s="4">
        <f>Forward!P119*(1+SUM($B119:$B$228))-'Swap - Encargos'!G36-'Swap - Encargos'!$L36</f>
        <v>161.92800000000003</v>
      </c>
      <c r="Q119" s="4">
        <f>Forward!Q119*(1+SUM($B119:$B$228))-'Swap - Encargos'!H36-'Swap - Encargos'!$L36</f>
        <v>160.488</v>
      </c>
      <c r="R119" s="4"/>
      <c r="S119" s="4"/>
      <c r="T119" s="4"/>
      <c r="U119" s="4">
        <f>Forward!U119*(1+SUM($B119:$B$228))</f>
        <v>0</v>
      </c>
      <c r="V119" s="6"/>
      <c r="W119" s="20">
        <f t="shared" si="0"/>
        <v>192.10266666666672</v>
      </c>
      <c r="X119" s="20">
        <f t="shared" si="1"/>
        <v>175.33116712962962</v>
      </c>
      <c r="Y119" s="23">
        <f t="shared" si="2"/>
        <v>155.45560000000003</v>
      </c>
      <c r="Z119" s="23">
        <f t="shared" si="3"/>
        <v>166.65654845679012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196.91288333333324</v>
      </c>
      <c r="AJ119" s="9">
        <f t="shared" si="8"/>
        <v>0.50618255062897421</v>
      </c>
      <c r="AK119" s="9">
        <f t="shared" si="9"/>
        <v>0.50618255062897421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Forward!M120*(1+SUM($B120:$B$228))-'Swap - Encargos'!D37-'Swap - Encargos'!$L37</f>
        <v>238.29320000000001</v>
      </c>
      <c r="N120" s="4">
        <f>Forward!N120*(1+SUM($B120:$B$228))-'Swap - Encargos'!E37-'Swap - Encargos'!$L37</f>
        <v>131.5376</v>
      </c>
      <c r="O120" s="4">
        <f>Forward!O120*(1+SUM($B120:$B$228))-'Swap - Encargos'!F37-'Swap - Encargos'!$L37</f>
        <v>164.6114</v>
      </c>
      <c r="P120" s="4">
        <f>Forward!P120*(1+SUM($B120:$B$228))-'Swap - Encargos'!G37-'Swap - Encargos'!$L37</f>
        <v>160.7028</v>
      </c>
      <c r="Q120" s="4">
        <f>Forward!Q120*(1+SUM($B120:$B$228))-'Swap - Encargos'!H37-'Swap - Encargos'!$L37</f>
        <v>154.28980000000001</v>
      </c>
      <c r="R120" s="4"/>
      <c r="S120" s="4"/>
      <c r="T120" s="4"/>
      <c r="U120" s="4">
        <f>Forward!U120*(1+SUM($B120:$B$228))</f>
        <v>0</v>
      </c>
      <c r="V120" s="6"/>
      <c r="W120" s="20">
        <f t="shared" si="0"/>
        <v>156.5945111111111</v>
      </c>
      <c r="X120" s="20">
        <f t="shared" si="1"/>
        <v>175.33116712962962</v>
      </c>
      <c r="Y120" s="23">
        <f t="shared" si="2"/>
        <v>130.17142666666666</v>
      </c>
      <c r="Z120" s="23">
        <f t="shared" si="3"/>
        <v>166.65654845679012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232.42103888888886</v>
      </c>
      <c r="AJ120" s="9">
        <f t="shared" si="8"/>
        <v>0.59745950743842724</v>
      </c>
      <c r="AK120" s="9">
        <f t="shared" si="9"/>
        <v>0.59745950743842724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Forward!M121*(1+SUM($B121:$B$228))-'Swap - Encargos'!D38-'Swap - Encargos'!$L38</f>
        <v>96.207899999999995</v>
      </c>
      <c r="N121" s="4">
        <f>Forward!N121*(1+SUM($B121:$B$228))-'Swap - Encargos'!E38-'Swap - Encargos'!$L38</f>
        <v>144.166</v>
      </c>
      <c r="O121" s="4">
        <f>Forward!O121*(1+SUM($B121:$B$228))-'Swap - Encargos'!F38-'Swap - Encargos'!$L38</f>
        <v>166.0317</v>
      </c>
      <c r="P121" s="4">
        <f>Forward!P121*(1+SUM($B121:$B$228))-'Swap - Encargos'!G38-'Swap - Encargos'!$L38</f>
        <v>169.63820000000001</v>
      </c>
      <c r="Q121" s="4">
        <f>Forward!Q121*(1+SUM($B121:$B$228))-'Swap - Encargos'!H38-'Swap - Encargos'!$L38</f>
        <v>160.24469999999999</v>
      </c>
      <c r="R121" s="4"/>
      <c r="S121" s="4"/>
      <c r="T121" s="4"/>
      <c r="U121" s="4">
        <f>Forward!U121*(1+SUM($B121:$B$228))</f>
        <v>0</v>
      </c>
      <c r="V121" s="6"/>
      <c r="W121" s="20">
        <f t="shared" si="0"/>
        <v>157.90556944444447</v>
      </c>
      <c r="X121" s="20">
        <f t="shared" si="1"/>
        <v>175.33116712962962</v>
      </c>
      <c r="Y121" s="23">
        <f t="shared" si="2"/>
        <v>129.619585</v>
      </c>
      <c r="Z121" s="23">
        <f t="shared" si="3"/>
        <v>166.65654845679012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231.1099805555555</v>
      </c>
      <c r="AJ121" s="9">
        <f t="shared" si="8"/>
        <v>0.59408931225385597</v>
      </c>
      <c r="AK121" s="9">
        <f t="shared" si="9"/>
        <v>0.59408931225385597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Forward!N122*(1+SUM($B122:$B$228))-'Swap - Encargos'!E39-'Swap - Encargos'!$L39</f>
        <v>140.86249999999998</v>
      </c>
      <c r="O122" s="4">
        <f>Forward!O122*(1+SUM($B122:$B$228))-'Swap - Encargos'!F39-'Swap - Encargos'!$L39</f>
        <v>176.62649999999999</v>
      </c>
      <c r="P122" s="4">
        <f>Forward!P122*(1+SUM($B122:$B$228))-'Swap - Encargos'!G39-'Swap - Encargos'!$L39</f>
        <v>161.22999999999999</v>
      </c>
      <c r="Q122" s="4">
        <f>Forward!Q122*(1+SUM($B122:$B$228))-'Swap - Encargos'!H39-'Swap - Encargos'!$L39</f>
        <v>152.86249999999998</v>
      </c>
      <c r="R122" s="4"/>
      <c r="S122" s="4"/>
      <c r="T122" s="4"/>
      <c r="U122" s="4">
        <f>Forward!U122*(1+SUM($B122:$B$228))</f>
        <v>0</v>
      </c>
      <c r="V122" s="6"/>
      <c r="W122" s="20">
        <f t="shared" si="0"/>
        <v>159.57299999999998</v>
      </c>
      <c r="X122" s="20">
        <f t="shared" si="1"/>
        <v>175.33116712962962</v>
      </c>
      <c r="Y122" s="23">
        <f t="shared" si="2"/>
        <v>126.31629999999998</v>
      </c>
      <c r="Z122" s="23">
        <f t="shared" si="3"/>
        <v>166.65654845679012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246.53204999999997</v>
      </c>
      <c r="AJ122" s="9">
        <f t="shared" si="8"/>
        <v>0.60706472377036436</v>
      </c>
      <c r="AK122" s="9">
        <f t="shared" si="9"/>
        <v>0.60706472377036436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Forward!N123*(1+SUM($B123:$B$228))-'Swap - Encargos'!E40-'Swap - Encargos'!$L40</f>
        <v>200.32130000000001</v>
      </c>
      <c r="O123" s="4">
        <f>Forward!O123*(1+SUM($B123:$B$228))-'Swap - Encargos'!F40-'Swap - Encargos'!$L40</f>
        <v>190.74610000000001</v>
      </c>
      <c r="P123" s="4">
        <f>Forward!P123*(1+SUM($B123:$B$228))-'Swap - Encargos'!G40-'Swap - Encargos'!$L40</f>
        <v>177.23620000000003</v>
      </c>
      <c r="Q123" s="4">
        <f>Forward!Q123*(1+SUM($B123:$B$228))-'Swap - Encargos'!H40-'Swap - Encargos'!$L40</f>
        <v>162.15770000000001</v>
      </c>
      <c r="R123" s="4"/>
      <c r="S123" s="4"/>
      <c r="T123" s="4"/>
      <c r="U123" s="4">
        <f>Forward!U123*(1+SUM($B123:$B$228))</f>
        <v>0</v>
      </c>
      <c r="V123" s="6"/>
      <c r="W123" s="20">
        <f t="shared" si="0"/>
        <v>188.37443333333334</v>
      </c>
      <c r="X123" s="20">
        <f t="shared" si="1"/>
        <v>175.33116712962962</v>
      </c>
      <c r="Y123" s="23">
        <f t="shared" si="2"/>
        <v>142.75357166666669</v>
      </c>
      <c r="Z123" s="23">
        <f t="shared" si="3"/>
        <v>166.65654845679012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217.73061666666661</v>
      </c>
      <c r="AJ123" s="9">
        <f t="shared" si="8"/>
        <v>0.53614358320997646</v>
      </c>
      <c r="AK123" s="9">
        <f t="shared" si="9"/>
        <v>0.53614358320997646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Forward!N124*(1+SUM($B124:$B$228))-'Swap - Encargos'!E41-'Swap - Encargos'!$L41</f>
        <v>271.93360000000001</v>
      </c>
      <c r="O124" s="4">
        <f>Forward!O124*(1+SUM($B124:$B$228))-'Swap - Encargos'!F41-'Swap - Encargos'!$L41</f>
        <v>216.2296</v>
      </c>
      <c r="P124" s="4">
        <f>Forward!P124*(1+SUM($B124:$B$228))-'Swap - Encargos'!G41-'Swap - Encargos'!$L41</f>
        <v>174.11279999999999</v>
      </c>
      <c r="Q124" s="4">
        <f>Forward!Q124*(1+SUM($B124:$B$228))-'Swap - Encargos'!H41-'Swap - Encargos'!$L41</f>
        <v>166.23079999999999</v>
      </c>
      <c r="R124" s="4">
        <f>Forward!R124*(1+SUM($B124:$B$228))-'Swap - Encargos'!I41-'Swap - Encargos'!$L41</f>
        <v>165.93680000000001</v>
      </c>
      <c r="S124" s="4"/>
      <c r="T124" s="4"/>
      <c r="U124" s="4">
        <f>Forward!U124*(1+SUM($B124:$B$228))</f>
        <v>0</v>
      </c>
      <c r="V124" s="6"/>
      <c r="W124" s="20">
        <f t="shared" si="0"/>
        <v>214.88628888888891</v>
      </c>
      <c r="X124" s="20">
        <f t="shared" si="1"/>
        <v>175.33116712962962</v>
      </c>
      <c r="Y124" s="23">
        <f t="shared" si="2"/>
        <v>189.82426666666666</v>
      </c>
      <c r="Z124" s="23">
        <f t="shared" si="3"/>
        <v>166.65654845679012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191.21876111111104</v>
      </c>
      <c r="AJ124" s="9">
        <f t="shared" si="8"/>
        <v>0.47086033801133736</v>
      </c>
      <c r="AK124" s="9">
        <f t="shared" si="9"/>
        <v>0.47086033801133736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Forward!N125*(1+SUM($B125:$B$228))-'Swap - Encargos'!E42-'Swap - Encargos'!$L42</f>
        <v>277.38799999999998</v>
      </c>
      <c r="O125" s="4">
        <f>Forward!O125*(1+SUM($B125:$B$228))-'Swap - Encargos'!F42-'Swap - Encargos'!$L42</f>
        <v>219.30520000000001</v>
      </c>
      <c r="P125" s="4">
        <f>Forward!P125*(1+SUM($B125:$B$228))-'Swap - Encargos'!G42-'Swap - Encargos'!$L42</f>
        <v>168.42320000000001</v>
      </c>
      <c r="Q125" s="4">
        <f>Forward!Q125*(1+SUM($B125:$B$228))-'Swap - Encargos'!H42-'Swap - Encargos'!$L42</f>
        <v>154.42760000000001</v>
      </c>
      <c r="R125" s="4">
        <f>Forward!R125*(1+SUM($B125:$B$228))-'Swap - Encargos'!I42-'Swap - Encargos'!$L42</f>
        <v>164.16560000000001</v>
      </c>
      <c r="S125" s="4">
        <f>Forward!S125*(1+SUM($B125:$B$228))-'Swap - Encargos'!J42-'Swap - Encargos'!$L42</f>
        <v>163.90360000000001</v>
      </c>
      <c r="T125" s="4">
        <f>Forward!T125*(1+SUM($B125:$B$228))-'Swap - Encargos'!K42-'Swap - Encargos'!$L42</f>
        <v>156.37960000000001</v>
      </c>
      <c r="U125" s="4">
        <f>Forward!U125*(1+SUM($B125:$B$228))</f>
        <v>0</v>
      </c>
      <c r="V125" s="6"/>
      <c r="W125" s="20">
        <f t="shared" si="0"/>
        <v>211.45876666666666</v>
      </c>
      <c r="X125" s="20">
        <f t="shared" si="1"/>
        <v>175.33116712962962</v>
      </c>
      <c r="Y125" s="23">
        <f t="shared" si="2"/>
        <v>191.0677</v>
      </c>
      <c r="Z125" s="23">
        <f t="shared" si="3"/>
        <v>166.65654845679012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194.64628333333329</v>
      </c>
      <c r="AJ125" s="9">
        <f t="shared" si="8"/>
        <v>0.47930032717724963</v>
      </c>
      <c r="AK125" s="9">
        <f t="shared" si="9"/>
        <v>0.47930032717724963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Forward!N126*(1+SUM($B126:$B$228))-'Swap - Encargos'!E43-'Swap - Encargos'!$L43</f>
        <v>290.12360000000001</v>
      </c>
      <c r="O126" s="4">
        <f>Forward!O126*(1+SUM($B126:$B$228))-'Swap - Encargos'!F43-'Swap - Encargos'!$L43</f>
        <v>222.0351</v>
      </c>
      <c r="P126" s="4">
        <f>Forward!P126*(1+SUM($B126:$B$228))-'Swap - Encargos'!G43-'Swap - Encargos'!$L43</f>
        <v>169.6301</v>
      </c>
      <c r="Q126" s="4">
        <f>Forward!Q126*(1+SUM($B126:$B$228))-'Swap - Encargos'!H43-'Swap - Encargos'!$L43</f>
        <v>156.66810000000001</v>
      </c>
      <c r="R126" s="4">
        <f>Forward!R126*(1+SUM($B126:$B$228))-'Swap - Encargos'!I43-'Swap - Encargos'!$L43</f>
        <v>162.42760000000001</v>
      </c>
      <c r="S126" s="4">
        <f>Forward!S126*(1+SUM($B126:$B$228))-'Swap - Encargos'!J43-'Swap - Encargos'!$L43</f>
        <v>167.18710000000002</v>
      </c>
      <c r="T126" s="4">
        <f>Forward!T126*(1+SUM($B126:$B$228))-'Swap - Encargos'!K43-'Swap - Encargos'!$L43</f>
        <v>155.70609999999999</v>
      </c>
      <c r="U126" s="4">
        <f>Forward!U126*(1+SUM($B126:$B$228))</f>
        <v>0</v>
      </c>
      <c r="V126" s="6"/>
      <c r="W126" s="20">
        <f t="shared" si="0"/>
        <v>212.43454444444444</v>
      </c>
      <c r="X126" s="20">
        <f t="shared" si="1"/>
        <v>175.33116712962962</v>
      </c>
      <c r="Y126" s="23">
        <f t="shared" si="2"/>
        <v>191.98113333333333</v>
      </c>
      <c r="Z126" s="23">
        <f t="shared" si="3"/>
        <v>166.65654845679012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193.67050555555551</v>
      </c>
      <c r="AJ126" s="9">
        <f t="shared" si="8"/>
        <v>0.47689755533834294</v>
      </c>
      <c r="AK126" s="9">
        <f t="shared" si="9"/>
        <v>0.47689755533834294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Forward!N127*(1+SUM($B127:$B$228))-'Swap - Encargos'!E44-'Swap - Encargos'!$L44</f>
        <v>306.56200000000001</v>
      </c>
      <c r="O127" s="4">
        <f>Forward!O127*(1+SUM($B127:$B$228))-'Swap - Encargos'!F44-'Swap - Encargos'!$L44</f>
        <v>234.78550000000001</v>
      </c>
      <c r="P127" s="4">
        <f>Forward!P127*(1+SUM($B127:$B$228))-'Swap - Encargos'!G44-'Swap - Encargos'!$L44</f>
        <v>174.01000000000002</v>
      </c>
      <c r="Q127" s="4">
        <f>Forward!Q127*(1+SUM($B127:$B$228))-'Swap - Encargos'!H44-'Swap - Encargos'!$L44</f>
        <v>162.19100000000003</v>
      </c>
      <c r="R127" s="4">
        <f>Forward!R127*(1+SUM($B127:$B$228))-'Swap - Encargos'!I44-'Swap - Encargos'!$L44</f>
        <v>168.96350000000001</v>
      </c>
      <c r="S127" s="4">
        <f>Forward!S127*(1+SUM($B127:$B$228))-'Swap - Encargos'!J44-'Swap - Encargos'!$L44</f>
        <v>167.73600000000002</v>
      </c>
      <c r="T127" s="4">
        <f>Forward!T127*(1+SUM($B127:$B$228))-'Swap - Encargos'!K44-'Swap - Encargos'!$L44</f>
        <v>155.28100000000001</v>
      </c>
      <c r="U127" s="4">
        <f>Forward!U127*(1+SUM($B127:$B$228))</f>
        <v>0</v>
      </c>
      <c r="V127" s="6"/>
      <c r="W127" s="20">
        <f t="shared" si="0"/>
        <v>218.40097222222226</v>
      </c>
      <c r="X127" s="20">
        <f t="shared" si="1"/>
        <v>175.33116712962962</v>
      </c>
      <c r="Y127" s="23">
        <f t="shared" si="2"/>
        <v>197.73356666666669</v>
      </c>
      <c r="Z127" s="23">
        <f t="shared" si="3"/>
        <v>166.65654845679012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187.70407777777768</v>
      </c>
      <c r="AJ127" s="9">
        <f t="shared" si="8"/>
        <v>0.46220572183915887</v>
      </c>
      <c r="AK127" s="9">
        <f t="shared" si="9"/>
        <v>0.46220572183915887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Forward!N128*(1+SUM($B128:$B$228))-'Swap - Encargos'!E45-'Swap - Encargos'!$L45</f>
        <v>269.61959999999999</v>
      </c>
      <c r="O128" s="4">
        <f>Forward!O128*(1+SUM($B128:$B$228))-'Swap - Encargos'!F45-'Swap - Encargos'!$L45</f>
        <v>225.8956</v>
      </c>
      <c r="P128" s="4">
        <f>Forward!P128*(1+SUM($B128:$B$228))-'Swap - Encargos'!G45-'Swap - Encargos'!$L45</f>
        <v>184.65439999999998</v>
      </c>
      <c r="Q128" s="4">
        <f>Forward!Q128*(1+SUM($B128:$B$228))-'Swap - Encargos'!H45-'Swap - Encargos'!$L45</f>
        <v>164.79239999999999</v>
      </c>
      <c r="R128" s="4">
        <f>Forward!R128*(1+SUM($B128:$B$228))-'Swap - Encargos'!I45-'Swap - Encargos'!$L45</f>
        <v>170.57689999999999</v>
      </c>
      <c r="S128" s="4">
        <f>Forward!S128*(1+SUM($B128:$B$228))-'Swap - Encargos'!J45-'Swap - Encargos'!$L45</f>
        <v>166.36139999999997</v>
      </c>
      <c r="T128" s="4">
        <f>Forward!T128*(1+SUM($B128:$B$228))-'Swap - Encargos'!K45-'Swap - Encargos'!$L45</f>
        <v>153.93039999999999</v>
      </c>
      <c r="U128" s="4">
        <f>Forward!U128*(1+SUM($B128:$B$228))</f>
        <v>0</v>
      </c>
      <c r="V128" s="6"/>
      <c r="W128" s="20">
        <f t="shared" si="0"/>
        <v>209.25199999999998</v>
      </c>
      <c r="X128" s="20">
        <f t="shared" si="1"/>
        <v>175.33116712962962</v>
      </c>
      <c r="Y128" s="23">
        <f t="shared" si="2"/>
        <v>192.78196</v>
      </c>
      <c r="Z128" s="23">
        <f t="shared" si="3"/>
        <v>166.65654845679012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196.85304999999997</v>
      </c>
      <c r="AJ128" s="9">
        <f t="shared" si="8"/>
        <v>0.48473430704690817</v>
      </c>
      <c r="AK128" s="9">
        <f t="shared" si="9"/>
        <v>0.48473430704690817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Forward!N129*(1+SUM($B129:$B$228))-'Swap - Encargos'!E46-'Swap - Encargos'!$L46</f>
        <v>242.86649999999997</v>
      </c>
      <c r="O129" s="4">
        <f>Forward!O129*(1+SUM($B129:$B$228))-'Swap - Encargos'!F46-'Swap - Encargos'!$L46</f>
        <v>206.85399999999998</v>
      </c>
      <c r="P129" s="4">
        <f>Forward!P129*(1+SUM($B129:$B$228))-'Swap - Encargos'!G46-'Swap - Encargos'!$L46</f>
        <v>181.15299999999999</v>
      </c>
      <c r="Q129" s="4">
        <f>Forward!Q129*(1+SUM($B129:$B$228))-'Swap - Encargos'!H46-'Swap - Encargos'!$L46</f>
        <v>162.30250000000001</v>
      </c>
      <c r="R129" s="4">
        <f>Forward!R129*(1+SUM($B129:$B$228))-'Swap - Encargos'!I46-'Swap - Encargos'!$L46</f>
        <v>173.1</v>
      </c>
      <c r="S129" s="4">
        <f>Forward!S129*(1+SUM($B129:$B$228))-'Swap - Encargos'!J46-'Swap - Encargos'!$L46</f>
        <v>165.89750000000001</v>
      </c>
      <c r="T129" s="4">
        <f>Forward!T129*(1+SUM($B129:$B$228))-'Swap - Encargos'!K46-'Swap - Encargos'!$L46</f>
        <v>157.49250000000001</v>
      </c>
      <c r="U129" s="4">
        <f>Forward!U129*(1+SUM($B129:$B$228))</f>
        <v>0</v>
      </c>
      <c r="V129" s="6"/>
      <c r="W129" s="20">
        <f t="shared" si="0"/>
        <v>194.62594444444443</v>
      </c>
      <c r="X129" s="20">
        <f t="shared" si="1"/>
        <v>175.33116712962962</v>
      </c>
      <c r="Y129" s="23">
        <f t="shared" si="2"/>
        <v>184.27548333333331</v>
      </c>
      <c r="Z129" s="23">
        <f t="shared" si="3"/>
        <v>166.65654845679012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211.47910555555552</v>
      </c>
      <c r="AJ129" s="9">
        <f t="shared" si="8"/>
        <v>0.52074975564956794</v>
      </c>
      <c r="AK129" s="9">
        <f t="shared" si="9"/>
        <v>0.52074975564956794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Forward!N130*(1+SUM($B130:$B$228))-'Swap - Encargos'!E47-'Swap - Encargos'!$L47</f>
        <v>297.8528</v>
      </c>
      <c r="O130" s="4">
        <f>Forward!O130*(1+SUM($B130:$B$228))-'Swap - Encargos'!F47-'Swap - Encargos'!$L47</f>
        <v>225.0224</v>
      </c>
      <c r="P130" s="4">
        <f>Forward!P130*(1+SUM($B130:$B$228))-'Swap - Encargos'!G47-'Swap - Encargos'!$L47</f>
        <v>183.02560000000003</v>
      </c>
      <c r="Q130" s="4">
        <f>Forward!Q130*(1+SUM($B130:$B$228))-'Swap - Encargos'!H47-'Swap - Encargos'!$L47</f>
        <v>171.15200000000002</v>
      </c>
      <c r="R130" s="4">
        <f>Forward!R130*(1+SUM($B130:$B$228))-'Swap - Encargos'!I47-'Swap - Encargos'!$L47</f>
        <v>180.94400000000002</v>
      </c>
      <c r="S130" s="4">
        <f>Forward!S130*(1+SUM($B130:$B$228))-'Swap - Encargos'!J47-'Swap - Encargos'!$L47</f>
        <v>181.73600000000002</v>
      </c>
      <c r="T130" s="4">
        <f>Forward!T130*(1+SUM($B130:$B$228))-'Swap - Encargos'!K47-'Swap - Encargos'!$L47</f>
        <v>173.32000000000002</v>
      </c>
      <c r="U130" s="4">
        <f>Forward!U130*(1+SUM($B130:$B$228))</f>
        <v>0</v>
      </c>
      <c r="V130" s="6"/>
      <c r="W130" s="20">
        <f t="shared" si="0"/>
        <v>207.14453333333333</v>
      </c>
      <c r="X130" s="20">
        <f t="shared" si="1"/>
        <v>175.33116712962962</v>
      </c>
      <c r="Y130" s="23">
        <f t="shared" si="2"/>
        <v>196.11712000000003</v>
      </c>
      <c r="Z130" s="23">
        <f t="shared" si="3"/>
        <v>166.65654845679012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198.96051666666662</v>
      </c>
      <c r="AJ130" s="9">
        <f t="shared" si="8"/>
        <v>0.48992376890330874</v>
      </c>
      <c r="AK130" s="9">
        <f t="shared" si="9"/>
        <v>0.48992376890330874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Forward!N131*(1+SUM($B131:$B$228))-'Swap - Encargos'!E48-'Swap - Encargos'!$L48</f>
        <v>289.84960000000001</v>
      </c>
      <c r="O131" s="4">
        <f>Forward!O131*(1+SUM($B131:$B$228))-'Swap - Encargos'!F48-'Swap - Encargos'!$L48</f>
        <v>205.3408</v>
      </c>
      <c r="P131" s="4">
        <f>Forward!P131*(1+SUM($B131:$B$228))-'Swap - Encargos'!G48-'Swap - Encargos'!$L48</f>
        <v>181.90559999999999</v>
      </c>
      <c r="Q131" s="4">
        <f>Forward!Q131*(1+SUM($B131:$B$228))-'Swap - Encargos'!H48-'Swap - Encargos'!$L48</f>
        <v>184.464</v>
      </c>
      <c r="R131" s="4">
        <f>Forward!R131*(1+SUM($B131:$B$228))-'Swap - Encargos'!I48-'Swap - Encargos'!$L48</f>
        <v>191.28</v>
      </c>
      <c r="S131" s="4">
        <f>Forward!S131*(1+SUM($B131:$B$228))-'Swap - Encargos'!J48-'Swap - Encargos'!$L48</f>
        <v>193.09599999999998</v>
      </c>
      <c r="T131" s="4">
        <f>Forward!T131*(1+SUM($B131:$B$228))-'Swap - Encargos'!K48-'Swap - Encargos'!$L48</f>
        <v>179.72799999999998</v>
      </c>
      <c r="U131" s="4">
        <f>Forward!U131*(1+SUM($B131:$B$228))</f>
        <v>0</v>
      </c>
      <c r="V131" s="6"/>
      <c r="W131" s="20">
        <f t="shared" si="0"/>
        <v>199.35226666666665</v>
      </c>
      <c r="X131" s="20">
        <f t="shared" si="1"/>
        <v>175.33116712962962</v>
      </c>
      <c r="Y131" s="23">
        <f t="shared" si="2"/>
        <v>196.05495999999999</v>
      </c>
      <c r="Z131" s="23">
        <f t="shared" si="3"/>
        <v>166.65654845679012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206.7527833333333</v>
      </c>
      <c r="AJ131" s="9">
        <f t="shared" si="8"/>
        <v>0.50911157921659267</v>
      </c>
      <c r="AK131" s="9">
        <f>IF(AJ131&gt;0,AJ131,0)</f>
        <v>0.50911157921659267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Forward!N132*(1+SUM($B132:$B$228))-'Swap - Encargos'!E49-'Swap - Encargos'!$L49</f>
        <v>258.59050000000002</v>
      </c>
      <c r="O132" s="4">
        <f>Forward!O132*(1+SUM($B132:$B$228))-'Swap - Encargos'!F49-'Swap - Encargos'!$L49</f>
        <v>200.01609999999999</v>
      </c>
      <c r="P132" s="4">
        <f>Forward!P132*(1+SUM($B132:$B$228))-'Swap - Encargos'!G49-'Swap - Encargos'!$L49</f>
        <v>177.3647</v>
      </c>
      <c r="Q132" s="4">
        <f>Forward!Q132*(1+SUM($B132:$B$228))-'Swap - Encargos'!H49-'Swap - Encargos'!$L49</f>
        <v>182.07750000000001</v>
      </c>
      <c r="R132" s="4">
        <f>Forward!R132*(1+SUM($B132:$B$228))-'Swap - Encargos'!I49-'Swap - Encargos'!$L49</f>
        <v>179.898</v>
      </c>
      <c r="S132" s="4">
        <f>Forward!S132*(1+SUM($B132:$B$228))-'Swap - Encargos'!J49-'Swap - Encargos'!$L49</f>
        <v>186.71850000000001</v>
      </c>
      <c r="T132" s="4">
        <f>Forward!T132*(1+SUM($B132:$B$228))-'Swap - Encargos'!K49-'Swap - Encargos'!$L49</f>
        <v>178.3595</v>
      </c>
      <c r="U132" s="4">
        <f>Forward!U132*(1+SUM($B132:$B$228))</f>
        <v>0</v>
      </c>
      <c r="V132" s="6"/>
      <c r="W132" s="20">
        <f t="shared" si="0"/>
        <v>190.7368222222222</v>
      </c>
      <c r="X132" s="20">
        <f t="shared" si="1"/>
        <v>175.33116712962962</v>
      </c>
      <c r="Y132" s="23">
        <f t="shared" si="2"/>
        <v>187.61069333333333</v>
      </c>
      <c r="Z132" s="23">
        <f t="shared" si="3"/>
        <v>166.65654845679012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215.36822777777775</v>
      </c>
      <c r="AJ132" s="9">
        <f t="shared" si="8"/>
        <v>0.53032639652665681</v>
      </c>
      <c r="AK132" s="9">
        <f>IF(AJ132&gt;0,AJ132,0)</f>
        <v>0.53032639652665681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Forward!N133*(1+SUM($B133:$B$228))-'Swap - Encargos'!E50-'Swap - Encargos'!$L50</f>
        <v>283.63920000000002</v>
      </c>
      <c r="O133" s="4">
        <f>Forward!O133*(1+SUM($B133:$B$228))-'Swap - Encargos'!F50-'Swap - Encargos'!$L50</f>
        <v>240.7756</v>
      </c>
      <c r="P133" s="4">
        <f>Forward!P133*(1+SUM($B133:$B$228))-'Swap - Encargos'!G50-'Swap - Encargos'!$L50</f>
        <v>213.03649999999999</v>
      </c>
      <c r="Q133" s="4">
        <f>Forward!Q133*(1+SUM($B133:$B$228))-'Swap - Encargos'!H50-'Swap - Encargos'!$L50</f>
        <v>214.86599999999999</v>
      </c>
      <c r="R133" s="4">
        <f>Forward!R133*(1+SUM($B133:$B$228))-'Swap - Encargos'!I50-'Swap - Encargos'!$L50</f>
        <v>191.87710000000001</v>
      </c>
      <c r="S133" s="4">
        <f>Forward!S133*(1+SUM($B133:$B$228))-'Swap - Encargos'!J50-'Swap - Encargos'!$L50</f>
        <v>174.9905</v>
      </c>
      <c r="T133" s="4">
        <f>Forward!T133*(1+SUM($B133:$B$228))-'Swap - Encargos'!K50-'Swap - Encargos'!$L50</f>
        <v>162.64950000000002</v>
      </c>
      <c r="U133" s="4">
        <f>Forward!U133*(1+SUM($B133:$B$228))</f>
        <v>0</v>
      </c>
      <c r="V133" s="6"/>
      <c r="W133" s="20">
        <f t="shared" si="0"/>
        <v>224.80306666666669</v>
      </c>
      <c r="X133" s="20">
        <f t="shared" si="1"/>
        <v>175.33116712962962</v>
      </c>
      <c r="Y133" s="23">
        <f t="shared" si="2"/>
        <v>208.91995166666669</v>
      </c>
      <c r="Z133" s="23">
        <f t="shared" si="3"/>
        <v>166.65654845679012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181.30198333333325</v>
      </c>
      <c r="AJ133" s="9">
        <f t="shared" si="8"/>
        <v>0.44644109531101195</v>
      </c>
      <c r="AK133" s="9">
        <f>IF(AJ133&gt;0,AJ133,0)</f>
        <v>0.44644109531101195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Forward!O134*(1+SUM($B134:$B$228))-'Swap - Encargos'!F51-'Swap - Encargos'!$L51</f>
        <v>307.21119999999996</v>
      </c>
      <c r="P134" s="4">
        <f>Forward!P134*(1+SUM($B134:$B$228))-'Swap - Encargos'!G51-'Swap - Encargos'!$L51</f>
        <v>238.05519999999996</v>
      </c>
      <c r="Q134" s="4">
        <f>Forward!Q134*(1+SUM($B134:$B$228))-'Swap - Encargos'!H51-'Swap - Encargos'!$L51</f>
        <v>231.46999999999997</v>
      </c>
      <c r="R134" s="4">
        <f>Forward!R134*(1+SUM($B134:$B$228))-'Swap - Encargos'!I51-'Swap - Encargos'!$L51</f>
        <v>213.85399999999998</v>
      </c>
      <c r="S134" s="4">
        <f>Forward!S134*(1+SUM($B134:$B$228))-'Swap - Encargos'!J51-'Swap - Encargos'!$L51</f>
        <v>183.62199999999999</v>
      </c>
      <c r="T134" s="4">
        <f>Forward!T134*(1+SUM($B134:$B$228))-'Swap - Encargos'!K51-'Swap - Encargos'!$L51</f>
        <v>173.25239999999999</v>
      </c>
      <c r="U134" s="4">
        <f>Forward!U134*(1+SUM($B134:$B$228))</f>
        <v>0</v>
      </c>
      <c r="V134" s="6"/>
      <c r="W134" s="20">
        <f t="shared" si="0"/>
        <v>258.91213333333326</v>
      </c>
      <c r="X134" s="20">
        <f t="shared" si="1"/>
        <v>175.33116712962962</v>
      </c>
      <c r="Y134" s="23">
        <f t="shared" si="2"/>
        <v>234.84247999999994</v>
      </c>
      <c r="Z134" s="23">
        <f t="shared" si="3"/>
        <v>166.65654845679012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143.09986666666674</v>
      </c>
      <c r="AJ134" s="9">
        <f t="shared" si="8"/>
        <v>0.35595919193125264</v>
      </c>
      <c r="AK134" s="9">
        <f>IF(AJ134&gt;0,AJ134,0)</f>
        <v>0.35595919193125264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Forward!O135*(1+SUM($B135:$B$228))-'Swap - Encargos'!F52-'Swap - Encargos'!$L52</f>
        <v>355.72559999999999</v>
      </c>
      <c r="P135" s="4">
        <f>Forward!P135*(1+SUM($B135:$B$228))-'Swap - Encargos'!G52-'Swap - Encargos'!$L52</f>
        <v>240.7244</v>
      </c>
      <c r="Q135" s="4">
        <f>Forward!Q135*(1+SUM($B135:$B$228))-'Swap - Encargos'!H52-'Swap - Encargos'!$L52</f>
        <v>247.33080000000001</v>
      </c>
      <c r="R135" s="4">
        <f>Forward!R135*(1+SUM($B135:$B$228))-'Swap - Encargos'!I52-'Swap - Encargos'!$L52</f>
        <v>219.642</v>
      </c>
      <c r="S135" s="4">
        <f>Forward!S135*(1+SUM($B135:$B$228))-'Swap - Encargos'!J52-'Swap - Encargos'!$L52</f>
        <v>202.0762</v>
      </c>
      <c r="T135" s="4">
        <f>Forward!T135*(1+SUM($B135:$B$228))-'Swap - Encargos'!K52-'Swap - Encargos'!$L52</f>
        <v>175.1414</v>
      </c>
      <c r="U135" s="4">
        <f>Forward!U135*(1+SUM($B135:$B$228))</f>
        <v>0</v>
      </c>
      <c r="V135" s="6"/>
      <c r="W135" s="20">
        <f t="shared" si="0"/>
        <v>277.48016666666666</v>
      </c>
      <c r="X135" s="20">
        <f t="shared" si="1"/>
        <v>175.33116712962962</v>
      </c>
      <c r="Y135" s="23">
        <f t="shared" si="2"/>
        <v>250.09006333333335</v>
      </c>
      <c r="Z135" s="23">
        <f t="shared" si="3"/>
        <v>166.65654845679012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124.53183333333334</v>
      </c>
      <c r="AJ135" s="9">
        <f>(AE135-W135)/AE135</f>
        <v>0.30977143302521648</v>
      </c>
      <c r="AK135" s="9">
        <f>IF(AJ135&gt;0,AJ135,0)</f>
        <v>0.30977143302521648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Forward!O136*(1+SUM($B136:$B$228))-'Swap - Encargos'!F53-'Swap - Encargos'!$L53</f>
        <v>311.68000000000006</v>
      </c>
      <c r="P136" s="4">
        <f>Forward!P136*(1+SUM($B136:$B$228))-'Swap - Encargos'!G53-'Swap - Encargos'!$L53</f>
        <v>226.72160000000002</v>
      </c>
      <c r="Q136" s="4">
        <f>Forward!Q136*(1+SUM($B136:$B$228))-'Swap - Encargos'!H53-'Swap - Encargos'!$L53</f>
        <v>226.41440000000006</v>
      </c>
      <c r="R136" s="4">
        <f>Forward!R136*(1+SUM($B136:$B$228))-'Swap - Encargos'!I53-'Swap - Encargos'!$L53</f>
        <v>211.01120000000003</v>
      </c>
      <c r="S136" s="4">
        <f>Forward!S136*(1+SUM($B136:$B$228))-'Swap - Encargos'!J53-'Swap - Encargos'!$L53</f>
        <v>199.60800000000003</v>
      </c>
      <c r="T136" s="4">
        <f>Forward!T136*(1+SUM($B136:$B$228))-'Swap - Encargos'!K53-'Swap - Encargos'!$L53</f>
        <v>186.18560000000002</v>
      </c>
      <c r="U136" s="4">
        <f>Forward!U136*(1+SUM($B136:$B$228))</f>
        <v>0</v>
      </c>
      <c r="V136" s="6"/>
      <c r="W136" s="20">
        <f t="shared" si="0"/>
        <v>249.34595555555558</v>
      </c>
      <c r="X136" s="20">
        <f t="shared" si="1"/>
        <v>175.33116712962962</v>
      </c>
      <c r="Y136" s="23">
        <f t="shared" si="2"/>
        <v>230.90389333333334</v>
      </c>
      <c r="Z136" s="23">
        <f t="shared" si="3"/>
        <v>166.65654845679012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152.66604444444442</v>
      </c>
      <c r="AJ136" s="9">
        <f t="shared" ref="AJ136:AJ139" si="18">(AE136-W136)/AE136</f>
        <v>0.37975494374407837</v>
      </c>
      <c r="AK136" s="9">
        <f t="shared" ref="AK136:AK139" si="19">IF(AJ136&gt;0,AJ136,0)</f>
        <v>0.37975494374407837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Forward!O137*(1+SUM($B137:$B$228))-'Swap - Encargos'!F54-'Swap - Encargos'!$L54</f>
        <v>240.0625</v>
      </c>
      <c r="P137" s="4">
        <f>Forward!P137*(1+SUM($B137:$B$228))-'Swap - Encargos'!G54-'Swap - Encargos'!$L54</f>
        <v>221.7</v>
      </c>
      <c r="Q137" s="4">
        <f>Forward!Q137*(1+SUM($B137:$B$228))-'Swap - Encargos'!H54-'Swap - Encargos'!$L54</f>
        <v>224.5</v>
      </c>
      <c r="R137" s="4">
        <f>Forward!R137*(1+SUM($B137:$B$228))-'Swap - Encargos'!I54-'Swap - Encargos'!$L54</f>
        <v>205.2</v>
      </c>
      <c r="S137" s="4">
        <f>Forward!S137*(1+SUM($B137:$B$228))-'Swap - Encargos'!J54-'Swap - Encargos'!$L54</f>
        <v>184.88749999999999</v>
      </c>
      <c r="T137" s="4">
        <f>Forward!T137*(1+SUM($B137:$B$228))-'Swap - Encargos'!K54-'Swap - Encargos'!$L54</f>
        <v>178.67499999999998</v>
      </c>
      <c r="U137" s="4">
        <f>Forward!U137*(1+SUM($B137:$B$228))</f>
        <v>0</v>
      </c>
      <c r="V137" s="4"/>
      <c r="W137" s="20">
        <f t="shared" si="0"/>
        <v>225.84895833333334</v>
      </c>
      <c r="X137" s="20">
        <f t="shared" si="1"/>
        <v>175.33116712962962</v>
      </c>
      <c r="Y137" s="23">
        <f t="shared" si="2"/>
        <v>212.20062499999997</v>
      </c>
      <c r="Z137" s="23">
        <f t="shared" si="3"/>
        <v>166.65654845679012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176.16304166666666</v>
      </c>
      <c r="AJ137" s="9">
        <f t="shared" si="18"/>
        <v>0.43820344085914514</v>
      </c>
      <c r="AK137" s="9">
        <f t="shared" si="19"/>
        <v>0.43820344085914514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Forward!O138*(1+SUM($B138:$B$228))-'Swap - Encargos'!F55-'Swap - Encargos'!$L55</f>
        <v>279.95460000000003</v>
      </c>
      <c r="P138" s="4">
        <f>Forward!P138*(1+SUM($B138:$B$228))-'Swap - Encargos'!G55-'Swap - Encargos'!$L55</f>
        <v>234.83859999999999</v>
      </c>
      <c r="Q138" s="4">
        <f>Forward!Q138*(1+SUM($B138:$B$228))-'Swap - Encargos'!H55-'Swap - Encargos'!$L55</f>
        <v>225.69940000000003</v>
      </c>
      <c r="R138" s="4">
        <f>Forward!R138*(1+SUM($B138:$B$228))-'Swap - Encargos'!I55-'Swap - Encargos'!$L55</f>
        <v>207.54860000000002</v>
      </c>
      <c r="S138" s="4">
        <f>Forward!S138*(1+SUM($B138:$B$228))-'Swap - Encargos'!J55-'Swap - Encargos'!$L55</f>
        <v>202.4442</v>
      </c>
      <c r="T138" s="4">
        <f>Forward!T138*(1+SUM($B138:$B$228))-'Swap - Encargos'!K55-'Swap - Encargos'!$L55</f>
        <v>180.27600000000001</v>
      </c>
      <c r="U138" s="4">
        <f>Forward!U138*(1+SUM($B138:$B$228))</f>
        <v>0</v>
      </c>
      <c r="V138" s="4"/>
      <c r="W138" s="20">
        <f t="shared" si="0"/>
        <v>238.78575555555557</v>
      </c>
      <c r="X138" s="20">
        <f t="shared" si="1"/>
        <v>175.33116712962962</v>
      </c>
      <c r="Y138" s="23">
        <f t="shared" si="2"/>
        <v>223.45183999999998</v>
      </c>
      <c r="Z138" s="23">
        <f t="shared" si="3"/>
        <v>166.65654845679012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163.22624444444443</v>
      </c>
      <c r="AJ138" s="9">
        <f t="shared" si="18"/>
        <v>0.40602331384248341</v>
      </c>
      <c r="AK138" s="9">
        <f t="shared" si="19"/>
        <v>0.40602331384248341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Forward!O139*(1+SUM($B139:$B$228))-'Swap - Encargos'!F56-'Swap - Encargos'!$L56</f>
        <v>265</v>
      </c>
      <c r="P139" s="4">
        <f>Forward!P139*(1+SUM($B139:$B$228))-'Swap - Encargos'!G56-'Swap - Encargos'!$L56</f>
        <v>242</v>
      </c>
      <c r="Q139" s="4">
        <f>Forward!Q139*(1+SUM($B139:$B$228))-'Swap - Encargos'!H56-'Swap - Encargos'!$L56</f>
        <v>227</v>
      </c>
      <c r="R139" s="4">
        <f>Forward!R139*(1+SUM($B139:$B$228))-'Swap - Encargos'!I56-'Swap - Encargos'!$L56</f>
        <v>211</v>
      </c>
      <c r="S139" s="4">
        <f>Forward!S139*(1+SUM($B139:$B$228))-'Swap - Encargos'!J56-'Swap - Encargos'!$L56</f>
        <v>193</v>
      </c>
      <c r="T139" s="4">
        <f>Forward!T139*(1+SUM($B139:$B$228))-'Swap - Encargos'!K56-'Swap - Encargos'!$L56</f>
        <v>183</v>
      </c>
      <c r="U139" s="4">
        <f>Forward!U139*(1+SUM($B139:$B$228))</f>
        <v>0</v>
      </c>
      <c r="V139" s="4"/>
      <c r="W139" s="20">
        <f t="shared" si="0"/>
        <v>237.16666666666666</v>
      </c>
      <c r="X139" s="20">
        <f t="shared" si="1"/>
        <v>175.33116712962962</v>
      </c>
      <c r="Y139" s="23">
        <f t="shared" si="2"/>
        <v>220.76666666666668</v>
      </c>
      <c r="Z139" s="23">
        <f t="shared" si="3"/>
        <v>166.65654845679012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164.84533333333334</v>
      </c>
      <c r="AJ139" s="9">
        <f t="shared" si="18"/>
        <v>0.41005077792039379</v>
      </c>
      <c r="AK139" s="9">
        <f t="shared" si="19"/>
        <v>0.41005077792039379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56F63-6900-4246-A1B9-64EF5B80B091}">
  <dimension ref="A1:AR145"/>
  <sheetViews>
    <sheetView topLeftCell="A85" workbookViewId="0">
      <selection activeCell="A85" sqref="A1:XFD104857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Forward!K86*(1+SUM($B86:$B$228))-'Swap - Encargos'!B3-'Swap - Encargos'!$M3-'Swap - Encargos'!$L3</f>
        <v>231.94799999999998</v>
      </c>
      <c r="L86" s="4">
        <f>Forward!L86*(1+SUM($B86:$B$228))-'Swap - Encargos'!C3-'Swap - Encargos'!$M3-'Swap - Encargos'!$L3</f>
        <v>243.50200000000001</v>
      </c>
      <c r="M86" s="4">
        <f>Forward!M86*(1+SUM($B86:$B$228))-'Swap - Encargos'!D3-'Swap - Encargos'!$M3-'Swap - Encargos'!$L3</f>
        <v>216.50799999999998</v>
      </c>
      <c r="N86" s="4">
        <f>Forward!N86*(1+SUM($B86:$B$228))-'Swap - Encargos'!E3-'Swap - Encargos'!$M3-'Swap - Encargos'!$L3</f>
        <v>199.178</v>
      </c>
      <c r="O86" s="4">
        <f>Forward!O86*(1+SUM($B86:$B$228))-'Swap - Encargos'!F3-'Swap - Encargos'!$M3-'Swap - Encargos'!$L3</f>
        <v>192.40199999999999</v>
      </c>
      <c r="P86" s="4"/>
      <c r="Q86" s="4"/>
      <c r="R86" s="4"/>
      <c r="S86" s="4"/>
      <c r="T86" s="4"/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230.65266666666665</v>
      </c>
      <c r="X86" s="20">
        <f t="shared" ref="X86:X139" si="1">AVERAGE($W$2:$W$198)</f>
        <v>170.33116712962965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216.70759999999999</v>
      </c>
      <c r="Z86" s="23">
        <f t="shared" ref="Z86:Z139" si="3">AVERAGE($Y$2:$Y$198)</f>
        <v>161.83247438271607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143.27933333333331</v>
      </c>
      <c r="AJ86" s="9">
        <f t="shared" ref="AJ86:AJ134" si="8">(AE86-W86)/AE86</f>
        <v>0.3831694889266854</v>
      </c>
      <c r="AK86" s="9">
        <f t="shared" ref="AK86:AK130" si="9">IF(AJ86&gt;0,AJ86,0)</f>
        <v>0.3831694889266854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Forward!K87*(1+SUM($B87:$B$228))-'Swap - Encargos'!B4-'Swap - Encargos'!$M4-'Swap - Encargos'!$L4</f>
        <v>147.47179999999997</v>
      </c>
      <c r="L87" s="4">
        <f>Forward!L87*(1+SUM($B87:$B$228))-'Swap - Encargos'!C4-'Swap - Encargos'!$M4-'Swap - Encargos'!$L4</f>
        <v>227.68439999999998</v>
      </c>
      <c r="M87" s="4">
        <f>Forward!M87*(1+SUM($B87:$B$228))-'Swap - Encargos'!D4-'Swap - Encargos'!$M4-'Swap - Encargos'!$L4</f>
        <v>220.43539999999996</v>
      </c>
      <c r="N87" s="4">
        <f>Forward!N87*(1+SUM($B87:$B$228))-'Swap - Encargos'!E4-'Swap - Encargos'!$M4-'Swap - Encargos'!$L4</f>
        <v>201.53659999999999</v>
      </c>
      <c r="O87" s="4">
        <f>Forward!O87*(1+SUM($B87:$B$228))-'Swap - Encargos'!F4-'Swap - Encargos'!$M4-'Swap - Encargos'!$L4</f>
        <v>193.8038</v>
      </c>
      <c r="P87" s="4"/>
      <c r="Q87" s="4"/>
      <c r="R87" s="4"/>
      <c r="S87" s="4"/>
      <c r="T87" s="4"/>
      <c r="U87" s="4">
        <f>Forward!U87*(1+SUM($B87:$B$228))</f>
        <v>0</v>
      </c>
      <c r="V87" s="6"/>
      <c r="W87" s="20">
        <f t="shared" si="0"/>
        <v>200.03233333333333</v>
      </c>
      <c r="X87" s="20">
        <f t="shared" si="1"/>
        <v>170.33116712962965</v>
      </c>
      <c r="Y87" s="23">
        <f t="shared" si="2"/>
        <v>195.72853666666663</v>
      </c>
      <c r="Z87" s="23">
        <f t="shared" si="3"/>
        <v>161.83247438271607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173.89966666666663</v>
      </c>
      <c r="AJ87" s="9">
        <f t="shared" si="8"/>
        <v>0.46505692657131953</v>
      </c>
      <c r="AK87" s="9">
        <f t="shared" si="9"/>
        <v>0.46505692657131953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Forward!K88*(1+SUM($B88:$B$228))-'Swap - Encargos'!B5-'Swap - Encargos'!$M5-'Swap - Encargos'!$L5</f>
        <v>191.64800000000002</v>
      </c>
      <c r="L88" s="4">
        <f>Forward!L88*(1+SUM($B88:$B$228))-'Swap - Encargos'!C5-'Swap - Encargos'!$M5-'Swap - Encargos'!$L5</f>
        <v>261.27700000000004</v>
      </c>
      <c r="M88" s="4">
        <f>Forward!M88*(1+SUM($B88:$B$228))-'Swap - Encargos'!D5-'Swap - Encargos'!$M5-'Swap - Encargos'!$L5</f>
        <v>225.46250000000003</v>
      </c>
      <c r="N88" s="4">
        <f>Forward!N88*(1+SUM($B88:$B$228))-'Swap - Encargos'!E5-'Swap - Encargos'!$M5-'Swap - Encargos'!$L5</f>
        <v>194.3</v>
      </c>
      <c r="O88" s="4">
        <f>Forward!O88*(1+SUM($B88:$B$228))-'Swap - Encargos'!F5-'Swap - Encargos'!$M5-'Swap - Encargos'!$L5</f>
        <v>190.64800000000002</v>
      </c>
      <c r="P88" s="4"/>
      <c r="Q88" s="4"/>
      <c r="R88" s="4"/>
      <c r="S88" s="4"/>
      <c r="T88" s="4"/>
      <c r="U88" s="4">
        <f>Forward!U88*(1+SUM($B88:$B$228))</f>
        <v>0</v>
      </c>
      <c r="V88" s="6"/>
      <c r="W88" s="20">
        <f t="shared" si="0"/>
        <v>226.27650000000006</v>
      </c>
      <c r="X88" s="20">
        <f t="shared" si="1"/>
        <v>170.33116712962965</v>
      </c>
      <c r="Y88" s="23">
        <f t="shared" si="2"/>
        <v>206.27883333333335</v>
      </c>
      <c r="Z88" s="23">
        <f t="shared" si="3"/>
        <v>161.83247438271607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147.6554999999999</v>
      </c>
      <c r="AJ88" s="9">
        <f t="shared" si="8"/>
        <v>0.39487259715670209</v>
      </c>
      <c r="AK88" s="9">
        <f t="shared" si="9"/>
        <v>0.39487259715670209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Forward!K89*(1+SUM($B89:$B$228))-'Swap - Encargos'!B6-'Swap - Encargos'!$M6-'Swap - Encargos'!$L6</f>
        <v>163.73160000000001</v>
      </c>
      <c r="L89" s="4">
        <f>Forward!L89*(1+SUM($B89:$B$228))-'Swap - Encargos'!C6-'Swap - Encargos'!$M6-'Swap - Encargos'!$L6</f>
        <v>250.09740000000005</v>
      </c>
      <c r="M89" s="4">
        <f>Forward!M89*(1+SUM($B89:$B$228))-'Swap - Encargos'!D6-'Swap - Encargos'!$M6-'Swap - Encargos'!$L6</f>
        <v>228.33990000000006</v>
      </c>
      <c r="N89" s="4">
        <f>Forward!N89*(1+SUM($B89:$B$228))-'Swap - Encargos'!E6-'Swap - Encargos'!$M6-'Swap - Encargos'!$L6</f>
        <v>198.44060000000002</v>
      </c>
      <c r="O89" s="4">
        <f>Forward!O89*(1+SUM($B89:$B$228))-'Swap - Encargos'!F6-'Swap - Encargos'!$M6-'Swap - Encargos'!$L6</f>
        <v>187.91820000000001</v>
      </c>
      <c r="P89" s="4"/>
      <c r="Q89" s="4"/>
      <c r="R89" s="4"/>
      <c r="S89" s="4"/>
      <c r="T89" s="4"/>
      <c r="U89" s="4">
        <f>Forward!U89*(1+SUM($B89:$B$228))</f>
        <v>0</v>
      </c>
      <c r="V89" s="6"/>
      <c r="W89" s="20">
        <f t="shared" si="0"/>
        <v>216.94871666666671</v>
      </c>
      <c r="X89" s="20">
        <f t="shared" si="1"/>
        <v>170.33116712962965</v>
      </c>
      <c r="Y89" s="23">
        <f t="shared" si="2"/>
        <v>197.51896000000002</v>
      </c>
      <c r="Z89" s="23">
        <f t="shared" si="3"/>
        <v>161.83247438271607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156.98328333333325</v>
      </c>
      <c r="AJ89" s="9">
        <f t="shared" si="8"/>
        <v>0.41981772978331156</v>
      </c>
      <c r="AK89" s="9">
        <f t="shared" si="9"/>
        <v>0.41981772978331156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Forward!K90*(1+SUM($B90:$B$228))-'Swap - Encargos'!B7-'Swap - Encargos'!$M7-'Swap - Encargos'!$L7</f>
        <v>159.54900000000001</v>
      </c>
      <c r="L90" s="4">
        <f>Forward!L90*(1+SUM($B90:$B$228))-'Swap - Encargos'!C7-'Swap - Encargos'!$M7-'Swap - Encargos'!$L7</f>
        <v>221.22949999999997</v>
      </c>
      <c r="M90" s="4">
        <f>Forward!M90*(1+SUM($B90:$B$228))-'Swap - Encargos'!D7-'Swap - Encargos'!$M7-'Swap - Encargos'!$L7</f>
        <v>223.97159999999997</v>
      </c>
      <c r="N90" s="4">
        <f>Forward!N90*(1+SUM($B90:$B$228))-'Swap - Encargos'!E7-'Swap - Encargos'!$M7-'Swap - Encargos'!$L7</f>
        <v>207.3776</v>
      </c>
      <c r="O90" s="4">
        <f>Forward!O90*(1+SUM($B90:$B$228))-'Swap - Encargos'!F7-'Swap - Encargos'!$M7-'Swap - Encargos'!$L7</f>
        <v>189.94</v>
      </c>
      <c r="P90" s="4"/>
      <c r="Q90" s="4"/>
      <c r="R90" s="4"/>
      <c r="S90" s="4"/>
      <c r="T90" s="4"/>
      <c r="U90" s="4">
        <f>Forward!U90*(1+SUM($B90:$B$228))</f>
        <v>0</v>
      </c>
      <c r="V90" s="6"/>
      <c r="W90" s="20">
        <f t="shared" si="0"/>
        <v>206.89765555555553</v>
      </c>
      <c r="X90" s="20">
        <f t="shared" si="1"/>
        <v>170.33116712962965</v>
      </c>
      <c r="Y90" s="23">
        <f t="shared" si="2"/>
        <v>189.77694</v>
      </c>
      <c r="Z90" s="23">
        <f t="shared" si="3"/>
        <v>161.83247438271607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167.03434444444443</v>
      </c>
      <c r="AJ90" s="9">
        <f t="shared" si="8"/>
        <v>0.44669711189319034</v>
      </c>
      <c r="AK90" s="9">
        <f t="shared" si="9"/>
        <v>0.44669711189319034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Forward!K91*(1+SUM($B91:$B$228))-'Swap - Encargos'!B8-'Swap - Encargos'!$M8-'Swap - Encargos'!$L8</f>
        <v>152.70000000000002</v>
      </c>
      <c r="L91" s="4">
        <f>Forward!L91*(1+SUM($B91:$B$228))-'Swap - Encargos'!C8-'Swap - Encargos'!$M8-'Swap - Encargos'!$L8</f>
        <v>222.60000000000002</v>
      </c>
      <c r="M91" s="4">
        <f>Forward!M91*(1+SUM($B91:$B$228))-'Swap - Encargos'!D8-'Swap - Encargos'!$M8-'Swap - Encargos'!$L8</f>
        <v>218.02500000000003</v>
      </c>
      <c r="N91" s="4">
        <f>Forward!N91*(1+SUM($B91:$B$228))-'Swap - Encargos'!E8-'Swap - Encargos'!$M8-'Swap - Encargos'!$L8</f>
        <v>189.35000000000002</v>
      </c>
      <c r="O91" s="4">
        <f>Forward!O91*(1+SUM($B91:$B$228))-'Swap - Encargos'!F8-'Swap - Encargos'!$M8-'Swap - Encargos'!$L8</f>
        <v>180.95000000000002</v>
      </c>
      <c r="P91" s="4"/>
      <c r="Q91" s="4"/>
      <c r="R91" s="4"/>
      <c r="S91" s="4"/>
      <c r="T91" s="4"/>
      <c r="U91" s="4">
        <f>Forward!U91*(1+SUM($B91:$B$228))</f>
        <v>0</v>
      </c>
      <c r="V91" s="6"/>
      <c r="W91" s="20">
        <f t="shared" si="0"/>
        <v>202.86527777777781</v>
      </c>
      <c r="X91" s="20">
        <f t="shared" si="1"/>
        <v>170.33116712962965</v>
      </c>
      <c r="Y91" s="23">
        <f t="shared" si="2"/>
        <v>180</v>
      </c>
      <c r="Z91" s="23">
        <f t="shared" si="3"/>
        <v>161.83247438271607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171.06672222222215</v>
      </c>
      <c r="AJ91" s="9">
        <f t="shared" si="8"/>
        <v>0.45748083133356376</v>
      </c>
      <c r="AK91" s="9">
        <f t="shared" si="9"/>
        <v>0.45748083133356376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Forward!K92*(1+SUM($B92:$B$228))-'Swap - Encargos'!B9-'Swap - Encargos'!$M9-'Swap - Encargos'!$L9</f>
        <v>72.325100000000006</v>
      </c>
      <c r="L92" s="4">
        <f>Forward!L92*(1+SUM($B92:$B$228))-'Swap - Encargos'!C9-'Swap - Encargos'!$M9-'Swap - Encargos'!$L9</f>
        <v>203.52110000000002</v>
      </c>
      <c r="M92" s="4">
        <f>Forward!M92*(1+SUM($B92:$B$228))-'Swap - Encargos'!D9-'Swap - Encargos'!$M9-'Swap - Encargos'!$L9</f>
        <v>206.52110000000002</v>
      </c>
      <c r="N92" s="4">
        <f>Forward!N92*(1+SUM($B92:$B$228))-'Swap - Encargos'!E9-'Swap - Encargos'!$M9-'Swap - Encargos'!$L9</f>
        <v>194.16490000000002</v>
      </c>
      <c r="O92" s="4">
        <f>Forward!O92*(1+SUM($B92:$B$228))-'Swap - Encargos'!F9-'Swap - Encargos'!$M9-'Swap - Encargos'!$L9</f>
        <v>181.81850000000003</v>
      </c>
      <c r="P92" s="4"/>
      <c r="Q92" s="4"/>
      <c r="R92" s="4"/>
      <c r="S92" s="4"/>
      <c r="T92" s="4"/>
      <c r="U92" s="4">
        <f>Forward!U92*(1+SUM($B92:$B$228))</f>
        <v>0</v>
      </c>
      <c r="V92" s="6"/>
      <c r="W92" s="20">
        <f t="shared" si="0"/>
        <v>181.09573333333336</v>
      </c>
      <c r="X92" s="20">
        <f t="shared" si="1"/>
        <v>170.33116712962965</v>
      </c>
      <c r="Y92" s="23">
        <f t="shared" si="2"/>
        <v>164.43763000000001</v>
      </c>
      <c r="Z92" s="23">
        <f t="shared" si="3"/>
        <v>161.83247438271607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192.8362666666666</v>
      </c>
      <c r="AJ92" s="9">
        <f t="shared" si="8"/>
        <v>0.51569875449725255</v>
      </c>
      <c r="AK92" s="9">
        <f t="shared" si="9"/>
        <v>0.51569875449725255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Forward!K93*(1+SUM($B93:$B$228))-'Swap - Encargos'!B10-'Swap - Encargos'!$M10-'Swap - Encargos'!$L10</f>
        <v>84.334900000000005</v>
      </c>
      <c r="L93" s="4">
        <f>Forward!L93*(1+SUM($B93:$B$228))-'Swap - Encargos'!C10-'Swap - Encargos'!$M10-'Swap - Encargos'!$L10</f>
        <v>193.5453</v>
      </c>
      <c r="M93" s="4">
        <f>Forward!M93*(1+SUM($B93:$B$228))-'Swap - Encargos'!D10-'Swap - Encargos'!$M10-'Swap - Encargos'!$L10</f>
        <v>197.42080000000001</v>
      </c>
      <c r="N93" s="4">
        <f>Forward!N93*(1+SUM($B93:$B$228))-'Swap - Encargos'!E10-'Swap - Encargos'!$M10-'Swap - Encargos'!$L10</f>
        <v>185.66980000000001</v>
      </c>
      <c r="O93" s="4">
        <f>Forward!O93*(1+SUM($B93:$B$228))-'Swap - Encargos'!F10-'Swap - Encargos'!$M10-'Swap - Encargos'!$L10</f>
        <v>179.26900000000001</v>
      </c>
      <c r="P93" s="4">
        <f>Forward!P93*(1+SUM($B93:$B$228))-'Swap - Encargos'!G10-'Swap - Encargos'!$M10-'Swap - Encargos'!$L10</f>
        <v>175.8682</v>
      </c>
      <c r="Q93" s="4">
        <f>Forward!Q93*(1+SUM($B93:$B$228))-'Swap - Encargos'!H10-'Swap - Encargos'!$M10-'Swap - Encargos'!$L10</f>
        <v>174.99270000000001</v>
      </c>
      <c r="R93" s="4"/>
      <c r="S93" s="4"/>
      <c r="T93" s="4"/>
      <c r="U93" s="4">
        <f>Forward!U93*(1+SUM($B93:$B$228))</f>
        <v>0</v>
      </c>
      <c r="V93" s="6"/>
      <c r="W93" s="20">
        <f t="shared" si="0"/>
        <v>178.137675</v>
      </c>
      <c r="X93" s="20">
        <f t="shared" si="1"/>
        <v>170.33116712962965</v>
      </c>
      <c r="Y93" s="23">
        <f t="shared" si="2"/>
        <v>178.726845</v>
      </c>
      <c r="Z93" s="23">
        <f t="shared" si="3"/>
        <v>161.83247438271607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195.79432499999996</v>
      </c>
      <c r="AJ93" s="9">
        <f t="shared" si="8"/>
        <v>0.52360943968422058</v>
      </c>
      <c r="AK93" s="9">
        <f t="shared" si="9"/>
        <v>0.52360943968422058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Forward!K94*(1+SUM($B94:$B$228))-'Swap - Encargos'!B11-'Swap - Encargos'!$M11-'Swap - Encargos'!$L11</f>
        <v>107.2653</v>
      </c>
      <c r="L94" s="4">
        <f>Forward!L94*(1+SUM($B94:$B$228))-'Swap - Encargos'!C11-'Swap - Encargos'!$M11-'Swap - Encargos'!$L11</f>
        <v>179.2039</v>
      </c>
      <c r="M94" s="4">
        <f>Forward!M94*(1+SUM($B94:$B$228))-'Swap - Encargos'!D11-'Swap - Encargos'!$M11-'Swap - Encargos'!$L11</f>
        <v>196.45480000000001</v>
      </c>
      <c r="N94" s="4">
        <f>Forward!N94*(1+SUM($B94:$B$228))-'Swap - Encargos'!E11-'Swap - Encargos'!$M11-'Swap - Encargos'!$L11</f>
        <v>194.74</v>
      </c>
      <c r="O94" s="4">
        <f>Forward!O94*(1+SUM($B94:$B$228))-'Swap - Encargos'!F11-'Swap - Encargos'!$M11-'Swap - Encargos'!$L11</f>
        <v>182.31040000000002</v>
      </c>
      <c r="P94" s="4">
        <f>Forward!P94*(1+SUM($B94:$B$228))-'Swap - Encargos'!G11-'Swap - Encargos'!$M11-'Swap - Encargos'!$L11</f>
        <v>178.88080000000002</v>
      </c>
      <c r="Q94" s="4">
        <f>Forward!Q94*(1+SUM($B94:$B$228))-'Swap - Encargos'!H11-'Swap - Encargos'!$M11-'Swap - Encargos'!$L11</f>
        <v>171.9873</v>
      </c>
      <c r="R94" s="4"/>
      <c r="S94" s="4"/>
      <c r="T94" s="4"/>
      <c r="U94" s="4">
        <f>Forward!U94*(1+SUM($B94:$B$228))</f>
        <v>0</v>
      </c>
      <c r="V94" s="6"/>
      <c r="W94" s="20">
        <f t="shared" si="0"/>
        <v>180.41348888888891</v>
      </c>
      <c r="X94" s="20">
        <f t="shared" si="1"/>
        <v>170.33116712962965</v>
      </c>
      <c r="Y94" s="23">
        <f t="shared" si="2"/>
        <v>181.54361333333333</v>
      </c>
      <c r="Z94" s="23">
        <f t="shared" si="3"/>
        <v>161.83247438271607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193.51851111111105</v>
      </c>
      <c r="AJ94" s="9">
        <f t="shared" si="8"/>
        <v>0.51752326923374059</v>
      </c>
      <c r="AK94" s="9">
        <f t="shared" si="9"/>
        <v>0.51752326923374059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Forward!K95*(1+SUM($B95:$B$228))-'Swap - Encargos'!B12-'Swap - Encargos'!$M12-'Swap - Encargos'!$L12</f>
        <v>82.251999999999995</v>
      </c>
      <c r="L95" s="4">
        <f>Forward!L95*(1+SUM($B95:$B$228))-'Swap - Encargos'!C12-'Swap - Encargos'!$M12-'Swap - Encargos'!$L12</f>
        <v>147.964</v>
      </c>
      <c r="M95" s="4">
        <f>Forward!M95*(1+SUM($B95:$B$228))-'Swap - Encargos'!D12-'Swap - Encargos'!$M12-'Swap - Encargos'!$L12</f>
        <v>172.596</v>
      </c>
      <c r="N95" s="4">
        <f>Forward!N95*(1+SUM($B95:$B$228))-'Swap - Encargos'!E12-'Swap - Encargos'!$M12-'Swap - Encargos'!$L12</f>
        <v>176.596</v>
      </c>
      <c r="O95" s="4">
        <f>Forward!O95*(1+SUM($B95:$B$228))-'Swap - Encargos'!F12-'Swap - Encargos'!$M12-'Swap - Encargos'!$L12</f>
        <v>168.14320000000001</v>
      </c>
      <c r="P95" s="4">
        <f>Forward!P95*(1+SUM($B95:$B$228))-'Swap - Encargos'!G12-'Swap - Encargos'!$M12-'Swap - Encargos'!$L12</f>
        <v>165.78</v>
      </c>
      <c r="Q95" s="4">
        <f>Forward!Q95*(1+SUM($B95:$B$228))-'Swap - Encargos'!H12-'Swap - Encargos'!$M12-'Swap - Encargos'!$L12</f>
        <v>158.87199999999999</v>
      </c>
      <c r="R95" s="4"/>
      <c r="S95" s="4"/>
      <c r="T95" s="4"/>
      <c r="U95" s="4">
        <f>Forward!U95*(1+SUM($B95:$B$228))</f>
        <v>0</v>
      </c>
      <c r="V95" s="6"/>
      <c r="W95" s="20">
        <f t="shared" si="0"/>
        <v>157.85666666666668</v>
      </c>
      <c r="X95" s="20">
        <f t="shared" si="1"/>
        <v>170.33116712962965</v>
      </c>
      <c r="Y95" s="23">
        <f t="shared" si="2"/>
        <v>162.03944000000001</v>
      </c>
      <c r="Z95" s="23">
        <f t="shared" si="3"/>
        <v>161.83247438271607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216.07533333333328</v>
      </c>
      <c r="AJ95" s="9">
        <f t="shared" si="8"/>
        <v>0.57784659599428057</v>
      </c>
      <c r="AK95" s="9">
        <f t="shared" si="9"/>
        <v>0.57784659599428057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Forward!K96*(1+SUM($B96:$B$228))-'Swap - Encargos'!B13-'Swap - Encargos'!$M13-'Swap - Encargos'!$L13</f>
        <v>75.813000000000002</v>
      </c>
      <c r="L96" s="4">
        <f>Forward!L96*(1+SUM($B96:$B$228))-'Swap - Encargos'!C13-'Swap - Encargos'!$M13-'Swap - Encargos'!$L13</f>
        <v>97.259700000000009</v>
      </c>
      <c r="M96" s="4">
        <f>Forward!M96*(1+SUM($B96:$B$228))-'Swap - Encargos'!D13-'Swap - Encargos'!$M13-'Swap - Encargos'!$L13</f>
        <v>143.63909999999998</v>
      </c>
      <c r="N96" s="4">
        <f>Forward!N96*(1+SUM($B96:$B$228))-'Swap - Encargos'!E13-'Swap - Encargos'!$M13-'Swap - Encargos'!$L13</f>
        <v>158.39609999999999</v>
      </c>
      <c r="O96" s="4">
        <f>Forward!O96*(1+SUM($B96:$B$228))-'Swap - Encargos'!F13-'Swap - Encargos'!$M13-'Swap - Encargos'!$L13</f>
        <v>149.9905</v>
      </c>
      <c r="P96" s="4">
        <f>Forward!P96*(1+SUM($B96:$B$228))-'Swap - Encargos'!G13-'Swap - Encargos'!$M13-'Swap - Encargos'!$L13</f>
        <v>162.7475</v>
      </c>
      <c r="Q96" s="4">
        <f>Forward!Q96*(1+SUM($B96:$B$228))-'Swap - Encargos'!H13-'Swap - Encargos'!$M13-'Swap - Encargos'!$L13</f>
        <v>155.869</v>
      </c>
      <c r="R96" s="4">
        <f>Forward!R96*(1+SUM($B96:$B$228))-'Swap - Encargos'!I13-'Swap - Encargos'!$M13-'Swap - Encargos'!$L13</f>
        <v>154.9905</v>
      </c>
      <c r="S96" s="4">
        <f>Forward!S96*(1+SUM($B96:$B$228))-'Swap - Encargos'!J13-'Swap - Encargos'!$M13-'Swap - Encargos'!$L13</f>
        <v>150.11199999999999</v>
      </c>
      <c r="T96" s="4">
        <f>Forward!T96*(1+SUM($B96:$B$228))-'Swap - Encargos'!K13-'Swap - Encargos'!$M13-'Swap - Encargos'!$L13</f>
        <v>143.23349999999999</v>
      </c>
      <c r="U96" s="4">
        <f>Forward!U96*(1+SUM($B96:$B$228))</f>
        <v>0</v>
      </c>
      <c r="V96" s="6"/>
      <c r="W96" s="20">
        <f t="shared" si="0"/>
        <v>128.51034999999999</v>
      </c>
      <c r="X96" s="20">
        <f t="shared" si="1"/>
        <v>170.33116712962965</v>
      </c>
      <c r="Y96" s="23">
        <f t="shared" si="2"/>
        <v>139.50876333333332</v>
      </c>
      <c r="Z96" s="23">
        <f t="shared" si="3"/>
        <v>161.83247438271607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245.42164999999997</v>
      </c>
      <c r="AJ96" s="9">
        <f t="shared" si="8"/>
        <v>0.65632695249403639</v>
      </c>
      <c r="AK96" s="9">
        <f t="shared" si="9"/>
        <v>0.65632695249403639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Forward!K97*(1+SUM($B97:$B$228))-'Swap - Encargos'!B14-'Swap - Encargos'!$M14-'Swap - Encargos'!$L14</f>
        <v>78.615600000000001</v>
      </c>
      <c r="L97" s="4">
        <f>Forward!L97*(1+SUM($B97:$B$228))-'Swap - Encargos'!C14-'Swap - Encargos'!$M14-'Swap - Encargos'!$L14</f>
        <v>96.248799999999989</v>
      </c>
      <c r="M97" s="4">
        <f>Forward!M97*(1+SUM($B97:$B$228))-'Swap - Encargos'!D14-'Swap - Encargos'!$M14-'Swap - Encargos'!$L14</f>
        <v>140.11279999999999</v>
      </c>
      <c r="N97" s="4">
        <f>Forward!N97*(1+SUM($B97:$B$228))-'Swap - Encargos'!E14-'Swap - Encargos'!$M14-'Swap - Encargos'!$L14</f>
        <v>152.172</v>
      </c>
      <c r="O97" s="4">
        <f>Forward!O97*(1+SUM($B97:$B$228))-'Swap - Encargos'!F14-'Swap - Encargos'!$M14-'Swap - Encargos'!$L14</f>
        <v>145.79919999999998</v>
      </c>
      <c r="P97" s="4">
        <f>Forward!P97*(1+SUM($B97:$B$228))-'Swap - Encargos'!G14-'Swap - Encargos'!$M14-'Swap - Encargos'!$L14</f>
        <v>166.03</v>
      </c>
      <c r="Q97" s="4">
        <f>Forward!Q97*(1+SUM($B97:$B$228))-'Swap - Encargos'!H14-'Swap - Encargos'!$M14-'Swap - Encargos'!$L14</f>
        <v>164.172</v>
      </c>
      <c r="R97" s="4"/>
      <c r="S97" s="4"/>
      <c r="T97" s="4"/>
      <c r="U97" s="4">
        <f>Forward!U97*(1+SUM($B97:$B$228))</f>
        <v>0</v>
      </c>
      <c r="V97" s="6"/>
      <c r="W97" s="20">
        <f t="shared" si="0"/>
        <v>127.46796666666667</v>
      </c>
      <c r="X97" s="20">
        <f t="shared" si="1"/>
        <v>170.33116712962965</v>
      </c>
      <c r="Y97" s="23">
        <f t="shared" si="2"/>
        <v>138.61565333333334</v>
      </c>
      <c r="Z97" s="23">
        <f t="shared" si="3"/>
        <v>161.83247438271607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246.4640333333333</v>
      </c>
      <c r="AJ97" s="9">
        <f t="shared" si="8"/>
        <v>0.65911458054762184</v>
      </c>
      <c r="AK97" s="9">
        <f t="shared" si="9"/>
        <v>0.65911458054762184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Forward!L98*(1+SUM($B98:$B$228))-'Swap - Encargos'!C15-'Swap - Encargos'!$M15-'Swap - Encargos'!$L15</f>
        <v>85.863200000000006</v>
      </c>
      <c r="M98" s="4">
        <f>Forward!M98*(1+SUM($B98:$B$228))-'Swap - Encargos'!D15-'Swap - Encargos'!$M15-'Swap - Encargos'!$L15</f>
        <v>108.50200000000001</v>
      </c>
      <c r="N98" s="4">
        <f>Forward!N98*(1+SUM($B98:$B$228))-'Swap - Encargos'!E15-'Swap - Encargos'!$M15-'Swap - Encargos'!$L15</f>
        <v>125.983</v>
      </c>
      <c r="O98" s="4">
        <f>Forward!O98*(1+SUM($B98:$B$228))-'Swap - Encargos'!F15-'Swap - Encargos'!$M15-'Swap - Encargos'!$L15</f>
        <v>139.13319999999999</v>
      </c>
      <c r="P98" s="4">
        <f>Forward!P98*(1+SUM($B98:$B$228))-'Swap - Encargos'!G15-'Swap - Encargos'!$M15-'Swap - Encargos'!$L15</f>
        <v>169.60659999999999</v>
      </c>
      <c r="Q98" s="4">
        <f>Forward!Q98*(1+SUM($B98:$B$228))-'Swap - Encargos'!H15-'Swap - Encargos'!$M15-'Swap - Encargos'!$L15</f>
        <v>164.77959999999999</v>
      </c>
      <c r="R98" s="4"/>
      <c r="S98" s="4"/>
      <c r="T98" s="4"/>
      <c r="U98" s="4">
        <f>Forward!U98*(1+SUM($B98:$B$228))</f>
        <v>0</v>
      </c>
      <c r="V98" s="6"/>
      <c r="W98" s="20">
        <f t="shared" si="0"/>
        <v>106.78273333333335</v>
      </c>
      <c r="X98" s="20">
        <f t="shared" si="1"/>
        <v>170.33116712962965</v>
      </c>
      <c r="Y98" s="23">
        <f t="shared" si="2"/>
        <v>125.81760000000001</v>
      </c>
      <c r="Z98" s="23">
        <f t="shared" si="3"/>
        <v>161.83247438271607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262.41598666666664</v>
      </c>
      <c r="AJ98" s="9">
        <f t="shared" si="8"/>
        <v>0.71077165886887872</v>
      </c>
      <c r="AK98" s="9">
        <f t="shared" si="9"/>
        <v>0.71077165886887872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Forward!L99*(1+SUM($B99:$B$228))-'Swap - Encargos'!C16-'Swap - Encargos'!$M16-'Swap - Encargos'!$L16</f>
        <v>87.13069999999999</v>
      </c>
      <c r="M99" s="4">
        <f>Forward!M99*(1+SUM($B99:$B$228))-'Swap - Encargos'!D16-'Swap - Encargos'!$M16-'Swap - Encargos'!$L16</f>
        <v>98.372099999999989</v>
      </c>
      <c r="N99" s="4">
        <f>Forward!N99*(1+SUM($B99:$B$228))-'Swap - Encargos'!E16-'Swap - Encargos'!$M16-'Swap - Encargos'!$L16</f>
        <v>110.45339999999999</v>
      </c>
      <c r="O99" s="4">
        <f>Forward!O99*(1+SUM($B99:$B$228))-'Swap - Encargos'!F16-'Swap - Encargos'!$M16-'Swap - Encargos'!$L16</f>
        <v>129.21449999999999</v>
      </c>
      <c r="P99" s="4">
        <f>Forward!P99*(1+SUM($B99:$B$228))-'Swap - Encargos'!G16-'Swap - Encargos'!$M16-'Swap - Encargos'!$L16</f>
        <v>171.65789999999998</v>
      </c>
      <c r="Q99" s="4">
        <f>Forward!Q99*(1+SUM($B99:$B$228))-'Swap - Encargos'!H16-'Swap - Encargos'!$M16-'Swap - Encargos'!$L16</f>
        <v>167.49779999999998</v>
      </c>
      <c r="R99" s="4"/>
      <c r="S99" s="4"/>
      <c r="T99" s="4"/>
      <c r="U99" s="4">
        <f>Forward!U99*(1+SUM($B99:$B$228))</f>
        <v>0</v>
      </c>
      <c r="V99" s="6"/>
      <c r="W99" s="20">
        <f t="shared" si="0"/>
        <v>99.821061111111106</v>
      </c>
      <c r="X99" s="20">
        <f t="shared" si="1"/>
        <v>170.33116712962965</v>
      </c>
      <c r="Y99" s="23">
        <f t="shared" si="2"/>
        <v>120.70517166666667</v>
      </c>
      <c r="Z99" s="23">
        <f t="shared" si="3"/>
        <v>161.83247438271607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269.37765888888885</v>
      </c>
      <c r="AJ99" s="9">
        <f t="shared" si="8"/>
        <v>0.72962782451924224</v>
      </c>
      <c r="AK99" s="9">
        <f t="shared" si="9"/>
        <v>0.72962782451924224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Forward!L100*(1+SUM($B100:$B$228))-'Swap - Encargos'!C17-'Swap - Encargos'!$M17-'Swap - Encargos'!$L17</f>
        <v>85.625099999999989</v>
      </c>
      <c r="M100" s="4">
        <f>Forward!M100*(1+SUM($B100:$B$228))-'Swap - Encargos'!D17-'Swap - Encargos'!$M17-'Swap - Encargos'!$L17</f>
        <v>100.59719999999999</v>
      </c>
      <c r="N100" s="4">
        <f>Forward!N100*(1+SUM($B100:$B$228))-'Swap - Encargos'!E17-'Swap - Encargos'!$M17-'Swap - Encargos'!$L17</f>
        <v>104.721</v>
      </c>
      <c r="O100" s="4">
        <f>Forward!O100*(1+SUM($B100:$B$228))-'Swap - Encargos'!F17-'Swap - Encargos'!$M17-'Swap - Encargos'!$L17</f>
        <v>115.78289999999998</v>
      </c>
      <c r="P100" s="4">
        <f>Forward!P100*(1+SUM($B100:$B$228))-'Swap - Encargos'!G17-'Swap - Encargos'!$M17-'Swap - Encargos'!$L17</f>
        <v>143.12029999999999</v>
      </c>
      <c r="Q100" s="4">
        <f>Forward!Q100*(1+SUM($B100:$B$228))-'Swap - Encargos'!H17-'Swap - Encargos'!$M17-'Swap - Encargos'!$L17</f>
        <v>158.94069999999999</v>
      </c>
      <c r="R100" s="4"/>
      <c r="S100" s="4"/>
      <c r="T100" s="4"/>
      <c r="U100" s="4">
        <f>Forward!U100*(1+SUM($B100:$B$228))</f>
        <v>0</v>
      </c>
      <c r="V100" s="6"/>
      <c r="W100" s="20">
        <f t="shared" si="0"/>
        <v>98.656533333333329</v>
      </c>
      <c r="X100" s="20">
        <f t="shared" si="1"/>
        <v>170.33116712962965</v>
      </c>
      <c r="Y100" s="23">
        <f t="shared" si="2"/>
        <v>112.41315333333333</v>
      </c>
      <c r="Z100" s="23">
        <f t="shared" si="3"/>
        <v>161.83247438271607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270.54218666666668</v>
      </c>
      <c r="AJ100" s="9">
        <f t="shared" si="8"/>
        <v>0.73278202770222689</v>
      </c>
      <c r="AK100" s="9">
        <f t="shared" si="9"/>
        <v>0.73278202770222689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Forward!L101*(1+SUM($B101:$B$228))-'Swap - Encargos'!C18-'Swap - Encargos'!$M18-'Swap - Encargos'!$L18</f>
        <v>77.604600000000005</v>
      </c>
      <c r="M101" s="4">
        <f>Forward!M101*(1+SUM($B101:$B$228))-'Swap - Encargos'!D18-'Swap - Encargos'!$M18-'Swap - Encargos'!$L18</f>
        <v>81.893800000000013</v>
      </c>
      <c r="N101" s="4">
        <f>Forward!N101*(1+SUM($B101:$B$228))-'Swap - Encargos'!E18-'Swap - Encargos'!$M18-'Swap - Encargos'!$L18</f>
        <v>90.629000000000019</v>
      </c>
      <c r="O101" s="4">
        <f>Forward!O101*(1+SUM($B101:$B$228))-'Swap - Encargos'!F18-'Swap - Encargos'!$M18-'Swap - Encargos'!$L18</f>
        <v>105.50880000000001</v>
      </c>
      <c r="P101" s="4">
        <f>Forward!P101*(1+SUM($B101:$B$228))-'Swap - Encargos'!G18-'Swap - Encargos'!$M18-'Swap - Encargos'!$L18</f>
        <v>133.5454</v>
      </c>
      <c r="Q101" s="4">
        <f>Forward!Q101*(1+SUM($B101:$B$228))-'Swap - Encargos'!H18-'Swap - Encargos'!$M18-'Swap - Encargos'!$L18</f>
        <v>149.85900000000001</v>
      </c>
      <c r="R101" s="4"/>
      <c r="S101" s="4"/>
      <c r="T101" s="4"/>
      <c r="U101" s="4">
        <f>Forward!U101*(1+SUM($B101:$B$228))</f>
        <v>0</v>
      </c>
      <c r="V101" s="6"/>
      <c r="W101" s="20">
        <f t="shared" si="0"/>
        <v>85.701150000000027</v>
      </c>
      <c r="X101" s="20">
        <f t="shared" si="1"/>
        <v>170.33116712962965</v>
      </c>
      <c r="Y101" s="23">
        <f t="shared" si="2"/>
        <v>101.44904000000001</v>
      </c>
      <c r="Z101" s="23">
        <f t="shared" si="3"/>
        <v>161.83247438271607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283.49756999999994</v>
      </c>
      <c r="AJ101" s="9">
        <f t="shared" si="8"/>
        <v>0.76787257008908361</v>
      </c>
      <c r="AK101" s="9">
        <f t="shared" si="9"/>
        <v>0.76787257008908361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Forward!L102*(1+SUM($B102:$B$228))-'Swap - Encargos'!C19-'Swap - Encargos'!$M19-'Swap - Encargos'!$L19</f>
        <v>86.584500000000006</v>
      </c>
      <c r="M102" s="4">
        <f>Forward!M102*(1+SUM($B102:$B$228))-'Swap - Encargos'!D19-'Swap - Encargos'!$M19-'Swap - Encargos'!$L19</f>
        <v>85.723399999999998</v>
      </c>
      <c r="N102" s="4">
        <f>Forward!N102*(1+SUM($B102:$B$228))-'Swap - Encargos'!E19-'Swap - Encargos'!$M19-'Swap - Encargos'!$L19</f>
        <v>100.5291</v>
      </c>
      <c r="O102" s="4">
        <f>Forward!O102*(1+SUM($B102:$B$228))-'Swap - Encargos'!F19-'Swap - Encargos'!$M19-'Swap - Encargos'!$L19</f>
        <v>113.05700000000002</v>
      </c>
      <c r="P102" s="4">
        <f>Forward!P102*(1+SUM($B102:$B$228))-'Swap - Encargos'!G19-'Swap - Encargos'!$M19-'Swap - Encargos'!$L19</f>
        <v>130.1405</v>
      </c>
      <c r="Q102" s="4">
        <f>Forward!Q102*(1+SUM($B102:$B$228))-'Swap - Encargos'!H19-'Swap - Encargos'!$M19-'Swap - Encargos'!$L19</f>
        <v>148.22399999999999</v>
      </c>
      <c r="R102" s="4"/>
      <c r="S102" s="4"/>
      <c r="T102" s="4"/>
      <c r="U102" s="4">
        <f>Forward!U102*(1+SUM($B102:$B$228))</f>
        <v>0</v>
      </c>
      <c r="V102" s="6"/>
      <c r="W102" s="20">
        <f t="shared" si="0"/>
        <v>93.887055555555563</v>
      </c>
      <c r="X102" s="20">
        <f t="shared" si="1"/>
        <v>170.33116712962965</v>
      </c>
      <c r="Y102" s="23">
        <f t="shared" si="2"/>
        <v>107.31620000000001</v>
      </c>
      <c r="Z102" s="23">
        <f t="shared" si="3"/>
        <v>161.83247438271607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275.31166444444443</v>
      </c>
      <c r="AJ102" s="9">
        <f t="shared" si="8"/>
        <v>0.74570048467243999</v>
      </c>
      <c r="AK102" s="9">
        <f t="shared" si="9"/>
        <v>0.74570048467243999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Forward!L103*(1+SUM($B103:$B$228))-'Swap - Encargos'!C20-'Swap - Encargos'!$M20-'Swap - Encargos'!$L20</f>
        <v>83.343000000000004</v>
      </c>
      <c r="M103" s="4">
        <f>Forward!M103*(1+SUM($B103:$B$228))-'Swap - Encargos'!D20-'Swap - Encargos'!$M20-'Swap - Encargos'!$L20</f>
        <v>88.616200000000006</v>
      </c>
      <c r="N103" s="4">
        <f>Forward!N103*(1+SUM($B103:$B$228))-'Swap - Encargos'!E20-'Swap - Encargos'!$M20-'Swap - Encargos'!$L20</f>
        <v>99.528600000000012</v>
      </c>
      <c r="O103" s="4">
        <f>Forward!O103*(1+SUM($B103:$B$228))-'Swap - Encargos'!F20-'Swap - Encargos'!$M20-'Swap - Encargos'!$L20</f>
        <v>108.8946</v>
      </c>
      <c r="P103" s="4">
        <f>Forward!P103*(1+SUM($B103:$B$228))-'Swap - Encargos'!G20-'Swap - Encargos'!$M20-'Swap - Encargos'!$L20</f>
        <v>122.98740000000001</v>
      </c>
      <c r="Q103" s="4">
        <f>Forward!Q103*(1+SUM($B103:$B$228))-'Swap - Encargos'!H20-'Swap - Encargos'!$M20-'Swap - Encargos'!$L20</f>
        <v>142.30960000000002</v>
      </c>
      <c r="R103" s="4"/>
      <c r="S103" s="4"/>
      <c r="T103" s="4"/>
      <c r="U103" s="4">
        <f>Forward!U103*(1+SUM($B103:$B$228))</f>
        <v>0</v>
      </c>
      <c r="V103" s="6"/>
      <c r="W103" s="20">
        <f t="shared" si="0"/>
        <v>94.044766666666675</v>
      </c>
      <c r="X103" s="20">
        <f t="shared" si="1"/>
        <v>170.33116712962965</v>
      </c>
      <c r="Y103" s="23">
        <f t="shared" si="2"/>
        <v>105.58784333333334</v>
      </c>
      <c r="Z103" s="23">
        <f t="shared" si="3"/>
        <v>161.83247438271607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275.15395333333333</v>
      </c>
      <c r="AJ103" s="9">
        <f t="shared" si="8"/>
        <v>0.74527331333470859</v>
      </c>
      <c r="AK103" s="9">
        <f t="shared" si="9"/>
        <v>0.74527331333470859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Forward!L104*(1+SUM($B104:$B$228))-'Swap - Encargos'!C21-'Swap - Encargos'!$M21-'Swap - Encargos'!$L21</f>
        <v>86.839199999999991</v>
      </c>
      <c r="M104" s="4">
        <f>Forward!M104*(1+SUM($B104:$B$228))-'Swap - Encargos'!D21-'Swap - Encargos'!$M21-'Swap - Encargos'!$L21</f>
        <v>89.11399999999999</v>
      </c>
      <c r="N104" s="4">
        <f>Forward!N104*(1+SUM($B104:$B$228))-'Swap - Encargos'!E21-'Swap - Encargos'!$M21-'Swap - Encargos'!$L21</f>
        <v>102.90019999999998</v>
      </c>
      <c r="O104" s="4">
        <f>Forward!O104*(1+SUM($B104:$B$228))-'Swap - Encargos'!F21-'Swap - Encargos'!$M21-'Swap - Encargos'!$L21</f>
        <v>108.86199999999999</v>
      </c>
      <c r="P104" s="4">
        <f>Forward!P104*(1+SUM($B104:$B$228))-'Swap - Encargos'!G21-'Swap - Encargos'!$M21-'Swap - Encargos'!$L21</f>
        <v>119.0986</v>
      </c>
      <c r="Q104" s="4">
        <f>Forward!Q104*(1+SUM($B104:$B$228))-'Swap - Encargos'!H21-'Swap - Encargos'!$M21-'Swap - Encargos'!$L21</f>
        <v>138.88479999999998</v>
      </c>
      <c r="R104" s="4"/>
      <c r="S104" s="4"/>
      <c r="T104" s="4"/>
      <c r="U104" s="4">
        <f>Forward!U104*(1+SUM($B104:$B$228))</f>
        <v>0</v>
      </c>
      <c r="V104" s="6"/>
      <c r="W104" s="20">
        <f t="shared" si="0"/>
        <v>96.621599999999987</v>
      </c>
      <c r="X104" s="20">
        <f t="shared" si="1"/>
        <v>170.33116712962965</v>
      </c>
      <c r="Y104" s="23">
        <f t="shared" si="2"/>
        <v>106.56735999999999</v>
      </c>
      <c r="Z104" s="23">
        <f t="shared" si="3"/>
        <v>161.83247438271607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272.57711999999998</v>
      </c>
      <c r="AJ104" s="9">
        <f t="shared" si="8"/>
        <v>0.73829378390044254</v>
      </c>
      <c r="AK104" s="9">
        <f t="shared" si="9"/>
        <v>0.73829378390044254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Forward!L105*(1+SUM($B105:$B$228))-'Swap - Encargos'!C22-'Swap - Encargos'!$M22-'Swap - Encargos'!$L22</f>
        <v>93.118200000000002</v>
      </c>
      <c r="M105" s="4">
        <f>Forward!M105*(1+SUM($B105:$B$228))-'Swap - Encargos'!D22-'Swap - Encargos'!$M22-'Swap - Encargos'!$L22</f>
        <v>83.573400000000007</v>
      </c>
      <c r="N105" s="4">
        <f>Forward!N105*(1+SUM($B105:$B$228))-'Swap - Encargos'!E22-'Swap - Encargos'!$M22-'Swap - Encargos'!$L22</f>
        <v>100.6164</v>
      </c>
      <c r="O105" s="4">
        <f>Forward!O105*(1+SUM($B105:$B$228))-'Swap - Encargos'!F22-'Swap - Encargos'!$M22-'Swap - Encargos'!$L22</f>
        <v>109.70600000000002</v>
      </c>
      <c r="P105" s="4">
        <f>Forward!P105*(1+SUM($B105:$B$228))-'Swap - Encargos'!G22-'Swap - Encargos'!$M22-'Swap - Encargos'!$L22</f>
        <v>123.93180000000001</v>
      </c>
      <c r="Q105" s="4">
        <f>Forward!Q105*(1+SUM($B105:$B$228))-'Swap - Encargos'!H22-'Swap - Encargos'!$M22-'Swap - Encargos'!$L22</f>
        <v>132.70240000000001</v>
      </c>
      <c r="R105" s="4"/>
      <c r="S105" s="4"/>
      <c r="T105" s="4"/>
      <c r="U105" s="4">
        <f>Forward!U105*(1+SUM($B105:$B$228))</f>
        <v>0</v>
      </c>
      <c r="V105" s="6"/>
      <c r="W105" s="20">
        <f t="shared" si="0"/>
        <v>95.661405555555561</v>
      </c>
      <c r="X105" s="20">
        <f t="shared" si="1"/>
        <v>170.33116712962965</v>
      </c>
      <c r="Y105" s="23">
        <f t="shared" si="2"/>
        <v>106.80731666666667</v>
      </c>
      <c r="Z105" s="23">
        <f t="shared" si="3"/>
        <v>161.83247438271607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273.53731444444441</v>
      </c>
      <c r="AJ105" s="9">
        <f t="shared" si="8"/>
        <v>0.74089453626611823</v>
      </c>
      <c r="AK105" s="9">
        <f t="shared" si="9"/>
        <v>0.74089453626611823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Forward!L106*(1+SUM($B106:$B$228))-'Swap - Encargos'!C23-'Swap - Encargos'!$M23-'Swap - Encargos'!$L23</f>
        <v>87.3964</v>
      </c>
      <c r="M106" s="4">
        <f>Forward!M106*(1+SUM($B106:$B$228))-'Swap - Encargos'!D23-'Swap - Encargos'!$M23-'Swap - Encargos'!$L23</f>
        <v>82.729900000000001</v>
      </c>
      <c r="N106" s="4">
        <f>Forward!N106*(1+SUM($B106:$B$228))-'Swap - Encargos'!E23-'Swap - Encargos'!$M23-'Swap - Encargos'!$L23</f>
        <v>93.462799999999987</v>
      </c>
      <c r="O106" s="4">
        <f>Forward!O106*(1+SUM($B106:$B$228))-'Swap - Encargos'!F23-'Swap - Encargos'!$M23-'Swap - Encargos'!$L23</f>
        <v>103.66249999999999</v>
      </c>
      <c r="P106" s="4">
        <f>Forward!P106*(1+SUM($B106:$B$228))-'Swap - Encargos'!G23-'Swap - Encargos'!$M23-'Swap - Encargos'!$L23</f>
        <v>123.52869999999999</v>
      </c>
      <c r="Q106" s="4">
        <f>Forward!Q106*(1+SUM($B106:$B$228))-'Swap - Encargos'!H23-'Swap - Encargos'!$M23-'Swap - Encargos'!$L23</f>
        <v>133.26159999999999</v>
      </c>
      <c r="R106" s="4"/>
      <c r="S106" s="4"/>
      <c r="T106" s="4"/>
      <c r="U106" s="4">
        <f>Forward!U106*(1+SUM($B106:$B$228))</f>
        <v>0</v>
      </c>
      <c r="V106" s="6"/>
      <c r="W106" s="20">
        <f t="shared" si="0"/>
        <v>91.477722222222212</v>
      </c>
      <c r="X106" s="20">
        <f t="shared" si="1"/>
        <v>170.33116712962965</v>
      </c>
      <c r="Y106" s="23">
        <f t="shared" si="2"/>
        <v>104.27142000000001</v>
      </c>
      <c r="Z106" s="23">
        <f t="shared" si="3"/>
        <v>161.83247438271607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277.72099777777777</v>
      </c>
      <c r="AJ106" s="9">
        <f t="shared" si="8"/>
        <v>0.75222632889349617</v>
      </c>
      <c r="AK106" s="9">
        <f t="shared" si="9"/>
        <v>0.75222632889349617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Forward!L107*(1+SUM($B107:$B$228))-'Swap - Encargos'!C24-'Swap - Encargos'!$M24-'Swap - Encargos'!$L24</f>
        <v>91.37700000000001</v>
      </c>
      <c r="M107" s="4">
        <f>Forward!M107*(1+SUM($B107:$B$228))-'Swap - Encargos'!D24-'Swap - Encargos'!$M24-'Swap - Encargos'!$L24</f>
        <v>81.592800000000011</v>
      </c>
      <c r="N107" s="4">
        <f>Forward!N107*(1+SUM($B107:$B$228))-'Swap - Encargos'!E24-'Swap - Encargos'!$M24-'Swap - Encargos'!$L24</f>
        <v>101.684</v>
      </c>
      <c r="O107" s="4">
        <f>Forward!O107*(1+SUM($B107:$B$228))-'Swap - Encargos'!F24-'Swap - Encargos'!$M24-'Swap - Encargos'!$L24</f>
        <v>110.99100000000001</v>
      </c>
      <c r="P107" s="4">
        <f>Forward!P107*(1+SUM($B107:$B$228))-'Swap - Encargos'!G24-'Swap - Encargos'!$M24-'Swap - Encargos'!$L24</f>
        <v>116.9059</v>
      </c>
      <c r="Q107" s="4">
        <f>Forward!Q107*(1+SUM($B107:$B$228))-'Swap - Encargos'!H24-'Swap - Encargos'!$M24-'Swap - Encargos'!$L24</f>
        <v>131.60500000000002</v>
      </c>
      <c r="R107" s="4"/>
      <c r="S107" s="4"/>
      <c r="T107" s="4"/>
      <c r="U107" s="4">
        <f>Forward!U107*(1+SUM($B107:$B$228))</f>
        <v>0</v>
      </c>
      <c r="V107" s="6"/>
      <c r="W107" s="20">
        <f t="shared" si="0"/>
        <v>96.454766666666671</v>
      </c>
      <c r="X107" s="20">
        <f t="shared" si="1"/>
        <v>170.33116712962965</v>
      </c>
      <c r="Y107" s="23">
        <f t="shared" si="2"/>
        <v>106.54434000000001</v>
      </c>
      <c r="Z107" s="23">
        <f t="shared" si="3"/>
        <v>161.83247438271607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272.74395333333331</v>
      </c>
      <c r="AJ107" s="9">
        <f t="shared" si="8"/>
        <v>0.73874566340136094</v>
      </c>
      <c r="AK107" s="9">
        <f t="shared" si="9"/>
        <v>0.73874566340136094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Forward!L108*(1+SUM($B108:$B$228))-'Swap - Encargos'!C25-'Swap - Encargos'!$M25-'Swap - Encargos'!$L25</f>
        <v>92.113000000000014</v>
      </c>
      <c r="M108" s="4">
        <f>Forward!M108*(1+SUM($B108:$B$228))-'Swap - Encargos'!D25-'Swap - Encargos'!$M25-'Swap - Encargos'!$L25</f>
        <v>96.011099999999999</v>
      </c>
      <c r="N108" s="4">
        <f>Forward!N108*(1+SUM($B108:$B$228))-'Swap - Encargos'!E25-'Swap - Encargos'!$M25-'Swap - Encargos'!$L25</f>
        <v>111.55070000000001</v>
      </c>
      <c r="O108" s="4">
        <f>Forward!O108*(1+SUM($B108:$B$228))-'Swap - Encargos'!F25-'Swap - Encargos'!$M25-'Swap - Encargos'!$L25</f>
        <v>119.83370000000002</v>
      </c>
      <c r="P108" s="4">
        <f>Forward!P108*(1+SUM($B108:$B$228))-'Swap - Encargos'!G25-'Swap - Encargos'!$M25-'Swap - Encargos'!$L25</f>
        <v>118.5771</v>
      </c>
      <c r="Q108" s="4">
        <f>Forward!Q108*(1+SUM($B108:$B$228))-'Swap - Encargos'!H25-'Swap - Encargos'!$M25-'Swap - Encargos'!$L25</f>
        <v>134.245</v>
      </c>
      <c r="R108" s="4"/>
      <c r="S108" s="4"/>
      <c r="T108" s="4"/>
      <c r="U108" s="4">
        <f>Forward!U108*(1+SUM($B108:$B$228))</f>
        <v>0</v>
      </c>
      <c r="V108" s="6"/>
      <c r="W108" s="20">
        <f t="shared" si="0"/>
        <v>107.59179444444446</v>
      </c>
      <c r="X108" s="20">
        <f t="shared" si="1"/>
        <v>170.33116712962965</v>
      </c>
      <c r="Y108" s="23">
        <f t="shared" si="2"/>
        <v>114.63911999999999</v>
      </c>
      <c r="Z108" s="23">
        <f t="shared" si="3"/>
        <v>161.83247438271607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261.60692555555551</v>
      </c>
      <c r="AJ108" s="9">
        <f t="shared" si="8"/>
        <v>0.70858026147965925</v>
      </c>
      <c r="AK108" s="9">
        <f t="shared" si="9"/>
        <v>0.70858026147965925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Forward!L109*(1+SUM($B109:$B$228))-'Swap - Encargos'!C26-'Swap - Encargos'!$M26-'Swap - Encargos'!$L26</f>
        <v>93.930499999999995</v>
      </c>
      <c r="M109" s="4">
        <f>Forward!M109*(1+SUM($B109:$B$228))-'Swap - Encargos'!D26-'Swap - Encargos'!$M26-'Swap - Encargos'!$L26</f>
        <v>96.557999999999993</v>
      </c>
      <c r="N109" s="4">
        <f>Forward!N109*(1+SUM($B109:$B$228))-'Swap - Encargos'!E26-'Swap - Encargos'!$M26-'Swap - Encargos'!$L26</f>
        <v>126.072</v>
      </c>
      <c r="O109" s="4">
        <f>Forward!O109*(1+SUM($B109:$B$228))-'Swap - Encargos'!F26-'Swap - Encargos'!$M26-'Swap - Encargos'!$L26</f>
        <v>136.327</v>
      </c>
      <c r="P109" s="4">
        <f>Forward!P109*(1+SUM($B109:$B$228))-'Swap - Encargos'!G26-'Swap - Encargos'!$M26-'Swap - Encargos'!$L26</f>
        <v>137.20149999999998</v>
      </c>
      <c r="Q109" s="4">
        <f>Forward!Q109*(1+SUM($B109:$B$228))-'Swap - Encargos'!H26-'Swap - Encargos'!$M26-'Swap - Encargos'!$L26</f>
        <v>142.2055</v>
      </c>
      <c r="R109" s="4"/>
      <c r="S109" s="4"/>
      <c r="T109" s="4"/>
      <c r="U109" s="4">
        <f>Forward!U109*(1+SUM($B109:$B$228))</f>
        <v>0</v>
      </c>
      <c r="V109" s="6"/>
      <c r="W109" s="20">
        <f t="shared" si="0"/>
        <v>118.47465277777776</v>
      </c>
      <c r="X109" s="20">
        <f t="shared" si="1"/>
        <v>170.33116712962965</v>
      </c>
      <c r="Y109" s="23">
        <f t="shared" si="2"/>
        <v>126.86821666666667</v>
      </c>
      <c r="Z109" s="23">
        <f t="shared" si="3"/>
        <v>161.83247438271607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250.72406722222223</v>
      </c>
      <c r="AJ109" s="9">
        <f t="shared" si="8"/>
        <v>0.6791032948928486</v>
      </c>
      <c r="AK109" s="9">
        <f t="shared" si="9"/>
        <v>0.6791032948928486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Forward!M110*(1+SUM($B110:$B$228))-'Swap - Encargos'!D27-'Swap - Encargos'!$M27-'Swap - Encargos'!$L27</f>
        <v>96.72399999999999</v>
      </c>
      <c r="N110" s="4">
        <f>Forward!N110*(1+SUM($B110:$B$228))-'Swap - Encargos'!E27-'Swap - Encargos'!$M27-'Swap - Encargos'!$L27</f>
        <v>110.56450000000001</v>
      </c>
      <c r="O110" s="4">
        <f>Forward!O110*(1+SUM($B110:$B$228))-'Swap - Encargos'!F27-'Swap - Encargos'!$M27-'Swap - Encargos'!$L27</f>
        <v>125.0369</v>
      </c>
      <c r="P110" s="4">
        <f>Forward!P110*(1+SUM($B110:$B$228))-'Swap - Encargos'!G27-'Swap - Encargos'!$M27-'Swap - Encargos'!$L27</f>
        <v>151.61360000000002</v>
      </c>
      <c r="Q110" s="4">
        <f>Forward!Q110*(1+SUM($B110:$B$228))-'Swap - Encargos'!H27-'Swap - Encargos'!$M27-'Swap - Encargos'!$L27</f>
        <v>150.49090000000001</v>
      </c>
      <c r="R110" s="4"/>
      <c r="S110" s="4"/>
      <c r="T110" s="4"/>
      <c r="U110" s="4">
        <f>Forward!U110*(1+SUM($B110:$B$228))</f>
        <v>0</v>
      </c>
      <c r="V110" s="6"/>
      <c r="W110" s="20">
        <f t="shared" si="0"/>
        <v>110.77513333333334</v>
      </c>
      <c r="X110" s="20">
        <f t="shared" si="1"/>
        <v>170.33116712962965</v>
      </c>
      <c r="Y110" s="23">
        <f t="shared" si="2"/>
        <v>126.88598</v>
      </c>
      <c r="Z110" s="23">
        <f t="shared" si="3"/>
        <v>161.83247438271607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278.24041666666665</v>
      </c>
      <c r="AJ110" s="9">
        <f t="shared" si="8"/>
        <v>0.71524240269230033</v>
      </c>
      <c r="AK110" s="9">
        <f t="shared" si="9"/>
        <v>0.71524240269230033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Forward!M111*(1+SUM($B111:$B$228))-'Swap - Encargos'!D28-'Swap - Encargos'!$M28-'Swap - Encargos'!$L28</f>
        <v>138.8415</v>
      </c>
      <c r="N111" s="4">
        <f>Forward!N111*(1+SUM($B111:$B$228))-'Swap - Encargos'!E28-'Swap - Encargos'!$M28-'Swap - Encargos'!$L28</f>
        <v>202.596</v>
      </c>
      <c r="O111" s="4">
        <f>Forward!O111*(1+SUM($B111:$B$228))-'Swap - Encargos'!F28-'Swap - Encargos'!$M28-'Swap - Encargos'!$L28</f>
        <v>197.52950000000001</v>
      </c>
      <c r="P111" s="4">
        <f>Forward!P111*(1+SUM($B111:$B$228))-'Swap - Encargos'!G28-'Swap - Encargos'!$M28-'Swap - Encargos'!$L28</f>
        <v>187.8185</v>
      </c>
      <c r="Q111" s="4">
        <f>Forward!Q111*(1+SUM($B111:$B$228))-'Swap - Encargos'!H28-'Swap - Encargos'!$M28-'Swap - Encargos'!$L28</f>
        <v>178.6335</v>
      </c>
      <c r="R111" s="4"/>
      <c r="S111" s="4"/>
      <c r="T111" s="4"/>
      <c r="U111" s="4">
        <f>Forward!U111*(1+SUM($B111:$B$228))</f>
        <v>0</v>
      </c>
      <c r="V111" s="6"/>
      <c r="W111" s="20">
        <f t="shared" si="0"/>
        <v>181.01613888888892</v>
      </c>
      <c r="X111" s="20">
        <f t="shared" si="1"/>
        <v>170.33116712962965</v>
      </c>
      <c r="Y111" s="23">
        <f t="shared" si="2"/>
        <v>178.76977500000001</v>
      </c>
      <c r="Z111" s="23">
        <f t="shared" si="3"/>
        <v>161.83247438271607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207.99941111111104</v>
      </c>
      <c r="AJ111" s="9">
        <f t="shared" si="8"/>
        <v>0.53468148281247641</v>
      </c>
      <c r="AK111" s="9">
        <f t="shared" si="9"/>
        <v>0.53468148281247641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Forward!M112*(1+SUM($B112:$B$228))-'Swap - Encargos'!D29-'Swap - Encargos'!$M29-'Swap - Encargos'!$L29</f>
        <v>142.52180000000001</v>
      </c>
      <c r="N112" s="4">
        <f>Forward!N112*(1+SUM($B112:$B$228))-'Swap - Encargos'!E29-'Swap - Encargos'!$M29-'Swap - Encargos'!$L29</f>
        <v>180.15020000000001</v>
      </c>
      <c r="O112" s="4">
        <f>Forward!O112*(1+SUM($B112:$B$228))-'Swap - Encargos'!F29-'Swap - Encargos'!$M29-'Swap - Encargos'!$L29</f>
        <v>176.489</v>
      </c>
      <c r="P112" s="4">
        <f>Forward!P112*(1+SUM($B112:$B$228))-'Swap - Encargos'!G29-'Swap - Encargos'!$M29-'Swap - Encargos'!$L29</f>
        <v>167.82780000000002</v>
      </c>
      <c r="Q112" s="4">
        <f>Forward!Q112*(1+SUM($B112:$B$228))-'Swap - Encargos'!H29-'Swap - Encargos'!$M29-'Swap - Encargos'!$L29</f>
        <v>173.93800000000002</v>
      </c>
      <c r="R112" s="4"/>
      <c r="S112" s="4"/>
      <c r="T112" s="4"/>
      <c r="U112" s="4">
        <f>Forward!U112*(1+SUM($B112:$B$228))</f>
        <v>0</v>
      </c>
      <c r="V112" s="6"/>
      <c r="W112" s="20">
        <f t="shared" si="0"/>
        <v>167.79288888888888</v>
      </c>
      <c r="X112" s="20">
        <f t="shared" si="1"/>
        <v>170.33116712962965</v>
      </c>
      <c r="Y112" s="23">
        <f t="shared" si="2"/>
        <v>163.43463333333335</v>
      </c>
      <c r="Z112" s="23">
        <f t="shared" si="3"/>
        <v>161.83247438271607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221.22266111111108</v>
      </c>
      <c r="AJ112" s="9">
        <f t="shared" si="8"/>
        <v>0.56867305461468343</v>
      </c>
      <c r="AK112" s="9">
        <f t="shared" si="9"/>
        <v>0.56867305461468343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Forward!M113*(1+SUM($B113:$B$228))-'Swap - Encargos'!D30-'Swap - Encargos'!$M30-'Swap - Encargos'!$L30</f>
        <v>124.28999999999999</v>
      </c>
      <c r="N113" s="4">
        <f>Forward!N113*(1+SUM($B113:$B$228))-'Swap - Encargos'!E30-'Swap - Encargos'!$M30-'Swap - Encargos'!$L30</f>
        <v>158.09100000000001</v>
      </c>
      <c r="O113" s="4">
        <f>Forward!O113*(1+SUM($B113:$B$228))-'Swap - Encargos'!F30-'Swap - Encargos'!$M30-'Swap - Encargos'!$L30</f>
        <v>165.1996</v>
      </c>
      <c r="P113" s="4">
        <f>Forward!P113*(1+SUM($B113:$B$228))-'Swap - Encargos'!G30-'Swap - Encargos'!$M30-'Swap - Encargos'!$L30</f>
        <v>164.76519999999999</v>
      </c>
      <c r="Q113" s="4">
        <f>Forward!Q113*(1+SUM($B113:$B$228))-'Swap - Encargos'!H30-'Swap - Encargos'!$M30-'Swap - Encargos'!$L30</f>
        <v>157.22220000000002</v>
      </c>
      <c r="R113" s="4"/>
      <c r="S113" s="4"/>
      <c r="T113" s="4"/>
      <c r="U113" s="4">
        <f>Forward!U113*(1+SUM($B113:$B$228))</f>
        <v>0</v>
      </c>
      <c r="V113" s="6"/>
      <c r="W113" s="20">
        <f t="shared" si="0"/>
        <v>152.56646666666668</v>
      </c>
      <c r="X113" s="20">
        <f t="shared" si="1"/>
        <v>170.33116712962965</v>
      </c>
      <c r="Y113" s="23">
        <f t="shared" si="2"/>
        <v>147.69909999999999</v>
      </c>
      <c r="Z113" s="23">
        <f t="shared" si="3"/>
        <v>161.83247438271607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236.44908333333328</v>
      </c>
      <c r="AJ113" s="9">
        <f t="shared" si="8"/>
        <v>0.60781396356349582</v>
      </c>
      <c r="AK113" s="9">
        <f t="shared" si="9"/>
        <v>0.60781396356349582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Forward!M114*(1+SUM($B114:$B$228))-'Swap - Encargos'!D31-'Swap - Encargos'!$M31-'Swap - Encargos'!$L31</f>
        <v>92.575999999999993</v>
      </c>
      <c r="N114" s="4">
        <f>Forward!N114*(1+SUM($B114:$B$228))-'Swap - Encargos'!E31-'Swap - Encargos'!$M31-'Swap - Encargos'!$L31</f>
        <v>135.768</v>
      </c>
      <c r="O114" s="4">
        <f>Forward!O114*(1+SUM($B114:$B$228))-'Swap - Encargos'!F31-'Swap - Encargos'!$M31-'Swap - Encargos'!$L31</f>
        <v>152.34</v>
      </c>
      <c r="P114" s="4">
        <f>Forward!P114*(1+SUM($B114:$B$228))-'Swap - Encargos'!G31-'Swap - Encargos'!$M31-'Swap - Encargos'!$L31</f>
        <v>152.0256</v>
      </c>
      <c r="Q114" s="4">
        <f>Forward!Q114*(1+SUM($B114:$B$228))-'Swap - Encargos'!H31-'Swap - Encargos'!$M31-'Swap - Encargos'!$L31</f>
        <v>148.5016</v>
      </c>
      <c r="R114" s="4"/>
      <c r="S114" s="4"/>
      <c r="T114" s="4"/>
      <c r="U114" s="4">
        <f>Forward!U114*(1+SUM($B114:$B$228))</f>
        <v>0</v>
      </c>
      <c r="V114" s="6"/>
      <c r="W114" s="20">
        <f t="shared" si="0"/>
        <v>133.50017777777776</v>
      </c>
      <c r="X114" s="20">
        <f t="shared" si="1"/>
        <v>170.33116712962965</v>
      </c>
      <c r="Y114" s="23">
        <f t="shared" si="2"/>
        <v>130.07050666666666</v>
      </c>
      <c r="Z114" s="23">
        <f t="shared" si="3"/>
        <v>161.83247438271607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255.5153722222222</v>
      </c>
      <c r="AJ114" s="9">
        <f t="shared" si="8"/>
        <v>0.65682560047335437</v>
      </c>
      <c r="AK114" s="9">
        <f t="shared" si="9"/>
        <v>0.65682560047335437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Forward!M115*(1+SUM($B115:$B$228))-'Swap - Encargos'!D32-'Swap - Encargos'!$M32-'Swap - Encargos'!$L32</f>
        <v>154.23440000000002</v>
      </c>
      <c r="N115" s="4">
        <f>Forward!N115*(1+SUM($B115:$B$228))-'Swap - Encargos'!E32-'Swap - Encargos'!$M32-'Swap - Encargos'!$L32</f>
        <v>170.73740000000001</v>
      </c>
      <c r="O115" s="4">
        <f>Forward!O115*(1+SUM($B115:$B$228))-'Swap - Encargos'!F32-'Swap - Encargos'!$M32-'Swap - Encargos'!$L32</f>
        <v>169.83760000000001</v>
      </c>
      <c r="P115" s="4">
        <f>Forward!P115*(1+SUM($B115:$B$228))-'Swap - Encargos'!G32-'Swap - Encargos'!$M32-'Swap - Encargos'!$L32</f>
        <v>161.036</v>
      </c>
      <c r="Q115" s="4">
        <f>Forward!Q115*(1+SUM($B115:$B$228))-'Swap - Encargos'!H32-'Swap - Encargos'!$M32-'Swap - Encargos'!$L32</f>
        <v>156.53500000000003</v>
      </c>
      <c r="R115" s="4"/>
      <c r="S115" s="4"/>
      <c r="T115" s="4"/>
      <c r="U115" s="4">
        <f>Forward!U115*(1+SUM($B115:$B$228))</f>
        <v>0</v>
      </c>
      <c r="V115" s="6"/>
      <c r="W115" s="20">
        <f t="shared" si="0"/>
        <v>165.88113333333337</v>
      </c>
      <c r="X115" s="20">
        <f t="shared" si="1"/>
        <v>170.33116712962965</v>
      </c>
      <c r="Y115" s="23">
        <f t="shared" si="2"/>
        <v>149.62321333333335</v>
      </c>
      <c r="Z115" s="23">
        <f t="shared" si="3"/>
        <v>161.83247438271607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223.1344166666666</v>
      </c>
      <c r="AJ115" s="9">
        <f t="shared" si="8"/>
        <v>0.57358739687055338</v>
      </c>
      <c r="AK115" s="9">
        <f t="shared" si="9"/>
        <v>0.57358739687055338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Forward!M116*(1+SUM($B116:$B$228))-'Swap - Encargos'!D33-'Swap - Encargos'!$M33-'Swap - Encargos'!$L33</f>
        <v>217.56300000000002</v>
      </c>
      <c r="N116" s="4">
        <f>Forward!N116*(1+SUM($B116:$B$228))-'Swap - Encargos'!E33-'Swap - Encargos'!$M33-'Swap - Encargos'!$L33</f>
        <v>195.7972</v>
      </c>
      <c r="O116" s="4">
        <f>Forward!O116*(1+SUM($B116:$B$228))-'Swap - Encargos'!F33-'Swap - Encargos'!$M33-'Swap - Encargos'!$L33</f>
        <v>179.32570000000001</v>
      </c>
      <c r="P116" s="4">
        <f>Forward!P116*(1+SUM($B116:$B$228))-'Swap - Encargos'!G33-'Swap - Encargos'!$M33-'Swap - Encargos'!$L33</f>
        <v>161.7561</v>
      </c>
      <c r="Q116" s="4">
        <f>Forward!Q116*(1+SUM($B116:$B$228))-'Swap - Encargos'!H33-'Swap - Encargos'!$M33-'Swap - Encargos'!$L33</f>
        <v>159.26560000000001</v>
      </c>
      <c r="R116" s="4"/>
      <c r="S116" s="4"/>
      <c r="T116" s="4"/>
      <c r="U116" s="4">
        <f>Forward!U116*(1+SUM($B116:$B$228))</f>
        <v>0</v>
      </c>
      <c r="V116" s="6"/>
      <c r="W116" s="20">
        <f t="shared" si="0"/>
        <v>188.2608166666667</v>
      </c>
      <c r="X116" s="20">
        <f t="shared" si="1"/>
        <v>170.33116712962965</v>
      </c>
      <c r="Y116" s="23">
        <f t="shared" si="2"/>
        <v>160.98522</v>
      </c>
      <c r="Z116" s="23">
        <f t="shared" si="3"/>
        <v>161.83247438271607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200.75473333333326</v>
      </c>
      <c r="AJ116" s="9">
        <f t="shared" si="8"/>
        <v>0.51605837692949108</v>
      </c>
      <c r="AK116" s="9">
        <f t="shared" si="9"/>
        <v>0.51605837692949108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Forward!M117*(1+SUM($B117:$B$228))-'Swap - Encargos'!D34-'Swap - Encargos'!$M34-'Swap - Encargos'!$L34</f>
        <v>164.44550000000001</v>
      </c>
      <c r="N117" s="4">
        <f>Forward!N117*(1+SUM($B117:$B$228))-'Swap - Encargos'!E34-'Swap - Encargos'!$M34-'Swap - Encargos'!$L34</f>
        <v>181.04860000000002</v>
      </c>
      <c r="O117" s="4">
        <f>Forward!O117*(1+SUM($B117:$B$228))-'Swap - Encargos'!F34-'Swap - Encargos'!$M34-'Swap - Encargos'!$L34</f>
        <v>173.10560000000001</v>
      </c>
      <c r="P117" s="4">
        <f>Forward!P117*(1+SUM($B117:$B$228))-'Swap - Encargos'!G34-'Swap - Encargos'!$M34-'Swap - Encargos'!$L34</f>
        <v>159.97400000000002</v>
      </c>
      <c r="Q117" s="4">
        <f>Forward!Q117*(1+SUM($B117:$B$228))-'Swap - Encargos'!H34-'Swap - Encargos'!$M34-'Swap - Encargos'!$L34</f>
        <v>151.5025</v>
      </c>
      <c r="R117" s="4"/>
      <c r="S117" s="4"/>
      <c r="T117" s="4"/>
      <c r="U117" s="4">
        <f>Forward!U117*(1+SUM($B117:$B$228))</f>
        <v>0</v>
      </c>
      <c r="V117" s="6"/>
      <c r="W117" s="20">
        <f t="shared" si="0"/>
        <v>171.99710833333336</v>
      </c>
      <c r="X117" s="20">
        <f t="shared" si="1"/>
        <v>170.33116712962965</v>
      </c>
      <c r="Y117" s="23">
        <f t="shared" si="2"/>
        <v>146.82993166666668</v>
      </c>
      <c r="Z117" s="23">
        <f t="shared" si="3"/>
        <v>161.83247438271607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217.0184416666666</v>
      </c>
      <c r="AJ117" s="9">
        <f t="shared" si="8"/>
        <v>0.5578657245620815</v>
      </c>
      <c r="AK117" s="9">
        <f t="shared" si="9"/>
        <v>0.5578657245620815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Forward!M118*(1+SUM($B118:$B$228))-'Swap - Encargos'!D35-'Swap - Encargos'!$M35-'Swap - Encargos'!$L35</f>
        <v>212.06720000000001</v>
      </c>
      <c r="N118" s="4">
        <f>Forward!N118*(1+SUM($B118:$B$228))-'Swap - Encargos'!E35-'Swap - Encargos'!$M35-'Swap - Encargos'!$L35</f>
        <v>187.95840000000001</v>
      </c>
      <c r="O118" s="4">
        <f>Forward!O118*(1+SUM($B118:$B$228))-'Swap - Encargos'!F35-'Swap - Encargos'!$M35-'Swap - Encargos'!$L35</f>
        <v>181.48000000000002</v>
      </c>
      <c r="P118" s="4">
        <f>Forward!P118*(1+SUM($B118:$B$228))-'Swap - Encargos'!G35-'Swap - Encargos'!$M35-'Swap - Encargos'!$L35</f>
        <v>165.9092</v>
      </c>
      <c r="Q118" s="4">
        <f>Forward!Q118*(1+SUM($B118:$B$228))-'Swap - Encargos'!H35-'Swap - Encargos'!$M35-'Swap - Encargos'!$L35</f>
        <v>154.44720000000001</v>
      </c>
      <c r="R118" s="4"/>
      <c r="S118" s="4"/>
      <c r="T118" s="4"/>
      <c r="U118" s="4">
        <f>Forward!U118*(1+SUM($B118:$B$228))</f>
        <v>0</v>
      </c>
      <c r="V118" s="6"/>
      <c r="W118" s="20">
        <f t="shared" si="0"/>
        <v>183.57786666666667</v>
      </c>
      <c r="X118" s="20">
        <f t="shared" si="1"/>
        <v>170.33116712962965</v>
      </c>
      <c r="Y118" s="23">
        <f t="shared" si="2"/>
        <v>152.09677333333335</v>
      </c>
      <c r="Z118" s="23">
        <f t="shared" si="3"/>
        <v>161.83247438271607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205.4376833333333</v>
      </c>
      <c r="AJ118" s="9">
        <f t="shared" si="8"/>
        <v>0.52809632759753</v>
      </c>
      <c r="AK118" s="9">
        <f t="shared" si="9"/>
        <v>0.52809632759753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Forward!M119*(1+SUM($B119:$B$228))-'Swap - Encargos'!D36-'Swap - Encargos'!$M36-'Swap - Encargos'!$L36</f>
        <v>274.16000000000003</v>
      </c>
      <c r="N119" s="4">
        <f>Forward!N119*(1+SUM($B119:$B$228))-'Swap - Encargos'!E36-'Swap - Encargos'!$M36-'Swap - Encargos'!$L36</f>
        <v>200.38400000000001</v>
      </c>
      <c r="O119" s="4">
        <f>Forward!O119*(1+SUM($B119:$B$228))-'Swap - Encargos'!F36-'Swap - Encargos'!$M36-'Swap - Encargos'!$L36</f>
        <v>174.68800000000002</v>
      </c>
      <c r="P119" s="4">
        <f>Forward!P119*(1+SUM($B119:$B$228))-'Swap - Encargos'!G36-'Swap - Encargos'!$M36-'Swap - Encargos'!$L36</f>
        <v>156.92800000000003</v>
      </c>
      <c r="Q119" s="4">
        <f>Forward!Q119*(1+SUM($B119:$B$228))-'Swap - Encargos'!H36-'Swap - Encargos'!$M36-'Swap - Encargos'!$L36</f>
        <v>155.488</v>
      </c>
      <c r="R119" s="4"/>
      <c r="S119" s="4"/>
      <c r="T119" s="4"/>
      <c r="U119" s="4">
        <f>Forward!U119*(1+SUM($B119:$B$228))</f>
        <v>0</v>
      </c>
      <c r="V119" s="6"/>
      <c r="W119" s="20">
        <f t="shared" si="0"/>
        <v>187.10266666666672</v>
      </c>
      <c r="X119" s="20">
        <f t="shared" si="1"/>
        <v>170.33116712962965</v>
      </c>
      <c r="Y119" s="23">
        <f t="shared" si="2"/>
        <v>151.20560000000003</v>
      </c>
      <c r="Z119" s="23">
        <f t="shared" si="3"/>
        <v>161.83247438271607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201.91288333333324</v>
      </c>
      <c r="AJ119" s="9">
        <f t="shared" si="8"/>
        <v>0.51903550727813652</v>
      </c>
      <c r="AK119" s="9">
        <f t="shared" si="9"/>
        <v>0.51903550727813652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Forward!M120*(1+SUM($B120:$B$228))-'Swap - Encargos'!D37-'Swap - Encargos'!$M37-'Swap - Encargos'!$L37</f>
        <v>233.29320000000001</v>
      </c>
      <c r="N120" s="4">
        <f>Forward!N120*(1+SUM($B120:$B$228))-'Swap - Encargos'!E37-'Swap - Encargos'!$M37-'Swap - Encargos'!$L37</f>
        <v>126.5376</v>
      </c>
      <c r="O120" s="4">
        <f>Forward!O120*(1+SUM($B120:$B$228))-'Swap - Encargos'!F37-'Swap - Encargos'!$M37-'Swap - Encargos'!$L37</f>
        <v>159.6114</v>
      </c>
      <c r="P120" s="4">
        <f>Forward!P120*(1+SUM($B120:$B$228))-'Swap - Encargos'!G37-'Swap - Encargos'!$M37-'Swap - Encargos'!$L37</f>
        <v>155.7028</v>
      </c>
      <c r="Q120" s="4">
        <f>Forward!Q120*(1+SUM($B120:$B$228))-'Swap - Encargos'!H37-'Swap - Encargos'!$M37-'Swap - Encargos'!$L37</f>
        <v>149.28980000000001</v>
      </c>
      <c r="R120" s="4"/>
      <c r="S120" s="4"/>
      <c r="T120" s="4"/>
      <c r="U120" s="4">
        <f>Forward!U120*(1+SUM($B120:$B$228))</f>
        <v>0</v>
      </c>
      <c r="V120" s="6"/>
      <c r="W120" s="20">
        <f t="shared" si="0"/>
        <v>151.5945111111111</v>
      </c>
      <c r="X120" s="20">
        <f t="shared" si="1"/>
        <v>170.33116712962965</v>
      </c>
      <c r="Y120" s="23">
        <f t="shared" si="2"/>
        <v>126.00476</v>
      </c>
      <c r="Z120" s="23">
        <f t="shared" si="3"/>
        <v>161.83247438271607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237.42103888888886</v>
      </c>
      <c r="AJ120" s="9">
        <f t="shared" si="8"/>
        <v>0.61031246408758955</v>
      </c>
      <c r="AK120" s="9">
        <f t="shared" si="9"/>
        <v>0.61031246408758955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Forward!M121*(1+SUM($B121:$B$228))-'Swap - Encargos'!D38-'Swap - Encargos'!$M38-'Swap - Encargos'!$L38</f>
        <v>91.207899999999995</v>
      </c>
      <c r="N121" s="4">
        <f>Forward!N121*(1+SUM($B121:$B$228))-'Swap - Encargos'!E38-'Swap - Encargos'!$M38-'Swap - Encargos'!$L38</f>
        <v>139.166</v>
      </c>
      <c r="O121" s="4">
        <f>Forward!O121*(1+SUM($B121:$B$228))-'Swap - Encargos'!F38-'Swap - Encargos'!$M38-'Swap - Encargos'!$L38</f>
        <v>161.0317</v>
      </c>
      <c r="P121" s="4">
        <f>Forward!P121*(1+SUM($B121:$B$228))-'Swap - Encargos'!G38-'Swap - Encargos'!$M38-'Swap - Encargos'!$L38</f>
        <v>164.63820000000001</v>
      </c>
      <c r="Q121" s="4">
        <f>Forward!Q121*(1+SUM($B121:$B$228))-'Swap - Encargos'!H38-'Swap - Encargos'!$M38-'Swap - Encargos'!$L38</f>
        <v>155.24469999999999</v>
      </c>
      <c r="R121" s="4"/>
      <c r="S121" s="4"/>
      <c r="T121" s="4"/>
      <c r="U121" s="4">
        <f>Forward!U121*(1+SUM($B121:$B$228))</f>
        <v>0</v>
      </c>
      <c r="V121" s="6"/>
      <c r="W121" s="20">
        <f t="shared" si="0"/>
        <v>152.90556944444447</v>
      </c>
      <c r="X121" s="20">
        <f t="shared" si="1"/>
        <v>170.33116712962965</v>
      </c>
      <c r="Y121" s="23">
        <f t="shared" si="2"/>
        <v>125.53625166666667</v>
      </c>
      <c r="Z121" s="23">
        <f t="shared" si="3"/>
        <v>161.83247438271607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236.1099805555555</v>
      </c>
      <c r="AJ121" s="9">
        <f t="shared" si="8"/>
        <v>0.60694226890301817</v>
      </c>
      <c r="AK121" s="9">
        <f t="shared" si="9"/>
        <v>0.60694226890301817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Forward!N122*(1+SUM($B122:$B$228))-'Swap - Encargos'!E39-'Swap - Encargos'!$M39-'Swap - Encargos'!$L39</f>
        <v>135.86249999999998</v>
      </c>
      <c r="O122" s="4">
        <f>Forward!O122*(1+SUM($B122:$B$228))-'Swap - Encargos'!F39-'Swap - Encargos'!$M39-'Swap - Encargos'!$L39</f>
        <v>171.62649999999999</v>
      </c>
      <c r="P122" s="4">
        <f>Forward!P122*(1+SUM($B122:$B$228))-'Swap - Encargos'!G39-'Swap - Encargos'!$M39-'Swap - Encargos'!$L39</f>
        <v>156.22999999999999</v>
      </c>
      <c r="Q122" s="4">
        <f>Forward!Q122*(1+SUM($B122:$B$228))-'Swap - Encargos'!H39-'Swap - Encargos'!$M39-'Swap - Encargos'!$L39</f>
        <v>147.86249999999998</v>
      </c>
      <c r="R122" s="4"/>
      <c r="S122" s="4"/>
      <c r="T122" s="4"/>
      <c r="U122" s="4">
        <f>Forward!U122*(1+SUM($B122:$B$228))</f>
        <v>0</v>
      </c>
      <c r="V122" s="6"/>
      <c r="W122" s="20">
        <f t="shared" si="0"/>
        <v>154.57299999999998</v>
      </c>
      <c r="X122" s="20">
        <f t="shared" si="1"/>
        <v>170.33116712962965</v>
      </c>
      <c r="Y122" s="23">
        <f t="shared" si="2"/>
        <v>122.31629999999998</v>
      </c>
      <c r="Z122" s="23">
        <f t="shared" si="3"/>
        <v>161.83247438271607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251.53204999999997</v>
      </c>
      <c r="AJ122" s="9">
        <f t="shared" si="8"/>
        <v>0.6193768090300773</v>
      </c>
      <c r="AK122" s="9">
        <f t="shared" si="9"/>
        <v>0.6193768090300773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Forward!N123*(1+SUM($B123:$B$228))-'Swap - Encargos'!E40-'Swap - Encargos'!$M40-'Swap - Encargos'!$L40</f>
        <v>195.32130000000001</v>
      </c>
      <c r="O123" s="4">
        <f>Forward!O123*(1+SUM($B123:$B$228))-'Swap - Encargos'!F40-'Swap - Encargos'!$M40-'Swap - Encargos'!$L40</f>
        <v>185.74610000000001</v>
      </c>
      <c r="P123" s="4">
        <f>Forward!P123*(1+SUM($B123:$B$228))-'Swap - Encargos'!G40-'Swap - Encargos'!$M40-'Swap - Encargos'!$L40</f>
        <v>172.23620000000003</v>
      </c>
      <c r="Q123" s="4">
        <f>Forward!Q123*(1+SUM($B123:$B$228))-'Swap - Encargos'!H40-'Swap - Encargos'!$M40-'Swap - Encargos'!$L40</f>
        <v>157.15770000000001</v>
      </c>
      <c r="R123" s="4"/>
      <c r="S123" s="4"/>
      <c r="T123" s="4"/>
      <c r="U123" s="4">
        <f>Forward!U123*(1+SUM($B123:$B$228))</f>
        <v>0</v>
      </c>
      <c r="V123" s="6"/>
      <c r="W123" s="20">
        <f t="shared" si="0"/>
        <v>183.37443333333334</v>
      </c>
      <c r="X123" s="20">
        <f t="shared" si="1"/>
        <v>170.33116712962965</v>
      </c>
      <c r="Y123" s="23">
        <f t="shared" si="2"/>
        <v>138.83690500000003</v>
      </c>
      <c r="Z123" s="23">
        <f t="shared" si="3"/>
        <v>161.83247438271607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222.73061666666661</v>
      </c>
      <c r="AJ123" s="9">
        <f t="shared" si="8"/>
        <v>0.54845566846968941</v>
      </c>
      <c r="AK123" s="9">
        <f t="shared" si="9"/>
        <v>0.54845566846968941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Forward!N124*(1+SUM($B124:$B$228))-'Swap - Encargos'!E41-'Swap - Encargos'!$M41-'Swap - Encargos'!$L41</f>
        <v>266.93360000000001</v>
      </c>
      <c r="O124" s="4">
        <f>Forward!O124*(1+SUM($B124:$B$228))-'Swap - Encargos'!F41-'Swap - Encargos'!$M41-'Swap - Encargos'!$L41</f>
        <v>211.2296</v>
      </c>
      <c r="P124" s="4">
        <f>Forward!P124*(1+SUM($B124:$B$228))-'Swap - Encargos'!G41-'Swap - Encargos'!$M41-'Swap - Encargos'!$L41</f>
        <v>169.11279999999999</v>
      </c>
      <c r="Q124" s="4">
        <f>Forward!Q124*(1+SUM($B124:$B$228))-'Swap - Encargos'!H41-'Swap - Encargos'!$M41-'Swap - Encargos'!$L41</f>
        <v>161.23079999999999</v>
      </c>
      <c r="R124" s="4">
        <f>Forward!R124*(1+SUM($B124:$B$228))-'Swap - Encargos'!I41-'Swap - Encargos'!$M41-'Swap - Encargos'!$L41</f>
        <v>160.93680000000001</v>
      </c>
      <c r="S124" s="4"/>
      <c r="T124" s="4"/>
      <c r="U124" s="4">
        <f>Forward!U124*(1+SUM($B124:$B$228))</f>
        <v>0</v>
      </c>
      <c r="V124" s="6"/>
      <c r="W124" s="20">
        <f t="shared" si="0"/>
        <v>209.88628888888891</v>
      </c>
      <c r="X124" s="20">
        <f t="shared" si="1"/>
        <v>170.33116712962965</v>
      </c>
      <c r="Y124" s="23">
        <f t="shared" si="2"/>
        <v>184.99093333333334</v>
      </c>
      <c r="Z124" s="23">
        <f t="shared" si="3"/>
        <v>161.83247438271607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196.21876111111104</v>
      </c>
      <c r="AJ124" s="9">
        <f t="shared" si="8"/>
        <v>0.48317242327105031</v>
      </c>
      <c r="AK124" s="9">
        <f t="shared" si="9"/>
        <v>0.48317242327105031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Forward!N125*(1+SUM($B125:$B$228))-'Swap - Encargos'!E42-'Swap - Encargos'!$M42-'Swap - Encargos'!$L42</f>
        <v>272.38799999999998</v>
      </c>
      <c r="O125" s="4">
        <f>Forward!O125*(1+SUM($B125:$B$228))-'Swap - Encargos'!F42-'Swap - Encargos'!$M42-'Swap - Encargos'!$L42</f>
        <v>214.30520000000001</v>
      </c>
      <c r="P125" s="4">
        <f>Forward!P125*(1+SUM($B125:$B$228))-'Swap - Encargos'!G42-'Swap - Encargos'!$M42-'Swap - Encargos'!$L42</f>
        <v>163.42320000000001</v>
      </c>
      <c r="Q125" s="4">
        <f>Forward!Q125*(1+SUM($B125:$B$228))-'Swap - Encargos'!H42-'Swap - Encargos'!$M42-'Swap - Encargos'!$L42</f>
        <v>149.42760000000001</v>
      </c>
      <c r="R125" s="4">
        <f>Forward!R125*(1+SUM($B125:$B$228))-'Swap - Encargos'!I42-'Swap - Encargos'!$M42-'Swap - Encargos'!$L42</f>
        <v>159.16560000000001</v>
      </c>
      <c r="S125" s="4">
        <f>Forward!S125*(1+SUM($B125:$B$228))-'Swap - Encargos'!J42-'Swap - Encargos'!$M42-'Swap - Encargos'!$L42</f>
        <v>158.90360000000001</v>
      </c>
      <c r="T125" s="4">
        <f>Forward!T125*(1+SUM($B125:$B$228))-'Swap - Encargos'!K42-'Swap - Encargos'!$M42-'Swap - Encargos'!$L42</f>
        <v>151.37960000000001</v>
      </c>
      <c r="U125" s="4">
        <f>Forward!U125*(1+SUM($B125:$B$228))</f>
        <v>0</v>
      </c>
      <c r="V125" s="6"/>
      <c r="W125" s="20">
        <f t="shared" si="0"/>
        <v>206.45876666666666</v>
      </c>
      <c r="X125" s="20">
        <f t="shared" si="1"/>
        <v>170.33116712962965</v>
      </c>
      <c r="Y125" s="23">
        <f t="shared" si="2"/>
        <v>186.0677</v>
      </c>
      <c r="Z125" s="23">
        <f t="shared" si="3"/>
        <v>161.83247438271607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199.64628333333329</v>
      </c>
      <c r="AJ125" s="9">
        <f t="shared" si="8"/>
        <v>0.49161241243696258</v>
      </c>
      <c r="AK125" s="9">
        <f t="shared" si="9"/>
        <v>0.49161241243696258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Forward!N126*(1+SUM($B126:$B$228))-'Swap - Encargos'!E43-'Swap - Encargos'!$M43-'Swap - Encargos'!$L43</f>
        <v>285.12360000000001</v>
      </c>
      <c r="O126" s="4">
        <f>Forward!O126*(1+SUM($B126:$B$228))-'Swap - Encargos'!F43-'Swap - Encargos'!$M43-'Swap - Encargos'!$L43</f>
        <v>217.0351</v>
      </c>
      <c r="P126" s="4">
        <f>Forward!P126*(1+SUM($B126:$B$228))-'Swap - Encargos'!G43-'Swap - Encargos'!$M43-'Swap - Encargos'!$L43</f>
        <v>164.6301</v>
      </c>
      <c r="Q126" s="4">
        <f>Forward!Q126*(1+SUM($B126:$B$228))-'Swap - Encargos'!H43-'Swap - Encargos'!$M43-'Swap - Encargos'!$L43</f>
        <v>151.66810000000001</v>
      </c>
      <c r="R126" s="4">
        <f>Forward!R126*(1+SUM($B126:$B$228))-'Swap - Encargos'!I43-'Swap - Encargos'!$M43-'Swap - Encargos'!$L43</f>
        <v>157.42760000000001</v>
      </c>
      <c r="S126" s="4">
        <f>Forward!S126*(1+SUM($B126:$B$228))-'Swap - Encargos'!J43-'Swap - Encargos'!$M43-'Swap - Encargos'!$L43</f>
        <v>162.18710000000002</v>
      </c>
      <c r="T126" s="4">
        <f>Forward!T126*(1+SUM($B126:$B$228))-'Swap - Encargos'!K43-'Swap - Encargos'!$M43-'Swap - Encargos'!$L43</f>
        <v>150.70609999999999</v>
      </c>
      <c r="U126" s="4">
        <f>Forward!U126*(1+SUM($B126:$B$228))</f>
        <v>0</v>
      </c>
      <c r="V126" s="6"/>
      <c r="W126" s="20">
        <f t="shared" si="0"/>
        <v>207.43454444444444</v>
      </c>
      <c r="X126" s="20">
        <f t="shared" si="1"/>
        <v>170.33116712962965</v>
      </c>
      <c r="Y126" s="23">
        <f t="shared" si="2"/>
        <v>186.98113333333333</v>
      </c>
      <c r="Z126" s="23">
        <f t="shared" si="3"/>
        <v>161.83247438271607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198.67050555555551</v>
      </c>
      <c r="AJ126" s="9">
        <f t="shared" si="8"/>
        <v>0.48920964059805594</v>
      </c>
      <c r="AK126" s="9">
        <f t="shared" si="9"/>
        <v>0.48920964059805594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Forward!N127*(1+SUM($B127:$B$228))-'Swap - Encargos'!E44-'Swap - Encargos'!$M44-'Swap - Encargos'!$L44</f>
        <v>301.56200000000001</v>
      </c>
      <c r="O127" s="4">
        <f>Forward!O127*(1+SUM($B127:$B$228))-'Swap - Encargos'!F44-'Swap - Encargos'!$M44-'Swap - Encargos'!$L44</f>
        <v>229.78550000000001</v>
      </c>
      <c r="P127" s="4">
        <f>Forward!P127*(1+SUM($B127:$B$228))-'Swap - Encargos'!G44-'Swap - Encargos'!$M44-'Swap - Encargos'!$L44</f>
        <v>169.01000000000002</v>
      </c>
      <c r="Q127" s="4">
        <f>Forward!Q127*(1+SUM($B127:$B$228))-'Swap - Encargos'!H44-'Swap - Encargos'!$M44-'Swap - Encargos'!$L44</f>
        <v>157.19100000000003</v>
      </c>
      <c r="R127" s="4">
        <f>Forward!R127*(1+SUM($B127:$B$228))-'Swap - Encargos'!I44-'Swap - Encargos'!$M44-'Swap - Encargos'!$L44</f>
        <v>163.96350000000001</v>
      </c>
      <c r="S127" s="4">
        <f>Forward!S127*(1+SUM($B127:$B$228))-'Swap - Encargos'!J44-'Swap - Encargos'!$M44-'Swap - Encargos'!$L44</f>
        <v>162.73600000000002</v>
      </c>
      <c r="T127" s="4">
        <f>Forward!T127*(1+SUM($B127:$B$228))-'Swap - Encargos'!K44-'Swap - Encargos'!$M44-'Swap - Encargos'!$L44</f>
        <v>150.28100000000001</v>
      </c>
      <c r="U127" s="4">
        <f>Forward!U127*(1+SUM($B127:$B$228))</f>
        <v>0</v>
      </c>
      <c r="V127" s="6"/>
      <c r="W127" s="20">
        <f t="shared" si="0"/>
        <v>213.40097222222226</v>
      </c>
      <c r="X127" s="20">
        <f t="shared" si="1"/>
        <v>170.33116712962965</v>
      </c>
      <c r="Y127" s="23">
        <f t="shared" si="2"/>
        <v>192.73356666666669</v>
      </c>
      <c r="Z127" s="23">
        <f t="shared" si="3"/>
        <v>161.83247438271607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192.70407777777768</v>
      </c>
      <c r="AJ127" s="9">
        <f t="shared" si="8"/>
        <v>0.47451780709887187</v>
      </c>
      <c r="AK127" s="9">
        <f t="shared" si="9"/>
        <v>0.47451780709887187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Forward!N128*(1+SUM($B128:$B$228))-'Swap - Encargos'!E45-'Swap - Encargos'!$M45-'Swap - Encargos'!$L45</f>
        <v>264.61959999999999</v>
      </c>
      <c r="O128" s="4">
        <f>Forward!O128*(1+SUM($B128:$B$228))-'Swap - Encargos'!F45-'Swap - Encargos'!$M45-'Swap - Encargos'!$L45</f>
        <v>220.8956</v>
      </c>
      <c r="P128" s="4">
        <f>Forward!P128*(1+SUM($B128:$B$228))-'Swap - Encargos'!G45-'Swap - Encargos'!$M45-'Swap - Encargos'!$L45</f>
        <v>179.65439999999998</v>
      </c>
      <c r="Q128" s="4">
        <f>Forward!Q128*(1+SUM($B128:$B$228))-'Swap - Encargos'!H45-'Swap - Encargos'!$M45-'Swap - Encargos'!$L45</f>
        <v>159.79239999999999</v>
      </c>
      <c r="R128" s="4">
        <f>Forward!R128*(1+SUM($B128:$B$228))-'Swap - Encargos'!I45-'Swap - Encargos'!$M45-'Swap - Encargos'!$L45</f>
        <v>165.57689999999999</v>
      </c>
      <c r="S128" s="4">
        <f>Forward!S128*(1+SUM($B128:$B$228))-'Swap - Encargos'!J45-'Swap - Encargos'!$M45-'Swap - Encargos'!$L45</f>
        <v>161.36139999999997</v>
      </c>
      <c r="T128" s="4">
        <f>Forward!T128*(1+SUM($B128:$B$228))-'Swap - Encargos'!K45-'Swap - Encargos'!$M45-'Swap - Encargos'!$L45</f>
        <v>148.93039999999999</v>
      </c>
      <c r="U128" s="4">
        <f>Forward!U128*(1+SUM($B128:$B$228))</f>
        <v>0</v>
      </c>
      <c r="V128" s="6"/>
      <c r="W128" s="20">
        <f t="shared" si="0"/>
        <v>204.25199999999998</v>
      </c>
      <c r="X128" s="20">
        <f t="shared" si="1"/>
        <v>170.33116712962965</v>
      </c>
      <c r="Y128" s="23">
        <f t="shared" si="2"/>
        <v>187.78196</v>
      </c>
      <c r="Z128" s="23">
        <f t="shared" si="3"/>
        <v>161.83247438271607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201.85304999999997</v>
      </c>
      <c r="AJ128" s="9">
        <f t="shared" si="8"/>
        <v>0.49704639230662112</v>
      </c>
      <c r="AK128" s="9">
        <f t="shared" si="9"/>
        <v>0.49704639230662112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Forward!N129*(1+SUM($B129:$B$228))-'Swap - Encargos'!E46-'Swap - Encargos'!$M46-'Swap - Encargos'!$L46</f>
        <v>237.86649999999997</v>
      </c>
      <c r="O129" s="4">
        <f>Forward!O129*(1+SUM($B129:$B$228))-'Swap - Encargos'!F46-'Swap - Encargos'!$M46-'Swap - Encargos'!$L46</f>
        <v>201.85399999999998</v>
      </c>
      <c r="P129" s="4">
        <f>Forward!P129*(1+SUM($B129:$B$228))-'Swap - Encargos'!G46-'Swap - Encargos'!$M46-'Swap - Encargos'!$L46</f>
        <v>176.15299999999999</v>
      </c>
      <c r="Q129" s="4">
        <f>Forward!Q129*(1+SUM($B129:$B$228))-'Swap - Encargos'!H46-'Swap - Encargos'!$M46-'Swap - Encargos'!$L46</f>
        <v>157.30250000000001</v>
      </c>
      <c r="R129" s="4">
        <f>Forward!R129*(1+SUM($B129:$B$228))-'Swap - Encargos'!I46-'Swap - Encargos'!$M46-'Swap - Encargos'!$L46</f>
        <v>168.1</v>
      </c>
      <c r="S129" s="4">
        <f>Forward!S129*(1+SUM($B129:$B$228))-'Swap - Encargos'!J46-'Swap - Encargos'!$M46-'Swap - Encargos'!$L46</f>
        <v>160.89750000000001</v>
      </c>
      <c r="T129" s="4">
        <f>Forward!T129*(1+SUM($B129:$B$228))-'Swap - Encargos'!K46-'Swap - Encargos'!$M46-'Swap - Encargos'!$L46</f>
        <v>152.49250000000001</v>
      </c>
      <c r="U129" s="4">
        <f>Forward!U129*(1+SUM($B129:$B$228))</f>
        <v>0</v>
      </c>
      <c r="V129" s="6"/>
      <c r="W129" s="20">
        <f t="shared" si="0"/>
        <v>189.62594444444443</v>
      </c>
      <c r="X129" s="20">
        <f t="shared" si="1"/>
        <v>170.33116712962965</v>
      </c>
      <c r="Y129" s="23">
        <f t="shared" si="2"/>
        <v>179.27548333333331</v>
      </c>
      <c r="Z129" s="23">
        <f t="shared" si="3"/>
        <v>161.83247438271607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216.47910555555552</v>
      </c>
      <c r="AJ129" s="9">
        <f t="shared" si="8"/>
        <v>0.53306184090928088</v>
      </c>
      <c r="AK129" s="9">
        <f t="shared" si="9"/>
        <v>0.53306184090928088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Forward!N130*(1+SUM($B130:$B$228))-'Swap - Encargos'!E47-'Swap - Encargos'!$M47-'Swap - Encargos'!$L47</f>
        <v>292.8528</v>
      </c>
      <c r="O130" s="4">
        <f>Forward!O130*(1+SUM($B130:$B$228))-'Swap - Encargos'!F47-'Swap - Encargos'!$M47-'Swap - Encargos'!$L47</f>
        <v>220.0224</v>
      </c>
      <c r="P130" s="4">
        <f>Forward!P130*(1+SUM($B130:$B$228))-'Swap - Encargos'!G47-'Swap - Encargos'!$M47-'Swap - Encargos'!$L47</f>
        <v>178.02560000000003</v>
      </c>
      <c r="Q130" s="4">
        <f>Forward!Q130*(1+SUM($B130:$B$228))-'Swap - Encargos'!H47-'Swap - Encargos'!$M47-'Swap - Encargos'!$L47</f>
        <v>166.15200000000002</v>
      </c>
      <c r="R130" s="4">
        <f>Forward!R130*(1+SUM($B130:$B$228))-'Swap - Encargos'!I47-'Swap - Encargos'!$M47-'Swap - Encargos'!$L47</f>
        <v>175.94400000000002</v>
      </c>
      <c r="S130" s="4">
        <f>Forward!S130*(1+SUM($B130:$B$228))-'Swap - Encargos'!J47-'Swap - Encargos'!$M47-'Swap - Encargos'!$L47</f>
        <v>176.73600000000002</v>
      </c>
      <c r="T130" s="4">
        <f>Forward!T130*(1+SUM($B130:$B$228))-'Swap - Encargos'!K47-'Swap - Encargos'!$M47-'Swap - Encargos'!$L47</f>
        <v>168.32000000000002</v>
      </c>
      <c r="U130" s="4">
        <f>Forward!U130*(1+SUM($B130:$B$228))</f>
        <v>0</v>
      </c>
      <c r="V130" s="6"/>
      <c r="W130" s="20">
        <f t="shared" si="0"/>
        <v>202.14453333333333</v>
      </c>
      <c r="X130" s="20">
        <f t="shared" si="1"/>
        <v>170.33116712962965</v>
      </c>
      <c r="Y130" s="23">
        <f t="shared" si="2"/>
        <v>191.11712000000003</v>
      </c>
      <c r="Z130" s="23">
        <f t="shared" si="3"/>
        <v>161.83247438271607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203.96051666666662</v>
      </c>
      <c r="AJ130" s="9">
        <f t="shared" si="8"/>
        <v>0.50223585416302174</v>
      </c>
      <c r="AK130" s="9">
        <f t="shared" si="9"/>
        <v>0.50223585416302174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Forward!N131*(1+SUM($B131:$B$228))-'Swap - Encargos'!E48-'Swap - Encargos'!$M48-'Swap - Encargos'!$L48</f>
        <v>284.84960000000001</v>
      </c>
      <c r="O131" s="4">
        <f>Forward!O131*(1+SUM($B131:$B$228))-'Swap - Encargos'!F48-'Swap - Encargos'!$M48-'Swap - Encargos'!$L48</f>
        <v>200.3408</v>
      </c>
      <c r="P131" s="4">
        <f>Forward!P131*(1+SUM($B131:$B$228))-'Swap - Encargos'!G48-'Swap - Encargos'!$M48-'Swap - Encargos'!$L48</f>
        <v>176.90559999999999</v>
      </c>
      <c r="Q131" s="4">
        <f>Forward!Q131*(1+SUM($B131:$B$228))-'Swap - Encargos'!H48-'Swap - Encargos'!$M48-'Swap - Encargos'!$L48</f>
        <v>179.464</v>
      </c>
      <c r="R131" s="4">
        <f>Forward!R131*(1+SUM($B131:$B$228))-'Swap - Encargos'!I48-'Swap - Encargos'!$M48-'Swap - Encargos'!$L48</f>
        <v>186.28</v>
      </c>
      <c r="S131" s="4">
        <f>Forward!S131*(1+SUM($B131:$B$228))-'Swap - Encargos'!J48-'Swap - Encargos'!$M48-'Swap - Encargos'!$L48</f>
        <v>188.09599999999998</v>
      </c>
      <c r="T131" s="4">
        <f>Forward!T131*(1+SUM($B131:$B$228))-'Swap - Encargos'!K48-'Swap - Encargos'!$M48-'Swap - Encargos'!$L48</f>
        <v>174.72799999999998</v>
      </c>
      <c r="U131" s="4">
        <f>Forward!U131*(1+SUM($B131:$B$228))</f>
        <v>0</v>
      </c>
      <c r="V131" s="6"/>
      <c r="W131" s="20">
        <f t="shared" si="0"/>
        <v>194.35226666666665</v>
      </c>
      <c r="X131" s="20">
        <f t="shared" si="1"/>
        <v>170.33116712962965</v>
      </c>
      <c r="Y131" s="23">
        <f t="shared" si="2"/>
        <v>191.05495999999999</v>
      </c>
      <c r="Z131" s="23">
        <f t="shared" si="3"/>
        <v>161.83247438271607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211.7527833333333</v>
      </c>
      <c r="AJ131" s="9">
        <f t="shared" si="8"/>
        <v>0.52142366447630561</v>
      </c>
      <c r="AK131" s="9">
        <f>IF(AJ131&gt;0,AJ131,0)</f>
        <v>0.52142366447630561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Forward!N132*(1+SUM($B132:$B$228))-'Swap - Encargos'!E49-'Swap - Encargos'!$M49-'Swap - Encargos'!$L49</f>
        <v>253.59050000000002</v>
      </c>
      <c r="O132" s="4">
        <f>Forward!O132*(1+SUM($B132:$B$228))-'Swap - Encargos'!F49-'Swap - Encargos'!$M49-'Swap - Encargos'!$L49</f>
        <v>195.01609999999999</v>
      </c>
      <c r="P132" s="4">
        <f>Forward!P132*(1+SUM($B132:$B$228))-'Swap - Encargos'!G49-'Swap - Encargos'!$M49-'Swap - Encargos'!$L49</f>
        <v>172.3647</v>
      </c>
      <c r="Q132" s="4">
        <f>Forward!Q132*(1+SUM($B132:$B$228))-'Swap - Encargos'!H49-'Swap - Encargos'!$M49-'Swap - Encargos'!$L49</f>
        <v>177.07750000000001</v>
      </c>
      <c r="R132" s="4">
        <f>Forward!R132*(1+SUM($B132:$B$228))-'Swap - Encargos'!I49-'Swap - Encargos'!$M49-'Swap - Encargos'!$L49</f>
        <v>174.898</v>
      </c>
      <c r="S132" s="4">
        <f>Forward!S132*(1+SUM($B132:$B$228))-'Swap - Encargos'!J49-'Swap - Encargos'!$M49-'Swap - Encargos'!$L49</f>
        <v>181.71850000000001</v>
      </c>
      <c r="T132" s="4">
        <f>Forward!T132*(1+SUM($B132:$B$228))-'Swap - Encargos'!K49-'Swap - Encargos'!$M49-'Swap - Encargos'!$L49</f>
        <v>173.3595</v>
      </c>
      <c r="U132" s="4">
        <f>Forward!U132*(1+SUM($B132:$B$228))</f>
        <v>0</v>
      </c>
      <c r="V132" s="6"/>
      <c r="W132" s="20">
        <f t="shared" si="0"/>
        <v>185.7368222222222</v>
      </c>
      <c r="X132" s="20">
        <f t="shared" si="1"/>
        <v>170.33116712962965</v>
      </c>
      <c r="Y132" s="23">
        <f t="shared" si="2"/>
        <v>182.61069333333333</v>
      </c>
      <c r="Z132" s="23">
        <f t="shared" si="3"/>
        <v>161.83247438271607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220.36822777777775</v>
      </c>
      <c r="AJ132" s="9">
        <f t="shared" si="8"/>
        <v>0.54263848178636975</v>
      </c>
      <c r="AK132" s="9">
        <f>IF(AJ132&gt;0,AJ132,0)</f>
        <v>0.54263848178636975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Forward!N133*(1+SUM($B133:$B$228))-'Swap - Encargos'!E50-'Swap - Encargos'!$M50-'Swap - Encargos'!$L50</f>
        <v>278.63920000000002</v>
      </c>
      <c r="O133" s="4">
        <f>Forward!O133*(1+SUM($B133:$B$228))-'Swap - Encargos'!F50-'Swap - Encargos'!$M50-'Swap - Encargos'!$L50</f>
        <v>235.7756</v>
      </c>
      <c r="P133" s="4">
        <f>Forward!P133*(1+SUM($B133:$B$228))-'Swap - Encargos'!G50-'Swap - Encargos'!$M50-'Swap - Encargos'!$L50</f>
        <v>208.03649999999999</v>
      </c>
      <c r="Q133" s="4">
        <f>Forward!Q133*(1+SUM($B133:$B$228))-'Swap - Encargos'!H50-'Swap - Encargos'!$M50-'Swap - Encargos'!$L50</f>
        <v>209.86599999999999</v>
      </c>
      <c r="R133" s="4">
        <f>Forward!R133*(1+SUM($B133:$B$228))-'Swap - Encargos'!I50-'Swap - Encargos'!$M50-'Swap - Encargos'!$L50</f>
        <v>186.87710000000001</v>
      </c>
      <c r="S133" s="4">
        <f>Forward!S133*(1+SUM($B133:$B$228))-'Swap - Encargos'!J50-'Swap - Encargos'!$M50-'Swap - Encargos'!$L50</f>
        <v>169.9905</v>
      </c>
      <c r="T133" s="4">
        <f>Forward!T133*(1+SUM($B133:$B$228))-'Swap - Encargos'!K50-'Swap - Encargos'!$M50-'Swap - Encargos'!$L50</f>
        <v>157.64950000000002</v>
      </c>
      <c r="U133" s="4">
        <f>Forward!U133*(1+SUM($B133:$B$228))</f>
        <v>0</v>
      </c>
      <c r="V133" s="6"/>
      <c r="W133" s="20">
        <f t="shared" si="0"/>
        <v>219.80306666666669</v>
      </c>
      <c r="X133" s="20">
        <f t="shared" si="1"/>
        <v>170.33116712962965</v>
      </c>
      <c r="Y133" s="23">
        <f t="shared" si="2"/>
        <v>203.91995166666669</v>
      </c>
      <c r="Z133" s="23">
        <f t="shared" si="3"/>
        <v>161.83247438271607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186.30198333333325</v>
      </c>
      <c r="AJ133" s="9">
        <f t="shared" si="8"/>
        <v>0.45875318057072495</v>
      </c>
      <c r="AK133" s="9">
        <f>IF(AJ133&gt;0,AJ133,0)</f>
        <v>0.45875318057072495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Forward!O134*(1+SUM($B134:$B$228))-'Swap - Encargos'!F51-'Swap - Encargos'!$M51-'Swap - Encargos'!$L51</f>
        <v>302.21119999999996</v>
      </c>
      <c r="P134" s="4">
        <f>Forward!P134*(1+SUM($B134:$B$228))-'Swap - Encargos'!G51-'Swap - Encargos'!$M51-'Swap - Encargos'!$L51</f>
        <v>233.05519999999996</v>
      </c>
      <c r="Q134" s="4">
        <f>Forward!Q134*(1+SUM($B134:$B$228))-'Swap - Encargos'!H51-'Swap - Encargos'!$M51-'Swap - Encargos'!$L51</f>
        <v>226.46999999999997</v>
      </c>
      <c r="R134" s="4">
        <f>Forward!R134*(1+SUM($B134:$B$228))-'Swap - Encargos'!I51-'Swap - Encargos'!$M51-'Swap - Encargos'!$L51</f>
        <v>208.85399999999998</v>
      </c>
      <c r="S134" s="4">
        <f>Forward!S134*(1+SUM($B134:$B$228))-'Swap - Encargos'!J51-'Swap - Encargos'!$M51-'Swap - Encargos'!$L51</f>
        <v>178.62199999999999</v>
      </c>
      <c r="T134" s="4">
        <f>Forward!T134*(1+SUM($B134:$B$228))-'Swap - Encargos'!K51-'Swap - Encargos'!$M51-'Swap - Encargos'!$L51</f>
        <v>168.25239999999999</v>
      </c>
      <c r="U134" s="4">
        <f>Forward!U134*(1+SUM($B134:$B$228))</f>
        <v>0</v>
      </c>
      <c r="V134" s="6"/>
      <c r="W134" s="20">
        <f t="shared" si="0"/>
        <v>253.91213333333326</v>
      </c>
      <c r="X134" s="20">
        <f t="shared" si="1"/>
        <v>170.33116712962965</v>
      </c>
      <c r="Y134" s="23">
        <f t="shared" si="2"/>
        <v>229.84247999999994</v>
      </c>
      <c r="Z134" s="23">
        <f t="shared" si="3"/>
        <v>161.83247438271607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148.09986666666674</v>
      </c>
      <c r="AJ134" s="9">
        <f t="shared" si="8"/>
        <v>0.36839663160967023</v>
      </c>
      <c r="AK134" s="9">
        <f>IF(AJ134&gt;0,AJ134,0)</f>
        <v>0.36839663160967023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Forward!O135*(1+SUM($B135:$B$228))-'Swap - Encargos'!F52-'Swap - Encargos'!$M52-'Swap - Encargos'!$L52</f>
        <v>350.72559999999999</v>
      </c>
      <c r="P135" s="4">
        <f>Forward!P135*(1+SUM($B135:$B$228))-'Swap - Encargos'!G52-'Swap - Encargos'!$M52-'Swap - Encargos'!$L52</f>
        <v>235.7244</v>
      </c>
      <c r="Q135" s="4">
        <f>Forward!Q135*(1+SUM($B135:$B$228))-'Swap - Encargos'!H52-'Swap - Encargos'!$M52-'Swap - Encargos'!$L52</f>
        <v>242.33080000000001</v>
      </c>
      <c r="R135" s="4">
        <f>Forward!R135*(1+SUM($B135:$B$228))-'Swap - Encargos'!I52-'Swap - Encargos'!$M52-'Swap - Encargos'!$L52</f>
        <v>214.642</v>
      </c>
      <c r="S135" s="4">
        <f>Forward!S135*(1+SUM($B135:$B$228))-'Swap - Encargos'!J52-'Swap - Encargos'!$M52-'Swap - Encargos'!$L52</f>
        <v>197.0762</v>
      </c>
      <c r="T135" s="4">
        <f>Forward!T135*(1+SUM($B135:$B$228))-'Swap - Encargos'!K52-'Swap - Encargos'!$M52-'Swap - Encargos'!$L52</f>
        <v>170.1414</v>
      </c>
      <c r="U135" s="4">
        <f>Forward!U135*(1+SUM($B135:$B$228))</f>
        <v>0</v>
      </c>
      <c r="V135" s="6"/>
      <c r="W135" s="20">
        <f t="shared" si="0"/>
        <v>272.48016666666666</v>
      </c>
      <c r="X135" s="20">
        <f t="shared" si="1"/>
        <v>170.33116712962965</v>
      </c>
      <c r="Y135" s="23">
        <f t="shared" si="2"/>
        <v>245.09006333333335</v>
      </c>
      <c r="Z135" s="23">
        <f t="shared" si="3"/>
        <v>161.83247438271607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129.53183333333334</v>
      </c>
      <c r="AJ135" s="9">
        <f>(AE135-W135)/AE135</f>
        <v>0.32220887270363407</v>
      </c>
      <c r="AK135" s="9">
        <f>IF(AJ135&gt;0,AJ135,0)</f>
        <v>0.32220887270363407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Forward!O136*(1+SUM($B136:$B$228))-'Swap - Encargos'!F53-'Swap - Encargos'!$M53-'Swap - Encargos'!$L53</f>
        <v>306.68000000000006</v>
      </c>
      <c r="P136" s="4">
        <f>Forward!P136*(1+SUM($B136:$B$228))-'Swap - Encargos'!G53-'Swap - Encargos'!$M53-'Swap - Encargos'!$L53</f>
        <v>221.72160000000002</v>
      </c>
      <c r="Q136" s="4">
        <f>Forward!Q136*(1+SUM($B136:$B$228))-'Swap - Encargos'!H53-'Swap - Encargos'!$M53-'Swap - Encargos'!$L53</f>
        <v>221.41440000000006</v>
      </c>
      <c r="R136" s="4">
        <f>Forward!R136*(1+SUM($B136:$B$228))-'Swap - Encargos'!I53-'Swap - Encargos'!$M53-'Swap - Encargos'!$L53</f>
        <v>206.01120000000003</v>
      </c>
      <c r="S136" s="4">
        <f>Forward!S136*(1+SUM($B136:$B$228))-'Swap - Encargos'!J53-'Swap - Encargos'!$M53-'Swap - Encargos'!$L53</f>
        <v>194.60800000000003</v>
      </c>
      <c r="T136" s="4">
        <f>Forward!T136*(1+SUM($B136:$B$228))-'Swap - Encargos'!K53-'Swap - Encargos'!$M53-'Swap - Encargos'!$L53</f>
        <v>181.18560000000002</v>
      </c>
      <c r="U136" s="4">
        <f>Forward!U136*(1+SUM($B136:$B$228))</f>
        <v>0</v>
      </c>
      <c r="V136" s="6"/>
      <c r="W136" s="20">
        <f t="shared" si="0"/>
        <v>244.34595555555558</v>
      </c>
      <c r="X136" s="20">
        <f t="shared" si="1"/>
        <v>170.33116712962965</v>
      </c>
      <c r="Y136" s="23">
        <f t="shared" si="2"/>
        <v>225.90389333333334</v>
      </c>
      <c r="Z136" s="23">
        <f t="shared" si="3"/>
        <v>161.83247438271607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157.66604444444442</v>
      </c>
      <c r="AJ136" s="9">
        <f t="shared" ref="AJ136:AJ139" si="18">(AE136-W136)/AE136</f>
        <v>0.3921923834224959</v>
      </c>
      <c r="AK136" s="9">
        <f t="shared" ref="AK136:AK139" si="19">IF(AJ136&gt;0,AJ136,0)</f>
        <v>0.3921923834224959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Forward!O137*(1+SUM($B137:$B$228))-'Swap - Encargos'!F54-'Swap - Encargos'!$M54-'Swap - Encargos'!$L54</f>
        <v>235.0625</v>
      </c>
      <c r="P137" s="4">
        <f>Forward!P137*(1+SUM($B137:$B$228))-'Swap - Encargos'!G54-'Swap - Encargos'!$M54-'Swap - Encargos'!$L54</f>
        <v>216.7</v>
      </c>
      <c r="Q137" s="4">
        <f>Forward!Q137*(1+SUM($B137:$B$228))-'Swap - Encargos'!H54-'Swap - Encargos'!$M54-'Swap - Encargos'!$L54</f>
        <v>219.5</v>
      </c>
      <c r="R137" s="4">
        <f>Forward!R137*(1+SUM($B137:$B$228))-'Swap - Encargos'!I54-'Swap - Encargos'!$M54-'Swap - Encargos'!$L54</f>
        <v>200.2</v>
      </c>
      <c r="S137" s="4">
        <f>Forward!S137*(1+SUM($B137:$B$228))-'Swap - Encargos'!J54-'Swap - Encargos'!$M54-'Swap - Encargos'!$L54</f>
        <v>179.88749999999999</v>
      </c>
      <c r="T137" s="4">
        <f>Forward!T137*(1+SUM($B137:$B$228))-'Swap - Encargos'!K54-'Swap - Encargos'!$M54-'Swap - Encargos'!$L54</f>
        <v>173.67499999999998</v>
      </c>
      <c r="U137" s="4">
        <f>Forward!U137*(1+SUM($B137:$B$228))</f>
        <v>0</v>
      </c>
      <c r="V137" s="4"/>
      <c r="W137" s="20">
        <f t="shared" si="0"/>
        <v>220.84895833333334</v>
      </c>
      <c r="X137" s="20">
        <f t="shared" si="1"/>
        <v>170.33116712962965</v>
      </c>
      <c r="Y137" s="23">
        <f t="shared" si="2"/>
        <v>207.20062499999997</v>
      </c>
      <c r="Z137" s="23">
        <f t="shared" si="3"/>
        <v>161.83247438271607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181.16304166666666</v>
      </c>
      <c r="AJ137" s="9">
        <f t="shared" si="18"/>
        <v>0.45064088053756268</v>
      </c>
      <c r="AK137" s="9">
        <f t="shared" si="19"/>
        <v>0.45064088053756268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Forward!O138*(1+SUM($B138:$B$228))-'Swap - Encargos'!F55-'Swap - Encargos'!$M55-'Swap - Encargos'!$L55</f>
        <v>274.95460000000003</v>
      </c>
      <c r="P138" s="4">
        <f>Forward!P138*(1+SUM($B138:$B$228))-'Swap - Encargos'!G55-'Swap - Encargos'!$M55-'Swap - Encargos'!$L55</f>
        <v>229.83859999999999</v>
      </c>
      <c r="Q138" s="4">
        <f>Forward!Q138*(1+SUM($B138:$B$228))-'Swap - Encargos'!H55-'Swap - Encargos'!$M55-'Swap - Encargos'!$L55</f>
        <v>220.69940000000003</v>
      </c>
      <c r="R138" s="4">
        <f>Forward!R138*(1+SUM($B138:$B$228))-'Swap - Encargos'!I55-'Swap - Encargos'!$M55-'Swap - Encargos'!$L55</f>
        <v>202.54860000000002</v>
      </c>
      <c r="S138" s="4">
        <f>Forward!S138*(1+SUM($B138:$B$228))-'Swap - Encargos'!J55-'Swap - Encargos'!$M55-'Swap - Encargos'!$L55</f>
        <v>197.4442</v>
      </c>
      <c r="T138" s="4">
        <f>Forward!T138*(1+SUM($B138:$B$228))-'Swap - Encargos'!K55-'Swap - Encargos'!$M55-'Swap - Encargos'!$L55</f>
        <v>175.27600000000001</v>
      </c>
      <c r="U138" s="4">
        <f>Forward!U138*(1+SUM($B138:$B$228))</f>
        <v>0</v>
      </c>
      <c r="V138" s="4"/>
      <c r="W138" s="20">
        <f t="shared" si="0"/>
        <v>233.78575555555557</v>
      </c>
      <c r="X138" s="20">
        <f t="shared" si="1"/>
        <v>170.33116712962965</v>
      </c>
      <c r="Y138" s="23">
        <f t="shared" si="2"/>
        <v>218.45183999999998</v>
      </c>
      <c r="Z138" s="23">
        <f t="shared" si="3"/>
        <v>161.83247438271607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168.22624444444443</v>
      </c>
      <c r="AJ138" s="9">
        <f t="shared" si="18"/>
        <v>0.41846075352090095</v>
      </c>
      <c r="AK138" s="9">
        <f t="shared" si="19"/>
        <v>0.41846075352090095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Forward!O139*(1+SUM($B139:$B$228))-'Swap - Encargos'!F56-'Swap - Encargos'!$M56-'Swap - Encargos'!$L56</f>
        <v>260</v>
      </c>
      <c r="P139" s="4">
        <f>Forward!P139*(1+SUM($B139:$B$228))-'Swap - Encargos'!G56-'Swap - Encargos'!$M56-'Swap - Encargos'!$L56</f>
        <v>237</v>
      </c>
      <c r="Q139" s="4">
        <f>Forward!Q139*(1+SUM($B139:$B$228))-'Swap - Encargos'!H56-'Swap - Encargos'!$M56-'Swap - Encargos'!$L56</f>
        <v>222</v>
      </c>
      <c r="R139" s="4">
        <f>Forward!R139*(1+SUM($B139:$B$228))-'Swap - Encargos'!I56-'Swap - Encargos'!$M56-'Swap - Encargos'!$L56</f>
        <v>206</v>
      </c>
      <c r="S139" s="4">
        <f>Forward!S139*(1+SUM($B139:$B$228))-'Swap - Encargos'!J56-'Swap - Encargos'!$M56-'Swap - Encargos'!$L56</f>
        <v>188</v>
      </c>
      <c r="T139" s="4">
        <f>Forward!T139*(1+SUM($B139:$B$228))-'Swap - Encargos'!K56-'Swap - Encargos'!$M56-'Swap - Encargos'!$L56</f>
        <v>178</v>
      </c>
      <c r="U139" s="4">
        <f>Forward!U139*(1+SUM($B139:$B$228))</f>
        <v>0</v>
      </c>
      <c r="V139" s="4"/>
      <c r="W139" s="20">
        <f t="shared" si="0"/>
        <v>232.16666666666666</v>
      </c>
      <c r="X139" s="20">
        <f t="shared" si="1"/>
        <v>170.33116712962965</v>
      </c>
      <c r="Y139" s="23">
        <f t="shared" si="2"/>
        <v>215.76666666666668</v>
      </c>
      <c r="Z139" s="23">
        <f t="shared" si="3"/>
        <v>161.83247438271607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169.84533333333334</v>
      </c>
      <c r="AJ139" s="9">
        <f t="shared" si="18"/>
        <v>0.42248821759881133</v>
      </c>
      <c r="AK139" s="9">
        <f t="shared" si="19"/>
        <v>0.42248821759881133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B271-E046-446E-BCB7-B35A667BEE30}">
  <dimension ref="A1:CV145"/>
  <sheetViews>
    <sheetView topLeftCell="A91" workbookViewId="0">
      <selection activeCell="N115" sqref="N115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3.44140625" customWidth="1"/>
    <col min="46" max="51" width="9.6640625" bestFit="1" customWidth="1"/>
    <col min="72" max="72" width="5" customWidth="1"/>
    <col min="73" max="73" width="4.33203125" customWidth="1"/>
    <col min="74" max="74" width="10.109375" bestFit="1" customWidth="1"/>
    <col min="75" max="80" width="9.6640625" bestFit="1" customWidth="1"/>
    <col min="100" max="100" width="7.33203125" customWidth="1"/>
    <col min="101" max="101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100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100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100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100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100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  <c r="AS53" s="27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9"/>
      <c r="BV53" s="27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8"/>
      <c r="CQ53" s="28"/>
      <c r="CR53" s="28"/>
      <c r="CS53" s="28"/>
      <c r="CT53" s="28"/>
      <c r="CU53" s="28"/>
      <c r="CV53" s="29"/>
    </row>
    <row r="54" spans="1:100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  <c r="AS54" s="30"/>
      <c r="BT54" s="31"/>
      <c r="BV54" s="30"/>
      <c r="CV54" s="31"/>
    </row>
    <row r="55" spans="1:100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  <c r="AS55" s="30"/>
      <c r="BT55" s="31"/>
      <c r="BV55" s="30"/>
      <c r="CV55" s="31"/>
    </row>
    <row r="56" spans="1:100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  <c r="AS56" s="30"/>
      <c r="BT56" s="31"/>
      <c r="BV56" s="30"/>
      <c r="CV56" s="31"/>
    </row>
    <row r="57" spans="1:100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  <c r="AS57" s="30"/>
      <c r="BT57" s="31"/>
      <c r="BV57" s="30"/>
      <c r="CV57" s="31"/>
    </row>
    <row r="58" spans="1:100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  <c r="AS58" s="30"/>
      <c r="BT58" s="31"/>
      <c r="BV58" s="30"/>
      <c r="CV58" s="31"/>
    </row>
    <row r="59" spans="1:100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  <c r="AS59" s="30"/>
      <c r="BT59" s="31"/>
      <c r="BV59" s="30"/>
      <c r="CV59" s="31"/>
    </row>
    <row r="60" spans="1:100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  <c r="AS60" s="30"/>
      <c r="BT60" s="31"/>
      <c r="BV60" s="30"/>
      <c r="CV60" s="31"/>
    </row>
    <row r="61" spans="1:100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  <c r="AS61" s="30"/>
      <c r="BT61" s="31"/>
      <c r="BV61" s="30"/>
      <c r="CV61" s="31"/>
    </row>
    <row r="62" spans="1:100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  <c r="AS62" s="30"/>
      <c r="BT62" s="31"/>
      <c r="BV62" s="30"/>
      <c r="CV62" s="31"/>
    </row>
    <row r="63" spans="1:100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  <c r="AS63" s="30"/>
      <c r="BT63" s="31"/>
      <c r="BV63" s="30"/>
      <c r="CV63" s="31"/>
    </row>
    <row r="64" spans="1:100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  <c r="AS64" s="30"/>
      <c r="BT64" s="31"/>
      <c r="BV64" s="30"/>
      <c r="CV64" s="31"/>
    </row>
    <row r="65" spans="1:100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  <c r="AS65" s="30"/>
      <c r="BT65" s="31"/>
      <c r="BV65" s="30"/>
      <c r="CV65" s="31"/>
    </row>
    <row r="66" spans="1:100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  <c r="AS66" s="30"/>
      <c r="BT66" s="31"/>
      <c r="BV66" s="30"/>
      <c r="CV66" s="31"/>
    </row>
    <row r="67" spans="1:100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  <c r="AS67" s="30"/>
      <c r="BT67" s="31"/>
      <c r="BV67" s="30"/>
      <c r="CV67" s="31"/>
    </row>
    <row r="68" spans="1:100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  <c r="AS68" s="30"/>
      <c r="BT68" s="31"/>
      <c r="BV68" s="30"/>
      <c r="CV68" s="31"/>
    </row>
    <row r="69" spans="1:100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  <c r="AS69" s="30"/>
      <c r="BT69" s="31"/>
      <c r="BV69" s="30"/>
      <c r="CV69" s="31"/>
    </row>
    <row r="70" spans="1:100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  <c r="AS70" s="30"/>
      <c r="BT70" s="31"/>
      <c r="BV70" s="30"/>
      <c r="CV70" s="31"/>
    </row>
    <row r="71" spans="1:100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  <c r="AS71" s="30"/>
      <c r="BT71" s="31"/>
      <c r="BV71" s="30"/>
      <c r="CV71" s="31"/>
    </row>
    <row r="72" spans="1:100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  <c r="AS72" s="30"/>
      <c r="BT72" s="31"/>
      <c r="BV72" s="30"/>
      <c r="CV72" s="31"/>
    </row>
    <row r="73" spans="1:100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  <c r="AS73" s="30"/>
      <c r="BT73" s="31"/>
      <c r="BV73" s="30"/>
      <c r="CV73" s="31"/>
    </row>
    <row r="74" spans="1:100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  <c r="AS74" s="30"/>
      <c r="BT74" s="31"/>
      <c r="BV74" s="30"/>
      <c r="CV74" s="31"/>
    </row>
    <row r="75" spans="1:100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  <c r="AS75" s="30"/>
      <c r="BT75" s="31"/>
      <c r="BV75" s="30"/>
      <c r="CV75" s="31"/>
    </row>
    <row r="76" spans="1:100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  <c r="AS76" s="30"/>
      <c r="BT76" s="31"/>
      <c r="BV76" s="30"/>
      <c r="CV76" s="31"/>
    </row>
    <row r="77" spans="1:100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  <c r="AS77" s="30"/>
      <c r="BT77" s="31"/>
      <c r="BV77" s="30"/>
      <c r="CV77" s="31"/>
    </row>
    <row r="78" spans="1:100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  <c r="AS78" s="30"/>
      <c r="BT78" s="31"/>
      <c r="BV78" s="30"/>
      <c r="CV78" s="31"/>
    </row>
    <row r="79" spans="1:100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  <c r="AS79" s="30"/>
      <c r="BT79" s="31"/>
      <c r="BV79" s="30"/>
      <c r="CV79" s="31"/>
    </row>
    <row r="80" spans="1:100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  <c r="AS80" s="30"/>
      <c r="BT80" s="31"/>
      <c r="BV80" s="30"/>
      <c r="CV80" s="31"/>
    </row>
    <row r="81" spans="1:100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  <c r="AS81" s="30"/>
      <c r="BT81" s="31"/>
      <c r="BV81" s="30"/>
      <c r="CV81" s="31"/>
    </row>
    <row r="82" spans="1:100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  <c r="AS82" s="30"/>
      <c r="BT82" s="31"/>
      <c r="BV82" s="30"/>
      <c r="CV82" s="31"/>
    </row>
    <row r="83" spans="1:100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  <c r="AS83" s="30"/>
      <c r="BT83" s="31"/>
      <c r="BV83" s="30"/>
      <c r="CV83" s="31"/>
    </row>
    <row r="84" spans="1:100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  <c r="AS84" s="30"/>
      <c r="BT84" s="31"/>
      <c r="BV84" s="30"/>
      <c r="CV84" s="31"/>
    </row>
    <row r="85" spans="1:100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  <c r="AS85" s="30"/>
      <c r="BT85" s="31"/>
      <c r="BV85" s="30"/>
      <c r="CV85" s="31"/>
    </row>
    <row r="86" spans="1:100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Forward!K86*(1+SUM($B86:$B$228))-'Swap - Encargos'!$L3+'Swap - Encargos'!N3</f>
        <v>293.94799999999998</v>
      </c>
      <c r="L86" s="4">
        <f>Forward!L86*(1+SUM($B86:$B$228))-'Swap - Encargos'!$L3+'Swap - Encargos'!O3</f>
        <v>302.50200000000001</v>
      </c>
      <c r="M86" s="4">
        <f>Forward!M86*(1+SUM($B86:$B$228))-'Swap - Encargos'!$L3+'Swap - Encargos'!P3</f>
        <v>272.50799999999998</v>
      </c>
      <c r="N86" s="4">
        <f>Forward!N86*(1+SUM($B86:$B$228))-'Swap - Encargos'!$L3+'Swap - Encargos'!Q3</f>
        <v>253.178</v>
      </c>
      <c r="O86" s="4">
        <f>Forward!O86*(1+SUM($B86:$B$228))-'Swap - Encargos'!$L3+'Swap - Encargos'!R3</f>
        <v>240.40199999999999</v>
      </c>
      <c r="P86" s="4"/>
      <c r="Q86" s="4"/>
      <c r="R86" s="4"/>
      <c r="S86" s="4"/>
      <c r="T86" s="4"/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289.65266666666662</v>
      </c>
      <c r="X86" s="20">
        <f t="shared" ref="X86:X139" si="1">AVERAGE($W$2:$W$198)</f>
        <v>231.63054984567904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272.50759999999997</v>
      </c>
      <c r="Z86" s="23">
        <f t="shared" ref="Z86:Z139" si="3">AVERAGE($Y$2:$Y$198)</f>
        <v>218.3179682098766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84.279333333333341</v>
      </c>
      <c r="AJ86" s="9">
        <f t="shared" ref="AJ86:AJ134" si="8">(AE86-W86)/AE86</f>
        <v>0.2253867904681422</v>
      </c>
      <c r="AK86" s="9">
        <f t="shared" ref="AK86:AK130" si="9">IF(AJ86&gt;0,AJ86,0)</f>
        <v>0.2253867904681422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  <c r="AS86" s="30"/>
      <c r="BT86" s="31"/>
      <c r="BV86" s="30"/>
      <c r="CV86" s="31"/>
    </row>
    <row r="87" spans="1:100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Forward!K87*(1+SUM($B87:$B$228))-'Swap - Encargos'!$L4+'Swap - Encargos'!N4</f>
        <v>220.47179999999997</v>
      </c>
      <c r="L87" s="4">
        <f>Forward!L87*(1+SUM($B87:$B$228))-'Swap - Encargos'!$L4+'Swap - Encargos'!O4</f>
        <v>294.68439999999998</v>
      </c>
      <c r="M87" s="4">
        <f>Forward!M87*(1+SUM($B87:$B$228))-'Swap - Encargos'!$L4+'Swap - Encargos'!P4</f>
        <v>276.43539999999996</v>
      </c>
      <c r="N87" s="4">
        <f>Forward!N87*(1+SUM($B87:$B$228))-'Swap - Encargos'!$L4+'Swap - Encargos'!Q4</f>
        <v>251.53659999999999</v>
      </c>
      <c r="O87" s="4">
        <f>Forward!O87*(1+SUM($B87:$B$228))-'Swap - Encargos'!$L4+'Swap - Encargos'!R4</f>
        <v>245.8038</v>
      </c>
      <c r="P87" s="4"/>
      <c r="Q87" s="4"/>
      <c r="R87" s="4"/>
      <c r="S87" s="4"/>
      <c r="T87" s="4"/>
      <c r="U87" s="4">
        <f>Forward!U87*(1+SUM($B87:$B$228))</f>
        <v>0</v>
      </c>
      <c r="V87" s="6"/>
      <c r="W87" s="20">
        <f t="shared" si="0"/>
        <v>264.72677777777773</v>
      </c>
      <c r="X87" s="20">
        <f t="shared" si="1"/>
        <v>231.63054984567904</v>
      </c>
      <c r="Y87" s="23">
        <f t="shared" si="2"/>
        <v>254.11186999999998</v>
      </c>
      <c r="Z87" s="23">
        <f t="shared" si="3"/>
        <v>218.3179682098766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109.20522222222223</v>
      </c>
      <c r="AJ87" s="9">
        <f t="shared" si="8"/>
        <v>0.29204567199978138</v>
      </c>
      <c r="AK87" s="9">
        <f t="shared" si="9"/>
        <v>0.29204567199978138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  <c r="AS87" s="30"/>
      <c r="BT87" s="31"/>
      <c r="BV87" s="30"/>
      <c r="CV87" s="31"/>
    </row>
    <row r="88" spans="1:100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Forward!K88*(1+SUM($B88:$B$228))-'Swap - Encargos'!$L5+'Swap - Encargos'!N5</f>
        <v>241.64800000000002</v>
      </c>
      <c r="L88" s="4">
        <f>Forward!L88*(1+SUM($B88:$B$228))-'Swap - Encargos'!$L5+'Swap - Encargos'!O5</f>
        <v>321.27700000000004</v>
      </c>
      <c r="M88" s="4">
        <f>Forward!M88*(1+SUM($B88:$B$228))-'Swap - Encargos'!$L5+'Swap - Encargos'!P5</f>
        <v>281.46250000000003</v>
      </c>
      <c r="N88" s="4">
        <f>Forward!N88*(1+SUM($B88:$B$228))-'Swap - Encargos'!$L5+'Swap - Encargos'!Q5</f>
        <v>248.3</v>
      </c>
      <c r="O88" s="4">
        <f>Forward!O88*(1+SUM($B88:$B$228))-'Swap - Encargos'!$L5+'Swap - Encargos'!R5</f>
        <v>238.64800000000002</v>
      </c>
      <c r="P88" s="4"/>
      <c r="Q88" s="4"/>
      <c r="R88" s="4"/>
      <c r="S88" s="4"/>
      <c r="T88" s="4"/>
      <c r="U88" s="4">
        <f>Forward!U88*(1+SUM($B88:$B$228))</f>
        <v>0</v>
      </c>
      <c r="V88" s="6"/>
      <c r="W88" s="20">
        <f t="shared" si="0"/>
        <v>281.8320555555556</v>
      </c>
      <c r="X88" s="20">
        <f t="shared" si="1"/>
        <v>231.63054984567904</v>
      </c>
      <c r="Y88" s="23">
        <f t="shared" si="2"/>
        <v>258.21216666666669</v>
      </c>
      <c r="Z88" s="23">
        <f t="shared" si="3"/>
        <v>218.3179682098766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92.099944444444361</v>
      </c>
      <c r="AJ88" s="9">
        <f t="shared" si="8"/>
        <v>0.2463013180055314</v>
      </c>
      <c r="AK88" s="9">
        <f t="shared" si="9"/>
        <v>0.2463013180055314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  <c r="AS88" s="30"/>
      <c r="BT88" s="31"/>
      <c r="BV88" s="30"/>
      <c r="CV88" s="31"/>
    </row>
    <row r="89" spans="1:100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Forward!K89*(1+SUM($B89:$B$228))-'Swap - Encargos'!$L6+'Swap - Encargos'!N6</f>
        <v>216.73160000000001</v>
      </c>
      <c r="L89" s="4">
        <f>Forward!L89*(1+SUM($B89:$B$228))-'Swap - Encargos'!$L6+'Swap - Encargos'!O6</f>
        <v>319.09740000000005</v>
      </c>
      <c r="M89" s="4">
        <f>Forward!M89*(1+SUM($B89:$B$228))-'Swap - Encargos'!$L6+'Swap - Encargos'!P6</f>
        <v>286.33990000000006</v>
      </c>
      <c r="N89" s="4">
        <f>Forward!N89*(1+SUM($B89:$B$228))-'Swap - Encargos'!$L6+'Swap - Encargos'!Q6</f>
        <v>251.44060000000002</v>
      </c>
      <c r="O89" s="4">
        <f>Forward!O89*(1+SUM($B89:$B$228))-'Swap - Encargos'!$L6+'Swap - Encargos'!R6</f>
        <v>240.91820000000001</v>
      </c>
      <c r="P89" s="4"/>
      <c r="Q89" s="4"/>
      <c r="R89" s="4"/>
      <c r="S89" s="4"/>
      <c r="T89" s="4"/>
      <c r="U89" s="4">
        <f>Forward!U89*(1+SUM($B89:$B$228))</f>
        <v>0</v>
      </c>
      <c r="V89" s="6"/>
      <c r="W89" s="20">
        <f t="shared" si="0"/>
        <v>276.94871666666671</v>
      </c>
      <c r="X89" s="20">
        <f t="shared" si="1"/>
        <v>231.63054984567904</v>
      </c>
      <c r="Y89" s="23">
        <f t="shared" si="2"/>
        <v>252.06896000000003</v>
      </c>
      <c r="Z89" s="23">
        <f t="shared" si="3"/>
        <v>218.3179682098766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96.983283333333247</v>
      </c>
      <c r="AJ89" s="9">
        <f t="shared" si="8"/>
        <v>0.25936074830004724</v>
      </c>
      <c r="AK89" s="9">
        <f t="shared" si="9"/>
        <v>0.25936074830004724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  <c r="AS89" s="30"/>
      <c r="BT89" s="31"/>
      <c r="BV89" s="30"/>
      <c r="CV89" s="31"/>
    </row>
    <row r="90" spans="1:100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Forward!K90*(1+SUM($B90:$B$228))-'Swap - Encargos'!$L7+'Swap - Encargos'!N7</f>
        <v>210.54900000000001</v>
      </c>
      <c r="L90" s="4">
        <f>Forward!L90*(1+SUM($B90:$B$228))-'Swap - Encargos'!$L7+'Swap - Encargos'!O7</f>
        <v>287.22949999999997</v>
      </c>
      <c r="M90" s="4">
        <f>Forward!M90*(1+SUM($B90:$B$228))-'Swap - Encargos'!$L7+'Swap - Encargos'!P7</f>
        <v>281.97159999999997</v>
      </c>
      <c r="N90" s="4">
        <f>Forward!N90*(1+SUM($B90:$B$228))-'Swap - Encargos'!$L7+'Swap - Encargos'!Q7</f>
        <v>256.37760000000003</v>
      </c>
      <c r="O90" s="4">
        <f>Forward!O90*(1+SUM($B90:$B$228))-'Swap - Encargos'!$L7+'Swap - Encargos'!R7</f>
        <v>246.94</v>
      </c>
      <c r="P90" s="4"/>
      <c r="Q90" s="4"/>
      <c r="R90" s="4"/>
      <c r="S90" s="4"/>
      <c r="T90" s="4"/>
      <c r="U90" s="4">
        <f>Forward!U90*(1+SUM($B90:$B$228))</f>
        <v>0</v>
      </c>
      <c r="V90" s="6"/>
      <c r="W90" s="20">
        <f t="shared" si="0"/>
        <v>265.00876666666659</v>
      </c>
      <c r="X90" s="20">
        <f t="shared" si="1"/>
        <v>231.63054984567904</v>
      </c>
      <c r="Y90" s="23">
        <f t="shared" si="2"/>
        <v>242.57693999999998</v>
      </c>
      <c r="Z90" s="23">
        <f t="shared" si="3"/>
        <v>218.3179682098766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108.92323333333337</v>
      </c>
      <c r="AJ90" s="9">
        <f t="shared" si="8"/>
        <v>0.29129155390106592</v>
      </c>
      <c r="AK90" s="9">
        <f t="shared" si="9"/>
        <v>0.29129155390106592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  <c r="AS90" s="30"/>
      <c r="BT90" s="31"/>
      <c r="BV90" s="30"/>
      <c r="CV90" s="31"/>
    </row>
    <row r="91" spans="1:100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Forward!K91*(1+SUM($B91:$B$228))-'Swap - Encargos'!$L8+'Swap - Encargos'!N8</f>
        <v>205.70000000000002</v>
      </c>
      <c r="L91" s="4">
        <f>Forward!L91*(1+SUM($B91:$B$228))-'Swap - Encargos'!$L8+'Swap - Encargos'!O8</f>
        <v>285.60000000000002</v>
      </c>
      <c r="M91" s="4">
        <f>Forward!M91*(1+SUM($B91:$B$228))-'Swap - Encargos'!$L8+'Swap - Encargos'!P8</f>
        <v>274.02500000000003</v>
      </c>
      <c r="N91" s="4">
        <f>Forward!N91*(1+SUM($B91:$B$228))-'Swap - Encargos'!$L8+'Swap - Encargos'!Q8</f>
        <v>247.35000000000002</v>
      </c>
      <c r="O91" s="4">
        <f>Forward!O91*(1+SUM($B91:$B$228))-'Swap - Encargos'!$L8+'Swap - Encargos'!R8</f>
        <v>239.95000000000002</v>
      </c>
      <c r="P91" s="4"/>
      <c r="Q91" s="4"/>
      <c r="R91" s="4"/>
      <c r="S91" s="4"/>
      <c r="T91" s="4"/>
      <c r="U91" s="4">
        <f>Forward!U91*(1+SUM($B91:$B$228))</f>
        <v>0</v>
      </c>
      <c r="V91" s="6"/>
      <c r="W91" s="20">
        <f t="shared" si="0"/>
        <v>260.89305555555558</v>
      </c>
      <c r="X91" s="20">
        <f t="shared" si="1"/>
        <v>231.63054984567904</v>
      </c>
      <c r="Y91" s="23">
        <f t="shared" si="2"/>
        <v>233.38333333333333</v>
      </c>
      <c r="Z91" s="23">
        <f t="shared" si="3"/>
        <v>218.3179682098766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113.03894444444438</v>
      </c>
      <c r="AJ91" s="9">
        <f t="shared" si="8"/>
        <v>0.302298130260166</v>
      </c>
      <c r="AK91" s="9">
        <f t="shared" si="9"/>
        <v>0.302298130260166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  <c r="AS91" s="30"/>
      <c r="BT91" s="31"/>
      <c r="BV91" s="30"/>
      <c r="CV91" s="31"/>
    </row>
    <row r="92" spans="1:100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Forward!K92*(1+SUM($B92:$B$228))-'Swap - Encargos'!$L9+'Swap - Encargos'!N9</f>
        <v>120.32510000000001</v>
      </c>
      <c r="L92" s="4">
        <f>Forward!L92*(1+SUM($B92:$B$228))-'Swap - Encargos'!$L9+'Swap - Encargos'!O9</f>
        <v>260.52110000000005</v>
      </c>
      <c r="M92" s="4">
        <f>Forward!M92*(1+SUM($B92:$B$228))-'Swap - Encargos'!$L9+'Swap - Encargos'!P9</f>
        <v>261.52110000000005</v>
      </c>
      <c r="N92" s="4">
        <f>Forward!N92*(1+SUM($B92:$B$228))-'Swap - Encargos'!$L9+'Swap - Encargos'!Q9</f>
        <v>246.16490000000002</v>
      </c>
      <c r="O92" s="4">
        <f>Forward!O92*(1+SUM($B92:$B$228))-'Swap - Encargos'!$L9+'Swap - Encargos'!R9</f>
        <v>239.81850000000003</v>
      </c>
      <c r="P92" s="4"/>
      <c r="Q92" s="4"/>
      <c r="R92" s="4"/>
      <c r="S92" s="4"/>
      <c r="T92" s="4"/>
      <c r="U92" s="4">
        <f>Forward!U92*(1+SUM($B92:$B$228))</f>
        <v>0</v>
      </c>
      <c r="V92" s="6"/>
      <c r="W92" s="20">
        <f t="shared" si="0"/>
        <v>235.09573333333336</v>
      </c>
      <c r="X92" s="20">
        <f t="shared" si="1"/>
        <v>231.63054984567904</v>
      </c>
      <c r="Y92" s="23">
        <f t="shared" si="2"/>
        <v>213.63763000000003</v>
      </c>
      <c r="Z92" s="23">
        <f t="shared" si="3"/>
        <v>218.3179682098766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138.8362666666666</v>
      </c>
      <c r="AJ92" s="9">
        <f t="shared" si="8"/>
        <v>0.37128747116231459</v>
      </c>
      <c r="AK92" s="9">
        <f t="shared" si="9"/>
        <v>0.37128747116231459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  <c r="AS92" s="30"/>
      <c r="BT92" s="31"/>
      <c r="BV92" s="30"/>
      <c r="CV92" s="31"/>
    </row>
    <row r="93" spans="1:100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Forward!K93*(1+SUM($B93:$B$228))-'Swap - Encargos'!$L10+'Swap - Encargos'!N10</f>
        <v>128.3349</v>
      </c>
      <c r="L93" s="4">
        <f>Forward!L93*(1+SUM($B93:$B$228))-'Swap - Encargos'!$L10+'Swap - Encargos'!O10</f>
        <v>250.5453</v>
      </c>
      <c r="M93" s="4">
        <f>Forward!M93*(1+SUM($B93:$B$228))-'Swap - Encargos'!$L10+'Swap - Encargos'!P10</f>
        <v>256.42079999999999</v>
      </c>
      <c r="N93" s="4">
        <f>Forward!N93*(1+SUM($B93:$B$228))-'Swap - Encargos'!$L10+'Swap - Encargos'!Q10</f>
        <v>245.66980000000001</v>
      </c>
      <c r="O93" s="4">
        <f>Forward!O93*(1+SUM($B93:$B$228))-'Swap - Encargos'!$L10+'Swap - Encargos'!R10</f>
        <v>234.26900000000001</v>
      </c>
      <c r="P93" s="4">
        <f>Forward!P93*(1+SUM($B93:$B$228))-'Swap - Encargos'!$L10+'Swap - Encargos'!S10</f>
        <v>225.8682</v>
      </c>
      <c r="Q93" s="4">
        <f>Forward!Q93*(1+SUM($B93:$B$228))-'Swap - Encargos'!$L10+'Swap - Encargos'!T10</f>
        <v>219.99270000000001</v>
      </c>
      <c r="R93" s="4"/>
      <c r="S93" s="4"/>
      <c r="T93" s="4"/>
      <c r="U93" s="4">
        <f>Forward!U93*(1+SUM($B93:$B$228))</f>
        <v>0</v>
      </c>
      <c r="V93" s="6"/>
      <c r="W93" s="20">
        <f t="shared" si="0"/>
        <v>234.58211944444443</v>
      </c>
      <c r="X93" s="20">
        <f t="shared" si="1"/>
        <v>231.63054984567904</v>
      </c>
      <c r="Y93" s="23">
        <f t="shared" si="2"/>
        <v>234.42684499999999</v>
      </c>
      <c r="Z93" s="23">
        <f t="shared" si="3"/>
        <v>218.3179682098766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139.34988055555553</v>
      </c>
      <c r="AJ93" s="9">
        <f t="shared" si="8"/>
        <v>0.37266102006663121</v>
      </c>
      <c r="AK93" s="9">
        <f t="shared" si="9"/>
        <v>0.37266102006663121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  <c r="AS93" s="30"/>
      <c r="BT93" s="31"/>
      <c r="BV93" s="30"/>
      <c r="CV93" s="31"/>
    </row>
    <row r="94" spans="1:100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Forward!K94*(1+SUM($B94:$B$228))-'Swap - Encargos'!$L11+'Swap - Encargos'!N11</f>
        <v>147.2653</v>
      </c>
      <c r="L94" s="4">
        <f>Forward!L94*(1+SUM($B94:$B$228))-'Swap - Encargos'!$L11+'Swap - Encargos'!O11</f>
        <v>239.2039</v>
      </c>
      <c r="M94" s="4">
        <f>Forward!M94*(1+SUM($B94:$B$228))-'Swap - Encargos'!$L11+'Swap - Encargos'!P11</f>
        <v>252.45480000000001</v>
      </c>
      <c r="N94" s="4">
        <f>Forward!N94*(1+SUM($B94:$B$228))-'Swap - Encargos'!$L11+'Swap - Encargos'!Q11</f>
        <v>244.74</v>
      </c>
      <c r="O94" s="4">
        <f>Forward!O94*(1+SUM($B94:$B$228))-'Swap - Encargos'!$L11+'Swap - Encargos'!R11</f>
        <v>239.31040000000002</v>
      </c>
      <c r="P94" s="4">
        <f>Forward!P94*(1+SUM($B94:$B$228))-'Swap - Encargos'!$L11+'Swap - Encargos'!S11</f>
        <v>229.88080000000002</v>
      </c>
      <c r="Q94" s="4">
        <f>Forward!Q94*(1+SUM($B94:$B$228))-'Swap - Encargos'!$L11+'Swap - Encargos'!T11</f>
        <v>223.9873</v>
      </c>
      <c r="R94" s="4"/>
      <c r="S94" s="4"/>
      <c r="T94" s="4"/>
      <c r="U94" s="4">
        <f>Forward!U94*(1+SUM($B94:$B$228))</f>
        <v>0</v>
      </c>
      <c r="V94" s="6"/>
      <c r="W94" s="20">
        <f t="shared" si="0"/>
        <v>234.63571111111116</v>
      </c>
      <c r="X94" s="20">
        <f t="shared" si="1"/>
        <v>231.63054984567904</v>
      </c>
      <c r="Y94" s="23">
        <f t="shared" si="2"/>
        <v>235.61027999999999</v>
      </c>
      <c r="Z94" s="23">
        <f t="shared" si="3"/>
        <v>218.3179682098766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139.2962888888888</v>
      </c>
      <c r="AJ94" s="9">
        <f t="shared" si="8"/>
        <v>0.37251770078219787</v>
      </c>
      <c r="AK94" s="9">
        <f t="shared" si="9"/>
        <v>0.37251770078219787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  <c r="AS94" s="30"/>
      <c r="BT94" s="31"/>
      <c r="BV94" s="30"/>
      <c r="CV94" s="31"/>
    </row>
    <row r="95" spans="1:100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Forward!K95*(1+SUM($B95:$B$228))-'Swap - Encargos'!$L12+'Swap - Encargos'!N12</f>
        <v>121.252</v>
      </c>
      <c r="L95" s="4">
        <f>Forward!L95*(1+SUM($B95:$B$228))-'Swap - Encargos'!$L12+'Swap - Encargos'!O12</f>
        <v>203.964</v>
      </c>
      <c r="M95" s="4">
        <f>Forward!M95*(1+SUM($B95:$B$228))-'Swap - Encargos'!$L12+'Swap - Encargos'!P12</f>
        <v>228.596</v>
      </c>
      <c r="N95" s="4">
        <f>Forward!N95*(1+SUM($B95:$B$228))-'Swap - Encargos'!$L12+'Swap - Encargos'!Q12</f>
        <v>231.596</v>
      </c>
      <c r="O95" s="4">
        <f>Forward!O95*(1+SUM($B95:$B$228))-'Swap - Encargos'!$L12+'Swap - Encargos'!R12</f>
        <v>217.14320000000001</v>
      </c>
      <c r="P95" s="4">
        <f>Forward!P95*(1+SUM($B95:$B$228))-'Swap - Encargos'!$L12+'Swap - Encargos'!S12</f>
        <v>218.78</v>
      </c>
      <c r="Q95" s="4">
        <f>Forward!Q95*(1+SUM($B95:$B$228))-'Swap - Encargos'!$L12+'Swap - Encargos'!T12</f>
        <v>212.87199999999999</v>
      </c>
      <c r="R95" s="4"/>
      <c r="S95" s="4"/>
      <c r="T95" s="4"/>
      <c r="U95" s="4">
        <f>Forward!U95*(1+SUM($B95:$B$228))</f>
        <v>0</v>
      </c>
      <c r="V95" s="6"/>
      <c r="W95" s="20">
        <f t="shared" si="0"/>
        <v>212.19</v>
      </c>
      <c r="X95" s="20">
        <f t="shared" si="1"/>
        <v>231.63054984567904</v>
      </c>
      <c r="Y95" s="23">
        <f t="shared" si="2"/>
        <v>215.13944000000001</v>
      </c>
      <c r="Z95" s="23">
        <f t="shared" si="3"/>
        <v>218.3179682098766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161.74199999999996</v>
      </c>
      <c r="AJ95" s="9">
        <f t="shared" si="8"/>
        <v>0.43254388498443563</v>
      </c>
      <c r="AK95" s="9">
        <f t="shared" si="9"/>
        <v>0.43254388498443563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  <c r="AS95" s="30"/>
      <c r="BT95" s="31"/>
      <c r="BV95" s="30"/>
      <c r="CV95" s="31"/>
    </row>
    <row r="96" spans="1:100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Forward!K96*(1+SUM($B96:$B$228))-'Swap - Encargos'!$L13+'Swap - Encargos'!N13</f>
        <v>118.813</v>
      </c>
      <c r="L96" s="4">
        <f>Forward!L96*(1+SUM($B96:$B$228))-'Swap - Encargos'!$L13+'Swap - Encargos'!O13</f>
        <v>155.25970000000001</v>
      </c>
      <c r="M96" s="4">
        <f>Forward!M96*(1+SUM($B96:$B$228))-'Swap - Encargos'!$L13+'Swap - Encargos'!P13</f>
        <v>199.63909999999998</v>
      </c>
      <c r="N96" s="4">
        <f>Forward!N96*(1+SUM($B96:$B$228))-'Swap - Encargos'!$L13+'Swap - Encargos'!Q13</f>
        <v>213.39609999999999</v>
      </c>
      <c r="O96" s="4">
        <f>Forward!O96*(1+SUM($B96:$B$228))-'Swap - Encargos'!$L13+'Swap - Encargos'!R13</f>
        <v>203.9905</v>
      </c>
      <c r="P96" s="4">
        <f>Forward!P96*(1+SUM($B96:$B$228))-'Swap - Encargos'!$L13+'Swap - Encargos'!S13</f>
        <v>214.7475</v>
      </c>
      <c r="Q96" s="4">
        <f>Forward!Q96*(1+SUM($B96:$B$228))-'Swap - Encargos'!$L13+'Swap - Encargos'!T13</f>
        <v>208.869</v>
      </c>
      <c r="R96" s="4">
        <f>Forward!R96*(1+SUM($B96:$B$228))-'Swap - Encargos'!$L13+'Swap - Encargos'!U13</f>
        <v>202.9905</v>
      </c>
      <c r="S96" s="4">
        <f>Forward!S96*(1+SUM($B96:$B$228))-'Swap - Encargos'!$L13+'Swap - Encargos'!V13</f>
        <v>199.11199999999999</v>
      </c>
      <c r="T96" s="4">
        <f>Forward!T96*(1+SUM($B96:$B$228))-'Swap - Encargos'!$L13+'Swap - Encargos'!W13</f>
        <v>192.23349999999999</v>
      </c>
      <c r="U96" s="4">
        <f>Forward!U96*(1+SUM($B96:$B$228))</f>
        <v>0</v>
      </c>
      <c r="V96" s="6"/>
      <c r="W96" s="20">
        <f t="shared" si="0"/>
        <v>184.17701666666665</v>
      </c>
      <c r="X96" s="20">
        <f t="shared" si="1"/>
        <v>231.63054984567904</v>
      </c>
      <c r="Y96" s="23">
        <f t="shared" si="2"/>
        <v>194.20876333333334</v>
      </c>
      <c r="Z96" s="23">
        <f t="shared" si="3"/>
        <v>218.3179682098766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189.75498333333331</v>
      </c>
      <c r="AJ96" s="9">
        <f t="shared" si="8"/>
        <v>0.50745853078456338</v>
      </c>
      <c r="AK96" s="9">
        <f t="shared" si="9"/>
        <v>0.50745853078456338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  <c r="AS96" s="30"/>
      <c r="BT96" s="31"/>
      <c r="BV96" s="30"/>
      <c r="CV96" s="31"/>
    </row>
    <row r="97" spans="1:100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Forward!K97*(1+SUM($B97:$B$228))-'Swap - Encargos'!$L14+'Swap - Encargos'!N14</f>
        <v>114.6156</v>
      </c>
      <c r="L97" s="4">
        <f>Forward!L97*(1+SUM($B97:$B$228))-'Swap - Encargos'!$L14+'Swap - Encargos'!O14</f>
        <v>146.24879999999999</v>
      </c>
      <c r="M97" s="4">
        <f>Forward!M97*(1+SUM($B97:$B$228))-'Swap - Encargos'!$L14+'Swap - Encargos'!P14</f>
        <v>198.11279999999999</v>
      </c>
      <c r="N97" s="4">
        <f>Forward!N97*(1+SUM($B97:$B$228))-'Swap - Encargos'!$L14+'Swap - Encargos'!Q14</f>
        <v>210.172</v>
      </c>
      <c r="O97" s="4">
        <f>Forward!O97*(1+SUM($B97:$B$228))-'Swap - Encargos'!$L14+'Swap - Encargos'!R14</f>
        <v>202.79919999999998</v>
      </c>
      <c r="P97" s="4">
        <f>Forward!P97*(1+SUM($B97:$B$228))-'Swap - Encargos'!$L14+'Swap - Encargos'!S14</f>
        <v>216.03</v>
      </c>
      <c r="Q97" s="4">
        <f>Forward!Q97*(1+SUM($B97:$B$228))-'Swap - Encargos'!$L14+'Swap - Encargos'!T14</f>
        <v>210.172</v>
      </c>
      <c r="R97" s="4"/>
      <c r="S97" s="4"/>
      <c r="T97" s="4"/>
      <c r="U97" s="4">
        <f>Forward!U97*(1+SUM($B97:$B$228))</f>
        <v>0</v>
      </c>
      <c r="V97" s="6"/>
      <c r="W97" s="20">
        <f t="shared" si="0"/>
        <v>182.19018888888888</v>
      </c>
      <c r="X97" s="20">
        <f t="shared" si="1"/>
        <v>231.63054984567904</v>
      </c>
      <c r="Y97" s="23">
        <f t="shared" si="2"/>
        <v>192.98231999999999</v>
      </c>
      <c r="Z97" s="23">
        <f t="shared" si="3"/>
        <v>218.3179682098766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191.74181111111108</v>
      </c>
      <c r="AJ97" s="9">
        <f t="shared" si="8"/>
        <v>0.51277187058371865</v>
      </c>
      <c r="AK97" s="9">
        <f t="shared" si="9"/>
        <v>0.51277187058371865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  <c r="AS97" s="30"/>
      <c r="BT97" s="31"/>
      <c r="BV97" s="30"/>
      <c r="CV97" s="31"/>
    </row>
    <row r="98" spans="1:100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Forward!L98*(1+SUM($B98:$B$228))-'Swap - Encargos'!$L15+'Swap - Encargos'!O15</f>
        <v>135.86320000000001</v>
      </c>
      <c r="M98" s="4">
        <f>Forward!M98*(1+SUM($B98:$B$228))-'Swap - Encargos'!$L15+'Swap - Encargos'!P15</f>
        <v>161.50200000000001</v>
      </c>
      <c r="N98" s="4">
        <f>Forward!N98*(1+SUM($B98:$B$228))-'Swap - Encargos'!$L15+'Swap - Encargos'!Q15</f>
        <v>178.983</v>
      </c>
      <c r="O98" s="4">
        <f>Forward!O98*(1+SUM($B98:$B$228))-'Swap - Encargos'!$L15+'Swap - Encargos'!R15</f>
        <v>196.13319999999999</v>
      </c>
      <c r="P98" s="4">
        <f>Forward!P98*(1+SUM($B98:$B$228))-'Swap - Encargos'!$L15+'Swap - Encargos'!S15</f>
        <v>218.60659999999999</v>
      </c>
      <c r="Q98" s="4">
        <f>Forward!Q98*(1+SUM($B98:$B$228))-'Swap - Encargos'!$L15+'Swap - Encargos'!T15</f>
        <v>212.77959999999999</v>
      </c>
      <c r="R98" s="4"/>
      <c r="S98" s="4"/>
      <c r="T98" s="4"/>
      <c r="U98" s="4">
        <f>Forward!U98*(1+SUM($B98:$B$228))</f>
        <v>0</v>
      </c>
      <c r="V98" s="6"/>
      <c r="W98" s="20">
        <f t="shared" si="0"/>
        <v>158.78273333333334</v>
      </c>
      <c r="X98" s="20">
        <f t="shared" si="1"/>
        <v>231.63054984567904</v>
      </c>
      <c r="Y98" s="23">
        <f t="shared" si="2"/>
        <v>178.2176</v>
      </c>
      <c r="Z98" s="23">
        <f t="shared" si="3"/>
        <v>218.3179682098766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210.41598666666664</v>
      </c>
      <c r="AJ98" s="9">
        <f t="shared" si="8"/>
        <v>0.56992610014104772</v>
      </c>
      <c r="AK98" s="9">
        <f t="shared" si="9"/>
        <v>0.56992610014104772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  <c r="AS98" s="30"/>
      <c r="BT98" s="31"/>
      <c r="BV98" s="30"/>
      <c r="CV98" s="31"/>
    </row>
    <row r="99" spans="1:100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Forward!L99*(1+SUM($B99:$B$228))-'Swap - Encargos'!$L16+'Swap - Encargos'!O16</f>
        <v>136.13069999999999</v>
      </c>
      <c r="M99" s="4">
        <f>Forward!M99*(1+SUM($B99:$B$228))-'Swap - Encargos'!$L16+'Swap - Encargos'!P16</f>
        <v>147.37209999999999</v>
      </c>
      <c r="N99" s="4">
        <f>Forward!N99*(1+SUM($B99:$B$228))-'Swap - Encargos'!$L16+'Swap - Encargos'!Q16</f>
        <v>163.45339999999999</v>
      </c>
      <c r="O99" s="4">
        <f>Forward!O99*(1+SUM($B99:$B$228))-'Swap - Encargos'!$L16+'Swap - Encargos'!R16</f>
        <v>176.21449999999999</v>
      </c>
      <c r="P99" s="4">
        <f>Forward!P99*(1+SUM($B99:$B$228))-'Swap - Encargos'!$L16+'Swap - Encargos'!S16</f>
        <v>217.65789999999998</v>
      </c>
      <c r="Q99" s="4">
        <f>Forward!Q99*(1+SUM($B99:$B$228))-'Swap - Encargos'!$L16+'Swap - Encargos'!T16</f>
        <v>216.49779999999998</v>
      </c>
      <c r="R99" s="4"/>
      <c r="S99" s="4"/>
      <c r="T99" s="4"/>
      <c r="U99" s="4">
        <f>Forward!U99*(1+SUM($B99:$B$228))</f>
        <v>0</v>
      </c>
      <c r="V99" s="6"/>
      <c r="W99" s="20">
        <f t="shared" si="0"/>
        <v>150.09883888888888</v>
      </c>
      <c r="X99" s="20">
        <f t="shared" si="1"/>
        <v>231.63054984567904</v>
      </c>
      <c r="Y99" s="23">
        <f t="shared" si="2"/>
        <v>169.50517166666666</v>
      </c>
      <c r="Z99" s="23">
        <f t="shared" si="3"/>
        <v>218.3179682098766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219.0998811111111</v>
      </c>
      <c r="AJ99" s="9">
        <f t="shared" si="8"/>
        <v>0.59344702254414938</v>
      </c>
      <c r="AK99" s="9">
        <f t="shared" si="9"/>
        <v>0.59344702254414938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  <c r="AS99" s="30"/>
      <c r="BT99" s="31"/>
      <c r="BV99" s="30"/>
      <c r="CV99" s="31"/>
    </row>
    <row r="100" spans="1:100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Forward!L100*(1+SUM($B100:$B$228))-'Swap - Encargos'!$L17+'Swap - Encargos'!O17</f>
        <v>126.62509999999999</v>
      </c>
      <c r="M100" s="4">
        <f>Forward!M100*(1+SUM($B100:$B$228))-'Swap - Encargos'!$L17+'Swap - Encargos'!P17</f>
        <v>143.59719999999999</v>
      </c>
      <c r="N100" s="4">
        <f>Forward!N100*(1+SUM($B100:$B$228))-'Swap - Encargos'!$L17+'Swap - Encargos'!Q17</f>
        <v>161.721</v>
      </c>
      <c r="O100" s="4">
        <f>Forward!O100*(1+SUM($B100:$B$228))-'Swap - Encargos'!$L17+'Swap - Encargos'!R17</f>
        <v>170.78289999999998</v>
      </c>
      <c r="P100" s="4">
        <f>Forward!P100*(1+SUM($B100:$B$228))-'Swap - Encargos'!$L17+'Swap - Encargos'!S17</f>
        <v>194.12029999999999</v>
      </c>
      <c r="Q100" s="4">
        <f>Forward!Q100*(1+SUM($B100:$B$228))-'Swap - Encargos'!$L17+'Swap - Encargos'!T17</f>
        <v>207.94069999999999</v>
      </c>
      <c r="R100" s="4"/>
      <c r="S100" s="4"/>
      <c r="T100" s="4"/>
      <c r="U100" s="4">
        <f>Forward!U100*(1+SUM($B100:$B$228))</f>
        <v>0</v>
      </c>
      <c r="V100" s="6"/>
      <c r="W100" s="20">
        <f t="shared" si="0"/>
        <v>146.43431111111113</v>
      </c>
      <c r="X100" s="20">
        <f t="shared" si="1"/>
        <v>231.63054984567904</v>
      </c>
      <c r="Y100" s="23">
        <f t="shared" si="2"/>
        <v>162.07982000000001</v>
      </c>
      <c r="Z100" s="23">
        <f t="shared" si="3"/>
        <v>218.3179682098766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222.76440888888885</v>
      </c>
      <c r="AJ100" s="9">
        <f t="shared" si="8"/>
        <v>0.60337264681981795</v>
      </c>
      <c r="AK100" s="9">
        <f t="shared" si="9"/>
        <v>0.60337264681981795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  <c r="AS100" s="30"/>
      <c r="BT100" s="31"/>
      <c r="BV100" s="30"/>
      <c r="CV100" s="31"/>
    </row>
    <row r="101" spans="1:100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Forward!L101*(1+SUM($B101:$B$228))-'Swap - Encargos'!$L18+'Swap - Encargos'!O18</f>
        <v>127.6046</v>
      </c>
      <c r="M101" s="4">
        <f>Forward!M101*(1+SUM($B101:$B$228))-'Swap - Encargos'!$L18+'Swap - Encargos'!P18</f>
        <v>129.8938</v>
      </c>
      <c r="N101" s="4">
        <f>Forward!N101*(1+SUM($B101:$B$228))-'Swap - Encargos'!$L18+'Swap - Encargos'!Q18</f>
        <v>141.62900000000002</v>
      </c>
      <c r="O101" s="4">
        <f>Forward!O101*(1+SUM($B101:$B$228))-'Swap - Encargos'!$L18+'Swap - Encargos'!R18</f>
        <v>155.50880000000001</v>
      </c>
      <c r="P101" s="4">
        <f>Forward!P101*(1+SUM($B101:$B$228))-'Swap - Encargos'!$L18+'Swap - Encargos'!S18</f>
        <v>183.5454</v>
      </c>
      <c r="Q101" s="4">
        <f>Forward!Q101*(1+SUM($B101:$B$228))-'Swap - Encargos'!$L18+'Swap - Encargos'!T18</f>
        <v>201.85900000000001</v>
      </c>
      <c r="R101" s="4"/>
      <c r="S101" s="4"/>
      <c r="T101" s="4"/>
      <c r="U101" s="4">
        <f>Forward!U101*(1+SUM($B101:$B$228))</f>
        <v>0</v>
      </c>
      <c r="V101" s="6"/>
      <c r="W101" s="20">
        <f t="shared" si="0"/>
        <v>135.36781666666667</v>
      </c>
      <c r="X101" s="20">
        <f t="shared" si="1"/>
        <v>231.63054984567904</v>
      </c>
      <c r="Y101" s="23">
        <f t="shared" si="2"/>
        <v>151.34904</v>
      </c>
      <c r="Z101" s="23">
        <f t="shared" si="3"/>
        <v>218.3179682098766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233.83090333333331</v>
      </c>
      <c r="AJ101" s="9">
        <f t="shared" si="8"/>
        <v>0.63334700438109137</v>
      </c>
      <c r="AK101" s="9">
        <f t="shared" si="9"/>
        <v>0.63334700438109137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  <c r="AS101" s="30"/>
      <c r="BT101" s="31"/>
      <c r="BV101" s="30"/>
      <c r="CV101" s="31"/>
    </row>
    <row r="102" spans="1:100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Forward!L102*(1+SUM($B102:$B$228))-'Swap - Encargos'!$L19+'Swap - Encargos'!O19</f>
        <v>129.58449999999999</v>
      </c>
      <c r="M102" s="4">
        <f>Forward!M102*(1+SUM($B102:$B$228))-'Swap - Encargos'!$L19+'Swap - Encargos'!P19</f>
        <v>129.7234</v>
      </c>
      <c r="N102" s="4">
        <f>Forward!N102*(1+SUM($B102:$B$228))-'Swap - Encargos'!$L19+'Swap - Encargos'!Q19</f>
        <v>147.5291</v>
      </c>
      <c r="O102" s="4">
        <f>Forward!O102*(1+SUM($B102:$B$228))-'Swap - Encargos'!$L19+'Swap - Encargos'!R19</f>
        <v>159.05700000000002</v>
      </c>
      <c r="P102" s="4">
        <f>Forward!P102*(1+SUM($B102:$B$228))-'Swap - Encargos'!$L19+'Swap - Encargos'!S19</f>
        <v>175.1405</v>
      </c>
      <c r="Q102" s="4">
        <f>Forward!Q102*(1+SUM($B102:$B$228))-'Swap - Encargos'!$L19+'Swap - Encargos'!T19</f>
        <v>192.22399999999999</v>
      </c>
      <c r="R102" s="4"/>
      <c r="S102" s="4"/>
      <c r="T102" s="4"/>
      <c r="U102" s="4">
        <f>Forward!U102*(1+SUM($B102:$B$228))</f>
        <v>0</v>
      </c>
      <c r="V102" s="6"/>
      <c r="W102" s="20">
        <f t="shared" si="0"/>
        <v>138.88705555555555</v>
      </c>
      <c r="X102" s="20">
        <f t="shared" si="1"/>
        <v>231.63054984567904</v>
      </c>
      <c r="Y102" s="23">
        <f t="shared" si="2"/>
        <v>152.3828666666667</v>
      </c>
      <c r="Z102" s="23">
        <f t="shared" si="3"/>
        <v>218.3179682098766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230.31166444444443</v>
      </c>
      <c r="AJ102" s="9">
        <f t="shared" si="8"/>
        <v>0.62381490500412473</v>
      </c>
      <c r="AK102" s="9">
        <f t="shared" si="9"/>
        <v>0.62381490500412473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  <c r="AS102" s="30"/>
      <c r="BT102" s="31"/>
      <c r="BV102" s="30"/>
      <c r="CV102" s="31"/>
    </row>
    <row r="103" spans="1:100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Forward!L103*(1+SUM($B103:$B$228))-'Swap - Encargos'!$L20+'Swap - Encargos'!O20</f>
        <v>127.343</v>
      </c>
      <c r="M103" s="4">
        <f>Forward!M103*(1+SUM($B103:$B$228))-'Swap - Encargos'!$L20+'Swap - Encargos'!P20</f>
        <v>128.61619999999999</v>
      </c>
      <c r="N103" s="4">
        <f>Forward!N103*(1+SUM($B103:$B$228))-'Swap - Encargos'!$L20+'Swap - Encargos'!Q20</f>
        <v>149.52860000000001</v>
      </c>
      <c r="O103" s="4">
        <f>Forward!O103*(1+SUM($B103:$B$228))-'Swap - Encargos'!$L20+'Swap - Encargos'!R20</f>
        <v>159.8946</v>
      </c>
      <c r="P103" s="4">
        <f>Forward!P103*(1+SUM($B103:$B$228))-'Swap - Encargos'!$L20+'Swap - Encargos'!S20</f>
        <v>166.98740000000001</v>
      </c>
      <c r="Q103" s="4">
        <f>Forward!Q103*(1+SUM($B103:$B$228))-'Swap - Encargos'!$L20+'Swap - Encargos'!T20</f>
        <v>186.30960000000002</v>
      </c>
      <c r="R103" s="4"/>
      <c r="S103" s="4"/>
      <c r="T103" s="4"/>
      <c r="U103" s="4">
        <f>Forward!U103*(1+SUM($B103:$B$228))</f>
        <v>0</v>
      </c>
      <c r="V103" s="6"/>
      <c r="W103" s="20">
        <f t="shared" si="0"/>
        <v>139.68365555555556</v>
      </c>
      <c r="X103" s="20">
        <f t="shared" si="1"/>
        <v>231.63054984567904</v>
      </c>
      <c r="Y103" s="23">
        <f t="shared" si="2"/>
        <v>151.38784333333336</v>
      </c>
      <c r="Z103" s="23">
        <f t="shared" si="3"/>
        <v>218.3179682098766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229.51506444444442</v>
      </c>
      <c r="AJ103" s="9">
        <f t="shared" si="8"/>
        <v>0.62165725938715177</v>
      </c>
      <c r="AK103" s="9">
        <f t="shared" si="9"/>
        <v>0.62165725938715177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  <c r="AS103" s="30"/>
      <c r="BT103" s="31"/>
      <c r="BV103" s="30"/>
      <c r="CV103" s="31"/>
    </row>
    <row r="104" spans="1:100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Forward!L104*(1+SUM($B104:$B$228))-'Swap - Encargos'!$L21+'Swap - Encargos'!O21</f>
        <v>132.83920000000001</v>
      </c>
      <c r="M104" s="4">
        <f>Forward!M104*(1+SUM($B104:$B$228))-'Swap - Encargos'!$L21+'Swap - Encargos'!P21</f>
        <v>135.11399999999998</v>
      </c>
      <c r="N104" s="4">
        <f>Forward!N104*(1+SUM($B104:$B$228))-'Swap - Encargos'!$L21+'Swap - Encargos'!Q21</f>
        <v>147.90019999999998</v>
      </c>
      <c r="O104" s="4">
        <f>Forward!O104*(1+SUM($B104:$B$228))-'Swap - Encargos'!$L21+'Swap - Encargos'!R21</f>
        <v>156.86199999999999</v>
      </c>
      <c r="P104" s="4">
        <f>Forward!P104*(1+SUM($B104:$B$228))-'Swap - Encargos'!$L21+'Swap - Encargos'!S21</f>
        <v>166.0986</v>
      </c>
      <c r="Q104" s="4">
        <f>Forward!Q104*(1+SUM($B104:$B$228))-'Swap - Encargos'!$L21+'Swap - Encargos'!T21</f>
        <v>180.88479999999998</v>
      </c>
      <c r="R104" s="4"/>
      <c r="S104" s="4"/>
      <c r="T104" s="4"/>
      <c r="U104" s="4">
        <f>Forward!U104*(1+SUM($B104:$B$228))</f>
        <v>0</v>
      </c>
      <c r="V104" s="6"/>
      <c r="W104" s="20">
        <f t="shared" si="0"/>
        <v>142.6216</v>
      </c>
      <c r="X104" s="20">
        <f t="shared" si="1"/>
        <v>231.63054984567904</v>
      </c>
      <c r="Y104" s="23">
        <f t="shared" si="2"/>
        <v>152.56736000000001</v>
      </c>
      <c r="Z104" s="23">
        <f t="shared" si="3"/>
        <v>218.3179682098766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226.57711999999998</v>
      </c>
      <c r="AJ104" s="9">
        <f t="shared" si="8"/>
        <v>0.6136996357950536</v>
      </c>
      <c r="AK104" s="9">
        <f t="shared" si="9"/>
        <v>0.6136996357950536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  <c r="AS104" s="30"/>
      <c r="BT104" s="31"/>
      <c r="BV104" s="30"/>
      <c r="CV104" s="31"/>
    </row>
    <row r="105" spans="1:100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Forward!L105*(1+SUM($B105:$B$228))-'Swap - Encargos'!$L22+'Swap - Encargos'!O22</f>
        <v>136.1182</v>
      </c>
      <c r="M105" s="4">
        <f>Forward!M105*(1+SUM($B105:$B$228))-'Swap - Encargos'!$L22+'Swap - Encargos'!P22</f>
        <v>130.57339999999999</v>
      </c>
      <c r="N105" s="4">
        <f>Forward!N105*(1+SUM($B105:$B$228))-'Swap - Encargos'!$L22+'Swap - Encargos'!Q22</f>
        <v>148.6164</v>
      </c>
      <c r="O105" s="4">
        <f>Forward!O105*(1+SUM($B105:$B$228))-'Swap - Encargos'!$L22+'Swap - Encargos'!R22</f>
        <v>160.70600000000002</v>
      </c>
      <c r="P105" s="4">
        <f>Forward!P105*(1+SUM($B105:$B$228))-'Swap - Encargos'!$L22+'Swap - Encargos'!S22</f>
        <v>165.93180000000001</v>
      </c>
      <c r="Q105" s="4">
        <f>Forward!Q105*(1+SUM($B105:$B$228))-'Swap - Encargos'!$L22+'Swap - Encargos'!T22</f>
        <v>180.70240000000001</v>
      </c>
      <c r="R105" s="4"/>
      <c r="S105" s="4"/>
      <c r="T105" s="4"/>
      <c r="U105" s="4">
        <f>Forward!U105*(1+SUM($B105:$B$228))</f>
        <v>0</v>
      </c>
      <c r="V105" s="6"/>
      <c r="W105" s="20">
        <f t="shared" si="0"/>
        <v>143.21696111111112</v>
      </c>
      <c r="X105" s="20">
        <f t="shared" si="1"/>
        <v>231.63054984567904</v>
      </c>
      <c r="Y105" s="23">
        <f t="shared" si="2"/>
        <v>153.59064999999998</v>
      </c>
      <c r="Z105" s="23">
        <f t="shared" si="3"/>
        <v>218.3179682098766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225.98175888888886</v>
      </c>
      <c r="AJ105" s="9">
        <f t="shared" si="8"/>
        <v>0.61208705948083697</v>
      </c>
      <c r="AK105" s="9">
        <f t="shared" si="9"/>
        <v>0.61208705948083697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  <c r="AS105" s="30"/>
      <c r="BT105" s="31"/>
      <c r="BV105" s="30"/>
      <c r="CV105" s="31"/>
    </row>
    <row r="106" spans="1:100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Forward!L106*(1+SUM($B106:$B$228))-'Swap - Encargos'!$L23+'Swap - Encargos'!O23</f>
        <v>129.3964</v>
      </c>
      <c r="M106" s="4">
        <f>Forward!M106*(1+SUM($B106:$B$228))-'Swap - Encargos'!$L23+'Swap - Encargos'!P23</f>
        <v>126.7299</v>
      </c>
      <c r="N106" s="4">
        <f>Forward!N106*(1+SUM($B106:$B$228))-'Swap - Encargos'!$L23+'Swap - Encargos'!Q23</f>
        <v>143.46279999999999</v>
      </c>
      <c r="O106" s="4">
        <f>Forward!O106*(1+SUM($B106:$B$228))-'Swap - Encargos'!$L23+'Swap - Encargos'!R23</f>
        <v>154.66249999999999</v>
      </c>
      <c r="P106" s="4">
        <f>Forward!P106*(1+SUM($B106:$B$228))-'Swap - Encargos'!$L23+'Swap - Encargos'!S23</f>
        <v>167.52869999999999</v>
      </c>
      <c r="Q106" s="4">
        <f>Forward!Q106*(1+SUM($B106:$B$228))-'Swap - Encargos'!$L23+'Swap - Encargos'!T23</f>
        <v>182.26159999999999</v>
      </c>
      <c r="R106" s="4"/>
      <c r="S106" s="4"/>
      <c r="T106" s="4"/>
      <c r="U106" s="4">
        <f>Forward!U106*(1+SUM($B106:$B$228))</f>
        <v>0</v>
      </c>
      <c r="V106" s="6"/>
      <c r="W106" s="20">
        <f t="shared" si="0"/>
        <v>138.81105555555553</v>
      </c>
      <c r="X106" s="20">
        <f t="shared" si="1"/>
        <v>231.63054984567904</v>
      </c>
      <c r="Y106" s="23">
        <f t="shared" si="2"/>
        <v>151.40475333333333</v>
      </c>
      <c r="Z106" s="23">
        <f t="shared" si="3"/>
        <v>218.3179682098766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230.38766444444445</v>
      </c>
      <c r="AJ106" s="9">
        <f t="shared" si="8"/>
        <v>0.62402075620534236</v>
      </c>
      <c r="AK106" s="9">
        <f t="shared" si="9"/>
        <v>0.62402075620534236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  <c r="AS106" s="30"/>
      <c r="BT106" s="31"/>
      <c r="BV106" s="30"/>
      <c r="CV106" s="31"/>
    </row>
    <row r="107" spans="1:100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Forward!L107*(1+SUM($B107:$B$228))-'Swap - Encargos'!$L24+'Swap - Encargos'!O24</f>
        <v>131.37700000000001</v>
      </c>
      <c r="M107" s="4">
        <f>Forward!M107*(1+SUM($B107:$B$228))-'Swap - Encargos'!$L24+'Swap - Encargos'!P24</f>
        <v>128.59280000000001</v>
      </c>
      <c r="N107" s="4">
        <f>Forward!N107*(1+SUM($B107:$B$228))-'Swap - Encargos'!$L24+'Swap - Encargos'!Q24</f>
        <v>147.684</v>
      </c>
      <c r="O107" s="4">
        <f>Forward!O107*(1+SUM($B107:$B$228))-'Swap - Encargos'!$L24+'Swap - Encargos'!R24</f>
        <v>153.99100000000001</v>
      </c>
      <c r="P107" s="4">
        <f>Forward!P107*(1+SUM($B107:$B$228))-'Swap - Encargos'!$L24+'Swap - Encargos'!S24</f>
        <v>165.9059</v>
      </c>
      <c r="Q107" s="4">
        <f>Forward!Q107*(1+SUM($B107:$B$228))-'Swap - Encargos'!$L24+'Swap - Encargos'!T24</f>
        <v>177.60500000000002</v>
      </c>
      <c r="R107" s="4"/>
      <c r="S107" s="4"/>
      <c r="T107" s="4"/>
      <c r="U107" s="4">
        <f>Forward!U107*(1+SUM($B107:$B$228))</f>
        <v>0</v>
      </c>
      <c r="V107" s="6"/>
      <c r="W107" s="20">
        <f t="shared" si="0"/>
        <v>141.53810000000001</v>
      </c>
      <c r="X107" s="20">
        <f t="shared" si="1"/>
        <v>231.63054984567904</v>
      </c>
      <c r="Y107" s="23">
        <f t="shared" si="2"/>
        <v>152.44434000000001</v>
      </c>
      <c r="Z107" s="23">
        <f t="shared" si="3"/>
        <v>218.3179682098766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227.66061999999997</v>
      </c>
      <c r="AJ107" s="9">
        <f t="shared" si="8"/>
        <v>0.61663436969662289</v>
      </c>
      <c r="AK107" s="9">
        <f t="shared" si="9"/>
        <v>0.61663436969662289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  <c r="AS107" s="30"/>
      <c r="BT107" s="31"/>
      <c r="BV107" s="30"/>
      <c r="CV107" s="31"/>
    </row>
    <row r="108" spans="1:100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Forward!L108*(1+SUM($B108:$B$228))-'Swap - Encargos'!$L25+'Swap - Encargos'!O25</f>
        <v>131.113</v>
      </c>
      <c r="M108" s="4">
        <f>Forward!M108*(1+SUM($B108:$B$228))-'Swap - Encargos'!$L25+'Swap - Encargos'!P25</f>
        <v>142.0111</v>
      </c>
      <c r="N108" s="4">
        <f>Forward!N108*(1+SUM($B108:$B$228))-'Swap - Encargos'!$L25+'Swap - Encargos'!Q25</f>
        <v>156.55070000000001</v>
      </c>
      <c r="O108" s="4">
        <f>Forward!O108*(1+SUM($B108:$B$228))-'Swap - Encargos'!$L25+'Swap - Encargos'!R25</f>
        <v>162.83370000000002</v>
      </c>
      <c r="P108" s="4">
        <f>Forward!P108*(1+SUM($B108:$B$228))-'Swap - Encargos'!$L25+'Swap - Encargos'!S25</f>
        <v>163.5771</v>
      </c>
      <c r="Q108" s="4">
        <f>Forward!Q108*(1+SUM($B108:$B$228))-'Swap - Encargos'!$L25+'Swap - Encargos'!T25</f>
        <v>182.245</v>
      </c>
      <c r="R108" s="4"/>
      <c r="S108" s="4"/>
      <c r="T108" s="4"/>
      <c r="U108" s="4">
        <f>Forward!U108*(1+SUM($B108:$B$228))</f>
        <v>0</v>
      </c>
      <c r="V108" s="6"/>
      <c r="W108" s="20">
        <f t="shared" si="0"/>
        <v>152.0362388888889</v>
      </c>
      <c r="X108" s="20">
        <f t="shared" si="1"/>
        <v>231.63054984567904</v>
      </c>
      <c r="Y108" s="23">
        <f t="shared" si="2"/>
        <v>159.73912000000001</v>
      </c>
      <c r="Z108" s="23">
        <f t="shared" si="3"/>
        <v>218.3179682098766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217.16248111111108</v>
      </c>
      <c r="AJ108" s="9">
        <f t="shared" si="8"/>
        <v>0.58819944205416286</v>
      </c>
      <c r="AK108" s="9">
        <f t="shared" si="9"/>
        <v>0.58819944205416286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  <c r="AS108" s="30"/>
      <c r="BU108" s="35"/>
      <c r="CV108" s="31"/>
    </row>
    <row r="109" spans="1:100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Forward!L109*(1+SUM($B109:$B$228))-'Swap - Encargos'!$L26+'Swap - Encargos'!O26</f>
        <v>131.93049999999999</v>
      </c>
      <c r="M109" s="4">
        <f>Forward!M109*(1+SUM($B109:$B$228))-'Swap - Encargos'!$L26+'Swap - Encargos'!P26</f>
        <v>141.55799999999999</v>
      </c>
      <c r="N109" s="4">
        <f>Forward!N109*(1+SUM($B109:$B$228))-'Swap - Encargos'!$L26+'Swap - Encargos'!Q26</f>
        <v>169.072</v>
      </c>
      <c r="O109" s="4">
        <f>Forward!O109*(1+SUM($B109:$B$228))-'Swap - Encargos'!$L26+'Swap - Encargos'!R26</f>
        <v>178.327</v>
      </c>
      <c r="P109" s="4">
        <f>Forward!P109*(1+SUM($B109:$B$228))-'Swap - Encargos'!$L26+'Swap - Encargos'!S26</f>
        <v>181.20149999999998</v>
      </c>
      <c r="Q109" s="4">
        <f>Forward!Q109*(1+SUM($B109:$B$228))-'Swap - Encargos'!$L26+'Swap - Encargos'!T26</f>
        <v>191.2055</v>
      </c>
      <c r="R109" s="4"/>
      <c r="S109" s="4"/>
      <c r="T109" s="4"/>
      <c r="U109" s="4">
        <f>Forward!U109*(1+SUM($B109:$B$228))</f>
        <v>0</v>
      </c>
      <c r="V109" s="6"/>
      <c r="W109" s="20">
        <f t="shared" si="0"/>
        <v>161.69687499999998</v>
      </c>
      <c r="X109" s="20">
        <f t="shared" si="1"/>
        <v>231.63054984567904</v>
      </c>
      <c r="Y109" s="23">
        <f t="shared" si="2"/>
        <v>171.28488333333331</v>
      </c>
      <c r="Z109" s="23">
        <f t="shared" si="3"/>
        <v>218.3179682098766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207.501845</v>
      </c>
      <c r="AJ109" s="9">
        <f t="shared" si="8"/>
        <v>0.56203294800155323</v>
      </c>
      <c r="AK109" s="9">
        <f t="shared" si="9"/>
        <v>0.56203294800155323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  <c r="AS109" s="30"/>
      <c r="BU109" s="35"/>
      <c r="CV109" s="31"/>
    </row>
    <row r="110" spans="1:100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Forward!M110*(1+SUM($B110:$B$228))-'Swap - Encargos'!$L27+'Swap - Encargos'!P27</f>
        <v>143.72399999999999</v>
      </c>
      <c r="N110" s="4">
        <f>Forward!N110*(1+SUM($B110:$B$228))-'Swap - Encargos'!$L27+'Swap - Encargos'!Q27</f>
        <v>164.56450000000001</v>
      </c>
      <c r="O110" s="4">
        <f>Forward!O110*(1+SUM($B110:$B$228))-'Swap - Encargos'!$L27+'Swap - Encargos'!R27</f>
        <v>171.0369</v>
      </c>
      <c r="P110" s="4">
        <f>Forward!P110*(1+SUM($B110:$B$228))-'Swap - Encargos'!$L27+'Swap - Encargos'!S27</f>
        <v>198.61360000000002</v>
      </c>
      <c r="Q110" s="4">
        <f>Forward!Q110*(1+SUM($B110:$B$228))-'Swap - Encargos'!$L27+'Swap - Encargos'!T27</f>
        <v>194.49090000000001</v>
      </c>
      <c r="R110" s="4"/>
      <c r="S110" s="4"/>
      <c r="T110" s="4"/>
      <c r="U110" s="4">
        <f>Forward!U110*(1+SUM($B110:$B$228))</f>
        <v>0</v>
      </c>
      <c r="V110" s="6"/>
      <c r="W110" s="20">
        <f t="shared" si="0"/>
        <v>159.77513333333334</v>
      </c>
      <c r="X110" s="20">
        <f t="shared" si="1"/>
        <v>231.63054984567904</v>
      </c>
      <c r="Y110" s="23">
        <f t="shared" si="2"/>
        <v>174.48598000000001</v>
      </c>
      <c r="Z110" s="23">
        <f t="shared" si="3"/>
        <v>218.3179682098766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229.24041666666662</v>
      </c>
      <c r="AJ110" s="9">
        <f t="shared" si="8"/>
        <v>0.58928342753051044</v>
      </c>
      <c r="AK110" s="9">
        <f t="shared" si="9"/>
        <v>0.58928342753051044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  <c r="AS110" s="30"/>
      <c r="BN110" s="27"/>
      <c r="BO110" s="28"/>
      <c r="BP110" s="28"/>
      <c r="BQ110" s="28"/>
      <c r="BR110" s="28"/>
      <c r="BS110" s="28"/>
      <c r="BT110" s="28"/>
      <c r="BV110" s="28"/>
      <c r="BW110" s="28"/>
      <c r="BX110" s="28"/>
      <c r="BY110" s="28"/>
      <c r="BZ110" s="28"/>
      <c r="CA110" s="29"/>
      <c r="CV110" s="31"/>
    </row>
    <row r="111" spans="1:100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Forward!M111*(1+SUM($B111:$B$228))-'Swap - Encargos'!$L28+'Swap - Encargos'!P28</f>
        <v>187.8415</v>
      </c>
      <c r="N111" s="4">
        <f>Forward!N111*(1+SUM($B111:$B$228))-'Swap - Encargos'!$L28+'Swap - Encargos'!Q28</f>
        <v>251.596</v>
      </c>
      <c r="O111" s="4">
        <f>Forward!O111*(1+SUM($B111:$B$228))-'Swap - Encargos'!$L28+'Swap - Encargos'!R28</f>
        <v>234.52950000000001</v>
      </c>
      <c r="P111" s="4">
        <f>Forward!P111*(1+SUM($B111:$B$228))-'Swap - Encargos'!$L28+'Swap - Encargos'!S28</f>
        <v>234.8185</v>
      </c>
      <c r="Q111" s="4">
        <f>Forward!Q111*(1+SUM($B111:$B$228))-'Swap - Encargos'!$L28+'Swap - Encargos'!T28</f>
        <v>224.6335</v>
      </c>
      <c r="R111" s="4"/>
      <c r="S111" s="4"/>
      <c r="T111" s="4"/>
      <c r="U111" s="4">
        <f>Forward!U111*(1+SUM($B111:$B$228))</f>
        <v>0</v>
      </c>
      <c r="V111" s="6"/>
      <c r="W111" s="20">
        <f t="shared" si="0"/>
        <v>225.96058333333335</v>
      </c>
      <c r="X111" s="20">
        <f t="shared" si="1"/>
        <v>231.63054984567904</v>
      </c>
      <c r="Y111" s="23">
        <f t="shared" si="2"/>
        <v>223.55310833333334</v>
      </c>
      <c r="Z111" s="23">
        <f t="shared" si="3"/>
        <v>218.3179682098766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163.05496666666662</v>
      </c>
      <c r="AJ111" s="9">
        <f t="shared" si="8"/>
        <v>0.41914768359945159</v>
      </c>
      <c r="AK111" s="9">
        <f t="shared" si="9"/>
        <v>0.41914768359945159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  <c r="AS111" s="30"/>
      <c r="BN111" s="30"/>
      <c r="CA111" s="31"/>
      <c r="CV111" s="31"/>
    </row>
    <row r="112" spans="1:100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Forward!M112*(1+SUM($B112:$B$228))-'Swap - Encargos'!$L29+'Swap - Encargos'!P29</f>
        <v>184.52180000000001</v>
      </c>
      <c r="N112" s="4">
        <f>Forward!N112*(1+SUM($B112:$B$228))-'Swap - Encargos'!$L29+'Swap - Encargos'!Q29</f>
        <v>235.15020000000001</v>
      </c>
      <c r="O112" s="4">
        <f>Forward!O112*(1+SUM($B112:$B$228))-'Swap - Encargos'!$L29+'Swap - Encargos'!R29</f>
        <v>224.489</v>
      </c>
      <c r="P112" s="4">
        <f>Forward!P112*(1+SUM($B112:$B$228))-'Swap - Encargos'!$L29+'Swap - Encargos'!S29</f>
        <v>222.82780000000002</v>
      </c>
      <c r="Q112" s="4">
        <f>Forward!Q112*(1+SUM($B112:$B$228))-'Swap - Encargos'!$L29+'Swap - Encargos'!T29</f>
        <v>219.93800000000002</v>
      </c>
      <c r="R112" s="4"/>
      <c r="S112" s="4"/>
      <c r="T112" s="4"/>
      <c r="U112" s="4">
        <f>Forward!U112*(1+SUM($B112:$B$228))</f>
        <v>0</v>
      </c>
      <c r="V112" s="6"/>
      <c r="W112" s="20">
        <f t="shared" si="0"/>
        <v>216.84844444444445</v>
      </c>
      <c r="X112" s="20">
        <f t="shared" si="1"/>
        <v>231.63054984567904</v>
      </c>
      <c r="Y112" s="23">
        <f t="shared" si="2"/>
        <v>211.23463333333336</v>
      </c>
      <c r="Z112" s="23">
        <f t="shared" si="3"/>
        <v>218.3179682098766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172.16710555555551</v>
      </c>
      <c r="AJ112" s="9">
        <f t="shared" si="8"/>
        <v>0.44257126882345843</v>
      </c>
      <c r="AK112" s="9">
        <f t="shared" si="9"/>
        <v>0.44257126882345843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  <c r="AS112" s="30"/>
      <c r="BN112" s="30"/>
      <c r="CA112" s="31"/>
      <c r="CV112" s="31"/>
    </row>
    <row r="113" spans="1:100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Forward!M113*(1+SUM($B113:$B$228))-'Swap - Encargos'!$L30+'Swap - Encargos'!P30</f>
        <v>173.29</v>
      </c>
      <c r="N113" s="4">
        <f>Forward!N113*(1+SUM($B113:$B$228))-'Swap - Encargos'!$L30+'Swap - Encargos'!Q30</f>
        <v>211.09100000000001</v>
      </c>
      <c r="O113" s="4">
        <f>Forward!O113*(1+SUM($B113:$B$228))-'Swap - Encargos'!$L30+'Swap - Encargos'!R30</f>
        <v>210.1996</v>
      </c>
      <c r="P113" s="4">
        <f>Forward!P113*(1+SUM($B113:$B$228))-'Swap - Encargos'!$L30+'Swap - Encargos'!S30</f>
        <v>207.76519999999999</v>
      </c>
      <c r="Q113" s="4">
        <f>Forward!Q113*(1+SUM($B113:$B$228))-'Swap - Encargos'!$L30+'Swap - Encargos'!T30</f>
        <v>206.22220000000002</v>
      </c>
      <c r="R113" s="4"/>
      <c r="S113" s="4"/>
      <c r="T113" s="4"/>
      <c r="U113" s="4">
        <f>Forward!U113*(1+SUM($B113:$B$228))</f>
        <v>0</v>
      </c>
      <c r="V113" s="6"/>
      <c r="W113" s="20">
        <f t="shared" si="0"/>
        <v>201.06646666666666</v>
      </c>
      <c r="X113" s="20">
        <f t="shared" si="1"/>
        <v>231.63054984567904</v>
      </c>
      <c r="Y113" s="23">
        <f t="shared" si="2"/>
        <v>193.04910000000001</v>
      </c>
      <c r="Z113" s="23">
        <f t="shared" si="3"/>
        <v>218.3179682098766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187.94908333333331</v>
      </c>
      <c r="AJ113" s="9">
        <f t="shared" si="8"/>
        <v>0.48314028406662235</v>
      </c>
      <c r="AK113" s="9">
        <f t="shared" si="9"/>
        <v>0.48314028406662235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  <c r="AS113" s="30"/>
      <c r="BN113" s="30"/>
      <c r="CA113" s="31"/>
      <c r="CV113" s="31"/>
    </row>
    <row r="114" spans="1:100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Forward!M114*(1+SUM($B114:$B$228))-'Swap - Encargos'!$L31+'Swap - Encargos'!P31</f>
        <v>149.57599999999999</v>
      </c>
      <c r="N114" s="4">
        <f>Forward!N114*(1+SUM($B114:$B$228))-'Swap - Encargos'!$L31+'Swap - Encargos'!Q31</f>
        <v>191.768</v>
      </c>
      <c r="O114" s="4">
        <f>Forward!O114*(1+SUM($B114:$B$228))-'Swap - Encargos'!$L31+'Swap - Encargos'!R31</f>
        <v>203.34</v>
      </c>
      <c r="P114" s="4">
        <f>Forward!P114*(1+SUM($B114:$B$228))-'Swap - Encargos'!$L31+'Swap - Encargos'!S31</f>
        <v>197.0256</v>
      </c>
      <c r="Q114" s="4">
        <f>Forward!Q114*(1+SUM($B114:$B$228))-'Swap - Encargos'!$L31+'Swap - Encargos'!T31</f>
        <v>193.5016</v>
      </c>
      <c r="R114" s="4"/>
      <c r="S114" s="4"/>
      <c r="T114" s="4"/>
      <c r="U114" s="4">
        <f>Forward!U114*(1+SUM($B114:$B$228))</f>
        <v>0</v>
      </c>
      <c r="V114" s="6"/>
      <c r="W114" s="20">
        <f t="shared" si="0"/>
        <v>186.83351111111108</v>
      </c>
      <c r="X114" s="20">
        <f t="shared" si="1"/>
        <v>231.63054984567904</v>
      </c>
      <c r="Y114" s="23">
        <f t="shared" si="2"/>
        <v>177.07050666666666</v>
      </c>
      <c r="Z114" s="23">
        <f t="shared" si="3"/>
        <v>218.3179682098766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202.18203888888888</v>
      </c>
      <c r="AJ114" s="9">
        <f t="shared" si="8"/>
        <v>0.51972739621562403</v>
      </c>
      <c r="AK114" s="9">
        <f t="shared" si="9"/>
        <v>0.51972739621562403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  <c r="AS114" s="30"/>
      <c r="BN114" s="30"/>
      <c r="CA114" s="31"/>
      <c r="CV114" s="31"/>
    </row>
    <row r="115" spans="1:100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Forward!M115*(1+SUM($B115:$B$228))-'Swap - Encargos'!$L32+'Swap - Encargos'!P32</f>
        <v>208.23440000000002</v>
      </c>
      <c r="N115" s="4">
        <f>Forward!N115*(1+SUM($B115:$B$228))-'Swap - Encargos'!$L32+'Swap - Encargos'!Q32</f>
        <v>220.73740000000001</v>
      </c>
      <c r="O115" s="4">
        <f>Forward!O115*(1+SUM($B115:$B$228))-'Swap - Encargos'!$L32+'Swap - Encargos'!R32</f>
        <v>216.83760000000001</v>
      </c>
      <c r="P115" s="4">
        <f>Forward!P115*(1+SUM($B115:$B$228))-'Swap - Encargos'!$L32+'Swap - Encargos'!S32</f>
        <v>205.036</v>
      </c>
      <c r="Q115" s="4">
        <f>Forward!Q115*(1+SUM($B115:$B$228))-'Swap - Encargos'!$L32+'Swap - Encargos'!T32</f>
        <v>201.53500000000003</v>
      </c>
      <c r="R115" s="4"/>
      <c r="S115" s="4"/>
      <c r="T115" s="4"/>
      <c r="U115" s="4">
        <f>Forward!U115*(1+SUM($B115:$B$228))</f>
        <v>0</v>
      </c>
      <c r="V115" s="6"/>
      <c r="W115" s="20">
        <f t="shared" si="0"/>
        <v>214.8255777777778</v>
      </c>
      <c r="X115" s="20">
        <f t="shared" si="1"/>
        <v>231.63054984567904</v>
      </c>
      <c r="Y115" s="23">
        <f t="shared" si="2"/>
        <v>193.12321333333333</v>
      </c>
      <c r="Z115" s="23">
        <f t="shared" si="3"/>
        <v>218.3179682098766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174.18997222222217</v>
      </c>
      <c r="AJ115" s="9">
        <f t="shared" si="8"/>
        <v>0.44777123233819877</v>
      </c>
      <c r="AK115" s="9">
        <f t="shared" si="9"/>
        <v>0.44777123233819877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  <c r="AS115" s="30"/>
      <c r="BN115" s="30"/>
      <c r="CA115" s="31"/>
      <c r="CV115" s="31"/>
    </row>
    <row r="116" spans="1:100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Forward!M116*(1+SUM($B116:$B$228))-'Swap - Encargos'!$L33+'Swap - Encargos'!P33</f>
        <v>268.56299999999999</v>
      </c>
      <c r="N116" s="4">
        <f>Forward!N116*(1+SUM($B116:$B$228))-'Swap - Encargos'!$L33+'Swap - Encargos'!Q33</f>
        <v>244.7972</v>
      </c>
      <c r="O116" s="4">
        <f>Forward!O116*(1+SUM($B116:$B$228))-'Swap - Encargos'!$L33+'Swap - Encargos'!R33</f>
        <v>223.32570000000001</v>
      </c>
      <c r="P116" s="4">
        <f>Forward!P116*(1+SUM($B116:$B$228))-'Swap - Encargos'!$L33+'Swap - Encargos'!S33</f>
        <v>208.7561</v>
      </c>
      <c r="Q116" s="4">
        <f>Forward!Q116*(1+SUM($B116:$B$228))-'Swap - Encargos'!$L33+'Swap - Encargos'!T33</f>
        <v>200.26560000000001</v>
      </c>
      <c r="R116" s="4"/>
      <c r="S116" s="4"/>
      <c r="T116" s="4"/>
      <c r="U116" s="4">
        <f>Forward!U116*(1+SUM($B116:$B$228))</f>
        <v>0</v>
      </c>
      <c r="V116" s="6"/>
      <c r="W116" s="20">
        <f t="shared" si="0"/>
        <v>235.59415000000001</v>
      </c>
      <c r="X116" s="20">
        <f t="shared" si="1"/>
        <v>231.63054984567904</v>
      </c>
      <c r="Y116" s="23">
        <f t="shared" si="2"/>
        <v>202.28522000000001</v>
      </c>
      <c r="Z116" s="23">
        <f t="shared" si="3"/>
        <v>218.3179682098766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153.42139999999995</v>
      </c>
      <c r="AJ116" s="9">
        <f t="shared" si="8"/>
        <v>0.39438372065075539</v>
      </c>
      <c r="AK116" s="9">
        <f t="shared" si="9"/>
        <v>0.39438372065075539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  <c r="AS116" s="30"/>
      <c r="BN116" s="30"/>
      <c r="CA116" s="31"/>
      <c r="CV116" s="31"/>
    </row>
    <row r="117" spans="1:100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Forward!M117*(1+SUM($B117:$B$228))-'Swap - Encargos'!$L34+'Swap - Encargos'!P34</f>
        <v>211.44550000000001</v>
      </c>
      <c r="N117" s="4">
        <f>Forward!N117*(1+SUM($B117:$B$228))-'Swap - Encargos'!$L34+'Swap - Encargos'!Q34</f>
        <v>231.04860000000002</v>
      </c>
      <c r="O117" s="4">
        <f>Forward!O117*(1+SUM($B117:$B$228))-'Swap - Encargos'!$L34+'Swap - Encargos'!R34</f>
        <v>211.10560000000001</v>
      </c>
      <c r="P117" s="4">
        <f>Forward!P117*(1+SUM($B117:$B$228))-'Swap - Encargos'!$L34+'Swap - Encargos'!S34</f>
        <v>205.97400000000002</v>
      </c>
      <c r="Q117" s="4">
        <f>Forward!Q117*(1+SUM($B117:$B$228))-'Swap - Encargos'!$L34+'Swap - Encargos'!T34</f>
        <v>199.5025</v>
      </c>
      <c r="R117" s="4"/>
      <c r="S117" s="4"/>
      <c r="T117" s="4"/>
      <c r="U117" s="4">
        <f>Forward!U117*(1+SUM($B117:$B$228))</f>
        <v>0</v>
      </c>
      <c r="V117" s="6"/>
      <c r="W117" s="20">
        <f t="shared" si="0"/>
        <v>216.8026638888889</v>
      </c>
      <c r="X117" s="20">
        <f t="shared" si="1"/>
        <v>231.63054984567904</v>
      </c>
      <c r="Y117" s="23">
        <f t="shared" si="2"/>
        <v>187.14659833333334</v>
      </c>
      <c r="Z117" s="23">
        <f t="shared" si="3"/>
        <v>218.3179682098766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172.21288611111106</v>
      </c>
      <c r="AJ117" s="9">
        <f t="shared" si="8"/>
        <v>0.4426889519226444</v>
      </c>
      <c r="AK117" s="9">
        <f t="shared" si="9"/>
        <v>0.4426889519226444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  <c r="AS117" s="30"/>
      <c r="BN117" s="30"/>
      <c r="CA117" s="31"/>
      <c r="CV117" s="31"/>
    </row>
    <row r="118" spans="1:100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Forward!M118*(1+SUM($B118:$B$228))-'Swap - Encargos'!$L35+'Swap - Encargos'!P35</f>
        <v>261.06720000000001</v>
      </c>
      <c r="N118" s="4">
        <f>Forward!N118*(1+SUM($B118:$B$228))-'Swap - Encargos'!$L35+'Swap - Encargos'!Q35</f>
        <v>248.95840000000001</v>
      </c>
      <c r="O118" s="4">
        <f>Forward!O118*(1+SUM($B118:$B$228))-'Swap - Encargos'!$L35+'Swap - Encargos'!R35</f>
        <v>222.48000000000002</v>
      </c>
      <c r="P118" s="4">
        <f>Forward!P118*(1+SUM($B118:$B$228))-'Swap - Encargos'!$L35+'Swap - Encargos'!S35</f>
        <v>207.9092</v>
      </c>
      <c r="Q118" s="4">
        <f>Forward!Q118*(1+SUM($B118:$B$228))-'Swap - Encargos'!$L35+'Swap - Encargos'!T35</f>
        <v>203.44720000000001</v>
      </c>
      <c r="R118" s="4"/>
      <c r="S118" s="4"/>
      <c r="T118" s="4"/>
      <c r="U118" s="4">
        <f>Forward!U118*(1+SUM($B118:$B$228))</f>
        <v>0</v>
      </c>
      <c r="V118" s="6"/>
      <c r="W118" s="20">
        <f t="shared" si="0"/>
        <v>232.35564444444447</v>
      </c>
      <c r="X118" s="20">
        <f t="shared" si="1"/>
        <v>231.63054984567904</v>
      </c>
      <c r="Y118" s="23">
        <f t="shared" si="2"/>
        <v>193.96344000000002</v>
      </c>
      <c r="Z118" s="23">
        <f t="shared" si="3"/>
        <v>218.3179682098766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156.6599055555555</v>
      </c>
      <c r="AJ118" s="9">
        <f t="shared" si="8"/>
        <v>0.40270859495348066</v>
      </c>
      <c r="AK118" s="9">
        <f t="shared" si="9"/>
        <v>0.40270859495348066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  <c r="AS118" s="30"/>
      <c r="BN118" s="30"/>
      <c r="CA118" s="31"/>
      <c r="CV118" s="31"/>
    </row>
    <row r="119" spans="1:100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Forward!M119*(1+SUM($B119:$B$228))-'Swap - Encargos'!$L36+'Swap - Encargos'!P36</f>
        <v>360.16</v>
      </c>
      <c r="N119" s="4">
        <f>Forward!N119*(1+SUM($B119:$B$228))-'Swap - Encargos'!$L36+'Swap - Encargos'!Q36</f>
        <v>271.38400000000001</v>
      </c>
      <c r="O119" s="4">
        <f>Forward!O119*(1+SUM($B119:$B$228))-'Swap - Encargos'!$L36+'Swap - Encargos'!R36</f>
        <v>221.68800000000002</v>
      </c>
      <c r="P119" s="4">
        <f>Forward!P119*(1+SUM($B119:$B$228))-'Swap - Encargos'!$L36+'Swap - Encargos'!S36</f>
        <v>202.92800000000003</v>
      </c>
      <c r="Q119" s="4">
        <f>Forward!Q119*(1+SUM($B119:$B$228))-'Swap - Encargos'!$L36+'Swap - Encargos'!T36</f>
        <v>199.488</v>
      </c>
      <c r="R119" s="4"/>
      <c r="S119" s="4"/>
      <c r="T119" s="4"/>
      <c r="U119" s="4">
        <f>Forward!U119*(1+SUM($B119:$B$228))</f>
        <v>0</v>
      </c>
      <c r="V119" s="6"/>
      <c r="W119" s="20">
        <f t="shared" si="0"/>
        <v>245.10266666666666</v>
      </c>
      <c r="X119" s="20">
        <f t="shared" si="1"/>
        <v>231.63054984567904</v>
      </c>
      <c r="Y119" s="23">
        <f t="shared" si="2"/>
        <v>197.10559999999998</v>
      </c>
      <c r="Z119" s="23">
        <f t="shared" si="3"/>
        <v>218.3179682098766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143.9128833333333</v>
      </c>
      <c r="AJ119" s="9">
        <f t="shared" si="8"/>
        <v>0.3699412101478548</v>
      </c>
      <c r="AK119" s="9">
        <f t="shared" si="9"/>
        <v>0.3699412101478548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  <c r="AS119" s="30"/>
      <c r="BN119" s="30"/>
      <c r="CA119" s="31"/>
      <c r="CV119" s="31"/>
    </row>
    <row r="120" spans="1:100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Forward!M120*(1+SUM($B120:$B$228))-'Swap - Encargos'!$L37+'Swap - Encargos'!P37</f>
        <v>318.29320000000001</v>
      </c>
      <c r="N120" s="4">
        <f>Forward!N120*(1+SUM($B120:$B$228))-'Swap - Encargos'!$L37+'Swap - Encargos'!Q37</f>
        <v>200.5376</v>
      </c>
      <c r="O120" s="4">
        <f>Forward!O120*(1+SUM($B120:$B$228))-'Swap - Encargos'!$L37+'Swap - Encargos'!R37</f>
        <v>209.6114</v>
      </c>
      <c r="P120" s="4">
        <f>Forward!P120*(1+SUM($B120:$B$228))-'Swap - Encargos'!$L37+'Swap - Encargos'!S37</f>
        <v>200.7028</v>
      </c>
      <c r="Q120" s="4">
        <f>Forward!Q120*(1+SUM($B120:$B$228))-'Swap - Encargos'!$L37+'Swap - Encargos'!T37</f>
        <v>191.28980000000001</v>
      </c>
      <c r="R120" s="4"/>
      <c r="S120" s="4"/>
      <c r="T120" s="4"/>
      <c r="U120" s="4">
        <f>Forward!U120*(1+SUM($B120:$B$228))</f>
        <v>0</v>
      </c>
      <c r="V120" s="6"/>
      <c r="W120" s="20">
        <f t="shared" si="0"/>
        <v>210.1500666666667</v>
      </c>
      <c r="X120" s="20">
        <f t="shared" si="1"/>
        <v>231.63054984567904</v>
      </c>
      <c r="Y120" s="23">
        <f t="shared" si="2"/>
        <v>171.03809333333336</v>
      </c>
      <c r="Z120" s="23">
        <f t="shared" si="3"/>
        <v>218.3179682098766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178.86548333333326</v>
      </c>
      <c r="AJ120" s="9">
        <f t="shared" si="8"/>
        <v>0.45979006066295619</v>
      </c>
      <c r="AK120" s="9">
        <f t="shared" si="9"/>
        <v>0.45979006066295619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  <c r="AS120" s="30"/>
      <c r="BN120" s="30"/>
      <c r="CA120" s="31"/>
      <c r="CV120" s="31"/>
    </row>
    <row r="121" spans="1:100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Forward!M121*(1+SUM($B121:$B$228))-'Swap - Encargos'!$L38+'Swap - Encargos'!P38</f>
        <v>136.2079</v>
      </c>
      <c r="N121" s="4">
        <f>Forward!N121*(1+SUM($B121:$B$228))-'Swap - Encargos'!$L38+'Swap - Encargos'!Q38</f>
        <v>205.166</v>
      </c>
      <c r="O121" s="4">
        <f>Forward!O121*(1+SUM($B121:$B$228))-'Swap - Encargos'!$L38+'Swap - Encargos'!R38</f>
        <v>211.0317</v>
      </c>
      <c r="P121" s="4">
        <f>Forward!P121*(1+SUM($B121:$B$228))-'Swap - Encargos'!$L38+'Swap - Encargos'!S38</f>
        <v>211.63820000000001</v>
      </c>
      <c r="Q121" s="4">
        <f>Forward!Q121*(1+SUM($B121:$B$228))-'Swap - Encargos'!$L38+'Swap - Encargos'!T38</f>
        <v>207.24469999999999</v>
      </c>
      <c r="R121" s="4"/>
      <c r="S121" s="4"/>
      <c r="T121" s="4"/>
      <c r="U121" s="4">
        <f>Forward!U121*(1+SUM($B121:$B$228))</f>
        <v>0</v>
      </c>
      <c r="V121" s="6"/>
      <c r="W121" s="20">
        <f t="shared" si="0"/>
        <v>207.18334722222221</v>
      </c>
      <c r="X121" s="20">
        <f t="shared" si="1"/>
        <v>231.63054984567904</v>
      </c>
      <c r="Y121" s="23">
        <f t="shared" si="2"/>
        <v>169.28625166666669</v>
      </c>
      <c r="Z121" s="23">
        <f t="shared" si="3"/>
        <v>218.3179682098766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181.83220277777775</v>
      </c>
      <c r="AJ121" s="9">
        <f t="shared" si="8"/>
        <v>0.46741628394489054</v>
      </c>
      <c r="AK121" s="9">
        <f t="shared" si="9"/>
        <v>0.46741628394489054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  <c r="AS121" s="30"/>
      <c r="BN121" s="30"/>
      <c r="CA121" s="31"/>
      <c r="CV121" s="31"/>
    </row>
    <row r="122" spans="1:100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Forward!N122*(1+SUM($B122:$B$228))-'Swap - Encargos'!$L39+'Swap - Encargos'!Q39</f>
        <v>200.86249999999998</v>
      </c>
      <c r="O122" s="4">
        <f>Forward!O122*(1+SUM($B122:$B$228))-'Swap - Encargos'!$L39+'Swap - Encargos'!R39</f>
        <v>217.62649999999999</v>
      </c>
      <c r="P122" s="4">
        <f>Forward!P122*(1+SUM($B122:$B$228))-'Swap - Encargos'!$L39+'Swap - Encargos'!S39</f>
        <v>205.23</v>
      </c>
      <c r="Q122" s="4">
        <f>Forward!Q122*(1+SUM($B122:$B$228))-'Swap - Encargos'!$L39+'Swap - Encargos'!T39</f>
        <v>198.86249999999998</v>
      </c>
      <c r="R122" s="4"/>
      <c r="S122" s="4"/>
      <c r="T122" s="4"/>
      <c r="U122" s="4">
        <f>Forward!U122*(1+SUM($B122:$B$228))</f>
        <v>0</v>
      </c>
      <c r="V122" s="6"/>
      <c r="W122" s="20">
        <f t="shared" si="0"/>
        <v>207.90633333333335</v>
      </c>
      <c r="X122" s="20">
        <f t="shared" si="1"/>
        <v>231.63054984567904</v>
      </c>
      <c r="Y122" s="23">
        <f t="shared" si="2"/>
        <v>164.51630000000003</v>
      </c>
      <c r="Z122" s="23">
        <f t="shared" si="3"/>
        <v>218.3179682098766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198.1987166666666</v>
      </c>
      <c r="AJ122" s="9">
        <f t="shared" si="8"/>
        <v>0.48804789959313882</v>
      </c>
      <c r="AK122" s="9">
        <f t="shared" si="9"/>
        <v>0.48804789959313882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  <c r="AS122" s="30"/>
      <c r="BN122" s="30"/>
      <c r="CA122" s="31"/>
      <c r="CV122" s="31"/>
    </row>
    <row r="123" spans="1:100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Forward!N123*(1+SUM($B123:$B$228))-'Swap - Encargos'!$L40+'Swap - Encargos'!Q40</f>
        <v>253.32130000000001</v>
      </c>
      <c r="O123" s="4">
        <f>Forward!O123*(1+SUM($B123:$B$228))-'Swap - Encargos'!$L40+'Swap - Encargos'!R40</f>
        <v>238.74610000000001</v>
      </c>
      <c r="P123" s="4">
        <f>Forward!P123*(1+SUM($B123:$B$228))-'Swap - Encargos'!$L40+'Swap - Encargos'!S40</f>
        <v>226.23620000000003</v>
      </c>
      <c r="Q123" s="4">
        <f>Forward!Q123*(1+SUM($B123:$B$228))-'Swap - Encargos'!$L40+'Swap - Encargos'!T40</f>
        <v>206.15770000000001</v>
      </c>
      <c r="R123" s="4"/>
      <c r="S123" s="4"/>
      <c r="T123" s="4"/>
      <c r="U123" s="4">
        <f>Forward!U123*(1+SUM($B123:$B$228))</f>
        <v>0</v>
      </c>
      <c r="V123" s="6"/>
      <c r="W123" s="20">
        <f t="shared" si="0"/>
        <v>238.12443333333334</v>
      </c>
      <c r="X123" s="20">
        <f t="shared" si="1"/>
        <v>231.63054984567904</v>
      </c>
      <c r="Y123" s="23">
        <f t="shared" si="2"/>
        <v>180.67023833333334</v>
      </c>
      <c r="Z123" s="23">
        <f t="shared" si="3"/>
        <v>218.3179682098766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167.98061666666661</v>
      </c>
      <c r="AJ123" s="9">
        <f t="shared" si="8"/>
        <v>0.41363833487583229</v>
      </c>
      <c r="AK123" s="9">
        <f t="shared" si="9"/>
        <v>0.41363833487583229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  <c r="AS123" s="30"/>
      <c r="BN123" s="30"/>
      <c r="CA123" s="31"/>
      <c r="CV123" s="31"/>
    </row>
    <row r="124" spans="1:100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Forward!N124*(1+SUM($B124:$B$228))-'Swap - Encargos'!$L41+'Swap - Encargos'!Q41</f>
        <v>353.93360000000001</v>
      </c>
      <c r="O124" s="4">
        <f>Forward!O124*(1+SUM($B124:$B$228))-'Swap - Encargos'!$L41+'Swap - Encargos'!R41</f>
        <v>262.2296</v>
      </c>
      <c r="P124" s="4">
        <f>Forward!P124*(1+SUM($B124:$B$228))-'Swap - Encargos'!$L41+'Swap - Encargos'!S41</f>
        <v>231.11279999999999</v>
      </c>
      <c r="Q124" s="4">
        <f>Forward!Q124*(1+SUM($B124:$B$228))-'Swap - Encargos'!$L41+'Swap - Encargos'!T41</f>
        <v>214.23079999999999</v>
      </c>
      <c r="R124" s="4">
        <f>Forward!R124*(1+SUM($B124:$B$228))-'Swap - Encargos'!$L41+'Swap - Encargos'!U41</f>
        <v>203.93680000000001</v>
      </c>
      <c r="S124" s="4"/>
      <c r="T124" s="4"/>
      <c r="U124" s="4">
        <f>Forward!U124*(1+SUM($B124:$B$228))</f>
        <v>0</v>
      </c>
      <c r="V124" s="6"/>
      <c r="W124" s="20">
        <f t="shared" si="0"/>
        <v>274.66406666666671</v>
      </c>
      <c r="X124" s="20">
        <f t="shared" si="1"/>
        <v>231.63054984567904</v>
      </c>
      <c r="Y124" s="23">
        <f t="shared" si="2"/>
        <v>241.29093333333336</v>
      </c>
      <c r="Z124" s="23">
        <f t="shared" si="3"/>
        <v>218.3179682098766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131.44098333333324</v>
      </c>
      <c r="AJ124" s="9">
        <f t="shared" si="8"/>
        <v>0.32366251868410217</v>
      </c>
      <c r="AK124" s="9">
        <f t="shared" si="9"/>
        <v>0.32366251868410217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  <c r="AS124" s="30"/>
      <c r="BN124" s="30"/>
      <c r="CA124" s="31"/>
      <c r="CV124" s="31"/>
    </row>
    <row r="125" spans="1:100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Forward!N125*(1+SUM($B125:$B$228))-'Swap - Encargos'!$L42+'Swap - Encargos'!Q42</f>
        <v>402.38799999999998</v>
      </c>
      <c r="O125" s="4">
        <f>Forward!O125*(1+SUM($B125:$B$228))-'Swap - Encargos'!$L42+'Swap - Encargos'!R42</f>
        <v>293.30520000000001</v>
      </c>
      <c r="P125" s="4">
        <f>Forward!P125*(1+SUM($B125:$B$228))-'Swap - Encargos'!$L42+'Swap - Encargos'!S42</f>
        <v>242.42320000000001</v>
      </c>
      <c r="Q125" s="4">
        <f>Forward!Q125*(1+SUM($B125:$B$228))-'Swap - Encargos'!$L42+'Swap - Encargos'!T42</f>
        <v>218.42760000000001</v>
      </c>
      <c r="R125" s="4">
        <f>Forward!R125*(1+SUM($B125:$B$228))-'Swap - Encargos'!$L42+'Swap - Encargos'!U42</f>
        <v>210.16560000000001</v>
      </c>
      <c r="S125" s="4">
        <f>Forward!S125*(1+SUM($B125:$B$228))-'Swap - Encargos'!$L42+'Swap - Encargos'!V42</f>
        <v>209.90360000000001</v>
      </c>
      <c r="T125" s="4">
        <f>Forward!T125*(1+SUM($B125:$B$228))-'Swap - Encargos'!$L42+'Swap - Encargos'!W42</f>
        <v>199.37960000000001</v>
      </c>
      <c r="U125" s="4">
        <f>Forward!U125*(1+SUM($B125:$B$228))</f>
        <v>0</v>
      </c>
      <c r="V125" s="6"/>
      <c r="W125" s="20">
        <f t="shared" si="0"/>
        <v>297.37543333333338</v>
      </c>
      <c r="X125" s="20">
        <f t="shared" si="1"/>
        <v>231.63054984567904</v>
      </c>
      <c r="Y125" s="23">
        <f t="shared" si="2"/>
        <v>263.71769999999998</v>
      </c>
      <c r="Z125" s="23">
        <f t="shared" si="3"/>
        <v>218.3179682098766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108.72961666666657</v>
      </c>
      <c r="AJ125" s="9">
        <f t="shared" si="8"/>
        <v>0.26773766213118155</v>
      </c>
      <c r="AK125" s="9">
        <f t="shared" si="9"/>
        <v>0.26773766213118155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  <c r="AS125" s="30"/>
      <c r="BN125" s="30"/>
      <c r="CA125" s="31"/>
      <c r="CV125" s="31"/>
    </row>
    <row r="126" spans="1:100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Forward!N126*(1+SUM($B126:$B$228))-'Swap - Encargos'!$L43+'Swap - Encargos'!Q43</f>
        <v>382.12360000000001</v>
      </c>
      <c r="O126" s="4">
        <f>Forward!O126*(1+SUM($B126:$B$228))-'Swap - Encargos'!$L43+'Swap - Encargos'!R43</f>
        <v>289.0351</v>
      </c>
      <c r="P126" s="4">
        <f>Forward!P126*(1+SUM($B126:$B$228))-'Swap - Encargos'!$L43+'Swap - Encargos'!S43</f>
        <v>241.6301</v>
      </c>
      <c r="Q126" s="4">
        <f>Forward!Q126*(1+SUM($B126:$B$228))-'Swap - Encargos'!$L43+'Swap - Encargos'!T43</f>
        <v>217.66810000000001</v>
      </c>
      <c r="R126" s="4">
        <f>Forward!R126*(1+SUM($B126:$B$228))-'Swap - Encargos'!$L43+'Swap - Encargos'!U43</f>
        <v>217.42760000000001</v>
      </c>
      <c r="S126" s="4">
        <f>Forward!S126*(1+SUM($B126:$B$228))-'Swap - Encargos'!$L43+'Swap - Encargos'!V43</f>
        <v>208.18710000000002</v>
      </c>
      <c r="T126" s="4">
        <f>Forward!T126*(1+SUM($B126:$B$228))-'Swap - Encargos'!$L43+'Swap - Encargos'!W43</f>
        <v>199.70609999999999</v>
      </c>
      <c r="U126" s="4">
        <f>Forward!U126*(1+SUM($B126:$B$228))</f>
        <v>0</v>
      </c>
      <c r="V126" s="6"/>
      <c r="W126" s="20">
        <f t="shared" si="0"/>
        <v>285.99009999999998</v>
      </c>
      <c r="X126" s="20">
        <f t="shared" si="1"/>
        <v>231.63054984567904</v>
      </c>
      <c r="Y126" s="23">
        <f t="shared" si="2"/>
        <v>257.98113333333333</v>
      </c>
      <c r="Z126" s="23">
        <f t="shared" si="3"/>
        <v>218.3179682098766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120.11494999999996</v>
      </c>
      <c r="AJ126" s="9">
        <f t="shared" si="8"/>
        <v>0.29577310107323213</v>
      </c>
      <c r="AK126" s="9">
        <f t="shared" si="9"/>
        <v>0.29577310107323213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  <c r="AS126" s="30"/>
      <c r="BN126" s="30"/>
      <c r="CA126" s="31"/>
      <c r="CV126" s="31"/>
    </row>
    <row r="127" spans="1:100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Forward!N127*(1+SUM($B127:$B$228))-'Swap - Encargos'!$L44+'Swap - Encargos'!Q44</f>
        <v>388.56200000000001</v>
      </c>
      <c r="O127" s="4">
        <f>Forward!O127*(1+SUM($B127:$B$228))-'Swap - Encargos'!$L44+'Swap - Encargos'!R44</f>
        <v>295.78550000000001</v>
      </c>
      <c r="P127" s="4">
        <f>Forward!P127*(1+SUM($B127:$B$228))-'Swap - Encargos'!$L44+'Swap - Encargos'!S44</f>
        <v>242.01000000000002</v>
      </c>
      <c r="Q127" s="4">
        <f>Forward!Q127*(1+SUM($B127:$B$228))-'Swap - Encargos'!$L44+'Swap - Encargos'!T44</f>
        <v>224.19100000000003</v>
      </c>
      <c r="R127" s="4">
        <f>Forward!R127*(1+SUM($B127:$B$228))-'Swap - Encargos'!$L44+'Swap - Encargos'!U44</f>
        <v>215.96350000000001</v>
      </c>
      <c r="S127" s="4">
        <f>Forward!S127*(1+SUM($B127:$B$228))-'Swap - Encargos'!$L44+'Swap - Encargos'!V44</f>
        <v>208.73600000000002</v>
      </c>
      <c r="T127" s="4">
        <f>Forward!T127*(1+SUM($B127:$B$228))-'Swap - Encargos'!$L44+'Swap - Encargos'!W44</f>
        <v>195.28100000000001</v>
      </c>
      <c r="U127" s="4">
        <f>Forward!U127*(1+SUM($B127:$B$228))</f>
        <v>0</v>
      </c>
      <c r="V127" s="6"/>
      <c r="W127" s="20">
        <f t="shared" si="0"/>
        <v>285.95652777777781</v>
      </c>
      <c r="X127" s="20">
        <f t="shared" si="1"/>
        <v>231.63054984567904</v>
      </c>
      <c r="Y127" s="23">
        <f t="shared" si="2"/>
        <v>258.31690000000003</v>
      </c>
      <c r="Z127" s="23">
        <f t="shared" si="3"/>
        <v>218.3179682098766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120.14852222222214</v>
      </c>
      <c r="AJ127" s="9">
        <f t="shared" si="8"/>
        <v>0.29585576988570361</v>
      </c>
      <c r="AK127" s="9">
        <f t="shared" si="9"/>
        <v>0.29585576988570361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  <c r="AS127" s="30"/>
      <c r="BN127" s="30"/>
      <c r="CA127" s="31"/>
      <c r="CV127" s="31"/>
    </row>
    <row r="128" spans="1:100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Forward!N128*(1+SUM($B128:$B$228))-'Swap - Encargos'!$L45+'Swap - Encargos'!Q45</f>
        <v>336.61959999999999</v>
      </c>
      <c r="O128" s="4">
        <f>Forward!O128*(1+SUM($B128:$B$228))-'Swap - Encargos'!$L45+'Swap - Encargos'!R45</f>
        <v>290.8956</v>
      </c>
      <c r="P128" s="4">
        <f>Forward!P128*(1+SUM($B128:$B$228))-'Swap - Encargos'!$L45+'Swap - Encargos'!S45</f>
        <v>246.65439999999998</v>
      </c>
      <c r="Q128" s="4">
        <f>Forward!Q128*(1+SUM($B128:$B$228))-'Swap - Encargos'!$L45+'Swap - Encargos'!T45</f>
        <v>224.79239999999999</v>
      </c>
      <c r="R128" s="4">
        <f>Forward!R128*(1+SUM($B128:$B$228))-'Swap - Encargos'!$L45+'Swap - Encargos'!U45</f>
        <v>217.57689999999999</v>
      </c>
      <c r="S128" s="4">
        <f>Forward!S128*(1+SUM($B128:$B$228))-'Swap - Encargos'!$L45+'Swap - Encargos'!V45</f>
        <v>212.36139999999997</v>
      </c>
      <c r="T128" s="4">
        <f>Forward!T128*(1+SUM($B128:$B$228))-'Swap - Encargos'!$L45+'Swap - Encargos'!W45</f>
        <v>199.93039999999999</v>
      </c>
      <c r="U128" s="4">
        <f>Forward!U128*(1+SUM($B128:$B$228))</f>
        <v>0</v>
      </c>
      <c r="V128" s="6"/>
      <c r="W128" s="20">
        <f t="shared" si="0"/>
        <v>272.75199999999995</v>
      </c>
      <c r="X128" s="20">
        <f t="shared" si="1"/>
        <v>231.63054984567904</v>
      </c>
      <c r="Y128" s="23">
        <f t="shared" si="2"/>
        <v>250.88195999999999</v>
      </c>
      <c r="Z128" s="23">
        <f t="shared" si="3"/>
        <v>218.3179682098766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133.35305</v>
      </c>
      <c r="AJ128" s="9">
        <f t="shared" si="8"/>
        <v>0.32837082424855346</v>
      </c>
      <c r="AK128" s="9">
        <f t="shared" si="9"/>
        <v>0.32837082424855346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  <c r="AS128" s="30"/>
      <c r="BN128" s="30"/>
      <c r="CA128" s="31"/>
      <c r="CV128" s="31"/>
    </row>
    <row r="129" spans="1:100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Forward!N129*(1+SUM($B129:$B$228))-'Swap - Encargos'!$L46+'Swap - Encargos'!Q46</f>
        <v>315.86649999999997</v>
      </c>
      <c r="O129" s="4">
        <f>Forward!O129*(1+SUM($B129:$B$228))-'Swap - Encargos'!$L46+'Swap - Encargos'!R46</f>
        <v>286.85399999999998</v>
      </c>
      <c r="P129" s="4">
        <f>Forward!P129*(1+SUM($B129:$B$228))-'Swap - Encargos'!$L46+'Swap - Encargos'!S46</f>
        <v>243.15299999999999</v>
      </c>
      <c r="Q129" s="4">
        <f>Forward!Q129*(1+SUM($B129:$B$228))-'Swap - Encargos'!$L46+'Swap - Encargos'!T46</f>
        <v>223.30250000000001</v>
      </c>
      <c r="R129" s="4">
        <f>Forward!R129*(1+SUM($B129:$B$228))-'Swap - Encargos'!$L46+'Swap - Encargos'!U46</f>
        <v>220.1</v>
      </c>
      <c r="S129" s="4">
        <f>Forward!S129*(1+SUM($B129:$B$228))-'Swap - Encargos'!$L46+'Swap - Encargos'!V46</f>
        <v>207.89750000000001</v>
      </c>
      <c r="T129" s="4">
        <f>Forward!T129*(1+SUM($B129:$B$228))-'Swap - Encargos'!$L46+'Swap - Encargos'!W46</f>
        <v>215.49250000000001</v>
      </c>
      <c r="U129" s="4">
        <f>Forward!U129*(1+SUM($B129:$B$228))</f>
        <v>0</v>
      </c>
      <c r="V129" s="6"/>
      <c r="W129" s="20">
        <f t="shared" si="0"/>
        <v>263.95927777777774</v>
      </c>
      <c r="X129" s="20">
        <f t="shared" si="1"/>
        <v>231.63054984567904</v>
      </c>
      <c r="Y129" s="23">
        <f t="shared" si="2"/>
        <v>245.25881666666666</v>
      </c>
      <c r="Z129" s="23">
        <f t="shared" si="3"/>
        <v>218.3179682098766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142.14577222222221</v>
      </c>
      <c r="AJ129" s="9">
        <f t="shared" si="8"/>
        <v>0.35002217338154801</v>
      </c>
      <c r="AK129" s="9">
        <f t="shared" si="9"/>
        <v>0.35002217338154801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  <c r="AS129" s="30"/>
      <c r="BN129" s="30"/>
      <c r="CA129" s="31"/>
      <c r="CV129" s="31"/>
    </row>
    <row r="130" spans="1:100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Forward!N130*(1+SUM($B130:$B$228))-'Swap - Encargos'!$L47+'Swap - Encargos'!Q47</f>
        <v>355.8528</v>
      </c>
      <c r="O130" s="4">
        <f>Forward!O130*(1+SUM($B130:$B$228))-'Swap - Encargos'!$L47+'Swap - Encargos'!R47</f>
        <v>309.0224</v>
      </c>
      <c r="P130" s="4">
        <f>Forward!P130*(1+SUM($B130:$B$228))-'Swap - Encargos'!$L47+'Swap - Encargos'!S47</f>
        <v>260.02560000000005</v>
      </c>
      <c r="Q130" s="4">
        <f>Forward!Q130*(1+SUM($B130:$B$228))-'Swap - Encargos'!$L47+'Swap - Encargos'!T47</f>
        <v>241.15200000000002</v>
      </c>
      <c r="R130" s="4">
        <f>Forward!R130*(1+SUM($B130:$B$228))-'Swap - Encargos'!$L47+'Swap - Encargos'!U47</f>
        <v>233.94400000000002</v>
      </c>
      <c r="S130" s="4">
        <f>Forward!S130*(1+SUM($B130:$B$228))-'Swap - Encargos'!$L47+'Swap - Encargos'!V47</f>
        <v>227.73600000000002</v>
      </c>
      <c r="T130" s="4">
        <f>Forward!T130*(1+SUM($B130:$B$228))-'Swap - Encargos'!$L47+'Swap - Encargos'!W47</f>
        <v>225.32000000000002</v>
      </c>
      <c r="U130" s="4">
        <f>Forward!U130*(1+SUM($B130:$B$228))</f>
        <v>0</v>
      </c>
      <c r="V130" s="6"/>
      <c r="W130" s="20">
        <f t="shared" si="0"/>
        <v>282.81120000000004</v>
      </c>
      <c r="X130" s="20">
        <f t="shared" si="1"/>
        <v>231.63054984567904</v>
      </c>
      <c r="Y130" s="23">
        <f t="shared" si="2"/>
        <v>262.91712000000001</v>
      </c>
      <c r="Z130" s="23">
        <f t="shared" si="3"/>
        <v>218.3179682098766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123.29384999999991</v>
      </c>
      <c r="AJ130" s="9">
        <f t="shared" si="8"/>
        <v>0.30360087863965229</v>
      </c>
      <c r="AK130" s="9">
        <f t="shared" si="9"/>
        <v>0.30360087863965229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  <c r="AS130" s="30"/>
      <c r="BN130" s="30"/>
      <c r="CA130" s="31"/>
      <c r="CV130" s="31"/>
    </row>
    <row r="131" spans="1:100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Forward!N131*(1+SUM($B131:$B$228))-'Swap - Encargos'!$L48+'Swap - Encargos'!Q48</f>
        <v>343.84960000000001</v>
      </c>
      <c r="O131" s="4">
        <f>Forward!O131*(1+SUM($B131:$B$228))-'Swap - Encargos'!$L48+'Swap - Encargos'!R48</f>
        <v>293.3408</v>
      </c>
      <c r="P131" s="4">
        <f>Forward!P131*(1+SUM($B131:$B$228))-'Swap - Encargos'!$L48+'Swap - Encargos'!S48</f>
        <v>262.90559999999999</v>
      </c>
      <c r="Q131" s="4">
        <f>Forward!Q131*(1+SUM($B131:$B$228))-'Swap - Encargos'!$L48+'Swap - Encargos'!T48</f>
        <v>251.464</v>
      </c>
      <c r="R131" s="4">
        <f>Forward!R131*(1+SUM($B131:$B$228))-'Swap - Encargos'!$L48+'Swap - Encargos'!U48</f>
        <v>242.28</v>
      </c>
      <c r="S131" s="4">
        <f>Forward!S131*(1+SUM($B131:$B$228))-'Swap - Encargos'!$L48+'Swap - Encargos'!V48</f>
        <v>236.09599999999998</v>
      </c>
      <c r="T131" s="4">
        <f>Forward!T131*(1+SUM($B131:$B$228))-'Swap - Encargos'!$L48+'Swap - Encargos'!W48</f>
        <v>237.72799999999998</v>
      </c>
      <c r="U131" s="4">
        <f>Forward!U131*(1+SUM($B131:$B$228))</f>
        <v>0</v>
      </c>
      <c r="V131" s="6"/>
      <c r="W131" s="20">
        <f t="shared" si="0"/>
        <v>276.93560000000002</v>
      </c>
      <c r="X131" s="20">
        <f t="shared" si="1"/>
        <v>231.63054984567904</v>
      </c>
      <c r="Y131" s="23">
        <f t="shared" si="2"/>
        <v>262.60496000000001</v>
      </c>
      <c r="Z131" s="23">
        <f t="shared" si="3"/>
        <v>218.3179682098766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129.16944999999993</v>
      </c>
      <c r="AJ131" s="9">
        <f t="shared" si="8"/>
        <v>0.31806905627004622</v>
      </c>
      <c r="AK131" s="9">
        <f>IF(AJ131&gt;0,AJ131,0)</f>
        <v>0.31806905627004622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  <c r="AS131" s="30"/>
      <c r="BN131" s="30"/>
      <c r="CA131" s="31"/>
      <c r="CV131" s="31"/>
    </row>
    <row r="132" spans="1:100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Forward!N132*(1+SUM($B132:$B$228))-'Swap - Encargos'!$L49+'Swap - Encargos'!Q49</f>
        <v>318.59050000000002</v>
      </c>
      <c r="O132" s="4">
        <f>Forward!O132*(1+SUM($B132:$B$228))-'Swap - Encargos'!$L49+'Swap - Encargos'!R49</f>
        <v>294.01609999999999</v>
      </c>
      <c r="P132" s="4">
        <f>Forward!P132*(1+SUM($B132:$B$228))-'Swap - Encargos'!$L49+'Swap - Encargos'!S49</f>
        <v>249.3647</v>
      </c>
      <c r="Q132" s="4">
        <f>Forward!Q132*(1+SUM($B132:$B$228))-'Swap - Encargos'!$L49+'Swap - Encargos'!T49</f>
        <v>243.07750000000001</v>
      </c>
      <c r="R132" s="4">
        <f>Forward!R132*(1+SUM($B132:$B$228))-'Swap - Encargos'!$L49+'Swap - Encargos'!U49</f>
        <v>238.898</v>
      </c>
      <c r="S132" s="4">
        <f>Forward!S132*(1+SUM($B132:$B$228))-'Swap - Encargos'!$L49+'Swap - Encargos'!V49</f>
        <v>230.71850000000001</v>
      </c>
      <c r="T132" s="4">
        <f>Forward!T132*(1+SUM($B132:$B$228))-'Swap - Encargos'!$L49+'Swap - Encargos'!W49</f>
        <v>230.3595</v>
      </c>
      <c r="U132" s="4">
        <f>Forward!U132*(1+SUM($B132:$B$228))</f>
        <v>0</v>
      </c>
      <c r="V132" s="6"/>
      <c r="W132" s="20">
        <f t="shared" si="0"/>
        <v>266.34793333333334</v>
      </c>
      <c r="X132" s="20">
        <f t="shared" si="1"/>
        <v>231.63054984567904</v>
      </c>
      <c r="Y132" s="23">
        <f t="shared" si="2"/>
        <v>254.14402666666666</v>
      </c>
      <c r="Z132" s="23">
        <f t="shared" si="3"/>
        <v>218.3179682098766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139.7571166666666</v>
      </c>
      <c r="AJ132" s="9">
        <f t="shared" si="8"/>
        <v>0.34414030721033051</v>
      </c>
      <c r="AK132" s="9">
        <f>IF(AJ132&gt;0,AJ132,0)</f>
        <v>0.34414030721033051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  <c r="AS132" s="30"/>
      <c r="BN132" s="30"/>
      <c r="CA132" s="31"/>
      <c r="CV132" s="31"/>
    </row>
    <row r="133" spans="1:100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Forward!N133*(1+SUM($B133:$B$228))-'Swap - Encargos'!$L50+'Swap - Encargos'!Q50</f>
        <v>342.63920000000002</v>
      </c>
      <c r="O133" s="4">
        <f>Forward!O133*(1+SUM($B133:$B$228))-'Swap - Encargos'!$L50+'Swap - Encargos'!R50</f>
        <v>340.7756</v>
      </c>
      <c r="P133" s="4">
        <f>Forward!P133*(1+SUM($B133:$B$228))-'Swap - Encargos'!$L50+'Swap - Encargos'!S50</f>
        <v>295.03649999999999</v>
      </c>
      <c r="Q133" s="4">
        <f>Forward!Q133*(1+SUM($B133:$B$228))-'Swap - Encargos'!$L50+'Swap - Encargos'!T50</f>
        <v>288.86599999999999</v>
      </c>
      <c r="R133" s="4">
        <f>Forward!R133*(1+SUM($B133:$B$228))-'Swap - Encargos'!$L50+'Swap - Encargos'!U50</f>
        <v>257.87710000000004</v>
      </c>
      <c r="S133" s="4">
        <f>Forward!S133*(1+SUM($B133:$B$228))-'Swap - Encargos'!$L50+'Swap - Encargos'!V50</f>
        <v>233.9905</v>
      </c>
      <c r="T133" s="4">
        <f>Forward!T133*(1+SUM($B133:$B$228))-'Swap - Encargos'!$L50+'Swap - Encargos'!W50</f>
        <v>226.64950000000002</v>
      </c>
      <c r="U133" s="4">
        <f>Forward!U133*(1+SUM($B133:$B$228))</f>
        <v>0</v>
      </c>
      <c r="V133" s="6"/>
      <c r="W133" s="20">
        <f t="shared" si="0"/>
        <v>309.71973333333335</v>
      </c>
      <c r="X133" s="20">
        <f t="shared" si="1"/>
        <v>231.63054984567904</v>
      </c>
      <c r="Y133" s="23">
        <f t="shared" si="2"/>
        <v>285.11995166666662</v>
      </c>
      <c r="Z133" s="23">
        <f t="shared" si="3"/>
        <v>218.3179682098766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96.385316666666597</v>
      </c>
      <c r="AJ133" s="9">
        <f t="shared" si="8"/>
        <v>0.23734084731688662</v>
      </c>
      <c r="AK133" s="9">
        <f>IF(AJ133&gt;0,AJ133,0)</f>
        <v>0.23734084731688662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  <c r="AS133" s="30"/>
      <c r="BN133" s="30"/>
      <c r="CA133" s="31"/>
      <c r="CV133" s="31"/>
    </row>
    <row r="134" spans="1:100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Forward!O134*(1+SUM($B134:$B$228))-'Swap - Encargos'!$L51+'Swap - Encargos'!R51</f>
        <v>388.21119999999996</v>
      </c>
      <c r="P134" s="4">
        <f>Forward!P134*(1+SUM($B134:$B$228))-'Swap - Encargos'!$L51+'Swap - Encargos'!S51</f>
        <v>323.05519999999996</v>
      </c>
      <c r="Q134" s="4">
        <f>Forward!Q134*(1+SUM($B134:$B$228))-'Swap - Encargos'!$L51+'Swap - Encargos'!T51</f>
        <v>308.46999999999997</v>
      </c>
      <c r="R134" s="4">
        <f>Forward!R134*(1+SUM($B134:$B$228))-'Swap - Encargos'!$L51+'Swap - Encargos'!U51</f>
        <v>285.85399999999998</v>
      </c>
      <c r="S134" s="4">
        <f>Forward!S134*(1+SUM($B134:$B$228))-'Swap - Encargos'!$L51+'Swap - Encargos'!V51</f>
        <v>246.62199999999999</v>
      </c>
      <c r="T134" s="4">
        <f>Forward!T134*(1+SUM($B134:$B$228))-'Swap - Encargos'!$L51+'Swap - Encargos'!W51</f>
        <v>232.25239999999999</v>
      </c>
      <c r="U134" s="4">
        <f>Forward!U134*(1+SUM($B134:$B$228))</f>
        <v>0</v>
      </c>
      <c r="V134" s="6"/>
      <c r="W134" s="20">
        <f t="shared" si="0"/>
        <v>339.91213333333326</v>
      </c>
      <c r="X134" s="20">
        <f t="shared" si="1"/>
        <v>231.63054984567904</v>
      </c>
      <c r="Y134" s="23">
        <f t="shared" si="2"/>
        <v>310.44247999999993</v>
      </c>
      <c r="Z134" s="23">
        <f t="shared" si="3"/>
        <v>218.3179682098766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62.099866666666742</v>
      </c>
      <c r="AJ134" s="9">
        <f t="shared" si="8"/>
        <v>0.1544726691408882</v>
      </c>
      <c r="AK134" s="9">
        <f>IF(AJ134&gt;0,AJ134,0)</f>
        <v>0.1544726691408882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  <c r="AS134" s="30"/>
      <c r="BN134" s="30"/>
      <c r="CA134" s="31"/>
      <c r="CV134" s="31"/>
    </row>
    <row r="135" spans="1:100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Forward!O135*(1+SUM($B135:$B$228))-'Swap - Encargos'!$L52+'Swap - Encargos'!R52</f>
        <v>457.72559999999999</v>
      </c>
      <c r="P135" s="4">
        <f>Forward!P135*(1+SUM($B135:$B$228))-'Swap - Encargos'!$L52+'Swap - Encargos'!S52</f>
        <v>341.7244</v>
      </c>
      <c r="Q135" s="4">
        <f>Forward!Q135*(1+SUM($B135:$B$228))-'Swap - Encargos'!$L52+'Swap - Encargos'!T52</f>
        <v>327.33080000000001</v>
      </c>
      <c r="R135" s="4">
        <f>Forward!R135*(1+SUM($B135:$B$228))-'Swap - Encargos'!$L52+'Swap - Encargos'!U52</f>
        <v>298.642</v>
      </c>
      <c r="S135" s="4">
        <f>Forward!S135*(1+SUM($B135:$B$228))-'Swap - Encargos'!$L52+'Swap - Encargos'!V52</f>
        <v>276.07619999999997</v>
      </c>
      <c r="T135" s="4">
        <f>Forward!T135*(1+SUM($B135:$B$228))-'Swap - Encargos'!$L52+'Swap - Encargos'!W52</f>
        <v>237.1414</v>
      </c>
      <c r="U135" s="4">
        <f>Forward!U135*(1+SUM($B135:$B$228))</f>
        <v>0</v>
      </c>
      <c r="V135" s="6"/>
      <c r="W135" s="20">
        <f t="shared" si="0"/>
        <v>371.17461111111112</v>
      </c>
      <c r="X135" s="20">
        <f t="shared" si="1"/>
        <v>231.63054984567904</v>
      </c>
      <c r="Y135" s="23">
        <f t="shared" si="2"/>
        <v>336.62339666666668</v>
      </c>
      <c r="Z135" s="23">
        <f t="shared" si="3"/>
        <v>218.3179682098766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30.837388888888881</v>
      </c>
      <c r="AJ135" s="9">
        <f>(AE135-W135)/AE135</f>
        <v>7.6707632829091876E-2</v>
      </c>
      <c r="AK135" s="9">
        <f>IF(AJ135&gt;0,AJ135,0)</f>
        <v>7.6707632829091876E-2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  <c r="AS135" s="30"/>
      <c r="BN135" s="30"/>
      <c r="CA135" s="31"/>
      <c r="CV135" s="31"/>
    </row>
    <row r="136" spans="1:100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Forward!O136*(1+SUM($B136:$B$228))-'Swap - Encargos'!$L53+'Swap - Encargos'!R53</f>
        <v>421.68000000000006</v>
      </c>
      <c r="P136" s="4">
        <f>Forward!P136*(1+SUM($B136:$B$228))-'Swap - Encargos'!$L53+'Swap - Encargos'!S53</f>
        <v>324.72160000000002</v>
      </c>
      <c r="Q136" s="4">
        <f>Forward!Q136*(1+SUM($B136:$B$228))-'Swap - Encargos'!$L53+'Swap - Encargos'!T53</f>
        <v>305.41440000000006</v>
      </c>
      <c r="R136" s="4">
        <f>Forward!R136*(1+SUM($B136:$B$228))-'Swap - Encargos'!$L53+'Swap - Encargos'!U53</f>
        <v>285.01120000000003</v>
      </c>
      <c r="S136" s="4">
        <f>Forward!S136*(1+SUM($B136:$B$228))-'Swap - Encargos'!$L53+'Swap - Encargos'!V53</f>
        <v>263.60800000000006</v>
      </c>
      <c r="T136" s="4">
        <f>Forward!T136*(1+SUM($B136:$B$228))-'Swap - Encargos'!$L53+'Swap - Encargos'!W53</f>
        <v>239.18560000000002</v>
      </c>
      <c r="U136" s="4">
        <f>Forward!U136*(1+SUM($B136:$B$228))</f>
        <v>0</v>
      </c>
      <c r="V136" s="6"/>
      <c r="W136" s="20">
        <f t="shared" si="0"/>
        <v>343.01262222222226</v>
      </c>
      <c r="X136" s="20">
        <f t="shared" si="1"/>
        <v>231.63054984567904</v>
      </c>
      <c r="Y136" s="23">
        <f t="shared" si="2"/>
        <v>314.00389333333339</v>
      </c>
      <c r="Z136" s="23">
        <f t="shared" si="3"/>
        <v>218.3179682098766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58.999377777777738</v>
      </c>
      <c r="AJ136" s="9">
        <f t="shared" ref="AJ136:AJ139" si="18">(AE136-W136)/AE136</f>
        <v>0.14676024043505601</v>
      </c>
      <c r="AK136" s="9">
        <f t="shared" ref="AK136:AK139" si="19">IF(AJ136&gt;0,AJ136,0)</f>
        <v>0.14676024043505601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  <c r="AS136" s="30"/>
      <c r="BN136" s="32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4"/>
      <c r="CV136" s="31"/>
    </row>
    <row r="137" spans="1:100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Forward!O137*(1+SUM($B137:$B$228))-'Swap - Encargos'!$L54+'Swap - Encargos'!R54</f>
        <v>345.0625</v>
      </c>
      <c r="P137" s="4">
        <f>Forward!P137*(1+SUM($B137:$B$228))-'Swap - Encargos'!$L54+'Swap - Encargos'!S54</f>
        <v>320.7</v>
      </c>
      <c r="Q137" s="4">
        <f>Forward!Q137*(1+SUM($B137:$B$228))-'Swap - Encargos'!$L54+'Swap - Encargos'!T54</f>
        <v>306.5</v>
      </c>
      <c r="R137" s="4">
        <f>Forward!R137*(1+SUM($B137:$B$228))-'Swap - Encargos'!$L54+'Swap - Encargos'!U54</f>
        <v>281.2</v>
      </c>
      <c r="S137" s="4">
        <f>Forward!S137*(1+SUM($B137:$B$228))-'Swap - Encargos'!$L54+'Swap - Encargos'!V54</f>
        <v>253.88749999999999</v>
      </c>
      <c r="T137" s="4">
        <f>Forward!T137*(1+SUM($B137:$B$228))-'Swap - Encargos'!$L54+'Swap - Encargos'!W54</f>
        <v>239.67499999999998</v>
      </c>
      <c r="U137" s="4">
        <f>Forward!U137*(1+SUM($B137:$B$228))</f>
        <v>0</v>
      </c>
      <c r="V137" s="4"/>
      <c r="W137" s="20">
        <f t="shared" si="0"/>
        <v>318.765625</v>
      </c>
      <c r="X137" s="20">
        <f t="shared" si="1"/>
        <v>231.63054984567904</v>
      </c>
      <c r="Y137" s="23">
        <f t="shared" si="2"/>
        <v>296.200625</v>
      </c>
      <c r="Z137" s="23">
        <f t="shared" si="3"/>
        <v>218.3179682098766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83.246375</v>
      </c>
      <c r="AJ137" s="9">
        <f t="shared" si="18"/>
        <v>0.20707435350188552</v>
      </c>
      <c r="AK137" s="9">
        <f t="shared" si="19"/>
        <v>0.20707435350188552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  <c r="AS137" s="32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  <c r="CQ137" s="33"/>
      <c r="CR137" s="33"/>
      <c r="CS137" s="33"/>
      <c r="CT137" s="33"/>
      <c r="CU137" s="33"/>
      <c r="CV137" s="34"/>
    </row>
    <row r="138" spans="1:100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Forward!O138*(1+SUM($B138:$B$228))-'Swap - Encargos'!$L55+'Swap - Encargos'!R55</f>
        <v>350.95460000000003</v>
      </c>
      <c r="P138" s="4">
        <f>Forward!P138*(1+SUM($B138:$B$228))-'Swap - Encargos'!$L55+'Swap - Encargos'!S55</f>
        <v>336.83859999999999</v>
      </c>
      <c r="Q138" s="4">
        <f>Forward!Q138*(1+SUM($B138:$B$228))-'Swap - Encargos'!$L55+'Swap - Encargos'!T55</f>
        <v>315.69940000000003</v>
      </c>
      <c r="R138" s="4">
        <f>Forward!R138*(1+SUM($B138:$B$228))-'Swap - Encargos'!$L55+'Swap - Encargos'!U55</f>
        <v>288.54860000000002</v>
      </c>
      <c r="S138" s="4">
        <f>Forward!S138*(1+SUM($B138:$B$228))-'Swap - Encargos'!$L55+'Swap - Encargos'!V55</f>
        <v>271.44420000000002</v>
      </c>
      <c r="T138" s="4">
        <f>Forward!T138*(1+SUM($B138:$B$228))-'Swap - Encargos'!$L55+'Swap - Encargos'!W55</f>
        <v>240.27600000000001</v>
      </c>
      <c r="U138" s="4">
        <f>Forward!U138*(1+SUM($B138:$B$228))</f>
        <v>0</v>
      </c>
      <c r="V138" s="4"/>
      <c r="W138" s="20">
        <f t="shared" si="0"/>
        <v>327.56353333333334</v>
      </c>
      <c r="X138" s="20">
        <f t="shared" si="1"/>
        <v>231.63054984567904</v>
      </c>
      <c r="Y138" s="23">
        <f t="shared" si="2"/>
        <v>305.31850666666662</v>
      </c>
      <c r="Z138" s="23">
        <f t="shared" si="3"/>
        <v>218.3179682098766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74.448466666666661</v>
      </c>
      <c r="AJ138" s="9">
        <f t="shared" si="18"/>
        <v>0.1851896626634694</v>
      </c>
      <c r="AK138" s="9">
        <f t="shared" si="19"/>
        <v>0.1851896626634694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100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Forward!O139*(1+SUM($B139:$B$228))-'Swap - Encargos'!$L56+'Swap - Encargos'!R56</f>
        <v>336</v>
      </c>
      <c r="P139" s="4">
        <f>Forward!P139*(1+SUM($B139:$B$228))-'Swap - Encargos'!$L56+'Swap - Encargos'!S56</f>
        <v>333</v>
      </c>
      <c r="Q139" s="4">
        <f>Forward!Q139*(1+SUM($B139:$B$228))-'Swap - Encargos'!$L56+'Swap - Encargos'!T56</f>
        <v>315</v>
      </c>
      <c r="R139" s="4">
        <f>Forward!R139*(1+SUM($B139:$B$228))-'Swap - Encargos'!$L56+'Swap - Encargos'!U56</f>
        <v>289</v>
      </c>
      <c r="S139" s="4">
        <f>Forward!S139*(1+SUM($B139:$B$228))-'Swap - Encargos'!$L56+'Swap - Encargos'!V56</f>
        <v>272</v>
      </c>
      <c r="T139" s="4">
        <f>Forward!T139*(1+SUM($B139:$B$228))-'Swap - Encargos'!$L56+'Swap - Encargos'!W56</f>
        <v>240</v>
      </c>
      <c r="U139" s="4">
        <f>Forward!U139*(1+SUM($B139:$B$228))</f>
        <v>0</v>
      </c>
      <c r="V139" s="4"/>
      <c r="W139" s="20">
        <f t="shared" si="0"/>
        <v>321.47222222222223</v>
      </c>
      <c r="X139" s="20">
        <f t="shared" si="1"/>
        <v>231.63054984567904</v>
      </c>
      <c r="Y139" s="23">
        <f t="shared" si="2"/>
        <v>301</v>
      </c>
      <c r="Z139" s="23">
        <f t="shared" si="3"/>
        <v>218.3179682098766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80.539777777777772</v>
      </c>
      <c r="AJ139" s="9">
        <f t="shared" si="18"/>
        <v>0.20034172556485322</v>
      </c>
      <c r="AK139" s="9">
        <f t="shared" si="19"/>
        <v>0.20034172556485322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100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100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100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100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100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D370C-1586-4827-ABE9-C900E27A78D2}">
  <dimension ref="A1:AR145"/>
  <sheetViews>
    <sheetView topLeftCell="A75" workbookViewId="0">
      <selection activeCell="K86" sqref="K86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Forward!K86*(1+SUM($B86:$B$228))-'Swap - Encargos'!B3-'Swap - Encargos'!$L3+'Swap - Encargos'!N3</f>
        <v>274.94799999999998</v>
      </c>
      <c r="L86" s="4">
        <f>Forward!L86*(1+SUM($B86:$B$228))-'Swap - Encargos'!C3-'Swap - Encargos'!$L3+'Swap - Encargos'!O3</f>
        <v>286.50200000000001</v>
      </c>
      <c r="M86" s="4">
        <f>Forward!M86*(1+SUM($B86:$B$228))-'Swap - Encargos'!D3-'Swap - Encargos'!$L3+'Swap - Encargos'!P3</f>
        <v>262.50799999999998</v>
      </c>
      <c r="N86" s="4">
        <f>Forward!N86*(1+SUM($B86:$B$228))-'Swap - Encargos'!E3-'Swap - Encargos'!$L3+'Swap - Encargos'!Q3</f>
        <v>244.178</v>
      </c>
      <c r="O86" s="4">
        <f>Forward!O86*(1+SUM($B86:$B$228))-'Swap - Encargos'!F3-'Swap - Encargos'!$L3+'Swap - Encargos'!R3</f>
        <v>234.40199999999999</v>
      </c>
      <c r="P86" s="4"/>
      <c r="Q86" s="4"/>
      <c r="R86" s="4"/>
      <c r="S86" s="4"/>
      <c r="T86" s="4"/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274.65266666666662</v>
      </c>
      <c r="X86" s="20">
        <f t="shared" ref="X86:X139" si="1">AVERAGE($W$2:$W$198)</f>
        <v>216.05081733539095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260.50759999999997</v>
      </c>
      <c r="Z86" s="23">
        <f t="shared" ref="Z86:Z139" si="3">AVERAGE($Y$2:$Y$198)</f>
        <v>206.16673364197527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99.279333333333341</v>
      </c>
      <c r="AJ86" s="9">
        <f t="shared" ref="AJ86:AJ134" si="8">(AE86-W86)/AE86</f>
        <v>0.26550103583895829</v>
      </c>
      <c r="AK86" s="9">
        <f t="shared" ref="AK86:AK130" si="9">IF(AJ86&gt;0,AJ86,0)</f>
        <v>0.26550103583895829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Forward!K87*(1+SUM($B87:$B$228))-'Swap - Encargos'!B4-'Swap - Encargos'!$L4+'Swap - Encargos'!N4</f>
        <v>192.47179999999997</v>
      </c>
      <c r="L87" s="4">
        <f>Forward!L87*(1+SUM($B87:$B$228))-'Swap - Encargos'!C4-'Swap - Encargos'!$L4+'Swap - Encargos'!O4</f>
        <v>272.68439999999998</v>
      </c>
      <c r="M87" s="4">
        <f>Forward!M87*(1+SUM($B87:$B$228))-'Swap - Encargos'!D4-'Swap - Encargos'!$L4+'Swap - Encargos'!P4</f>
        <v>265.43539999999996</v>
      </c>
      <c r="N87" s="4">
        <f>Forward!N87*(1+SUM($B87:$B$228))-'Swap - Encargos'!E4-'Swap - Encargos'!$L4+'Swap - Encargos'!Q4</f>
        <v>243.53659999999999</v>
      </c>
      <c r="O87" s="4">
        <f>Forward!O87*(1+SUM($B87:$B$228))-'Swap - Encargos'!F4-'Swap - Encargos'!$L4+'Swap - Encargos'!R4</f>
        <v>239.8038</v>
      </c>
      <c r="P87" s="4"/>
      <c r="Q87" s="4"/>
      <c r="R87" s="4"/>
      <c r="S87" s="4"/>
      <c r="T87" s="4"/>
      <c r="U87" s="4">
        <f>Forward!U87*(1+SUM($B87:$B$228))</f>
        <v>0</v>
      </c>
      <c r="V87" s="6"/>
      <c r="W87" s="20">
        <f t="shared" si="0"/>
        <v>244.94899999999996</v>
      </c>
      <c r="X87" s="20">
        <f t="shared" si="1"/>
        <v>216.05081733539095</v>
      </c>
      <c r="Y87" s="23">
        <f t="shared" si="2"/>
        <v>239.57853666666662</v>
      </c>
      <c r="Z87" s="23">
        <f t="shared" si="3"/>
        <v>206.16673364197527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128.983</v>
      </c>
      <c r="AJ87" s="9">
        <f t="shared" si="8"/>
        <v>0.34493704737759812</v>
      </c>
      <c r="AK87" s="9">
        <f t="shared" si="9"/>
        <v>0.34493704737759812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Forward!K88*(1+SUM($B88:$B$228))-'Swap - Encargos'!B5-'Swap - Encargos'!$L5+'Swap - Encargos'!N5</f>
        <v>236.64800000000002</v>
      </c>
      <c r="L88" s="4">
        <f>Forward!L88*(1+SUM($B88:$B$228))-'Swap - Encargos'!C5-'Swap - Encargos'!$L5+'Swap - Encargos'!O5</f>
        <v>306.27700000000004</v>
      </c>
      <c r="M88" s="4">
        <f>Forward!M88*(1+SUM($B88:$B$228))-'Swap - Encargos'!D5-'Swap - Encargos'!$L5+'Swap - Encargos'!P5</f>
        <v>270.46250000000003</v>
      </c>
      <c r="N88" s="4">
        <f>Forward!N88*(1+SUM($B88:$B$228))-'Swap - Encargos'!E5-'Swap - Encargos'!$L5+'Swap - Encargos'!Q5</f>
        <v>236.3</v>
      </c>
      <c r="O88" s="4">
        <f>Forward!O88*(1+SUM($B88:$B$228))-'Swap - Encargos'!F5-'Swap - Encargos'!$L5+'Swap - Encargos'!R5</f>
        <v>232.64800000000002</v>
      </c>
      <c r="P88" s="4"/>
      <c r="Q88" s="4"/>
      <c r="R88" s="4"/>
      <c r="S88" s="4"/>
      <c r="T88" s="4"/>
      <c r="U88" s="4">
        <f>Forward!U88*(1+SUM($B88:$B$228))</f>
        <v>0</v>
      </c>
      <c r="V88" s="6"/>
      <c r="W88" s="20">
        <f t="shared" si="0"/>
        <v>271.10983333333337</v>
      </c>
      <c r="X88" s="20">
        <f t="shared" si="1"/>
        <v>216.05081733539095</v>
      </c>
      <c r="Y88" s="23">
        <f t="shared" si="2"/>
        <v>248.57883333333336</v>
      </c>
      <c r="Z88" s="23">
        <f t="shared" si="3"/>
        <v>206.16673364197527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102.82216666666659</v>
      </c>
      <c r="AJ88" s="9">
        <f t="shared" si="8"/>
        <v>0.27497557488170737</v>
      </c>
      <c r="AK88" s="9">
        <f t="shared" si="9"/>
        <v>0.27497557488170737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Forward!K89*(1+SUM($B89:$B$228))-'Swap - Encargos'!B6-'Swap - Encargos'!$L6+'Swap - Encargos'!N6</f>
        <v>210.73160000000001</v>
      </c>
      <c r="L89" s="4">
        <f>Forward!L89*(1+SUM($B89:$B$228))-'Swap - Encargos'!C6-'Swap - Encargos'!$L6+'Swap - Encargos'!O6</f>
        <v>297.09740000000005</v>
      </c>
      <c r="M89" s="4">
        <f>Forward!M89*(1+SUM($B89:$B$228))-'Swap - Encargos'!D6-'Swap - Encargos'!$L6+'Swap - Encargos'!P6</f>
        <v>272.33990000000006</v>
      </c>
      <c r="N89" s="4">
        <f>Forward!N89*(1+SUM($B89:$B$228))-'Swap - Encargos'!E6-'Swap - Encargos'!$L6+'Swap - Encargos'!Q6</f>
        <v>244.44060000000002</v>
      </c>
      <c r="O89" s="4">
        <f>Forward!O89*(1+SUM($B89:$B$228))-'Swap - Encargos'!F6-'Swap - Encargos'!$L6+'Swap - Encargos'!R6</f>
        <v>232.91820000000001</v>
      </c>
      <c r="P89" s="4"/>
      <c r="Q89" s="4"/>
      <c r="R89" s="4"/>
      <c r="S89" s="4"/>
      <c r="T89" s="4"/>
      <c r="U89" s="4">
        <f>Forward!U89*(1+SUM($B89:$B$228))</f>
        <v>0</v>
      </c>
      <c r="V89" s="6"/>
      <c r="W89" s="20">
        <f t="shared" si="0"/>
        <v>262.8653833333334</v>
      </c>
      <c r="X89" s="20">
        <f t="shared" si="1"/>
        <v>216.05081733539095</v>
      </c>
      <c r="Y89" s="23">
        <f t="shared" si="2"/>
        <v>240.96896000000004</v>
      </c>
      <c r="Z89" s="23">
        <f t="shared" si="3"/>
        <v>206.16673364197527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111.06661666666656</v>
      </c>
      <c r="AJ89" s="9">
        <f t="shared" si="8"/>
        <v>0.29702356756486892</v>
      </c>
      <c r="AK89" s="9">
        <f t="shared" si="9"/>
        <v>0.29702356756486892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Forward!K90*(1+SUM($B90:$B$228))-'Swap - Encargos'!B7-'Swap - Encargos'!$L7+'Swap - Encargos'!N7</f>
        <v>204.54900000000001</v>
      </c>
      <c r="L90" s="4">
        <f>Forward!L90*(1+SUM($B90:$B$228))-'Swap - Encargos'!C7-'Swap - Encargos'!$L7+'Swap - Encargos'!O7</f>
        <v>266.22949999999997</v>
      </c>
      <c r="M90" s="4">
        <f>Forward!M90*(1+SUM($B90:$B$228))-'Swap - Encargos'!D7-'Swap - Encargos'!$L7+'Swap - Encargos'!P7</f>
        <v>271.97159999999997</v>
      </c>
      <c r="N90" s="4">
        <f>Forward!N90*(1+SUM($B90:$B$228))-'Swap - Encargos'!E7-'Swap - Encargos'!$L7+'Swap - Encargos'!Q7</f>
        <v>253.3776</v>
      </c>
      <c r="O90" s="4">
        <f>Forward!O90*(1+SUM($B90:$B$228))-'Swap - Encargos'!F7-'Swap - Encargos'!$L7+'Swap - Encargos'!R7</f>
        <v>235.94</v>
      </c>
      <c r="P90" s="4"/>
      <c r="Q90" s="4"/>
      <c r="R90" s="4"/>
      <c r="S90" s="4"/>
      <c r="T90" s="4"/>
      <c r="U90" s="4">
        <f>Forward!U90*(1+SUM($B90:$B$228))</f>
        <v>0</v>
      </c>
      <c r="V90" s="6"/>
      <c r="W90" s="20">
        <f t="shared" si="0"/>
        <v>253.00876666666662</v>
      </c>
      <c r="X90" s="20">
        <f t="shared" si="1"/>
        <v>216.05081733539095</v>
      </c>
      <c r="Y90" s="23">
        <f t="shared" si="2"/>
        <v>232.77694</v>
      </c>
      <c r="Z90" s="23">
        <f t="shared" si="3"/>
        <v>206.16673364197527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120.92323333333334</v>
      </c>
      <c r="AJ90" s="9">
        <f t="shared" si="8"/>
        <v>0.32338295019771873</v>
      </c>
      <c r="AK90" s="9">
        <f t="shared" si="9"/>
        <v>0.32338295019771873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Forward!K91*(1+SUM($B91:$B$228))-'Swap - Encargos'!B8-'Swap - Encargos'!$L8+'Swap - Encargos'!N8</f>
        <v>200.70000000000002</v>
      </c>
      <c r="L91" s="4">
        <f>Forward!L91*(1+SUM($B91:$B$228))-'Swap - Encargos'!C8-'Swap - Encargos'!$L8+'Swap - Encargos'!O8</f>
        <v>270.60000000000002</v>
      </c>
      <c r="M91" s="4">
        <f>Forward!M91*(1+SUM($B91:$B$228))-'Swap - Encargos'!D8-'Swap - Encargos'!$L8+'Swap - Encargos'!P8</f>
        <v>265.02500000000003</v>
      </c>
      <c r="N91" s="4">
        <f>Forward!N91*(1+SUM($B91:$B$228))-'Swap - Encargos'!E8-'Swap - Encargos'!$L8+'Swap - Encargos'!Q8</f>
        <v>234.35000000000002</v>
      </c>
      <c r="O91" s="4">
        <f>Forward!O91*(1+SUM($B91:$B$228))-'Swap - Encargos'!F8-'Swap - Encargos'!$L8+'Swap - Encargos'!R8</f>
        <v>227.95000000000002</v>
      </c>
      <c r="P91" s="4"/>
      <c r="Q91" s="4"/>
      <c r="R91" s="4"/>
      <c r="S91" s="4"/>
      <c r="T91" s="4"/>
      <c r="U91" s="4">
        <f>Forward!U91*(1+SUM($B91:$B$228))</f>
        <v>0</v>
      </c>
      <c r="V91" s="6"/>
      <c r="W91" s="20">
        <f t="shared" si="0"/>
        <v>250.11527777777781</v>
      </c>
      <c r="X91" s="20">
        <f t="shared" si="1"/>
        <v>216.05081733539095</v>
      </c>
      <c r="Y91" s="23">
        <f t="shared" si="2"/>
        <v>223</v>
      </c>
      <c r="Z91" s="23">
        <f t="shared" si="3"/>
        <v>206.16673364197527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123.81672222222215</v>
      </c>
      <c r="AJ91" s="9">
        <f t="shared" si="8"/>
        <v>0.33112095841549311</v>
      </c>
      <c r="AK91" s="9">
        <f t="shared" si="9"/>
        <v>0.33112095841549311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Forward!K92*(1+SUM($B92:$B$228))-'Swap - Encargos'!B9-'Swap - Encargos'!$L9+'Swap - Encargos'!N9</f>
        <v>114.32510000000001</v>
      </c>
      <c r="L92" s="4">
        <f>Forward!L92*(1+SUM($B92:$B$228))-'Swap - Encargos'!C9-'Swap - Encargos'!$L9+'Swap - Encargos'!O9</f>
        <v>245.52110000000002</v>
      </c>
      <c r="M92" s="4">
        <f>Forward!M92*(1+SUM($B92:$B$228))-'Swap - Encargos'!D9-'Swap - Encargos'!$L9+'Swap - Encargos'!P9</f>
        <v>249.52110000000002</v>
      </c>
      <c r="N92" s="4">
        <f>Forward!N92*(1+SUM($B92:$B$228))-'Swap - Encargos'!E9-'Swap - Encargos'!$L9+'Swap - Encargos'!Q9</f>
        <v>238.16490000000002</v>
      </c>
      <c r="O92" s="4">
        <f>Forward!O92*(1+SUM($B92:$B$228))-'Swap - Encargos'!F9-'Swap - Encargos'!$L9+'Swap - Encargos'!R9</f>
        <v>228.81850000000003</v>
      </c>
      <c r="P92" s="4"/>
      <c r="Q92" s="4"/>
      <c r="R92" s="4"/>
      <c r="S92" s="4"/>
      <c r="T92" s="4"/>
      <c r="U92" s="4">
        <f>Forward!U92*(1+SUM($B92:$B$228))</f>
        <v>0</v>
      </c>
      <c r="V92" s="6"/>
      <c r="W92" s="20">
        <f t="shared" si="0"/>
        <v>223.76240000000001</v>
      </c>
      <c r="X92" s="20">
        <f t="shared" si="1"/>
        <v>216.05081733539095</v>
      </c>
      <c r="Y92" s="23">
        <f t="shared" si="2"/>
        <v>203.83763000000002</v>
      </c>
      <c r="Z92" s="23">
        <f t="shared" si="3"/>
        <v>206.16673364197527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150.16959999999995</v>
      </c>
      <c r="AJ92" s="9">
        <f t="shared" si="8"/>
        <v>0.40159601210915341</v>
      </c>
      <c r="AK92" s="9">
        <f t="shared" si="9"/>
        <v>0.40159601210915341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Forward!K93*(1+SUM($B93:$B$228))-'Swap - Encargos'!B10-'Swap - Encargos'!$L10+'Swap - Encargos'!N10</f>
        <v>131.3349</v>
      </c>
      <c r="L93" s="4">
        <f>Forward!L93*(1+SUM($B93:$B$228))-'Swap - Encargos'!C10-'Swap - Encargos'!$L10+'Swap - Encargos'!O10</f>
        <v>240.5453</v>
      </c>
      <c r="M93" s="4">
        <f>Forward!M93*(1+SUM($B93:$B$228))-'Swap - Encargos'!D10-'Swap - Encargos'!$L10+'Swap - Encargos'!P10</f>
        <v>244.42080000000001</v>
      </c>
      <c r="N93" s="4">
        <f>Forward!N93*(1+SUM($B93:$B$228))-'Swap - Encargos'!E10-'Swap - Encargos'!$L10+'Swap - Encargos'!Q10</f>
        <v>233.66980000000001</v>
      </c>
      <c r="O93" s="4">
        <f>Forward!O93*(1+SUM($B93:$B$228))-'Swap - Encargos'!F10-'Swap - Encargos'!$L10+'Swap - Encargos'!R10</f>
        <v>225.26900000000001</v>
      </c>
      <c r="P93" s="4">
        <f>Forward!P93*(1+SUM($B93:$B$228))-'Swap - Encargos'!G10-'Swap - Encargos'!$L10+'Swap - Encargos'!S10</f>
        <v>222.8682</v>
      </c>
      <c r="Q93" s="4">
        <f>Forward!Q93*(1+SUM($B93:$B$228))-'Swap - Encargos'!H10-'Swap - Encargos'!$L10+'Swap - Encargos'!T10</f>
        <v>221.99270000000001</v>
      </c>
      <c r="R93" s="4"/>
      <c r="S93" s="4"/>
      <c r="T93" s="4"/>
      <c r="U93" s="4">
        <f>Forward!U93*(1+SUM($B93:$B$228))</f>
        <v>0</v>
      </c>
      <c r="V93" s="6"/>
      <c r="W93" s="20">
        <f t="shared" si="0"/>
        <v>225.33211944444443</v>
      </c>
      <c r="X93" s="20">
        <f t="shared" si="1"/>
        <v>216.05081733539095</v>
      </c>
      <c r="Y93" s="23">
        <f t="shared" si="2"/>
        <v>225.726845</v>
      </c>
      <c r="Z93" s="23">
        <f t="shared" si="3"/>
        <v>206.16673364197527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148.59988055555553</v>
      </c>
      <c r="AJ93" s="9">
        <f t="shared" si="8"/>
        <v>0.39739813804530116</v>
      </c>
      <c r="AK93" s="9">
        <f t="shared" si="9"/>
        <v>0.39739813804530116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Forward!K94*(1+SUM($B94:$B$228))-'Swap - Encargos'!B11-'Swap - Encargos'!$L11+'Swap - Encargos'!N11</f>
        <v>149.2653</v>
      </c>
      <c r="L94" s="4">
        <f>Forward!L94*(1+SUM($B94:$B$228))-'Swap - Encargos'!C11-'Swap - Encargos'!$L11+'Swap - Encargos'!O11</f>
        <v>221.2039</v>
      </c>
      <c r="M94" s="4">
        <f>Forward!M94*(1+SUM($B94:$B$228))-'Swap - Encargos'!D11-'Swap - Encargos'!$L11+'Swap - Encargos'!P11</f>
        <v>243.45480000000001</v>
      </c>
      <c r="N94" s="4">
        <f>Forward!N94*(1+SUM($B94:$B$228))-'Swap - Encargos'!E11-'Swap - Encargos'!$L11+'Swap - Encargos'!Q11</f>
        <v>238.74</v>
      </c>
      <c r="O94" s="4">
        <f>Forward!O94*(1+SUM($B94:$B$228))-'Swap - Encargos'!F11-'Swap - Encargos'!$L11+'Swap - Encargos'!R11</f>
        <v>230.31040000000002</v>
      </c>
      <c r="P94" s="4">
        <f>Forward!P94*(1+SUM($B94:$B$228))-'Swap - Encargos'!G11-'Swap - Encargos'!$L11+'Swap - Encargos'!S11</f>
        <v>226.88080000000002</v>
      </c>
      <c r="Q94" s="4">
        <f>Forward!Q94*(1+SUM($B94:$B$228))-'Swap - Encargos'!H11-'Swap - Encargos'!$L11+'Swap - Encargos'!T11</f>
        <v>219.9873</v>
      </c>
      <c r="R94" s="4"/>
      <c r="S94" s="4"/>
      <c r="T94" s="4"/>
      <c r="U94" s="4">
        <f>Forward!U94*(1+SUM($B94:$B$228))</f>
        <v>0</v>
      </c>
      <c r="V94" s="6"/>
      <c r="W94" s="20">
        <f t="shared" si="0"/>
        <v>224.52460000000002</v>
      </c>
      <c r="X94" s="20">
        <f t="shared" si="1"/>
        <v>216.05081733539095</v>
      </c>
      <c r="Y94" s="23">
        <f t="shared" si="2"/>
        <v>226.94361333333333</v>
      </c>
      <c r="Z94" s="23">
        <f t="shared" si="3"/>
        <v>206.16673364197527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149.40739999999994</v>
      </c>
      <c r="AJ94" s="9">
        <f t="shared" si="8"/>
        <v>0.39955767358771099</v>
      </c>
      <c r="AK94" s="9">
        <f t="shared" si="9"/>
        <v>0.39955767358771099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Forward!K95*(1+SUM($B95:$B$228))-'Swap - Encargos'!B12-'Swap - Encargos'!$L12+'Swap - Encargos'!N12</f>
        <v>126.252</v>
      </c>
      <c r="L95" s="4">
        <f>Forward!L95*(1+SUM($B95:$B$228))-'Swap - Encargos'!C12-'Swap - Encargos'!$L12+'Swap - Encargos'!O12</f>
        <v>191.964</v>
      </c>
      <c r="M95" s="4">
        <f>Forward!M95*(1+SUM($B95:$B$228))-'Swap - Encargos'!D12-'Swap - Encargos'!$L12+'Swap - Encargos'!P12</f>
        <v>217.596</v>
      </c>
      <c r="N95" s="4">
        <f>Forward!N95*(1+SUM($B95:$B$228))-'Swap - Encargos'!E12-'Swap - Encargos'!$L12+'Swap - Encargos'!Q12</f>
        <v>224.596</v>
      </c>
      <c r="O95" s="4">
        <f>Forward!O95*(1+SUM($B95:$B$228))-'Swap - Encargos'!F12-'Swap - Encargos'!$L12+'Swap - Encargos'!R12</f>
        <v>211.14320000000001</v>
      </c>
      <c r="P95" s="4">
        <f>Forward!P95*(1+SUM($B95:$B$228))-'Swap - Encargos'!G12-'Swap - Encargos'!$L12+'Swap - Encargos'!S12</f>
        <v>212.78</v>
      </c>
      <c r="Q95" s="4">
        <f>Forward!Q95*(1+SUM($B95:$B$228))-'Swap - Encargos'!H12-'Swap - Encargos'!$L12+'Swap - Encargos'!T12</f>
        <v>205.87199999999999</v>
      </c>
      <c r="R95" s="4"/>
      <c r="S95" s="4"/>
      <c r="T95" s="4"/>
      <c r="U95" s="4">
        <f>Forward!U95*(1+SUM($B95:$B$228))</f>
        <v>0</v>
      </c>
      <c r="V95" s="6"/>
      <c r="W95" s="20">
        <f t="shared" si="0"/>
        <v>203.19</v>
      </c>
      <c r="X95" s="20">
        <f t="shared" si="1"/>
        <v>216.05081733539095</v>
      </c>
      <c r="Y95" s="23">
        <f t="shared" si="2"/>
        <v>207.28944000000001</v>
      </c>
      <c r="Z95" s="23">
        <f t="shared" si="3"/>
        <v>206.16673364197527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170.74199999999996</v>
      </c>
      <c r="AJ95" s="9">
        <f t="shared" si="8"/>
        <v>0.45661243220692527</v>
      </c>
      <c r="AK95" s="9">
        <f t="shared" si="9"/>
        <v>0.45661243220692527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Forward!K96*(1+SUM($B96:$B$228))-'Swap - Encargos'!B13-'Swap - Encargos'!$L13+'Swap - Encargos'!N13</f>
        <v>123.813</v>
      </c>
      <c r="L96" s="4">
        <f>Forward!L96*(1+SUM($B96:$B$228))-'Swap - Encargos'!C13-'Swap - Encargos'!$L13+'Swap - Encargos'!O13</f>
        <v>145.25970000000001</v>
      </c>
      <c r="M96" s="4">
        <f>Forward!M96*(1+SUM($B96:$B$228))-'Swap - Encargos'!D13-'Swap - Encargos'!$L13+'Swap - Encargos'!P13</f>
        <v>186.63909999999998</v>
      </c>
      <c r="N96" s="4">
        <f>Forward!N96*(1+SUM($B96:$B$228))-'Swap - Encargos'!E13-'Swap - Encargos'!$L13+'Swap - Encargos'!Q13</f>
        <v>203.39609999999999</v>
      </c>
      <c r="O96" s="4">
        <f>Forward!O96*(1+SUM($B96:$B$228))-'Swap - Encargos'!F13-'Swap - Encargos'!$L13+'Swap - Encargos'!R13</f>
        <v>194.9905</v>
      </c>
      <c r="P96" s="4">
        <f>Forward!P96*(1+SUM($B96:$B$228))-'Swap - Encargos'!G13-'Swap - Encargos'!$L13+'Swap - Encargos'!S13</f>
        <v>206.7475</v>
      </c>
      <c r="Q96" s="4">
        <f>Forward!Q96*(1+SUM($B96:$B$228))-'Swap - Encargos'!H13-'Swap - Encargos'!$L13+'Swap - Encargos'!T13</f>
        <v>199.869</v>
      </c>
      <c r="R96" s="4">
        <f>Forward!R96*(1+SUM($B96:$B$228))-'Swap - Encargos'!I13-'Swap - Encargos'!$L13+'Swap - Encargos'!U13</f>
        <v>198.9905</v>
      </c>
      <c r="S96" s="4">
        <f>Forward!S96*(1+SUM($B96:$B$228))-'Swap - Encargos'!J13-'Swap - Encargos'!$L13+'Swap - Encargos'!V13</f>
        <v>196.11199999999999</v>
      </c>
      <c r="T96" s="4">
        <f>Forward!T96*(1+SUM($B96:$B$228))-'Swap - Encargos'!K13-'Swap - Encargos'!$L13+'Swap - Encargos'!W13</f>
        <v>188.23349999999999</v>
      </c>
      <c r="U96" s="4">
        <f>Forward!U96*(1+SUM($B96:$B$228))</f>
        <v>0</v>
      </c>
      <c r="V96" s="6"/>
      <c r="W96" s="20">
        <f t="shared" si="0"/>
        <v>174.01034999999996</v>
      </c>
      <c r="X96" s="20">
        <f t="shared" si="1"/>
        <v>216.05081733539095</v>
      </c>
      <c r="Y96" s="23">
        <f t="shared" si="2"/>
        <v>184.64209666666665</v>
      </c>
      <c r="Z96" s="23">
        <f t="shared" si="3"/>
        <v>206.16673364197527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199.92165</v>
      </c>
      <c r="AJ96" s="9">
        <f t="shared" si="8"/>
        <v>0.53464707486922758</v>
      </c>
      <c r="AK96" s="9">
        <f t="shared" si="9"/>
        <v>0.53464707486922758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Forward!K97*(1+SUM($B97:$B$228))-'Swap - Encargos'!B14-'Swap - Encargos'!$L14+'Swap - Encargos'!N14</f>
        <v>121.6156</v>
      </c>
      <c r="L97" s="4">
        <f>Forward!L97*(1+SUM($B97:$B$228))-'Swap - Encargos'!C14-'Swap - Encargos'!$L14+'Swap - Encargos'!O14</f>
        <v>139.24879999999999</v>
      </c>
      <c r="M97" s="4">
        <f>Forward!M97*(1+SUM($B97:$B$228))-'Swap - Encargos'!D14-'Swap - Encargos'!$L14+'Swap - Encargos'!P14</f>
        <v>188.11279999999999</v>
      </c>
      <c r="N97" s="4">
        <f>Forward!N97*(1+SUM($B97:$B$228))-'Swap - Encargos'!E14-'Swap - Encargos'!$L14+'Swap - Encargos'!Q14</f>
        <v>198.172</v>
      </c>
      <c r="O97" s="4">
        <f>Forward!O97*(1+SUM($B97:$B$228))-'Swap - Encargos'!F14-'Swap - Encargos'!$L14+'Swap - Encargos'!R14</f>
        <v>193.79919999999998</v>
      </c>
      <c r="P97" s="4">
        <f>Forward!P97*(1+SUM($B97:$B$228))-'Swap - Encargos'!G14-'Swap - Encargos'!$L14+'Swap - Encargos'!S14</f>
        <v>212.03</v>
      </c>
      <c r="Q97" s="4">
        <f>Forward!Q97*(1+SUM($B97:$B$228))-'Swap - Encargos'!H14-'Swap - Encargos'!$L14+'Swap - Encargos'!T14</f>
        <v>210.172</v>
      </c>
      <c r="R97" s="4"/>
      <c r="S97" s="4"/>
      <c r="T97" s="4"/>
      <c r="U97" s="4">
        <f>Forward!U97*(1+SUM($B97:$B$228))</f>
        <v>0</v>
      </c>
      <c r="V97" s="6"/>
      <c r="W97" s="20">
        <f t="shared" si="0"/>
        <v>173.05129999999997</v>
      </c>
      <c r="X97" s="20">
        <f t="shared" si="1"/>
        <v>216.05081733539095</v>
      </c>
      <c r="Y97" s="23">
        <f t="shared" si="2"/>
        <v>184.76565333333332</v>
      </c>
      <c r="Z97" s="23">
        <f t="shared" si="3"/>
        <v>206.16673364197527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200.88069999999999</v>
      </c>
      <c r="AJ97" s="9">
        <f t="shared" si="8"/>
        <v>0.53721184600408634</v>
      </c>
      <c r="AK97" s="9">
        <f t="shared" si="9"/>
        <v>0.53721184600408634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Forward!L98*(1+SUM($B98:$B$228))-'Swap - Encargos'!C15-'Swap - Encargos'!$L15+'Swap - Encargos'!O15</f>
        <v>130.86320000000001</v>
      </c>
      <c r="M98" s="4">
        <f>Forward!M98*(1+SUM($B98:$B$228))-'Swap - Encargos'!D15-'Swap - Encargos'!$L15+'Swap - Encargos'!P15</f>
        <v>153.50200000000001</v>
      </c>
      <c r="N98" s="4">
        <f>Forward!N98*(1+SUM($B98:$B$228))-'Swap - Encargos'!E15-'Swap - Encargos'!$L15+'Swap - Encargos'!Q15</f>
        <v>170.983</v>
      </c>
      <c r="O98" s="4">
        <f>Forward!O98*(1+SUM($B98:$B$228))-'Swap - Encargos'!F15-'Swap - Encargos'!$L15+'Swap - Encargos'!R15</f>
        <v>186.13319999999999</v>
      </c>
      <c r="P98" s="4">
        <f>Forward!P98*(1+SUM($B98:$B$228))-'Swap - Encargos'!G15-'Swap - Encargos'!$L15+'Swap - Encargos'!S15</f>
        <v>214.60659999999999</v>
      </c>
      <c r="Q98" s="4">
        <f>Forward!Q98*(1+SUM($B98:$B$228))-'Swap - Encargos'!H15-'Swap - Encargos'!$L15+'Swap - Encargos'!T15</f>
        <v>209.77959999999999</v>
      </c>
      <c r="R98" s="4"/>
      <c r="S98" s="4"/>
      <c r="T98" s="4"/>
      <c r="U98" s="4">
        <f>Forward!U98*(1+SUM($B98:$B$228))</f>
        <v>0</v>
      </c>
      <c r="V98" s="6"/>
      <c r="W98" s="20">
        <f t="shared" si="0"/>
        <v>151.78273333333334</v>
      </c>
      <c r="X98" s="20">
        <f t="shared" si="1"/>
        <v>216.05081733539095</v>
      </c>
      <c r="Y98" s="23">
        <f t="shared" si="2"/>
        <v>171.2176</v>
      </c>
      <c r="Z98" s="23">
        <f t="shared" si="3"/>
        <v>206.16673364197527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217.41598666666664</v>
      </c>
      <c r="AJ98" s="9">
        <f t="shared" si="8"/>
        <v>0.58888607920056346</v>
      </c>
      <c r="AK98" s="9">
        <f t="shared" si="9"/>
        <v>0.58888607920056346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Forward!L99*(1+SUM($B99:$B$228))-'Swap - Encargos'!C16-'Swap - Encargos'!$L16+'Swap - Encargos'!O16</f>
        <v>134.13069999999999</v>
      </c>
      <c r="M99" s="4">
        <f>Forward!M99*(1+SUM($B99:$B$228))-'Swap - Encargos'!D16-'Swap - Encargos'!$L16+'Swap - Encargos'!P16</f>
        <v>140.37209999999999</v>
      </c>
      <c r="N99" s="4">
        <f>Forward!N99*(1+SUM($B99:$B$228))-'Swap - Encargos'!E16-'Swap - Encargos'!$L16+'Swap - Encargos'!Q16</f>
        <v>153.45339999999999</v>
      </c>
      <c r="O99" s="4">
        <f>Forward!O99*(1+SUM($B99:$B$228))-'Swap - Encargos'!F16-'Swap - Encargos'!$L16+'Swap - Encargos'!R16</f>
        <v>172.21449999999999</v>
      </c>
      <c r="P99" s="4">
        <f>Forward!P99*(1+SUM($B99:$B$228))-'Swap - Encargos'!G16-'Swap - Encargos'!$L16+'Swap - Encargos'!S16</f>
        <v>216.65789999999998</v>
      </c>
      <c r="Q99" s="4">
        <f>Forward!Q99*(1+SUM($B99:$B$228))-'Swap - Encargos'!H16-'Swap - Encargos'!$L16+'Swap - Encargos'!T16</f>
        <v>212.49779999999998</v>
      </c>
      <c r="R99" s="4"/>
      <c r="S99" s="4"/>
      <c r="T99" s="4"/>
      <c r="U99" s="4">
        <f>Forward!U99*(1+SUM($B99:$B$228))</f>
        <v>0</v>
      </c>
      <c r="V99" s="6"/>
      <c r="W99" s="20">
        <f t="shared" si="0"/>
        <v>143.70994999999999</v>
      </c>
      <c r="X99" s="20">
        <f t="shared" si="1"/>
        <v>216.05081733539095</v>
      </c>
      <c r="Y99" s="23">
        <f t="shared" si="2"/>
        <v>164.67183833333331</v>
      </c>
      <c r="Z99" s="23">
        <f t="shared" si="3"/>
        <v>206.16673364197527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225.48876999999999</v>
      </c>
      <c r="AJ99" s="9">
        <f t="shared" si="8"/>
        <v>0.6107517653365645</v>
      </c>
      <c r="AK99" s="9">
        <f t="shared" si="9"/>
        <v>0.6107517653365645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Forward!L100*(1+SUM($B100:$B$228))-'Swap - Encargos'!C17-'Swap - Encargos'!$L17+'Swap - Encargos'!O17</f>
        <v>128.62509999999997</v>
      </c>
      <c r="M100" s="4">
        <f>Forward!M100*(1+SUM($B100:$B$228))-'Swap - Encargos'!D17-'Swap - Encargos'!$L17+'Swap - Encargos'!P17</f>
        <v>145.59719999999999</v>
      </c>
      <c r="N100" s="4">
        <f>Forward!N100*(1+SUM($B100:$B$228))-'Swap - Encargos'!E17-'Swap - Encargos'!$L17+'Swap - Encargos'!Q17</f>
        <v>151.721</v>
      </c>
      <c r="O100" s="4">
        <f>Forward!O100*(1+SUM($B100:$B$228))-'Swap - Encargos'!F17-'Swap - Encargos'!$L17+'Swap - Encargos'!R17</f>
        <v>163.78289999999998</v>
      </c>
      <c r="P100" s="4">
        <f>Forward!P100*(1+SUM($B100:$B$228))-'Swap - Encargos'!G17-'Swap - Encargos'!$L17+'Swap - Encargos'!S17</f>
        <v>189.12029999999999</v>
      </c>
      <c r="Q100" s="4">
        <f>Forward!Q100*(1+SUM($B100:$B$228))-'Swap - Encargos'!H17-'Swap - Encargos'!$L17+'Swap - Encargos'!T17</f>
        <v>204.94069999999999</v>
      </c>
      <c r="R100" s="4"/>
      <c r="S100" s="4"/>
      <c r="T100" s="4"/>
      <c r="U100" s="4">
        <f>Forward!U100*(1+SUM($B100:$B$228))</f>
        <v>0</v>
      </c>
      <c r="V100" s="6"/>
      <c r="W100" s="20">
        <f t="shared" si="0"/>
        <v>143.9343111111111</v>
      </c>
      <c r="X100" s="20">
        <f t="shared" si="1"/>
        <v>216.05081733539095</v>
      </c>
      <c r="Y100" s="23">
        <f t="shared" si="2"/>
        <v>158.31315333333333</v>
      </c>
      <c r="Z100" s="23">
        <f t="shared" si="3"/>
        <v>206.16673364197527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225.26440888888888</v>
      </c>
      <c r="AJ100" s="9">
        <f t="shared" si="8"/>
        <v>0.6101440679125022</v>
      </c>
      <c r="AK100" s="9">
        <f t="shared" si="9"/>
        <v>0.6101440679125022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Forward!L101*(1+SUM($B101:$B$228))-'Swap - Encargos'!C18-'Swap - Encargos'!$L18+'Swap - Encargos'!O18</f>
        <v>124.6046</v>
      </c>
      <c r="M101" s="4">
        <f>Forward!M101*(1+SUM($B101:$B$228))-'Swap - Encargos'!D18-'Swap - Encargos'!$L18+'Swap - Encargos'!P18</f>
        <v>128.8938</v>
      </c>
      <c r="N101" s="4">
        <f>Forward!N101*(1+SUM($B101:$B$228))-'Swap - Encargos'!E18-'Swap - Encargos'!$L18+'Swap - Encargos'!Q18</f>
        <v>135.62900000000002</v>
      </c>
      <c r="O101" s="4">
        <f>Forward!O101*(1+SUM($B101:$B$228))-'Swap - Encargos'!F18-'Swap - Encargos'!$L18+'Swap - Encargos'!R18</f>
        <v>149.50880000000001</v>
      </c>
      <c r="P101" s="4">
        <f>Forward!P101*(1+SUM($B101:$B$228))-'Swap - Encargos'!G18-'Swap - Encargos'!$L18+'Swap - Encargos'!S18</f>
        <v>181.5454</v>
      </c>
      <c r="Q101" s="4">
        <f>Forward!Q101*(1+SUM($B101:$B$228))-'Swap - Encargos'!H18-'Swap - Encargos'!$L18+'Swap - Encargos'!T18</f>
        <v>197.85900000000001</v>
      </c>
      <c r="R101" s="4"/>
      <c r="S101" s="4"/>
      <c r="T101" s="4"/>
      <c r="U101" s="4">
        <f>Forward!U101*(1+SUM($B101:$B$228))</f>
        <v>0</v>
      </c>
      <c r="V101" s="6"/>
      <c r="W101" s="20">
        <f t="shared" si="0"/>
        <v>131.78448333333333</v>
      </c>
      <c r="X101" s="20">
        <f t="shared" si="1"/>
        <v>216.05081733539095</v>
      </c>
      <c r="Y101" s="23">
        <f t="shared" si="2"/>
        <v>147.69904</v>
      </c>
      <c r="Z101" s="23">
        <f t="shared" si="3"/>
        <v>206.16673364197527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237.41423666666665</v>
      </c>
      <c r="AJ101" s="9">
        <f t="shared" si="8"/>
        <v>0.6430527079472721</v>
      </c>
      <c r="AK101" s="9">
        <f t="shared" si="9"/>
        <v>0.6430527079472721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Forward!L102*(1+SUM($B102:$B$228))-'Swap - Encargos'!C19-'Swap - Encargos'!$L19+'Swap - Encargos'!O19</f>
        <v>131.58449999999999</v>
      </c>
      <c r="M102" s="4">
        <f>Forward!M102*(1+SUM($B102:$B$228))-'Swap - Encargos'!D19-'Swap - Encargos'!$L19+'Swap - Encargos'!P19</f>
        <v>129.7234</v>
      </c>
      <c r="N102" s="4">
        <f>Forward!N102*(1+SUM($B102:$B$228))-'Swap - Encargos'!E19-'Swap - Encargos'!$L19+'Swap - Encargos'!Q19</f>
        <v>147.5291</v>
      </c>
      <c r="O102" s="4">
        <f>Forward!O102*(1+SUM($B102:$B$228))-'Swap - Encargos'!F19-'Swap - Encargos'!$L19+'Swap - Encargos'!R19</f>
        <v>159.05700000000002</v>
      </c>
      <c r="P102" s="4">
        <f>Forward!P102*(1+SUM($B102:$B$228))-'Swap - Encargos'!G19-'Swap - Encargos'!$L19+'Swap - Encargos'!S19</f>
        <v>175.1405</v>
      </c>
      <c r="Q102" s="4">
        <f>Forward!Q102*(1+SUM($B102:$B$228))-'Swap - Encargos'!H19-'Swap - Encargos'!$L19+'Swap - Encargos'!T19</f>
        <v>193.22399999999999</v>
      </c>
      <c r="R102" s="4"/>
      <c r="S102" s="4"/>
      <c r="T102" s="4"/>
      <c r="U102" s="4">
        <f>Forward!U102*(1+SUM($B102:$B$228))</f>
        <v>0</v>
      </c>
      <c r="V102" s="6"/>
      <c r="W102" s="20">
        <f t="shared" si="0"/>
        <v>139.33150000000001</v>
      </c>
      <c r="X102" s="20">
        <f t="shared" si="1"/>
        <v>216.05081733539095</v>
      </c>
      <c r="Y102" s="23">
        <f t="shared" si="2"/>
        <v>152.71620000000001</v>
      </c>
      <c r="Z102" s="23">
        <f t="shared" si="3"/>
        <v>206.16673364197527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229.86721999999997</v>
      </c>
      <c r="AJ102" s="9">
        <f t="shared" si="8"/>
        <v>0.6226110968098697</v>
      </c>
      <c r="AK102" s="9">
        <f t="shared" si="9"/>
        <v>0.6226110968098697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Forward!L103*(1+SUM($B103:$B$228))-'Swap - Encargos'!C20-'Swap - Encargos'!$L20+'Swap - Encargos'!O20</f>
        <v>126.343</v>
      </c>
      <c r="M103" s="4">
        <f>Forward!M103*(1+SUM($B103:$B$228))-'Swap - Encargos'!D20-'Swap - Encargos'!$L20+'Swap - Encargos'!P20</f>
        <v>130.61619999999999</v>
      </c>
      <c r="N103" s="4">
        <f>Forward!N103*(1+SUM($B103:$B$228))-'Swap - Encargos'!E20-'Swap - Encargos'!$L20+'Swap - Encargos'!Q20</f>
        <v>146.52860000000001</v>
      </c>
      <c r="O103" s="4">
        <f>Forward!O103*(1+SUM($B103:$B$228))-'Swap - Encargos'!F20-'Swap - Encargos'!$L20+'Swap - Encargos'!R20</f>
        <v>154.8946</v>
      </c>
      <c r="P103" s="4">
        <f>Forward!P103*(1+SUM($B103:$B$228))-'Swap - Encargos'!G20-'Swap - Encargos'!$L20+'Swap - Encargos'!S20</f>
        <v>166.98740000000001</v>
      </c>
      <c r="Q103" s="4">
        <f>Forward!Q103*(1+SUM($B103:$B$228))-'Swap - Encargos'!H20-'Swap - Encargos'!$L20+'Swap - Encargos'!T20</f>
        <v>186.30960000000002</v>
      </c>
      <c r="R103" s="4"/>
      <c r="S103" s="4"/>
      <c r="T103" s="4"/>
      <c r="U103" s="4">
        <f>Forward!U103*(1+SUM($B103:$B$228))</f>
        <v>0</v>
      </c>
      <c r="V103" s="6"/>
      <c r="W103" s="20">
        <f t="shared" si="0"/>
        <v>138.46143333333333</v>
      </c>
      <c r="X103" s="20">
        <f t="shared" si="1"/>
        <v>216.05081733539095</v>
      </c>
      <c r="Y103" s="23">
        <f t="shared" si="2"/>
        <v>150.0711766666667</v>
      </c>
      <c r="Z103" s="23">
        <f t="shared" si="3"/>
        <v>206.16673364197527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230.73728666666665</v>
      </c>
      <c r="AJ103" s="9">
        <f t="shared" si="8"/>
        <v>0.62496773192135302</v>
      </c>
      <c r="AK103" s="9">
        <f t="shared" si="9"/>
        <v>0.62496773192135302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Forward!L104*(1+SUM($B104:$B$228))-'Swap - Encargos'!C21-'Swap - Encargos'!$L21+'Swap - Encargos'!O21</f>
        <v>131.83920000000001</v>
      </c>
      <c r="M104" s="4">
        <f>Forward!M104*(1+SUM($B104:$B$228))-'Swap - Encargos'!D21-'Swap - Encargos'!$L21+'Swap - Encargos'!P21</f>
        <v>134.11399999999998</v>
      </c>
      <c r="N104" s="4">
        <f>Forward!N104*(1+SUM($B104:$B$228))-'Swap - Encargos'!E21-'Swap - Encargos'!$L21+'Swap - Encargos'!Q21</f>
        <v>145.90019999999998</v>
      </c>
      <c r="O104" s="4">
        <f>Forward!O104*(1+SUM($B104:$B$228))-'Swap - Encargos'!F21-'Swap - Encargos'!$L21+'Swap - Encargos'!R21</f>
        <v>152.86199999999999</v>
      </c>
      <c r="P104" s="4">
        <f>Forward!P104*(1+SUM($B104:$B$228))-'Swap - Encargos'!G21-'Swap - Encargos'!$L21+'Swap - Encargos'!S21</f>
        <v>162.0986</v>
      </c>
      <c r="Q104" s="4">
        <f>Forward!Q104*(1+SUM($B104:$B$228))-'Swap - Encargos'!H21-'Swap - Encargos'!$L21+'Swap - Encargos'!T21</f>
        <v>181.88479999999998</v>
      </c>
      <c r="R104" s="4"/>
      <c r="S104" s="4"/>
      <c r="T104" s="4"/>
      <c r="U104" s="4">
        <f>Forward!U104*(1+SUM($B104:$B$228))</f>
        <v>0</v>
      </c>
      <c r="V104" s="6"/>
      <c r="W104" s="20">
        <f t="shared" si="0"/>
        <v>140.78826666666666</v>
      </c>
      <c r="X104" s="20">
        <f t="shared" si="1"/>
        <v>216.05081733539095</v>
      </c>
      <c r="Y104" s="23">
        <f t="shared" si="2"/>
        <v>150.36736000000002</v>
      </c>
      <c r="Z104" s="23">
        <f t="shared" si="3"/>
        <v>206.16673364197527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228.41045333333332</v>
      </c>
      <c r="AJ104" s="9">
        <f t="shared" si="8"/>
        <v>0.61866534459635536</v>
      </c>
      <c r="AK104" s="9">
        <f t="shared" si="9"/>
        <v>0.61866534459635536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Forward!L105*(1+SUM($B105:$B$228))-'Swap - Encargos'!C22-'Swap - Encargos'!$L22+'Swap - Encargos'!O22</f>
        <v>138.1182</v>
      </c>
      <c r="M105" s="4">
        <f>Forward!M105*(1+SUM($B105:$B$228))-'Swap - Encargos'!D22-'Swap - Encargos'!$L22+'Swap - Encargos'!P22</f>
        <v>127.57340000000001</v>
      </c>
      <c r="N105" s="4">
        <f>Forward!N105*(1+SUM($B105:$B$228))-'Swap - Encargos'!E22-'Swap - Encargos'!$L22+'Swap - Encargos'!Q22</f>
        <v>145.6164</v>
      </c>
      <c r="O105" s="4">
        <f>Forward!O105*(1+SUM($B105:$B$228))-'Swap - Encargos'!F22-'Swap - Encargos'!$L22+'Swap - Encargos'!R22</f>
        <v>157.70600000000002</v>
      </c>
      <c r="P105" s="4">
        <f>Forward!P105*(1+SUM($B105:$B$228))-'Swap - Encargos'!G22-'Swap - Encargos'!$L22+'Swap - Encargos'!S22</f>
        <v>166.93180000000001</v>
      </c>
      <c r="Q105" s="4">
        <f>Forward!Q105*(1+SUM($B105:$B$228))-'Swap - Encargos'!H22-'Swap - Encargos'!$L22+'Swap - Encargos'!T22</f>
        <v>175.70240000000001</v>
      </c>
      <c r="R105" s="4"/>
      <c r="S105" s="4"/>
      <c r="T105" s="4"/>
      <c r="U105" s="4">
        <f>Forward!U105*(1+SUM($B105:$B$228))</f>
        <v>0</v>
      </c>
      <c r="V105" s="6"/>
      <c r="W105" s="20">
        <f t="shared" si="0"/>
        <v>140.91140555555558</v>
      </c>
      <c r="X105" s="20">
        <f t="shared" si="1"/>
        <v>216.05081733539095</v>
      </c>
      <c r="Y105" s="23">
        <f t="shared" si="2"/>
        <v>151.57398333333333</v>
      </c>
      <c r="Z105" s="23">
        <f t="shared" si="3"/>
        <v>206.16673364197527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228.28731444444441</v>
      </c>
      <c r="AJ105" s="9">
        <f t="shared" si="8"/>
        <v>0.61833181448853458</v>
      </c>
      <c r="AK105" s="9">
        <f t="shared" si="9"/>
        <v>0.61833181448853458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Forward!L106*(1+SUM($B106:$B$228))-'Swap - Encargos'!C23-'Swap - Encargos'!$L23+'Swap - Encargos'!O23</f>
        <v>129.3964</v>
      </c>
      <c r="M106" s="4">
        <f>Forward!M106*(1+SUM($B106:$B$228))-'Swap - Encargos'!D23-'Swap - Encargos'!$L23+'Swap - Encargos'!P23</f>
        <v>127.7299</v>
      </c>
      <c r="N106" s="4">
        <f>Forward!N106*(1+SUM($B106:$B$228))-'Swap - Encargos'!E23-'Swap - Encargos'!$L23+'Swap - Encargos'!Q23</f>
        <v>140.46279999999999</v>
      </c>
      <c r="O106" s="4">
        <f>Forward!O106*(1+SUM($B106:$B$228))-'Swap - Encargos'!F23-'Swap - Encargos'!$L23+'Swap - Encargos'!R23</f>
        <v>151.66249999999999</v>
      </c>
      <c r="P106" s="4">
        <f>Forward!P106*(1+SUM($B106:$B$228))-'Swap - Encargos'!G23-'Swap - Encargos'!$L23+'Swap - Encargos'!S23</f>
        <v>168.52869999999999</v>
      </c>
      <c r="Q106" s="4">
        <f>Forward!Q106*(1+SUM($B106:$B$228))-'Swap - Encargos'!H23-'Swap - Encargos'!$L23+'Swap - Encargos'!T23</f>
        <v>178.26159999999999</v>
      </c>
      <c r="R106" s="4"/>
      <c r="S106" s="4"/>
      <c r="T106" s="4"/>
      <c r="U106" s="4">
        <f>Forward!U106*(1+SUM($B106:$B$228))</f>
        <v>0</v>
      </c>
      <c r="V106" s="6"/>
      <c r="W106" s="20">
        <f t="shared" si="0"/>
        <v>137.47772222222221</v>
      </c>
      <c r="X106" s="20">
        <f t="shared" si="1"/>
        <v>216.05081733539095</v>
      </c>
      <c r="Y106" s="23">
        <f t="shared" si="2"/>
        <v>150.07142000000002</v>
      </c>
      <c r="Z106" s="23">
        <f t="shared" si="3"/>
        <v>206.16673364197527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231.72099777777777</v>
      </c>
      <c r="AJ106" s="9">
        <f t="shared" si="8"/>
        <v>0.62763218078810723</v>
      </c>
      <c r="AK106" s="9">
        <f t="shared" si="9"/>
        <v>0.62763218078810723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Forward!L107*(1+SUM($B107:$B$228))-'Swap - Encargos'!C24-'Swap - Encargos'!$L24+'Swap - Encargos'!O24</f>
        <v>133.37700000000001</v>
      </c>
      <c r="M107" s="4">
        <f>Forward!M107*(1+SUM($B107:$B$228))-'Swap - Encargos'!D24-'Swap - Encargos'!$L24+'Swap - Encargos'!P24</f>
        <v>127.59280000000001</v>
      </c>
      <c r="N107" s="4">
        <f>Forward!N107*(1+SUM($B107:$B$228))-'Swap - Encargos'!E24-'Swap - Encargos'!$L24+'Swap - Encargos'!Q24</f>
        <v>148.684</v>
      </c>
      <c r="O107" s="4">
        <f>Forward!O107*(1+SUM($B107:$B$228))-'Swap - Encargos'!F24-'Swap - Encargos'!$L24+'Swap - Encargos'!R24</f>
        <v>152.99100000000001</v>
      </c>
      <c r="P107" s="4">
        <f>Forward!P107*(1+SUM($B107:$B$228))-'Swap - Encargos'!G24-'Swap - Encargos'!$L24+'Swap - Encargos'!S24</f>
        <v>162.9059</v>
      </c>
      <c r="Q107" s="4">
        <f>Forward!Q107*(1+SUM($B107:$B$228))-'Swap - Encargos'!H24-'Swap - Encargos'!$L24+'Swap - Encargos'!T24</f>
        <v>174.60500000000002</v>
      </c>
      <c r="R107" s="4"/>
      <c r="S107" s="4"/>
      <c r="T107" s="4"/>
      <c r="U107" s="4">
        <f>Forward!U107*(1+SUM($B107:$B$228))</f>
        <v>0</v>
      </c>
      <c r="V107" s="6"/>
      <c r="W107" s="20">
        <f t="shared" si="0"/>
        <v>141.45476666666667</v>
      </c>
      <c r="X107" s="20">
        <f t="shared" si="1"/>
        <v>216.05081733539095</v>
      </c>
      <c r="Y107" s="23">
        <f t="shared" si="2"/>
        <v>151.29434000000001</v>
      </c>
      <c r="Z107" s="23">
        <f t="shared" si="3"/>
        <v>206.16673364197527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227.74395333333331</v>
      </c>
      <c r="AJ107" s="9">
        <f t="shared" si="8"/>
        <v>0.61686008373304579</v>
      </c>
      <c r="AK107" s="9">
        <f t="shared" si="9"/>
        <v>0.61686008373304579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Forward!L108*(1+SUM($B108:$B$228))-'Swap - Encargos'!C25-'Swap - Encargos'!$L25+'Swap - Encargos'!O25</f>
        <v>134.113</v>
      </c>
      <c r="M108" s="4">
        <f>Forward!M108*(1+SUM($B108:$B$228))-'Swap - Encargos'!D25-'Swap - Encargos'!$L25+'Swap - Encargos'!P25</f>
        <v>141.0111</v>
      </c>
      <c r="N108" s="4">
        <f>Forward!N108*(1+SUM($B108:$B$228))-'Swap - Encargos'!E25-'Swap - Encargos'!$L25+'Swap - Encargos'!Q25</f>
        <v>157.55070000000001</v>
      </c>
      <c r="O108" s="4">
        <f>Forward!O108*(1+SUM($B108:$B$228))-'Swap - Encargos'!F25-'Swap - Encargos'!$L25+'Swap - Encargos'!R25</f>
        <v>160.83370000000002</v>
      </c>
      <c r="P108" s="4">
        <f>Forward!P108*(1+SUM($B108:$B$228))-'Swap - Encargos'!G25-'Swap - Encargos'!$L25+'Swap - Encargos'!S25</f>
        <v>162.5771</v>
      </c>
      <c r="Q108" s="4">
        <f>Forward!Q108*(1+SUM($B108:$B$228))-'Swap - Encargos'!H25-'Swap - Encargos'!$L25+'Swap - Encargos'!T25</f>
        <v>182.245</v>
      </c>
      <c r="R108" s="4"/>
      <c r="S108" s="4"/>
      <c r="T108" s="4"/>
      <c r="U108" s="4">
        <f>Forward!U108*(1+SUM($B108:$B$228))</f>
        <v>0</v>
      </c>
      <c r="V108" s="6"/>
      <c r="W108" s="20">
        <f t="shared" si="0"/>
        <v>151.64735000000002</v>
      </c>
      <c r="X108" s="20">
        <f t="shared" si="1"/>
        <v>216.05081733539095</v>
      </c>
      <c r="Y108" s="23">
        <f t="shared" si="2"/>
        <v>159.23912000000001</v>
      </c>
      <c r="Z108" s="23">
        <f t="shared" si="3"/>
        <v>206.16673364197527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217.55136999999996</v>
      </c>
      <c r="AJ108" s="9">
        <f t="shared" si="8"/>
        <v>0.58925277422413591</v>
      </c>
      <c r="AK108" s="9">
        <f t="shared" si="9"/>
        <v>0.58925277422413591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Forward!L109*(1+SUM($B109:$B$228))-'Swap - Encargos'!C26-'Swap - Encargos'!$L26+'Swap - Encargos'!O26</f>
        <v>135.93049999999999</v>
      </c>
      <c r="M109" s="4">
        <f>Forward!M109*(1+SUM($B109:$B$228))-'Swap - Encargos'!D26-'Swap - Encargos'!$L26+'Swap - Encargos'!P26</f>
        <v>142.55799999999999</v>
      </c>
      <c r="N109" s="4">
        <f>Forward!N109*(1+SUM($B109:$B$228))-'Swap - Encargos'!E26-'Swap - Encargos'!$L26+'Swap - Encargos'!Q26</f>
        <v>168.072</v>
      </c>
      <c r="O109" s="4">
        <f>Forward!O109*(1+SUM($B109:$B$228))-'Swap - Encargos'!F26-'Swap - Encargos'!$L26+'Swap - Encargos'!R26</f>
        <v>176.327</v>
      </c>
      <c r="P109" s="4">
        <f>Forward!P109*(1+SUM($B109:$B$228))-'Swap - Encargos'!G26-'Swap - Encargos'!$L26+'Swap - Encargos'!S26</f>
        <v>181.20149999999998</v>
      </c>
      <c r="Q109" s="4">
        <f>Forward!Q109*(1+SUM($B109:$B$228))-'Swap - Encargos'!H26-'Swap - Encargos'!$L26+'Swap - Encargos'!T26</f>
        <v>187.2055</v>
      </c>
      <c r="R109" s="4"/>
      <c r="S109" s="4"/>
      <c r="T109" s="4"/>
      <c r="U109" s="4">
        <f>Forward!U109*(1+SUM($B109:$B$228))</f>
        <v>0</v>
      </c>
      <c r="V109" s="6"/>
      <c r="W109" s="20">
        <f t="shared" si="0"/>
        <v>161.19687499999998</v>
      </c>
      <c r="X109" s="20">
        <f t="shared" si="1"/>
        <v>216.05081733539095</v>
      </c>
      <c r="Y109" s="23">
        <f t="shared" si="2"/>
        <v>170.21821666666665</v>
      </c>
      <c r="Z109" s="23">
        <f t="shared" si="3"/>
        <v>206.16673364197527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208.001845</v>
      </c>
      <c r="AJ109" s="9">
        <f t="shared" si="8"/>
        <v>0.56338723222009013</v>
      </c>
      <c r="AK109" s="9">
        <f t="shared" si="9"/>
        <v>0.56338723222009013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Forward!M110*(1+SUM($B110:$B$228))-'Swap - Encargos'!D27-'Swap - Encargos'!$L27+'Swap - Encargos'!P27</f>
        <v>140.72399999999999</v>
      </c>
      <c r="N110" s="4">
        <f>Forward!N110*(1+SUM($B110:$B$228))-'Swap - Encargos'!E27-'Swap - Encargos'!$L27+'Swap - Encargos'!Q27</f>
        <v>158.56450000000001</v>
      </c>
      <c r="O110" s="4">
        <f>Forward!O110*(1+SUM($B110:$B$228))-'Swap - Encargos'!F27-'Swap - Encargos'!$L27+'Swap - Encargos'!R27</f>
        <v>166.0369</v>
      </c>
      <c r="P110" s="4">
        <f>Forward!P110*(1+SUM($B110:$B$228))-'Swap - Encargos'!G27-'Swap - Encargos'!$L27+'Swap - Encargos'!S27</f>
        <v>196.61360000000002</v>
      </c>
      <c r="Q110" s="4">
        <f>Forward!Q110*(1+SUM($B110:$B$228))-'Swap - Encargos'!H27-'Swap - Encargos'!$L27+'Swap - Encargos'!T27</f>
        <v>192.49090000000001</v>
      </c>
      <c r="R110" s="4"/>
      <c r="S110" s="4"/>
      <c r="T110" s="4"/>
      <c r="U110" s="4">
        <f>Forward!U110*(1+SUM($B110:$B$228))</f>
        <v>0</v>
      </c>
      <c r="V110" s="6"/>
      <c r="W110" s="20">
        <f t="shared" si="0"/>
        <v>155.10846666666669</v>
      </c>
      <c r="X110" s="20">
        <f t="shared" si="1"/>
        <v>216.05081733539095</v>
      </c>
      <c r="Y110" s="23">
        <f t="shared" si="2"/>
        <v>170.88598000000002</v>
      </c>
      <c r="Z110" s="23">
        <f t="shared" si="3"/>
        <v>206.16673364197527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233.90708333333328</v>
      </c>
      <c r="AJ110" s="9">
        <f t="shared" si="8"/>
        <v>0.60127952040306176</v>
      </c>
      <c r="AK110" s="9">
        <f t="shared" si="9"/>
        <v>0.60127952040306176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Forward!M111*(1+SUM($B111:$B$228))-'Swap - Encargos'!D28-'Swap - Encargos'!$L28+'Swap - Encargos'!P28</f>
        <v>183.8415</v>
      </c>
      <c r="N111" s="4">
        <f>Forward!N111*(1+SUM($B111:$B$228))-'Swap - Encargos'!E28-'Swap - Encargos'!$L28+'Swap - Encargos'!Q28</f>
        <v>247.596</v>
      </c>
      <c r="O111" s="4">
        <f>Forward!O111*(1+SUM($B111:$B$228))-'Swap - Encargos'!F28-'Swap - Encargos'!$L28+'Swap - Encargos'!R28</f>
        <v>235.52950000000001</v>
      </c>
      <c r="P111" s="4">
        <f>Forward!P111*(1+SUM($B111:$B$228))-'Swap - Encargos'!G28-'Swap - Encargos'!$L28+'Swap - Encargos'!S28</f>
        <v>232.8185</v>
      </c>
      <c r="Q111" s="4">
        <f>Forward!Q111*(1+SUM($B111:$B$228))-'Swap - Encargos'!H28-'Swap - Encargos'!$L28+'Swap - Encargos'!T28</f>
        <v>224.6335</v>
      </c>
      <c r="R111" s="4"/>
      <c r="S111" s="4"/>
      <c r="T111" s="4"/>
      <c r="U111" s="4">
        <f>Forward!U111*(1+SUM($B111:$B$228))</f>
        <v>0</v>
      </c>
      <c r="V111" s="6"/>
      <c r="W111" s="20">
        <f t="shared" si="0"/>
        <v>223.68280555555555</v>
      </c>
      <c r="X111" s="20">
        <f t="shared" si="1"/>
        <v>216.05081733539095</v>
      </c>
      <c r="Y111" s="23">
        <f t="shared" si="2"/>
        <v>221.81977499999999</v>
      </c>
      <c r="Z111" s="23">
        <f t="shared" si="3"/>
        <v>206.16673364197527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165.33274444444442</v>
      </c>
      <c r="AJ111" s="9">
        <f t="shared" si="8"/>
        <v>0.4250029194062922</v>
      </c>
      <c r="AK111" s="9">
        <f t="shared" si="9"/>
        <v>0.4250029194062922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Forward!M112*(1+SUM($B112:$B$228))-'Swap - Encargos'!D29-'Swap - Encargos'!$L29+'Swap - Encargos'!P29</f>
        <v>185.52180000000001</v>
      </c>
      <c r="N112" s="4">
        <f>Forward!N112*(1+SUM($B112:$B$228))-'Swap - Encargos'!E29-'Swap - Encargos'!$L29+'Swap - Encargos'!Q29</f>
        <v>227.15020000000001</v>
      </c>
      <c r="O112" s="4">
        <f>Forward!O112*(1+SUM($B112:$B$228))-'Swap - Encargos'!F29-'Swap - Encargos'!$L29+'Swap - Encargos'!R29</f>
        <v>219.489</v>
      </c>
      <c r="P112" s="4">
        <f>Forward!P112*(1+SUM($B112:$B$228))-'Swap - Encargos'!G29-'Swap - Encargos'!$L29+'Swap - Encargos'!S29</f>
        <v>215.82780000000002</v>
      </c>
      <c r="Q112" s="4">
        <f>Forward!Q112*(1+SUM($B112:$B$228))-'Swap - Encargos'!H29-'Swap - Encargos'!$L29+'Swap - Encargos'!T29</f>
        <v>217.93800000000002</v>
      </c>
      <c r="R112" s="4"/>
      <c r="S112" s="4"/>
      <c r="T112" s="4"/>
      <c r="U112" s="4">
        <f>Forward!U112*(1+SUM($B112:$B$228))</f>
        <v>0</v>
      </c>
      <c r="V112" s="6"/>
      <c r="W112" s="20">
        <f t="shared" si="0"/>
        <v>212.404</v>
      </c>
      <c r="X112" s="20">
        <f t="shared" si="1"/>
        <v>216.05081733539095</v>
      </c>
      <c r="Y112" s="23">
        <f t="shared" si="2"/>
        <v>207.00130000000001</v>
      </c>
      <c r="Z112" s="23">
        <f t="shared" si="3"/>
        <v>206.16673364197527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176.61154999999997</v>
      </c>
      <c r="AJ112" s="9">
        <f t="shared" si="8"/>
        <v>0.45399611917826932</v>
      </c>
      <c r="AK112" s="9">
        <f t="shared" si="9"/>
        <v>0.45399611917826932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Forward!M113*(1+SUM($B113:$B$228))-'Swap - Encargos'!D30-'Swap - Encargos'!$L30+'Swap - Encargos'!P30</f>
        <v>166.29</v>
      </c>
      <c r="N113" s="4">
        <f>Forward!N113*(1+SUM($B113:$B$228))-'Swap - Encargos'!E30-'Swap - Encargos'!$L30+'Swap - Encargos'!Q30</f>
        <v>199.09100000000001</v>
      </c>
      <c r="O113" s="4">
        <f>Forward!O113*(1+SUM($B113:$B$228))-'Swap - Encargos'!F30-'Swap - Encargos'!$L30+'Swap - Encargos'!R30</f>
        <v>204.1996</v>
      </c>
      <c r="P113" s="4">
        <f>Forward!P113*(1+SUM($B113:$B$228))-'Swap - Encargos'!G30-'Swap - Encargos'!$L30+'Swap - Encargos'!S30</f>
        <v>205.76519999999999</v>
      </c>
      <c r="Q113" s="4">
        <f>Forward!Q113*(1+SUM($B113:$B$228))-'Swap - Encargos'!H30-'Swap - Encargos'!$L30+'Swap - Encargos'!T30</f>
        <v>202.22220000000002</v>
      </c>
      <c r="R113" s="4"/>
      <c r="S113" s="4"/>
      <c r="T113" s="4"/>
      <c r="U113" s="4">
        <f>Forward!U113*(1+SUM($B113:$B$228))</f>
        <v>0</v>
      </c>
      <c r="V113" s="6"/>
      <c r="W113" s="20">
        <f t="shared" si="0"/>
        <v>193.1498</v>
      </c>
      <c r="X113" s="20">
        <f t="shared" si="1"/>
        <v>216.05081733539095</v>
      </c>
      <c r="Y113" s="23">
        <f t="shared" si="2"/>
        <v>187.19909999999999</v>
      </c>
      <c r="Z113" s="23">
        <f t="shared" si="3"/>
        <v>206.16673364197527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195.86574999999996</v>
      </c>
      <c r="AJ113" s="9">
        <f t="shared" si="8"/>
        <v>0.50349079876112912</v>
      </c>
      <c r="AK113" s="9">
        <f t="shared" si="9"/>
        <v>0.50349079876112912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Forward!M114*(1+SUM($B114:$B$228))-'Swap - Encargos'!D31-'Swap - Encargos'!$L31+'Swap - Encargos'!P31</f>
        <v>144.57599999999999</v>
      </c>
      <c r="N114" s="4">
        <f>Forward!N114*(1+SUM($B114:$B$228))-'Swap - Encargos'!E31-'Swap - Encargos'!$L31+'Swap - Encargos'!Q31</f>
        <v>185.768</v>
      </c>
      <c r="O114" s="4">
        <f>Forward!O114*(1+SUM($B114:$B$228))-'Swap - Encargos'!F31-'Swap - Encargos'!$L31+'Swap - Encargos'!R31</f>
        <v>197.34</v>
      </c>
      <c r="P114" s="4">
        <f>Forward!P114*(1+SUM($B114:$B$228))-'Swap - Encargos'!G31-'Swap - Encargos'!$L31+'Swap - Encargos'!S31</f>
        <v>194.0256</v>
      </c>
      <c r="Q114" s="4">
        <f>Forward!Q114*(1+SUM($B114:$B$228))-'Swap - Encargos'!H31-'Swap - Encargos'!$L31+'Swap - Encargos'!T31</f>
        <v>192.5016</v>
      </c>
      <c r="R114" s="4"/>
      <c r="S114" s="4"/>
      <c r="T114" s="4"/>
      <c r="U114" s="4">
        <f>Forward!U114*(1+SUM($B114:$B$228))</f>
        <v>0</v>
      </c>
      <c r="V114" s="6"/>
      <c r="W114" s="20">
        <f t="shared" si="0"/>
        <v>181.38906666666665</v>
      </c>
      <c r="X114" s="20">
        <f t="shared" si="1"/>
        <v>216.05081733539095</v>
      </c>
      <c r="Y114" s="23">
        <f t="shared" si="2"/>
        <v>173.20384000000001</v>
      </c>
      <c r="Z114" s="23">
        <f t="shared" si="3"/>
        <v>206.16673364197527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207.62648333333331</v>
      </c>
      <c r="AJ114" s="9">
        <f t="shared" si="8"/>
        <v>0.53372283790026731</v>
      </c>
      <c r="AK114" s="9">
        <f t="shared" si="9"/>
        <v>0.53372283790026731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Forward!M115*(1+SUM($B115:$B$228))-'Swap - Encargos'!D32-'Swap - Encargos'!$L32+'Swap - Encargos'!P32</f>
        <v>208.23440000000002</v>
      </c>
      <c r="N115" s="4">
        <f>Forward!N115*(1+SUM($B115:$B$228))-'Swap - Encargos'!E32-'Swap - Encargos'!$L32+'Swap - Encargos'!Q32</f>
        <v>220.73740000000001</v>
      </c>
      <c r="O115" s="4">
        <f>Forward!O115*(1+SUM($B115:$B$228))-'Swap - Encargos'!F32-'Swap - Encargos'!$L32+'Swap - Encargos'!R32</f>
        <v>214.83760000000001</v>
      </c>
      <c r="P115" s="4">
        <f>Forward!P115*(1+SUM($B115:$B$228))-'Swap - Encargos'!G32-'Swap - Encargos'!$L32+'Swap - Encargos'!S32</f>
        <v>203.036</v>
      </c>
      <c r="Q115" s="4">
        <f>Forward!Q115*(1+SUM($B115:$B$228))-'Swap - Encargos'!H32-'Swap - Encargos'!$L32+'Swap - Encargos'!T32</f>
        <v>200.53500000000003</v>
      </c>
      <c r="R115" s="4"/>
      <c r="S115" s="4"/>
      <c r="T115" s="4"/>
      <c r="U115" s="4">
        <f>Forward!U115*(1+SUM($B115:$B$228))</f>
        <v>0</v>
      </c>
      <c r="V115" s="6"/>
      <c r="W115" s="20">
        <f t="shared" si="0"/>
        <v>213.88113333333337</v>
      </c>
      <c r="X115" s="20">
        <f t="shared" si="1"/>
        <v>216.05081733539095</v>
      </c>
      <c r="Y115" s="23">
        <f t="shared" si="2"/>
        <v>192.12321333333333</v>
      </c>
      <c r="Z115" s="23">
        <f t="shared" si="3"/>
        <v>206.16673364197527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175.1344166666666</v>
      </c>
      <c r="AJ115" s="9">
        <f t="shared" si="8"/>
        <v>0.45019901303859605</v>
      </c>
      <c r="AK115" s="9">
        <f t="shared" si="9"/>
        <v>0.45019901303859605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Forward!M116*(1+SUM($B116:$B$228))-'Swap - Encargos'!D33-'Swap - Encargos'!$L33+'Swap - Encargos'!P33</f>
        <v>268.56299999999999</v>
      </c>
      <c r="N116" s="4">
        <f>Forward!N116*(1+SUM($B116:$B$228))-'Swap - Encargos'!E33-'Swap - Encargos'!$L33+'Swap - Encargos'!Q33</f>
        <v>242.7972</v>
      </c>
      <c r="O116" s="4">
        <f>Forward!O116*(1+SUM($B116:$B$228))-'Swap - Encargos'!F33-'Swap - Encargos'!$L33+'Swap - Encargos'!R33</f>
        <v>221.32570000000001</v>
      </c>
      <c r="P116" s="4">
        <f>Forward!P116*(1+SUM($B116:$B$228))-'Swap - Encargos'!G33-'Swap - Encargos'!$L33+'Swap - Encargos'!S33</f>
        <v>206.7561</v>
      </c>
      <c r="Q116" s="4">
        <f>Forward!Q116*(1+SUM($B116:$B$228))-'Swap - Encargos'!H33-'Swap - Encargos'!$L33+'Swap - Encargos'!T33</f>
        <v>201.26560000000001</v>
      </c>
      <c r="R116" s="4"/>
      <c r="S116" s="4"/>
      <c r="T116" s="4"/>
      <c r="U116" s="4">
        <f>Forward!U116*(1+SUM($B116:$B$228))</f>
        <v>0</v>
      </c>
      <c r="V116" s="6"/>
      <c r="W116" s="20">
        <f t="shared" si="0"/>
        <v>233.92748333333333</v>
      </c>
      <c r="X116" s="20">
        <f t="shared" si="1"/>
        <v>216.05081733539095</v>
      </c>
      <c r="Y116" s="23">
        <f t="shared" si="2"/>
        <v>201.28522000000001</v>
      </c>
      <c r="Z116" s="23">
        <f t="shared" si="3"/>
        <v>206.16673364197527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155.08806666666663</v>
      </c>
      <c r="AJ116" s="9">
        <f t="shared" si="8"/>
        <v>0.39866803953380953</v>
      </c>
      <c r="AK116" s="9">
        <f t="shared" si="9"/>
        <v>0.39866803953380953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Forward!M117*(1+SUM($B117:$B$228))-'Swap - Encargos'!D34-'Swap - Encargos'!$L34+'Swap - Encargos'!P34</f>
        <v>208.44550000000001</v>
      </c>
      <c r="N117" s="4">
        <f>Forward!N117*(1+SUM($B117:$B$228))-'Swap - Encargos'!E34-'Swap - Encargos'!$L34+'Swap - Encargos'!Q34</f>
        <v>226.04860000000002</v>
      </c>
      <c r="O117" s="4">
        <f>Forward!O117*(1+SUM($B117:$B$228))-'Swap - Encargos'!F34-'Swap - Encargos'!$L34+'Swap - Encargos'!R34</f>
        <v>209.10560000000001</v>
      </c>
      <c r="P117" s="4">
        <f>Forward!P117*(1+SUM($B117:$B$228))-'Swap - Encargos'!G34-'Swap - Encargos'!$L34+'Swap - Encargos'!S34</f>
        <v>203.97400000000002</v>
      </c>
      <c r="Q117" s="4">
        <f>Forward!Q117*(1+SUM($B117:$B$228))-'Swap - Encargos'!H34-'Swap - Encargos'!$L34+'Swap - Encargos'!T34</f>
        <v>194.5025</v>
      </c>
      <c r="R117" s="4"/>
      <c r="S117" s="4"/>
      <c r="T117" s="4"/>
      <c r="U117" s="4">
        <f>Forward!U117*(1+SUM($B117:$B$228))</f>
        <v>0</v>
      </c>
      <c r="V117" s="6"/>
      <c r="W117" s="20">
        <f t="shared" si="0"/>
        <v>213.66377500000002</v>
      </c>
      <c r="X117" s="20">
        <f t="shared" si="1"/>
        <v>216.05081733539095</v>
      </c>
      <c r="Y117" s="23">
        <f t="shared" si="2"/>
        <v>184.09659833333336</v>
      </c>
      <c r="Z117" s="23">
        <f t="shared" si="3"/>
        <v>206.16673364197527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175.35177499999995</v>
      </c>
      <c r="AJ117" s="9">
        <f t="shared" si="8"/>
        <v>0.45075775248572958</v>
      </c>
      <c r="AK117" s="9">
        <f t="shared" si="9"/>
        <v>0.45075775248572958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Forward!M118*(1+SUM($B118:$B$228))-'Swap - Encargos'!D35-'Swap - Encargos'!$L35+'Swap - Encargos'!P35</f>
        <v>259.06720000000001</v>
      </c>
      <c r="N118" s="4">
        <f>Forward!N118*(1+SUM($B118:$B$228))-'Swap - Encargos'!E35-'Swap - Encargos'!$L35+'Swap - Encargos'!Q35</f>
        <v>235.95840000000001</v>
      </c>
      <c r="O118" s="4">
        <f>Forward!O118*(1+SUM($B118:$B$228))-'Swap - Encargos'!F35-'Swap - Encargos'!$L35+'Swap - Encargos'!R35</f>
        <v>220.48000000000002</v>
      </c>
      <c r="P118" s="4">
        <f>Forward!P118*(1+SUM($B118:$B$228))-'Swap - Encargos'!G35-'Swap - Encargos'!$L35+'Swap - Encargos'!S35</f>
        <v>208.9092</v>
      </c>
      <c r="Q118" s="4">
        <f>Forward!Q118*(1+SUM($B118:$B$228))-'Swap - Encargos'!H35-'Swap - Encargos'!$L35+'Swap - Encargos'!T35</f>
        <v>198.44720000000001</v>
      </c>
      <c r="R118" s="4"/>
      <c r="S118" s="4"/>
      <c r="T118" s="4"/>
      <c r="U118" s="4">
        <f>Forward!U118*(1+SUM($B118:$B$228))</f>
        <v>0</v>
      </c>
      <c r="V118" s="6"/>
      <c r="W118" s="20">
        <f t="shared" si="0"/>
        <v>227.35564444444447</v>
      </c>
      <c r="X118" s="20">
        <f t="shared" si="1"/>
        <v>216.05081733539095</v>
      </c>
      <c r="Y118" s="23">
        <f t="shared" si="2"/>
        <v>190.03010666666668</v>
      </c>
      <c r="Z118" s="23">
        <f t="shared" si="3"/>
        <v>206.16673364197527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161.6599055555555</v>
      </c>
      <c r="AJ118" s="9">
        <f t="shared" si="8"/>
        <v>0.41556155160264291</v>
      </c>
      <c r="AK118" s="9">
        <f t="shared" si="9"/>
        <v>0.41556155160264291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Forward!M119*(1+SUM($B119:$B$228))-'Swap - Encargos'!D36-'Swap - Encargos'!$L36+'Swap - Encargos'!P36</f>
        <v>321.16000000000003</v>
      </c>
      <c r="N119" s="4">
        <f>Forward!N119*(1+SUM($B119:$B$228))-'Swap - Encargos'!E36-'Swap - Encargos'!$L36+'Swap - Encargos'!Q36</f>
        <v>242.38400000000001</v>
      </c>
      <c r="O119" s="4">
        <f>Forward!O119*(1+SUM($B119:$B$228))-'Swap - Encargos'!F36-'Swap - Encargos'!$L36+'Swap - Encargos'!R36</f>
        <v>212.68800000000002</v>
      </c>
      <c r="P119" s="4">
        <f>Forward!P119*(1+SUM($B119:$B$228))-'Swap - Encargos'!G36-'Swap - Encargos'!$L36+'Swap - Encargos'!S36</f>
        <v>197.92800000000003</v>
      </c>
      <c r="Q119" s="4">
        <f>Forward!Q119*(1+SUM($B119:$B$228))-'Swap - Encargos'!H36-'Swap - Encargos'!$L36+'Swap - Encargos'!T36</f>
        <v>198.488</v>
      </c>
      <c r="R119" s="4"/>
      <c r="S119" s="4"/>
      <c r="T119" s="4"/>
      <c r="U119" s="4">
        <f>Forward!U119*(1+SUM($B119:$B$228))</f>
        <v>0</v>
      </c>
      <c r="V119" s="6"/>
      <c r="W119" s="20">
        <f t="shared" si="0"/>
        <v>227.93600000000004</v>
      </c>
      <c r="X119" s="20">
        <f t="shared" si="1"/>
        <v>216.05081733539095</v>
      </c>
      <c r="Y119" s="23">
        <f t="shared" si="2"/>
        <v>186.35560000000001</v>
      </c>
      <c r="Z119" s="23">
        <f t="shared" si="3"/>
        <v>206.16673364197527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161.07954999999993</v>
      </c>
      <c r="AJ119" s="9">
        <f t="shared" si="8"/>
        <v>0.41406969464331167</v>
      </c>
      <c r="AK119" s="9">
        <f t="shared" si="9"/>
        <v>0.41406969464331167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Forward!M120*(1+SUM($B120:$B$228))-'Swap - Encargos'!D37-'Swap - Encargos'!$L37+'Swap - Encargos'!P37</f>
        <v>281.29320000000001</v>
      </c>
      <c r="N120" s="4">
        <f>Forward!N120*(1+SUM($B120:$B$228))-'Swap - Encargos'!E37-'Swap - Encargos'!$L37+'Swap - Encargos'!Q37</f>
        <v>171.5376</v>
      </c>
      <c r="O120" s="4">
        <f>Forward!O120*(1+SUM($B120:$B$228))-'Swap - Encargos'!F37-'Swap - Encargos'!$L37+'Swap - Encargos'!R37</f>
        <v>199.6114</v>
      </c>
      <c r="P120" s="4">
        <f>Forward!P120*(1+SUM($B120:$B$228))-'Swap - Encargos'!G37-'Swap - Encargos'!$L37+'Swap - Encargos'!S37</f>
        <v>198.7028</v>
      </c>
      <c r="Q120" s="4">
        <f>Forward!Q120*(1+SUM($B120:$B$228))-'Swap - Encargos'!H37-'Swap - Encargos'!$L37+'Swap - Encargos'!T37</f>
        <v>188.28980000000001</v>
      </c>
      <c r="R120" s="4"/>
      <c r="S120" s="4"/>
      <c r="T120" s="4"/>
      <c r="U120" s="4">
        <f>Forward!U120*(1+SUM($B120:$B$228))</f>
        <v>0</v>
      </c>
      <c r="V120" s="6"/>
      <c r="W120" s="20">
        <f t="shared" si="0"/>
        <v>194.53895555555559</v>
      </c>
      <c r="X120" s="20">
        <f t="shared" si="1"/>
        <v>216.05081733539095</v>
      </c>
      <c r="Y120" s="23">
        <f t="shared" si="2"/>
        <v>161.00476</v>
      </c>
      <c r="Z120" s="23">
        <f t="shared" si="3"/>
        <v>206.16673364197527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194.47659444444437</v>
      </c>
      <c r="AJ120" s="9">
        <f t="shared" si="8"/>
        <v>0.49991984753422941</v>
      </c>
      <c r="AK120" s="9">
        <f t="shared" si="9"/>
        <v>0.49991984753422941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Forward!M121*(1+SUM($B121:$B$228))-'Swap - Encargos'!D38-'Swap - Encargos'!$L38+'Swap - Encargos'!P38</f>
        <v>136.2079</v>
      </c>
      <c r="N121" s="4">
        <f>Forward!N121*(1+SUM($B121:$B$228))-'Swap - Encargos'!E38-'Swap - Encargos'!$L38+'Swap - Encargos'!Q38</f>
        <v>185.166</v>
      </c>
      <c r="O121" s="4">
        <f>Forward!O121*(1+SUM($B121:$B$228))-'Swap - Encargos'!F38-'Swap - Encargos'!$L38+'Swap - Encargos'!R38</f>
        <v>201.0317</v>
      </c>
      <c r="P121" s="4">
        <f>Forward!P121*(1+SUM($B121:$B$228))-'Swap - Encargos'!G38-'Swap - Encargos'!$L38+'Swap - Encargos'!S38</f>
        <v>210.63820000000001</v>
      </c>
      <c r="Q121" s="4">
        <f>Forward!Q121*(1+SUM($B121:$B$228))-'Swap - Encargos'!H38-'Swap - Encargos'!$L38+'Swap - Encargos'!T38</f>
        <v>202.24469999999999</v>
      </c>
      <c r="R121" s="4"/>
      <c r="S121" s="4"/>
      <c r="T121" s="4"/>
      <c r="U121" s="4">
        <f>Forward!U121*(1+SUM($B121:$B$228))</f>
        <v>0</v>
      </c>
      <c r="V121" s="6"/>
      <c r="W121" s="20">
        <f t="shared" si="0"/>
        <v>196.87779166666667</v>
      </c>
      <c r="X121" s="20">
        <f t="shared" si="1"/>
        <v>216.05081733539095</v>
      </c>
      <c r="Y121" s="23">
        <f t="shared" si="2"/>
        <v>162.08625166666667</v>
      </c>
      <c r="Z121" s="23">
        <f t="shared" si="3"/>
        <v>206.16673364197527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192.1377583333333</v>
      </c>
      <c r="AJ121" s="9">
        <f t="shared" si="8"/>
        <v>0.49390765570510825</v>
      </c>
      <c r="AK121" s="9">
        <f t="shared" si="9"/>
        <v>0.49390765570510825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Forward!N122*(1+SUM($B122:$B$228))-'Swap - Encargos'!E39-'Swap - Encargos'!$L39+'Swap - Encargos'!Q39</f>
        <v>183.86249999999998</v>
      </c>
      <c r="O122" s="4">
        <f>Forward!O122*(1+SUM($B122:$B$228))-'Swap - Encargos'!F39-'Swap - Encargos'!$L39+'Swap - Encargos'!R39</f>
        <v>210.62649999999999</v>
      </c>
      <c r="P122" s="4">
        <f>Forward!P122*(1+SUM($B122:$B$228))-'Swap - Encargos'!G39-'Swap - Encargos'!$L39+'Swap - Encargos'!S39</f>
        <v>203.23</v>
      </c>
      <c r="Q122" s="4">
        <f>Forward!Q122*(1+SUM($B122:$B$228))-'Swap - Encargos'!H39-'Swap - Encargos'!$L39+'Swap - Encargos'!T39</f>
        <v>193.86249999999998</v>
      </c>
      <c r="R122" s="4"/>
      <c r="S122" s="4"/>
      <c r="T122" s="4"/>
      <c r="U122" s="4">
        <f>Forward!U122*(1+SUM($B122:$B$228))</f>
        <v>0</v>
      </c>
      <c r="V122" s="6"/>
      <c r="W122" s="20">
        <f t="shared" si="0"/>
        <v>199.23966666666669</v>
      </c>
      <c r="X122" s="20">
        <f t="shared" si="1"/>
        <v>216.05081733539095</v>
      </c>
      <c r="Y122" s="23">
        <f t="shared" si="2"/>
        <v>158.31630000000001</v>
      </c>
      <c r="Z122" s="23">
        <f t="shared" si="3"/>
        <v>206.16673364197527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206.86538333333326</v>
      </c>
      <c r="AJ122" s="9">
        <f t="shared" si="8"/>
        <v>0.50938884737664125</v>
      </c>
      <c r="AK122" s="9">
        <f t="shared" si="9"/>
        <v>0.50938884737664125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Forward!N123*(1+SUM($B123:$B$228))-'Swap - Encargos'!E40-'Swap - Encargos'!$L40+'Swap - Encargos'!Q40</f>
        <v>240.32130000000001</v>
      </c>
      <c r="O123" s="4">
        <f>Forward!O123*(1+SUM($B123:$B$228))-'Swap - Encargos'!F40-'Swap - Encargos'!$L40+'Swap - Encargos'!R40</f>
        <v>224.74610000000001</v>
      </c>
      <c r="P123" s="4">
        <f>Forward!P123*(1+SUM($B123:$B$228))-'Swap - Encargos'!G40-'Swap - Encargos'!$L40+'Swap - Encargos'!S40</f>
        <v>221.23620000000003</v>
      </c>
      <c r="Q123" s="4">
        <f>Forward!Q123*(1+SUM($B123:$B$228))-'Swap - Encargos'!H40-'Swap - Encargos'!$L40+'Swap - Encargos'!T40</f>
        <v>202.15770000000001</v>
      </c>
      <c r="R123" s="4"/>
      <c r="S123" s="4"/>
      <c r="T123" s="4"/>
      <c r="U123" s="4">
        <f>Forward!U123*(1+SUM($B123:$B$228))</f>
        <v>0</v>
      </c>
      <c r="V123" s="6"/>
      <c r="W123" s="20">
        <f t="shared" si="0"/>
        <v>227.70776666666669</v>
      </c>
      <c r="X123" s="20">
        <f t="shared" si="1"/>
        <v>216.05081733539095</v>
      </c>
      <c r="Y123" s="23">
        <f t="shared" si="2"/>
        <v>173.68690500000002</v>
      </c>
      <c r="Z123" s="23">
        <f t="shared" si="3"/>
        <v>206.16673364197527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178.39728333333326</v>
      </c>
      <c r="AJ123" s="9">
        <f t="shared" si="8"/>
        <v>0.43928851250023432</v>
      </c>
      <c r="AK123" s="9">
        <f t="shared" si="9"/>
        <v>0.43928851250023432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Forward!N124*(1+SUM($B124:$B$228))-'Swap - Encargos'!E41-'Swap - Encargos'!$L41+'Swap - Encargos'!Q41</f>
        <v>314.93360000000001</v>
      </c>
      <c r="O124" s="4">
        <f>Forward!O124*(1+SUM($B124:$B$228))-'Swap - Encargos'!F41-'Swap - Encargos'!$L41+'Swap - Encargos'!R41</f>
        <v>252.2296</v>
      </c>
      <c r="P124" s="4">
        <f>Forward!P124*(1+SUM($B124:$B$228))-'Swap - Encargos'!G41-'Swap - Encargos'!$L41+'Swap - Encargos'!S41</f>
        <v>217.11279999999999</v>
      </c>
      <c r="Q124" s="4">
        <f>Forward!Q124*(1+SUM($B124:$B$228))-'Swap - Encargos'!H41-'Swap - Encargos'!$L41+'Swap - Encargos'!T41</f>
        <v>208.23079999999999</v>
      </c>
      <c r="R124" s="4">
        <f>Forward!R124*(1+SUM($B124:$B$228))-'Swap - Encargos'!I41-'Swap - Encargos'!$L41+'Swap - Encargos'!U41</f>
        <v>202.93680000000001</v>
      </c>
      <c r="S124" s="4"/>
      <c r="T124" s="4"/>
      <c r="U124" s="4">
        <f>Forward!U124*(1+SUM($B124:$B$228))</f>
        <v>0</v>
      </c>
      <c r="V124" s="6"/>
      <c r="W124" s="20">
        <f t="shared" si="0"/>
        <v>255.49740000000006</v>
      </c>
      <c r="X124" s="20">
        <f t="shared" si="1"/>
        <v>216.05081733539095</v>
      </c>
      <c r="Y124" s="23">
        <f t="shared" si="2"/>
        <v>228.59093333333337</v>
      </c>
      <c r="Z124" s="23">
        <f t="shared" si="3"/>
        <v>206.16673364197527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150.60764999999989</v>
      </c>
      <c r="AJ124" s="9">
        <f t="shared" si="8"/>
        <v>0.37085884551300191</v>
      </c>
      <c r="AK124" s="9">
        <f t="shared" si="9"/>
        <v>0.37085884551300191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Forward!N125*(1+SUM($B125:$B$228))-'Swap - Encargos'!E42-'Swap - Encargos'!$L42+'Swap - Encargos'!Q42</f>
        <v>320.38799999999998</v>
      </c>
      <c r="O125" s="4">
        <f>Forward!O125*(1+SUM($B125:$B$228))-'Swap - Encargos'!F42-'Swap - Encargos'!$L42+'Swap - Encargos'!R42</f>
        <v>255.30520000000001</v>
      </c>
      <c r="P125" s="4">
        <f>Forward!P125*(1+SUM($B125:$B$228))-'Swap - Encargos'!G42-'Swap - Encargos'!$L42+'Swap - Encargos'!S42</f>
        <v>211.42320000000001</v>
      </c>
      <c r="Q125" s="4">
        <f>Forward!Q125*(1+SUM($B125:$B$228))-'Swap - Encargos'!H42-'Swap - Encargos'!$L42+'Swap - Encargos'!T42</f>
        <v>193.42760000000001</v>
      </c>
      <c r="R125" s="4">
        <f>Forward!R125*(1+SUM($B125:$B$228))-'Swap - Encargos'!I42-'Swap - Encargos'!$L42+'Swap - Encargos'!U42</f>
        <v>200.16560000000001</v>
      </c>
      <c r="S125" s="4">
        <f>Forward!S125*(1+SUM($B125:$B$228))-'Swap - Encargos'!J42-'Swap - Encargos'!$L42+'Swap - Encargos'!V42</f>
        <v>204.90360000000001</v>
      </c>
      <c r="T125" s="4">
        <f>Forward!T125*(1+SUM($B125:$B$228))-'Swap - Encargos'!K42-'Swap - Encargos'!$L42+'Swap - Encargos'!W42</f>
        <v>197.37960000000001</v>
      </c>
      <c r="U125" s="4">
        <f>Forward!U125*(1+SUM($B125:$B$228))</f>
        <v>0</v>
      </c>
      <c r="V125" s="6"/>
      <c r="W125" s="20">
        <f t="shared" si="0"/>
        <v>251.7921</v>
      </c>
      <c r="X125" s="20">
        <f t="shared" si="1"/>
        <v>216.05081733539095</v>
      </c>
      <c r="Y125" s="23">
        <f t="shared" si="2"/>
        <v>230.36769999999999</v>
      </c>
      <c r="Z125" s="23">
        <f t="shared" si="3"/>
        <v>206.16673364197527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154.31294999999994</v>
      </c>
      <c r="AJ125" s="9">
        <f t="shared" si="8"/>
        <v>0.37998283941556493</v>
      </c>
      <c r="AK125" s="9">
        <f t="shared" si="9"/>
        <v>0.37998283941556493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Forward!N126*(1+SUM($B126:$B$228))-'Swap - Encargos'!E43-'Swap - Encargos'!$L43+'Swap - Encargos'!Q43</f>
        <v>329.12360000000001</v>
      </c>
      <c r="O126" s="4">
        <f>Forward!O126*(1+SUM($B126:$B$228))-'Swap - Encargos'!F43-'Swap - Encargos'!$L43+'Swap - Encargos'!R43</f>
        <v>257.0351</v>
      </c>
      <c r="P126" s="4">
        <f>Forward!P126*(1+SUM($B126:$B$228))-'Swap - Encargos'!G43-'Swap - Encargos'!$L43+'Swap - Encargos'!S43</f>
        <v>209.6301</v>
      </c>
      <c r="Q126" s="4">
        <f>Forward!Q126*(1+SUM($B126:$B$228))-'Swap - Encargos'!H43-'Swap - Encargos'!$L43+'Swap - Encargos'!T43</f>
        <v>193.66810000000001</v>
      </c>
      <c r="R126" s="4">
        <f>Forward!R126*(1+SUM($B126:$B$228))-'Swap - Encargos'!I43-'Swap - Encargos'!$L43+'Swap - Encargos'!U43</f>
        <v>204.42760000000001</v>
      </c>
      <c r="S126" s="4">
        <f>Forward!S126*(1+SUM($B126:$B$228))-'Swap - Encargos'!J43-'Swap - Encargos'!$L43+'Swap - Encargos'!V43</f>
        <v>205.18710000000002</v>
      </c>
      <c r="T126" s="4">
        <f>Forward!T126*(1+SUM($B126:$B$228))-'Swap - Encargos'!K43-'Swap - Encargos'!$L43+'Swap - Encargos'!W43</f>
        <v>195.70609999999999</v>
      </c>
      <c r="U126" s="4">
        <f>Forward!U126*(1+SUM($B126:$B$228))</f>
        <v>0</v>
      </c>
      <c r="V126" s="6"/>
      <c r="W126" s="20">
        <f t="shared" si="0"/>
        <v>250.21232222222221</v>
      </c>
      <c r="X126" s="20">
        <f t="shared" si="1"/>
        <v>216.05081733539095</v>
      </c>
      <c r="Y126" s="23">
        <f t="shared" si="2"/>
        <v>230.51446666666666</v>
      </c>
      <c r="Z126" s="23">
        <f t="shared" si="3"/>
        <v>206.16673364197527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155.89272777777774</v>
      </c>
      <c r="AJ126" s="9">
        <f t="shared" si="8"/>
        <v>0.38387291115384492</v>
      </c>
      <c r="AK126" s="9">
        <f t="shared" si="9"/>
        <v>0.38387291115384492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Forward!N127*(1+SUM($B127:$B$228))-'Swap - Encargos'!E44-'Swap - Encargos'!$L44+'Swap - Encargos'!Q44</f>
        <v>344.56200000000001</v>
      </c>
      <c r="O127" s="4">
        <f>Forward!O127*(1+SUM($B127:$B$228))-'Swap - Encargos'!F44-'Swap - Encargos'!$L44+'Swap - Encargos'!R44</f>
        <v>266.78550000000001</v>
      </c>
      <c r="P127" s="4">
        <f>Forward!P127*(1+SUM($B127:$B$228))-'Swap - Encargos'!G44-'Swap - Encargos'!$L44+'Swap - Encargos'!S44</f>
        <v>216.01000000000002</v>
      </c>
      <c r="Q127" s="4">
        <f>Forward!Q127*(1+SUM($B127:$B$228))-'Swap - Encargos'!H44-'Swap - Encargos'!$L44+'Swap - Encargos'!T44</f>
        <v>205.19100000000003</v>
      </c>
      <c r="R127" s="4">
        <f>Forward!R127*(1+SUM($B127:$B$228))-'Swap - Encargos'!I44-'Swap - Encargos'!$L44+'Swap - Encargos'!U44</f>
        <v>208.96350000000001</v>
      </c>
      <c r="S127" s="4">
        <f>Forward!S127*(1+SUM($B127:$B$228))-'Swap - Encargos'!J44-'Swap - Encargos'!$L44+'Swap - Encargos'!V44</f>
        <v>205.73600000000002</v>
      </c>
      <c r="T127" s="4">
        <f>Forward!T127*(1+SUM($B127:$B$228))-'Swap - Encargos'!K44-'Swap - Encargos'!$L44+'Swap - Encargos'!W44</f>
        <v>190.28100000000001</v>
      </c>
      <c r="U127" s="4">
        <f>Forward!U127*(1+SUM($B127:$B$228))</f>
        <v>0</v>
      </c>
      <c r="V127" s="6"/>
      <c r="W127" s="20">
        <f t="shared" si="0"/>
        <v>256.42875000000004</v>
      </c>
      <c r="X127" s="20">
        <f t="shared" si="1"/>
        <v>216.05081733539095</v>
      </c>
      <c r="Y127" s="23">
        <f t="shared" si="2"/>
        <v>236.73356666666669</v>
      </c>
      <c r="Z127" s="23">
        <f t="shared" si="3"/>
        <v>206.16673364197527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149.67629999999991</v>
      </c>
      <c r="AJ127" s="9">
        <f t="shared" si="8"/>
        <v>0.36856547339167522</v>
      </c>
      <c r="AK127" s="9">
        <f t="shared" si="9"/>
        <v>0.36856547339167522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Forward!N128*(1+SUM($B128:$B$228))-'Swap - Encargos'!E45-'Swap - Encargos'!$L45+'Swap - Encargos'!Q45</f>
        <v>306.61959999999999</v>
      </c>
      <c r="O128" s="4">
        <f>Forward!O128*(1+SUM($B128:$B$228))-'Swap - Encargos'!F45-'Swap - Encargos'!$L45+'Swap - Encargos'!R45</f>
        <v>258.8956</v>
      </c>
      <c r="P128" s="4">
        <f>Forward!P128*(1+SUM($B128:$B$228))-'Swap - Encargos'!G45-'Swap - Encargos'!$L45+'Swap - Encargos'!S45</f>
        <v>227.65439999999998</v>
      </c>
      <c r="Q128" s="4">
        <f>Forward!Q128*(1+SUM($B128:$B$228))-'Swap - Encargos'!H45-'Swap - Encargos'!$L45+'Swap - Encargos'!T45</f>
        <v>206.79239999999999</v>
      </c>
      <c r="R128" s="4">
        <f>Forward!R128*(1+SUM($B128:$B$228))-'Swap - Encargos'!I45-'Swap - Encargos'!$L45+'Swap - Encargos'!U45</f>
        <v>210.57689999999999</v>
      </c>
      <c r="S128" s="4">
        <f>Forward!S128*(1+SUM($B128:$B$228))-'Swap - Encargos'!J45-'Swap - Encargos'!$L45+'Swap - Encargos'!V45</f>
        <v>206.36139999999997</v>
      </c>
      <c r="T128" s="4">
        <f>Forward!T128*(1+SUM($B128:$B$228))-'Swap - Encargos'!K45-'Swap - Encargos'!$L45+'Swap - Encargos'!W45</f>
        <v>191.93039999999999</v>
      </c>
      <c r="U128" s="4">
        <f>Forward!U128*(1+SUM($B128:$B$228))</f>
        <v>0</v>
      </c>
      <c r="V128" s="6"/>
      <c r="W128" s="20">
        <f t="shared" si="0"/>
        <v>247.75200000000001</v>
      </c>
      <c r="X128" s="20">
        <f t="shared" si="1"/>
        <v>216.05081733539095</v>
      </c>
      <c r="Y128" s="23">
        <f t="shared" si="2"/>
        <v>232.08195999999998</v>
      </c>
      <c r="Z128" s="23">
        <f t="shared" si="3"/>
        <v>206.16673364197527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158.35304999999994</v>
      </c>
      <c r="AJ128" s="9">
        <f t="shared" si="8"/>
        <v>0.38993125054711819</v>
      </c>
      <c r="AK128" s="9">
        <f t="shared" si="9"/>
        <v>0.38993125054711819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Forward!N129*(1+SUM($B129:$B$228))-'Swap - Encargos'!E46-'Swap - Encargos'!$L46+'Swap - Encargos'!Q46</f>
        <v>283.86649999999997</v>
      </c>
      <c r="O129" s="4">
        <f>Forward!O129*(1+SUM($B129:$B$228))-'Swap - Encargos'!F46-'Swap - Encargos'!$L46+'Swap - Encargos'!R46</f>
        <v>244.85399999999998</v>
      </c>
      <c r="P129" s="4">
        <f>Forward!P129*(1+SUM($B129:$B$228))-'Swap - Encargos'!G46-'Swap - Encargos'!$L46+'Swap - Encargos'!S46</f>
        <v>219.15299999999999</v>
      </c>
      <c r="Q129" s="4">
        <f>Forward!Q129*(1+SUM($B129:$B$228))-'Swap - Encargos'!H46-'Swap - Encargos'!$L46+'Swap - Encargos'!T46</f>
        <v>202.30250000000001</v>
      </c>
      <c r="R129" s="4">
        <f>Forward!R129*(1+SUM($B129:$B$228))-'Swap - Encargos'!I46-'Swap - Encargos'!$L46+'Swap - Encargos'!U46</f>
        <v>215.1</v>
      </c>
      <c r="S129" s="4">
        <f>Forward!S129*(1+SUM($B129:$B$228))-'Swap - Encargos'!J46-'Swap - Encargos'!$L46+'Swap - Encargos'!V46</f>
        <v>200.89750000000001</v>
      </c>
      <c r="T129" s="4">
        <f>Forward!T129*(1+SUM($B129:$B$228))-'Swap - Encargos'!K46-'Swap - Encargos'!$L46+'Swap - Encargos'!W46</f>
        <v>210.49250000000001</v>
      </c>
      <c r="U129" s="4">
        <f>Forward!U129*(1+SUM($B129:$B$228))</f>
        <v>0</v>
      </c>
      <c r="V129" s="6"/>
      <c r="W129" s="20">
        <f t="shared" si="0"/>
        <v>233.4315</v>
      </c>
      <c r="X129" s="20">
        <f t="shared" si="1"/>
        <v>216.05081733539095</v>
      </c>
      <c r="Y129" s="23">
        <f t="shared" si="2"/>
        <v>223.37548333333334</v>
      </c>
      <c r="Z129" s="23">
        <f t="shared" si="3"/>
        <v>206.16673364197527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172.67354999999995</v>
      </c>
      <c r="AJ129" s="9">
        <f t="shared" si="8"/>
        <v>0.42519429393946212</v>
      </c>
      <c r="AK129" s="9">
        <f t="shared" si="9"/>
        <v>0.42519429393946212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Forward!N130*(1+SUM($B130:$B$228))-'Swap - Encargos'!E47-'Swap - Encargos'!$L47+'Swap - Encargos'!Q47</f>
        <v>336.8528</v>
      </c>
      <c r="O130" s="4">
        <f>Forward!O130*(1+SUM($B130:$B$228))-'Swap - Encargos'!F47-'Swap - Encargos'!$L47+'Swap - Encargos'!R47</f>
        <v>263.0224</v>
      </c>
      <c r="P130" s="4">
        <f>Forward!P130*(1+SUM($B130:$B$228))-'Swap - Encargos'!G47-'Swap - Encargos'!$L47+'Swap - Encargos'!S47</f>
        <v>222.02560000000003</v>
      </c>
      <c r="Q130" s="4">
        <f>Forward!Q130*(1+SUM($B130:$B$228))-'Swap - Encargos'!H47-'Swap - Encargos'!$L47+'Swap - Encargos'!T47</f>
        <v>213.15200000000002</v>
      </c>
      <c r="R130" s="4">
        <f>Forward!R130*(1+SUM($B130:$B$228))-'Swap - Encargos'!I47-'Swap - Encargos'!$L47+'Swap - Encargos'!U47</f>
        <v>220.94400000000002</v>
      </c>
      <c r="S130" s="4">
        <f>Forward!S130*(1+SUM($B130:$B$228))-'Swap - Encargos'!J47-'Swap - Encargos'!$L47+'Swap - Encargos'!V47</f>
        <v>220.73600000000002</v>
      </c>
      <c r="T130" s="4">
        <f>Forward!T130*(1+SUM($B130:$B$228))-'Swap - Encargos'!K47-'Swap - Encargos'!$L47+'Swap - Encargos'!W47</f>
        <v>220.32000000000002</v>
      </c>
      <c r="U130" s="4">
        <f>Forward!U130*(1+SUM($B130:$B$228))</f>
        <v>0</v>
      </c>
      <c r="V130" s="6"/>
      <c r="W130" s="20">
        <f t="shared" si="0"/>
        <v>246.47786666666667</v>
      </c>
      <c r="X130" s="20">
        <f t="shared" si="1"/>
        <v>216.05081733539095</v>
      </c>
      <c r="Y130" s="23">
        <f t="shared" si="2"/>
        <v>235.71712000000005</v>
      </c>
      <c r="Z130" s="23">
        <f t="shared" si="3"/>
        <v>206.16673364197527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159.62718333333328</v>
      </c>
      <c r="AJ130" s="9">
        <f t="shared" si="8"/>
        <v>0.39306869819356666</v>
      </c>
      <c r="AK130" s="9">
        <f t="shared" si="9"/>
        <v>0.39306869819356666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Forward!N131*(1+SUM($B131:$B$228))-'Swap - Encargos'!E48-'Swap - Encargos'!$L48+'Swap - Encargos'!Q48</f>
        <v>329.84960000000001</v>
      </c>
      <c r="O131" s="4">
        <f>Forward!O131*(1+SUM($B131:$B$228))-'Swap - Encargos'!F48-'Swap - Encargos'!$L48+'Swap - Encargos'!R48</f>
        <v>237.3408</v>
      </c>
      <c r="P131" s="4">
        <f>Forward!P131*(1+SUM($B131:$B$228))-'Swap - Encargos'!G48-'Swap - Encargos'!$L48+'Swap - Encargos'!S48</f>
        <v>223.90559999999999</v>
      </c>
      <c r="Q131" s="4">
        <f>Forward!Q131*(1+SUM($B131:$B$228))-'Swap - Encargos'!H48-'Swap - Encargos'!$L48+'Swap - Encargos'!T48</f>
        <v>227.464</v>
      </c>
      <c r="R131" s="4">
        <f>Forward!R131*(1+SUM($B131:$B$228))-'Swap - Encargos'!I48-'Swap - Encargos'!$L48+'Swap - Encargos'!U48</f>
        <v>230.28</v>
      </c>
      <c r="S131" s="4">
        <f>Forward!S131*(1+SUM($B131:$B$228))-'Swap - Encargos'!J48-'Swap - Encargos'!$L48+'Swap - Encargos'!V48</f>
        <v>231.09599999999998</v>
      </c>
      <c r="T131" s="4">
        <f>Forward!T131*(1+SUM($B131:$B$228))-'Swap - Encargos'!K48-'Swap - Encargos'!$L48+'Swap - Encargos'!W48</f>
        <v>229.72799999999998</v>
      </c>
      <c r="U131" s="4">
        <f>Forward!U131*(1+SUM($B131:$B$228))</f>
        <v>0</v>
      </c>
      <c r="V131" s="6"/>
      <c r="W131" s="20">
        <f t="shared" si="0"/>
        <v>238.10226666666665</v>
      </c>
      <c r="X131" s="20">
        <f t="shared" si="1"/>
        <v>216.05081733539095</v>
      </c>
      <c r="Y131" s="23">
        <f t="shared" si="2"/>
        <v>234.95496</v>
      </c>
      <c r="Z131" s="23">
        <f t="shared" si="3"/>
        <v>206.16673364197527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168.0027833333333</v>
      </c>
      <c r="AJ131" s="9">
        <f t="shared" si="8"/>
        <v>0.41369291845381712</v>
      </c>
      <c r="AK131" s="9">
        <f>IF(AJ131&gt;0,AJ131,0)</f>
        <v>0.41369291845381712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Forward!N132*(1+SUM($B132:$B$228))-'Swap - Encargos'!E49-'Swap - Encargos'!$L49+'Swap - Encargos'!Q49</f>
        <v>301.59050000000002</v>
      </c>
      <c r="O132" s="4">
        <f>Forward!O132*(1+SUM($B132:$B$228))-'Swap - Encargos'!F49-'Swap - Encargos'!$L49+'Swap - Encargos'!R49</f>
        <v>235.01609999999999</v>
      </c>
      <c r="P132" s="4">
        <f>Forward!P132*(1+SUM($B132:$B$228))-'Swap - Encargos'!G49-'Swap - Encargos'!$L49+'Swap - Encargos'!S49</f>
        <v>215.3647</v>
      </c>
      <c r="Q132" s="4">
        <f>Forward!Q132*(1+SUM($B132:$B$228))-'Swap - Encargos'!H49-'Swap - Encargos'!$L49+'Swap - Encargos'!T49</f>
        <v>222.07750000000001</v>
      </c>
      <c r="R132" s="4">
        <f>Forward!R132*(1+SUM($B132:$B$228))-'Swap - Encargos'!I49-'Swap - Encargos'!$L49+'Swap - Encargos'!U49</f>
        <v>220.898</v>
      </c>
      <c r="S132" s="4">
        <f>Forward!S132*(1+SUM($B132:$B$228))-'Swap - Encargos'!J49-'Swap - Encargos'!$L49+'Swap - Encargos'!V49</f>
        <v>224.71850000000001</v>
      </c>
      <c r="T132" s="4">
        <f>Forward!T132*(1+SUM($B132:$B$228))-'Swap - Encargos'!K49-'Swap - Encargos'!$L49+'Swap - Encargos'!W49</f>
        <v>226.3595</v>
      </c>
      <c r="U132" s="4">
        <f>Forward!U132*(1+SUM($B132:$B$228))</f>
        <v>0</v>
      </c>
      <c r="V132" s="6"/>
      <c r="W132" s="20">
        <f t="shared" si="0"/>
        <v>228.57015555555552</v>
      </c>
      <c r="X132" s="20">
        <f t="shared" si="1"/>
        <v>216.05081733539095</v>
      </c>
      <c r="Y132" s="23">
        <f t="shared" si="2"/>
        <v>226.17735999999999</v>
      </c>
      <c r="Z132" s="23">
        <f t="shared" si="3"/>
        <v>206.16673364197527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177.53489444444443</v>
      </c>
      <c r="AJ132" s="9">
        <f t="shared" si="8"/>
        <v>0.43716495139482864</v>
      </c>
      <c r="AK132" s="9">
        <f>IF(AJ132&gt;0,AJ132,0)</f>
        <v>0.43716495139482864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Forward!N133*(1+SUM($B133:$B$228))-'Swap - Encargos'!E50-'Swap - Encargos'!$L50+'Swap - Encargos'!Q50</f>
        <v>333.63920000000002</v>
      </c>
      <c r="O133" s="4">
        <f>Forward!O133*(1+SUM($B133:$B$228))-'Swap - Encargos'!F50-'Swap - Encargos'!$L50+'Swap - Encargos'!R50</f>
        <v>284.7756</v>
      </c>
      <c r="P133" s="4">
        <f>Forward!P133*(1+SUM($B133:$B$228))-'Swap - Encargos'!G50-'Swap - Encargos'!$L50+'Swap - Encargos'!S50</f>
        <v>264.03649999999999</v>
      </c>
      <c r="Q133" s="4">
        <f>Forward!Q133*(1+SUM($B133:$B$228))-'Swap - Encargos'!H50-'Swap - Encargos'!$L50+'Swap - Encargos'!T50</f>
        <v>264.86599999999999</v>
      </c>
      <c r="R133" s="4">
        <f>Forward!R133*(1+SUM($B133:$B$228))-'Swap - Encargos'!I50-'Swap - Encargos'!$L50+'Swap - Encargos'!U50</f>
        <v>240.87710000000001</v>
      </c>
      <c r="S133" s="4">
        <f>Forward!S133*(1+SUM($B133:$B$228))-'Swap - Encargos'!J50-'Swap - Encargos'!$L50+'Swap - Encargos'!V50</f>
        <v>226.9905</v>
      </c>
      <c r="T133" s="4">
        <f>Forward!T133*(1+SUM($B133:$B$228))-'Swap - Encargos'!K50-'Swap - Encargos'!$L50+'Swap - Encargos'!W50</f>
        <v>217.64950000000002</v>
      </c>
      <c r="U133" s="4">
        <f>Forward!U133*(1+SUM($B133:$B$228))</f>
        <v>0</v>
      </c>
      <c r="V133" s="6"/>
      <c r="W133" s="20">
        <f t="shared" si="0"/>
        <v>273.13640000000004</v>
      </c>
      <c r="X133" s="20">
        <f t="shared" si="1"/>
        <v>216.05081733539095</v>
      </c>
      <c r="Y133" s="23">
        <f t="shared" si="2"/>
        <v>258.08661833333338</v>
      </c>
      <c r="Z133" s="23">
        <f t="shared" si="3"/>
        <v>206.16673364197527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132.96864999999991</v>
      </c>
      <c r="AJ133" s="9">
        <f t="shared" si="8"/>
        <v>0.32742427113378653</v>
      </c>
      <c r="AK133" s="9">
        <f>IF(AJ133&gt;0,AJ133,0)</f>
        <v>0.32742427113378653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Forward!O134*(1+SUM($B134:$B$228))-'Swap - Encargos'!F51-'Swap - Encargos'!$L51+'Swap - Encargos'!R51</f>
        <v>350.21119999999996</v>
      </c>
      <c r="P134" s="4">
        <f>Forward!P134*(1+SUM($B134:$B$228))-'Swap - Encargos'!G51-'Swap - Encargos'!$L51+'Swap - Encargos'!S51</f>
        <v>288.05519999999996</v>
      </c>
      <c r="Q134" s="4">
        <f>Forward!Q134*(1+SUM($B134:$B$228))-'Swap - Encargos'!H51-'Swap - Encargos'!$L51+'Swap - Encargos'!T51</f>
        <v>286.46999999999997</v>
      </c>
      <c r="R134" s="4">
        <f>Forward!R134*(1+SUM($B134:$B$228))-'Swap - Encargos'!I51-'Swap - Encargos'!$L51+'Swap - Encargos'!U51</f>
        <v>266.85399999999998</v>
      </c>
      <c r="S134" s="4">
        <f>Forward!S134*(1+SUM($B134:$B$228))-'Swap - Encargos'!J51-'Swap - Encargos'!$L51+'Swap - Encargos'!V51</f>
        <v>238.62199999999999</v>
      </c>
      <c r="T134" s="4">
        <f>Forward!T134*(1+SUM($B134:$B$228))-'Swap - Encargos'!K51-'Swap - Encargos'!$L51+'Swap - Encargos'!W51</f>
        <v>226.25239999999999</v>
      </c>
      <c r="U134" s="4">
        <f>Forward!U134*(1+SUM($B134:$B$228))</f>
        <v>0</v>
      </c>
      <c r="V134" s="6"/>
      <c r="W134" s="20">
        <f t="shared" si="0"/>
        <v>308.24546666666657</v>
      </c>
      <c r="X134" s="20">
        <f t="shared" si="1"/>
        <v>216.05081733539095</v>
      </c>
      <c r="Y134" s="23">
        <f t="shared" si="2"/>
        <v>286.04247999999995</v>
      </c>
      <c r="Z134" s="23">
        <f t="shared" si="3"/>
        <v>206.16673364197527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93.766533333333427</v>
      </c>
      <c r="AJ134" s="9">
        <f t="shared" si="8"/>
        <v>0.23324312043753279</v>
      </c>
      <c r="AK134" s="9">
        <f>IF(AJ134&gt;0,AJ134,0)</f>
        <v>0.23324312043753279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Forward!O135*(1+SUM($B135:$B$228))-'Swap - Encargos'!F52-'Swap - Encargos'!$L52+'Swap - Encargos'!R52</f>
        <v>396.72559999999999</v>
      </c>
      <c r="P135" s="4">
        <f>Forward!P135*(1+SUM($B135:$B$228))-'Swap - Encargos'!G52-'Swap - Encargos'!$L52+'Swap - Encargos'!S52</f>
        <v>290.7244</v>
      </c>
      <c r="Q135" s="4">
        <f>Forward!Q135*(1+SUM($B135:$B$228))-'Swap - Encargos'!H52-'Swap - Encargos'!$L52+'Swap - Encargos'!T52</f>
        <v>299.33080000000001</v>
      </c>
      <c r="R135" s="4">
        <f>Forward!R135*(1+SUM($B135:$B$228))-'Swap - Encargos'!I52-'Swap - Encargos'!$L52+'Swap - Encargos'!U52</f>
        <v>271.642</v>
      </c>
      <c r="S135" s="4">
        <f>Forward!S135*(1+SUM($B135:$B$228))-'Swap - Encargos'!J52-'Swap - Encargos'!$L52+'Swap - Encargos'!V52</f>
        <v>255.0762</v>
      </c>
      <c r="T135" s="4">
        <f>Forward!T135*(1+SUM($B135:$B$228))-'Swap - Encargos'!K52-'Swap - Encargos'!$L52+'Swap - Encargos'!W52</f>
        <v>228.1414</v>
      </c>
      <c r="U135" s="4">
        <f>Forward!U135*(1+SUM($B135:$B$228))</f>
        <v>0</v>
      </c>
      <c r="V135" s="6"/>
      <c r="W135" s="20">
        <f t="shared" si="0"/>
        <v>325.45238888888889</v>
      </c>
      <c r="X135" s="20">
        <f t="shared" si="1"/>
        <v>216.05081733539095</v>
      </c>
      <c r="Y135" s="23">
        <f t="shared" si="2"/>
        <v>299.89006333333333</v>
      </c>
      <c r="Z135" s="23">
        <f t="shared" si="3"/>
        <v>206.16673364197527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76.55961111111111</v>
      </c>
      <c r="AJ135" s="9">
        <f>(AE135-W135)/AE135</f>
        <v>0.19044110899951025</v>
      </c>
      <c r="AK135" s="9">
        <f>IF(AJ135&gt;0,AJ135,0)</f>
        <v>0.19044110899951025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Forward!O136*(1+SUM($B136:$B$228))-'Swap - Encargos'!F53-'Swap - Encargos'!$L53+'Swap - Encargos'!R53</f>
        <v>355.68000000000006</v>
      </c>
      <c r="P136" s="4">
        <f>Forward!P136*(1+SUM($B136:$B$228))-'Swap - Encargos'!G53-'Swap - Encargos'!$L53+'Swap - Encargos'!S53</f>
        <v>277.72160000000002</v>
      </c>
      <c r="Q136" s="4">
        <f>Forward!Q136*(1+SUM($B136:$B$228))-'Swap - Encargos'!H53-'Swap - Encargos'!$L53+'Swap - Encargos'!T53</f>
        <v>274.41440000000006</v>
      </c>
      <c r="R136" s="4">
        <f>Forward!R136*(1+SUM($B136:$B$228))-'Swap - Encargos'!I53-'Swap - Encargos'!$L53+'Swap - Encargos'!U53</f>
        <v>260.01120000000003</v>
      </c>
      <c r="S136" s="4">
        <f>Forward!S136*(1+SUM($B136:$B$228))-'Swap - Encargos'!J53-'Swap - Encargos'!$L53+'Swap - Encargos'!V53</f>
        <v>248.60800000000003</v>
      </c>
      <c r="T136" s="4">
        <f>Forward!T136*(1+SUM($B136:$B$228))-'Swap - Encargos'!K53-'Swap - Encargos'!$L53+'Swap - Encargos'!W53</f>
        <v>233.18560000000002</v>
      </c>
      <c r="U136" s="4">
        <f>Forward!U136*(1+SUM($B136:$B$228))</f>
        <v>0</v>
      </c>
      <c r="V136" s="6"/>
      <c r="W136" s="20">
        <f t="shared" si="0"/>
        <v>297.29040000000003</v>
      </c>
      <c r="X136" s="20">
        <f t="shared" si="1"/>
        <v>216.05081733539095</v>
      </c>
      <c r="Y136" s="23">
        <f t="shared" si="2"/>
        <v>279.20389333333338</v>
      </c>
      <c r="Z136" s="23">
        <f t="shared" si="3"/>
        <v>206.16673364197527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104.72159999999997</v>
      </c>
      <c r="AJ136" s="9">
        <f t="shared" ref="AJ136:AJ139" si="18">(AE136-W136)/AE136</f>
        <v>0.26049371660547438</v>
      </c>
      <c r="AK136" s="9">
        <f t="shared" ref="AK136:AK139" si="19">IF(AJ136&gt;0,AJ136,0)</f>
        <v>0.26049371660547438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Forward!O137*(1+SUM($B137:$B$228))-'Swap - Encargos'!F54-'Swap - Encargos'!$L54+'Swap - Encargos'!R54</f>
        <v>286.0625</v>
      </c>
      <c r="P137" s="4">
        <f>Forward!P137*(1+SUM($B137:$B$228))-'Swap - Encargos'!G54-'Swap - Encargos'!$L54+'Swap - Encargos'!S54</f>
        <v>272.7</v>
      </c>
      <c r="Q137" s="4">
        <f>Forward!Q137*(1+SUM($B137:$B$228))-'Swap - Encargos'!H54-'Swap - Encargos'!$L54+'Swap - Encargos'!T54</f>
        <v>277.5</v>
      </c>
      <c r="R137" s="4">
        <f>Forward!R137*(1+SUM($B137:$B$228))-'Swap - Encargos'!I54-'Swap - Encargos'!$L54+'Swap - Encargos'!U54</f>
        <v>257.2</v>
      </c>
      <c r="S137" s="4">
        <f>Forward!S137*(1+SUM($B137:$B$228))-'Swap - Encargos'!J54-'Swap - Encargos'!$L54+'Swap - Encargos'!V54</f>
        <v>234.88749999999999</v>
      </c>
      <c r="T137" s="4">
        <f>Forward!T137*(1+SUM($B137:$B$228))-'Swap - Encargos'!K54-'Swap - Encargos'!$L54+'Swap - Encargos'!W54</f>
        <v>231.67499999999998</v>
      </c>
      <c r="U137" s="4">
        <f>Forward!U137*(1+SUM($B137:$B$228))</f>
        <v>0</v>
      </c>
      <c r="V137" s="4"/>
      <c r="W137" s="20">
        <f t="shared" si="0"/>
        <v>276.34895833333331</v>
      </c>
      <c r="X137" s="20">
        <f t="shared" si="1"/>
        <v>216.05081733539095</v>
      </c>
      <c r="Y137" s="23">
        <f t="shared" si="2"/>
        <v>262.950625</v>
      </c>
      <c r="Z137" s="23">
        <f t="shared" si="3"/>
        <v>206.16673364197527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125.66304166666669</v>
      </c>
      <c r="AJ137" s="9">
        <f t="shared" si="18"/>
        <v>0.31258530010712787</v>
      </c>
      <c r="AK137" s="9">
        <f t="shared" si="19"/>
        <v>0.31258530010712787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Forward!O138*(1+SUM($B138:$B$228))-'Swap - Encargos'!F55-'Swap - Encargos'!$L55+'Swap - Encargos'!R55</f>
        <v>321.95460000000003</v>
      </c>
      <c r="P138" s="4">
        <f>Forward!P138*(1+SUM($B138:$B$228))-'Swap - Encargos'!G55-'Swap - Encargos'!$L55+'Swap - Encargos'!S55</f>
        <v>282.83859999999999</v>
      </c>
      <c r="Q138" s="4">
        <f>Forward!Q138*(1+SUM($B138:$B$228))-'Swap - Encargos'!H55-'Swap - Encargos'!$L55+'Swap - Encargos'!T55</f>
        <v>276.69940000000003</v>
      </c>
      <c r="R138" s="4">
        <f>Forward!R138*(1+SUM($B138:$B$228))-'Swap - Encargos'!I55-'Swap - Encargos'!$L55+'Swap - Encargos'!U55</f>
        <v>257.54860000000002</v>
      </c>
      <c r="S138" s="4">
        <f>Forward!S138*(1+SUM($B138:$B$228))-'Swap - Encargos'!J55-'Swap - Encargos'!$L55+'Swap - Encargos'!V55</f>
        <v>253.4442</v>
      </c>
      <c r="T138" s="4">
        <f>Forward!T138*(1+SUM($B138:$B$228))-'Swap - Encargos'!K55-'Swap - Encargos'!$L55+'Swap - Encargos'!W55</f>
        <v>229.27600000000001</v>
      </c>
      <c r="U138" s="4">
        <f>Forward!U138*(1+SUM($B138:$B$228))</f>
        <v>0</v>
      </c>
      <c r="V138" s="4"/>
      <c r="W138" s="20">
        <f t="shared" si="0"/>
        <v>286.67464444444448</v>
      </c>
      <c r="X138" s="20">
        <f t="shared" si="1"/>
        <v>216.05081733539095</v>
      </c>
      <c r="Y138" s="23">
        <f t="shared" si="2"/>
        <v>272.31850666666662</v>
      </c>
      <c r="Z138" s="23">
        <f t="shared" si="3"/>
        <v>206.16673364197527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115.33735555555552</v>
      </c>
      <c r="AJ138" s="9">
        <f t="shared" si="18"/>
        <v>0.28690028047808402</v>
      </c>
      <c r="AK138" s="9">
        <f t="shared" si="19"/>
        <v>0.28690028047808402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Forward!O139*(1+SUM($B139:$B$228))-'Swap - Encargos'!F56-'Swap - Encargos'!$L56+'Swap - Encargos'!R56</f>
        <v>317</v>
      </c>
      <c r="P139" s="4">
        <f>Forward!P139*(1+SUM($B139:$B$228))-'Swap - Encargos'!G56-'Swap - Encargos'!$L56+'Swap - Encargos'!S56</f>
        <v>292</v>
      </c>
      <c r="Q139" s="4">
        <f>Forward!Q139*(1+SUM($B139:$B$228))-'Swap - Encargos'!H56-'Swap - Encargos'!$L56+'Swap - Encargos'!T56</f>
        <v>277</v>
      </c>
      <c r="R139" s="4">
        <f>Forward!R139*(1+SUM($B139:$B$228))-'Swap - Encargos'!I56-'Swap - Encargos'!$L56+'Swap - Encargos'!U56</f>
        <v>260</v>
      </c>
      <c r="S139" s="4">
        <f>Forward!S139*(1+SUM($B139:$B$228))-'Swap - Encargos'!J56-'Swap - Encargos'!$L56+'Swap - Encargos'!V56</f>
        <v>244</v>
      </c>
      <c r="T139" s="4">
        <f>Forward!T139*(1+SUM($B139:$B$228))-'Swap - Encargos'!K56-'Swap - Encargos'!$L56+'Swap - Encargos'!W56</f>
        <v>231</v>
      </c>
      <c r="U139" s="4">
        <f>Forward!U139*(1+SUM($B139:$B$228))</f>
        <v>0</v>
      </c>
      <c r="V139" s="4"/>
      <c r="W139" s="20">
        <f t="shared" si="0"/>
        <v>287.41666666666669</v>
      </c>
      <c r="X139" s="20">
        <f t="shared" si="1"/>
        <v>216.05081733539095</v>
      </c>
      <c r="Y139" s="23">
        <f t="shared" si="2"/>
        <v>270.83333333333331</v>
      </c>
      <c r="Z139" s="23">
        <f t="shared" si="3"/>
        <v>206.16673364197527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114.59533333333331</v>
      </c>
      <c r="AJ139" s="9">
        <f t="shared" si="18"/>
        <v>0.28505450915229724</v>
      </c>
      <c r="AK139" s="9">
        <f t="shared" si="19"/>
        <v>0.28505450915229724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27A09-FD86-4850-B996-98071C90BA71}">
  <dimension ref="A1:AR145"/>
  <sheetViews>
    <sheetView topLeftCell="A106" workbookViewId="0">
      <selection activeCell="K130" sqref="K130"/>
    </sheetView>
  </sheetViews>
  <sheetFormatPr defaultRowHeight="14.4" x14ac:dyDescent="0.3"/>
  <cols>
    <col min="1" max="2" width="7.5546875" customWidth="1"/>
    <col min="3" max="3" width="12.33203125" customWidth="1"/>
    <col min="4" max="4" width="11.5546875" customWidth="1"/>
    <col min="5" max="22" width="12.6640625" customWidth="1"/>
    <col min="23" max="24" width="12.6640625" style="21" customWidth="1"/>
    <col min="25" max="26" width="12.6640625" style="24" customWidth="1"/>
    <col min="27" max="29" width="11.88671875" customWidth="1"/>
    <col min="32" max="32" width="12.6640625" customWidth="1"/>
    <col min="39" max="43" width="10.109375" bestFit="1" customWidth="1"/>
    <col min="44" max="44" width="4.6640625" customWidth="1"/>
    <col min="45" max="45" width="5.44140625" customWidth="1"/>
  </cols>
  <sheetData>
    <row r="1" spans="1:44" x14ac:dyDescent="0.3">
      <c r="A1" s="2" t="s">
        <v>0</v>
      </c>
      <c r="B1" s="2" t="s">
        <v>1</v>
      </c>
      <c r="C1" s="1"/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  <c r="W1" s="19" t="s">
        <v>2</v>
      </c>
      <c r="X1" s="19" t="s">
        <v>3</v>
      </c>
      <c r="Y1" s="22" t="s">
        <v>4</v>
      </c>
      <c r="Z1" s="22" t="s">
        <v>5</v>
      </c>
      <c r="AA1" s="7" t="s">
        <v>6</v>
      </c>
      <c r="AB1" s="7" t="s">
        <v>7</v>
      </c>
      <c r="AC1" s="7" t="s">
        <v>8</v>
      </c>
      <c r="AD1" s="7" t="s">
        <v>19</v>
      </c>
      <c r="AE1" s="7" t="s">
        <v>19</v>
      </c>
      <c r="AF1" s="7" t="s">
        <v>20</v>
      </c>
      <c r="AG1" s="7" t="s">
        <v>21</v>
      </c>
      <c r="AH1" s="7" t="s">
        <v>22</v>
      </c>
      <c r="AI1" s="7" t="s">
        <v>23</v>
      </c>
      <c r="AJ1" s="7" t="s">
        <v>13</v>
      </c>
      <c r="AK1" s="7" t="s">
        <v>24</v>
      </c>
      <c r="AL1" s="7" t="s">
        <v>25</v>
      </c>
      <c r="AM1" s="26" t="s">
        <v>14</v>
      </c>
      <c r="AN1" s="26" t="s">
        <v>15</v>
      </c>
      <c r="AO1" s="26" t="s">
        <v>16</v>
      </c>
      <c r="AP1" s="26" t="s">
        <v>17</v>
      </c>
      <c r="AQ1" s="26" t="s">
        <v>18</v>
      </c>
      <c r="AR1" s="26"/>
    </row>
    <row r="2" spans="1:44" x14ac:dyDescent="0.3">
      <c r="A2" s="11"/>
      <c r="B2" s="11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6"/>
      <c r="T2" s="6"/>
      <c r="U2" s="6"/>
      <c r="V2" s="6"/>
      <c r="W2" s="20"/>
      <c r="X2" s="20"/>
      <c r="Y2" s="23"/>
      <c r="Z2" s="23"/>
      <c r="AA2" s="15"/>
      <c r="AB2" s="15"/>
      <c r="AC2" s="17"/>
      <c r="AD2" s="4"/>
      <c r="AE2" s="4"/>
      <c r="AF2" s="8"/>
      <c r="AG2" s="14"/>
      <c r="AH2" s="18"/>
      <c r="AI2" s="25"/>
      <c r="AJ2" s="9"/>
      <c r="AK2" s="9"/>
      <c r="AL2" s="9"/>
      <c r="AM2" s="14"/>
      <c r="AN2" s="14"/>
      <c r="AO2" s="14"/>
      <c r="AP2" s="14"/>
      <c r="AQ2" s="14"/>
      <c r="AR2" s="14"/>
    </row>
    <row r="3" spans="1:44" x14ac:dyDescent="0.3">
      <c r="A3" s="11"/>
      <c r="B3" s="1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6"/>
      <c r="T3" s="6"/>
      <c r="U3" s="6"/>
      <c r="V3" s="6"/>
      <c r="W3" s="20"/>
      <c r="X3" s="20"/>
      <c r="Y3" s="23"/>
      <c r="Z3" s="23"/>
      <c r="AA3" s="4"/>
      <c r="AB3" s="4"/>
      <c r="AC3" s="17"/>
      <c r="AD3" s="4"/>
      <c r="AE3" s="4"/>
      <c r="AF3" s="8"/>
      <c r="AG3" s="14"/>
      <c r="AH3" s="18"/>
      <c r="AI3" s="25"/>
      <c r="AJ3" s="9"/>
      <c r="AK3" s="9"/>
      <c r="AL3" s="9"/>
      <c r="AM3" s="14"/>
      <c r="AN3" s="14"/>
      <c r="AO3" s="14"/>
      <c r="AP3" s="14"/>
      <c r="AQ3" s="14"/>
      <c r="AR3" s="14"/>
    </row>
    <row r="4" spans="1:44" x14ac:dyDescent="0.3">
      <c r="A4" s="11"/>
      <c r="B4" s="11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6"/>
      <c r="T4" s="6"/>
      <c r="U4" s="6"/>
      <c r="V4" s="6"/>
      <c r="W4" s="20"/>
      <c r="X4" s="20"/>
      <c r="Y4" s="23"/>
      <c r="Z4" s="23"/>
      <c r="AA4" s="4"/>
      <c r="AB4" s="4"/>
      <c r="AC4" s="17"/>
      <c r="AD4" s="4"/>
      <c r="AE4" s="4"/>
      <c r="AF4" s="8"/>
      <c r="AG4" s="14"/>
      <c r="AH4" s="18"/>
      <c r="AI4" s="25"/>
      <c r="AJ4" s="9"/>
      <c r="AK4" s="9"/>
      <c r="AL4" s="9"/>
      <c r="AM4" s="14"/>
      <c r="AN4" s="14"/>
      <c r="AO4" s="14"/>
      <c r="AP4" s="14"/>
      <c r="AQ4" s="14"/>
      <c r="AR4" s="14"/>
    </row>
    <row r="5" spans="1:44" x14ac:dyDescent="0.3">
      <c r="A5" s="11"/>
      <c r="B5" s="11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6"/>
      <c r="T5" s="6"/>
      <c r="U5" s="6"/>
      <c r="V5" s="6"/>
      <c r="W5" s="20"/>
      <c r="X5" s="20"/>
      <c r="Y5" s="23"/>
      <c r="Z5" s="23"/>
      <c r="AA5" s="4"/>
      <c r="AB5" s="4"/>
      <c r="AC5" s="17"/>
      <c r="AD5" s="4"/>
      <c r="AE5" s="4"/>
      <c r="AF5" s="8"/>
      <c r="AG5" s="14"/>
      <c r="AH5" s="18"/>
      <c r="AI5" s="25"/>
      <c r="AJ5" s="9"/>
      <c r="AK5" s="9"/>
      <c r="AL5" s="9"/>
      <c r="AM5" s="14"/>
      <c r="AN5" s="14"/>
      <c r="AO5" s="14"/>
      <c r="AP5" s="14"/>
      <c r="AQ5" s="14"/>
      <c r="AR5" s="14"/>
    </row>
    <row r="6" spans="1:44" x14ac:dyDescent="0.3">
      <c r="A6" s="11"/>
      <c r="B6" s="11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6"/>
      <c r="T6" s="6"/>
      <c r="U6" s="6"/>
      <c r="V6" s="6"/>
      <c r="W6" s="20"/>
      <c r="X6" s="20"/>
      <c r="Y6" s="23"/>
      <c r="Z6" s="23"/>
      <c r="AA6" s="4"/>
      <c r="AB6" s="4"/>
      <c r="AC6" s="17"/>
      <c r="AD6" s="4"/>
      <c r="AE6" s="4"/>
      <c r="AF6" s="8"/>
      <c r="AG6" s="14"/>
      <c r="AH6" s="18"/>
      <c r="AI6" s="25"/>
      <c r="AJ6" s="9"/>
      <c r="AK6" s="9"/>
      <c r="AL6" s="9"/>
      <c r="AM6" s="14"/>
      <c r="AN6" s="14"/>
      <c r="AO6" s="14"/>
      <c r="AP6" s="14"/>
      <c r="AQ6" s="14"/>
      <c r="AR6" s="14"/>
    </row>
    <row r="7" spans="1:44" x14ac:dyDescent="0.3">
      <c r="A7" s="11"/>
      <c r="B7" s="11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6"/>
      <c r="T7" s="6"/>
      <c r="U7" s="6"/>
      <c r="V7" s="6"/>
      <c r="W7" s="20"/>
      <c r="X7" s="20"/>
      <c r="Y7" s="23"/>
      <c r="Z7" s="23"/>
      <c r="AA7" s="4"/>
      <c r="AB7" s="4"/>
      <c r="AC7" s="17"/>
      <c r="AD7" s="4"/>
      <c r="AE7" s="4"/>
      <c r="AF7" s="8"/>
      <c r="AG7" s="14"/>
      <c r="AH7" s="18"/>
      <c r="AI7" s="25"/>
      <c r="AJ7" s="9"/>
      <c r="AK7" s="9"/>
      <c r="AL7" s="9"/>
      <c r="AM7" s="14"/>
      <c r="AN7" s="14"/>
      <c r="AO7" s="14"/>
      <c r="AP7" s="14"/>
      <c r="AQ7" s="14"/>
      <c r="AR7" s="14"/>
    </row>
    <row r="8" spans="1:44" x14ac:dyDescent="0.3">
      <c r="A8" s="11"/>
      <c r="B8" s="11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"/>
      <c r="T8" s="6"/>
      <c r="U8" s="6"/>
      <c r="V8" s="6"/>
      <c r="W8" s="20"/>
      <c r="X8" s="20"/>
      <c r="Y8" s="23"/>
      <c r="Z8" s="23"/>
      <c r="AA8" s="4"/>
      <c r="AB8" s="4"/>
      <c r="AC8" s="17"/>
      <c r="AD8" s="4"/>
      <c r="AE8" s="4"/>
      <c r="AF8" s="8"/>
      <c r="AG8" s="14"/>
      <c r="AH8" s="18"/>
      <c r="AI8" s="25"/>
      <c r="AJ8" s="9"/>
      <c r="AK8" s="9"/>
      <c r="AL8" s="9"/>
      <c r="AM8" s="14"/>
      <c r="AN8" s="14"/>
      <c r="AO8" s="14"/>
      <c r="AP8" s="14"/>
      <c r="AQ8" s="14"/>
      <c r="AR8" s="14"/>
    </row>
    <row r="9" spans="1:44" x14ac:dyDescent="0.3">
      <c r="A9" s="11"/>
      <c r="B9" s="11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/>
      <c r="T9" s="6"/>
      <c r="U9" s="6"/>
      <c r="V9" s="6"/>
      <c r="W9" s="20"/>
      <c r="X9" s="20"/>
      <c r="Y9" s="23"/>
      <c r="Z9" s="23"/>
      <c r="AA9" s="4"/>
      <c r="AB9" s="4"/>
      <c r="AC9" s="17"/>
      <c r="AD9" s="4"/>
      <c r="AE9" s="4"/>
      <c r="AF9" s="8"/>
      <c r="AG9" s="14"/>
      <c r="AH9" s="18"/>
      <c r="AI9" s="25"/>
      <c r="AJ9" s="9"/>
      <c r="AK9" s="9"/>
      <c r="AL9" s="9"/>
      <c r="AM9" s="14"/>
      <c r="AN9" s="14"/>
      <c r="AO9" s="14"/>
      <c r="AP9" s="14"/>
      <c r="AQ9" s="14"/>
      <c r="AR9" s="14"/>
    </row>
    <row r="10" spans="1:44" x14ac:dyDescent="0.3">
      <c r="A10" s="11"/>
      <c r="B10" s="11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6"/>
      <c r="T10" s="6"/>
      <c r="U10" s="6"/>
      <c r="V10" s="6"/>
      <c r="W10" s="20"/>
      <c r="X10" s="20"/>
      <c r="Y10" s="23"/>
      <c r="Z10" s="23"/>
      <c r="AA10" s="4"/>
      <c r="AB10" s="4"/>
      <c r="AC10" s="17"/>
      <c r="AD10" s="4"/>
      <c r="AE10" s="4"/>
      <c r="AF10" s="8"/>
      <c r="AG10" s="14"/>
      <c r="AH10" s="18"/>
      <c r="AI10" s="25"/>
      <c r="AJ10" s="9"/>
      <c r="AK10" s="9"/>
      <c r="AL10" s="9"/>
      <c r="AM10" s="14"/>
      <c r="AN10" s="14"/>
      <c r="AO10" s="14"/>
      <c r="AP10" s="14"/>
      <c r="AQ10" s="14"/>
      <c r="AR10" s="14"/>
    </row>
    <row r="11" spans="1:44" x14ac:dyDescent="0.3">
      <c r="A11" s="11"/>
      <c r="B11" s="11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6"/>
      <c r="T11" s="6"/>
      <c r="U11" s="6"/>
      <c r="V11" s="6"/>
      <c r="W11" s="20"/>
      <c r="X11" s="20"/>
      <c r="Y11" s="23"/>
      <c r="Z11" s="23"/>
      <c r="AA11" s="4"/>
      <c r="AB11" s="4"/>
      <c r="AC11" s="17"/>
      <c r="AD11" s="4"/>
      <c r="AE11" s="4"/>
      <c r="AF11" s="8"/>
      <c r="AG11" s="14"/>
      <c r="AH11" s="18"/>
      <c r="AI11" s="25"/>
      <c r="AJ11" s="9"/>
      <c r="AK11" s="9"/>
      <c r="AL11" s="9"/>
      <c r="AM11" s="14"/>
      <c r="AN11" s="14"/>
      <c r="AO11" s="14"/>
      <c r="AP11" s="14"/>
      <c r="AQ11" s="14"/>
      <c r="AR11" s="14"/>
    </row>
    <row r="12" spans="1:44" x14ac:dyDescent="0.3">
      <c r="A12" s="11"/>
      <c r="B12" s="11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6"/>
      <c r="T12" s="6"/>
      <c r="U12" s="6"/>
      <c r="V12" s="6"/>
      <c r="W12" s="20"/>
      <c r="X12" s="20"/>
      <c r="Y12" s="23"/>
      <c r="Z12" s="23"/>
      <c r="AA12" s="4"/>
      <c r="AB12" s="4"/>
      <c r="AC12" s="17"/>
      <c r="AD12" s="4"/>
      <c r="AE12" s="4"/>
      <c r="AF12" s="8"/>
      <c r="AG12" s="14"/>
      <c r="AH12" s="18"/>
      <c r="AI12" s="25"/>
      <c r="AJ12" s="9"/>
      <c r="AK12" s="9"/>
      <c r="AL12" s="9"/>
      <c r="AM12" s="14"/>
      <c r="AN12" s="14"/>
      <c r="AO12" s="14"/>
      <c r="AP12" s="14"/>
      <c r="AQ12" s="14"/>
      <c r="AR12" s="14"/>
    </row>
    <row r="13" spans="1:44" x14ac:dyDescent="0.3">
      <c r="A13" s="11"/>
      <c r="B13" s="11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6"/>
      <c r="T13" s="6"/>
      <c r="U13" s="6"/>
      <c r="V13" s="6"/>
      <c r="W13" s="20"/>
      <c r="X13" s="20"/>
      <c r="Y13" s="23"/>
      <c r="Z13" s="23"/>
      <c r="AA13" s="4"/>
      <c r="AB13" s="4"/>
      <c r="AC13" s="17"/>
      <c r="AD13" s="4"/>
      <c r="AE13" s="4"/>
      <c r="AF13" s="8"/>
      <c r="AG13" s="14"/>
      <c r="AH13" s="18"/>
      <c r="AI13" s="25"/>
      <c r="AJ13" s="9"/>
      <c r="AK13" s="9"/>
      <c r="AL13" s="9"/>
      <c r="AM13" s="14"/>
      <c r="AN13" s="14"/>
      <c r="AO13" s="14"/>
      <c r="AP13" s="14"/>
      <c r="AQ13" s="14"/>
      <c r="AR13" s="14"/>
    </row>
    <row r="14" spans="1:44" x14ac:dyDescent="0.3">
      <c r="A14" s="11"/>
      <c r="B14" s="11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6"/>
      <c r="T14" s="6"/>
      <c r="U14" s="6"/>
      <c r="V14" s="6"/>
      <c r="W14" s="20"/>
      <c r="X14" s="20"/>
      <c r="Y14" s="23"/>
      <c r="Z14" s="23"/>
      <c r="AA14" s="4"/>
      <c r="AB14" s="4"/>
      <c r="AC14" s="15"/>
      <c r="AD14" s="4"/>
      <c r="AE14" s="4"/>
      <c r="AF14" s="8"/>
      <c r="AG14" s="14"/>
      <c r="AH14" s="8"/>
      <c r="AI14" s="25"/>
      <c r="AJ14" s="9"/>
      <c r="AK14" s="9"/>
      <c r="AL14" s="9"/>
      <c r="AM14" s="14"/>
      <c r="AN14" s="14"/>
      <c r="AO14" s="14"/>
      <c r="AP14" s="14"/>
      <c r="AQ14" s="14"/>
      <c r="AR14" s="14"/>
    </row>
    <row r="15" spans="1:44" x14ac:dyDescent="0.3">
      <c r="A15" s="11"/>
      <c r="B15" s="11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6"/>
      <c r="T15" s="6"/>
      <c r="U15" s="6"/>
      <c r="V15" s="6"/>
      <c r="W15" s="20"/>
      <c r="X15" s="20"/>
      <c r="Y15" s="23"/>
      <c r="Z15" s="23"/>
      <c r="AA15" s="4"/>
      <c r="AB15" s="4"/>
      <c r="AC15" s="4"/>
      <c r="AD15" s="4"/>
      <c r="AE15" s="4"/>
      <c r="AF15" s="8"/>
      <c r="AG15" s="14"/>
      <c r="AH15" s="8"/>
      <c r="AI15" s="25"/>
      <c r="AJ15" s="9"/>
      <c r="AK15" s="9"/>
      <c r="AL15" s="9"/>
      <c r="AM15" s="14"/>
      <c r="AN15" s="14"/>
      <c r="AO15" s="14"/>
      <c r="AP15" s="14"/>
      <c r="AQ15" s="14"/>
      <c r="AR15" s="14"/>
    </row>
    <row r="16" spans="1:44" x14ac:dyDescent="0.3">
      <c r="A16" s="11"/>
      <c r="B16" s="11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6"/>
      <c r="T16" s="6"/>
      <c r="U16" s="6"/>
      <c r="V16" s="6"/>
      <c r="W16" s="20"/>
      <c r="X16" s="20"/>
      <c r="Y16" s="23"/>
      <c r="Z16" s="23"/>
      <c r="AA16" s="4"/>
      <c r="AB16" s="4"/>
      <c r="AC16" s="4"/>
      <c r="AD16" s="4"/>
      <c r="AE16" s="4"/>
      <c r="AF16" s="8"/>
      <c r="AG16" s="14"/>
      <c r="AH16" s="8"/>
      <c r="AI16" s="25"/>
      <c r="AJ16" s="9"/>
      <c r="AK16" s="9"/>
      <c r="AL16" s="9"/>
      <c r="AM16" s="14"/>
      <c r="AN16" s="14"/>
      <c r="AO16" s="14"/>
      <c r="AP16" s="14"/>
      <c r="AQ16" s="14"/>
      <c r="AR16" s="14"/>
    </row>
    <row r="17" spans="1:44" x14ac:dyDescent="0.3">
      <c r="A17" s="11"/>
      <c r="B17" s="11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6"/>
      <c r="T17" s="6"/>
      <c r="U17" s="6"/>
      <c r="V17" s="6"/>
      <c r="W17" s="20"/>
      <c r="X17" s="20"/>
      <c r="Y17" s="23"/>
      <c r="Z17" s="23"/>
      <c r="AA17" s="4"/>
      <c r="AB17" s="4"/>
      <c r="AC17" s="4"/>
      <c r="AD17" s="4"/>
      <c r="AE17" s="4"/>
      <c r="AF17" s="8"/>
      <c r="AG17" s="14"/>
      <c r="AH17" s="8"/>
      <c r="AI17" s="25"/>
      <c r="AJ17" s="9"/>
      <c r="AK17" s="9"/>
      <c r="AL17" s="9"/>
      <c r="AM17" s="14"/>
      <c r="AN17" s="14"/>
      <c r="AO17" s="14"/>
      <c r="AP17" s="14"/>
      <c r="AQ17" s="14"/>
      <c r="AR17" s="14"/>
    </row>
    <row r="18" spans="1:44" x14ac:dyDescent="0.3">
      <c r="A18" s="11"/>
      <c r="B18" s="11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6"/>
      <c r="T18" s="6"/>
      <c r="U18" s="6"/>
      <c r="V18" s="6"/>
      <c r="W18" s="20"/>
      <c r="X18" s="20"/>
      <c r="Y18" s="23"/>
      <c r="Z18" s="23"/>
      <c r="AA18" s="4"/>
      <c r="AB18" s="4"/>
      <c r="AC18" s="4"/>
      <c r="AD18" s="4"/>
      <c r="AE18" s="4"/>
      <c r="AF18" s="8"/>
      <c r="AG18" s="14"/>
      <c r="AH18" s="8"/>
      <c r="AI18" s="25"/>
      <c r="AJ18" s="9"/>
      <c r="AK18" s="9"/>
      <c r="AL18" s="9"/>
      <c r="AM18" s="14"/>
      <c r="AN18" s="14"/>
      <c r="AO18" s="14"/>
      <c r="AP18" s="14"/>
      <c r="AQ18" s="14"/>
      <c r="AR18" s="14"/>
    </row>
    <row r="19" spans="1:44" x14ac:dyDescent="0.3">
      <c r="A19" s="11"/>
      <c r="B19" s="11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6"/>
      <c r="T19" s="6"/>
      <c r="U19" s="6"/>
      <c r="V19" s="6"/>
      <c r="W19" s="20"/>
      <c r="X19" s="20"/>
      <c r="Y19" s="23"/>
      <c r="Z19" s="23"/>
      <c r="AA19" s="4"/>
      <c r="AB19" s="4"/>
      <c r="AC19" s="4"/>
      <c r="AD19" s="4"/>
      <c r="AE19" s="4"/>
      <c r="AF19" s="8"/>
      <c r="AG19" s="14"/>
      <c r="AH19" s="8"/>
      <c r="AI19" s="25"/>
      <c r="AJ19" s="9"/>
      <c r="AK19" s="9"/>
      <c r="AL19" s="9"/>
      <c r="AM19" s="14"/>
      <c r="AN19" s="14"/>
      <c r="AO19" s="14"/>
      <c r="AP19" s="14"/>
      <c r="AQ19" s="14"/>
      <c r="AR19" s="14"/>
    </row>
    <row r="20" spans="1:44" x14ac:dyDescent="0.3">
      <c r="A20" s="11"/>
      <c r="B20" s="11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6"/>
      <c r="T20" s="6"/>
      <c r="U20" s="6"/>
      <c r="V20" s="6"/>
      <c r="W20" s="20"/>
      <c r="X20" s="20"/>
      <c r="Y20" s="23"/>
      <c r="Z20" s="23"/>
      <c r="AA20" s="4"/>
      <c r="AB20" s="4"/>
      <c r="AC20" s="4"/>
      <c r="AD20" s="4"/>
      <c r="AE20" s="4"/>
      <c r="AF20" s="8"/>
      <c r="AG20" s="14"/>
      <c r="AH20" s="8"/>
      <c r="AI20" s="25"/>
      <c r="AJ20" s="9"/>
      <c r="AK20" s="9"/>
      <c r="AL20" s="9"/>
      <c r="AM20" s="14"/>
      <c r="AN20" s="14"/>
      <c r="AO20" s="14"/>
      <c r="AP20" s="14"/>
      <c r="AQ20" s="14"/>
      <c r="AR20" s="14"/>
    </row>
    <row r="21" spans="1:44" x14ac:dyDescent="0.3">
      <c r="A21" s="11"/>
      <c r="B21" s="11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6"/>
      <c r="T21" s="6"/>
      <c r="U21" s="6"/>
      <c r="V21" s="6"/>
      <c r="W21" s="20"/>
      <c r="X21" s="20"/>
      <c r="Y21" s="23"/>
      <c r="Z21" s="23"/>
      <c r="AA21" s="4"/>
      <c r="AB21" s="4"/>
      <c r="AC21" s="4"/>
      <c r="AD21" s="4"/>
      <c r="AE21" s="4"/>
      <c r="AF21" s="8"/>
      <c r="AG21" s="14"/>
      <c r="AH21" s="8"/>
      <c r="AI21" s="25"/>
      <c r="AJ21" s="9"/>
      <c r="AK21" s="9"/>
      <c r="AL21" s="9"/>
      <c r="AM21" s="14"/>
      <c r="AN21" s="14"/>
      <c r="AO21" s="14"/>
      <c r="AP21" s="14"/>
      <c r="AQ21" s="14"/>
      <c r="AR21" s="14"/>
    </row>
    <row r="22" spans="1:44" x14ac:dyDescent="0.3">
      <c r="A22" s="11"/>
      <c r="B22" s="11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6"/>
      <c r="T22" s="6"/>
      <c r="U22" s="6"/>
      <c r="V22" s="6"/>
      <c r="W22" s="20"/>
      <c r="X22" s="20"/>
      <c r="Y22" s="23"/>
      <c r="Z22" s="23"/>
      <c r="AA22" s="4"/>
      <c r="AB22" s="4"/>
      <c r="AC22" s="4"/>
      <c r="AD22" s="4"/>
      <c r="AE22" s="4"/>
      <c r="AF22" s="8"/>
      <c r="AG22" s="14"/>
      <c r="AH22" s="8"/>
      <c r="AI22" s="25"/>
      <c r="AJ22" s="9"/>
      <c r="AK22" s="9"/>
      <c r="AL22" s="9"/>
      <c r="AM22" s="14"/>
      <c r="AN22" s="14"/>
      <c r="AO22" s="14"/>
      <c r="AP22" s="14"/>
      <c r="AQ22" s="14"/>
      <c r="AR22" s="14"/>
    </row>
    <row r="23" spans="1:44" x14ac:dyDescent="0.3">
      <c r="A23" s="11"/>
      <c r="B23" s="11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6"/>
      <c r="T23" s="6"/>
      <c r="U23" s="6"/>
      <c r="V23" s="6"/>
      <c r="W23" s="20"/>
      <c r="X23" s="20"/>
      <c r="Y23" s="23"/>
      <c r="Z23" s="23"/>
      <c r="AA23" s="4"/>
      <c r="AB23" s="4"/>
      <c r="AC23" s="4"/>
      <c r="AD23" s="4"/>
      <c r="AE23" s="4"/>
      <c r="AF23" s="8"/>
      <c r="AG23" s="14"/>
      <c r="AH23" s="8"/>
      <c r="AI23" s="25"/>
      <c r="AJ23" s="9"/>
      <c r="AK23" s="9"/>
      <c r="AL23" s="9"/>
      <c r="AM23" s="14"/>
      <c r="AN23" s="14"/>
      <c r="AO23" s="14"/>
      <c r="AP23" s="14"/>
      <c r="AQ23" s="14"/>
      <c r="AR23" s="14"/>
    </row>
    <row r="24" spans="1:44" x14ac:dyDescent="0.3">
      <c r="A24" s="11"/>
      <c r="B24" s="11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6"/>
      <c r="T24" s="6"/>
      <c r="U24" s="6"/>
      <c r="V24" s="6"/>
      <c r="W24" s="20"/>
      <c r="X24" s="20"/>
      <c r="Y24" s="23"/>
      <c r="Z24" s="23"/>
      <c r="AA24" s="4"/>
      <c r="AB24" s="4"/>
      <c r="AC24" s="4"/>
      <c r="AD24" s="4"/>
      <c r="AE24" s="4"/>
      <c r="AF24" s="8"/>
      <c r="AG24" s="14"/>
      <c r="AH24" s="8"/>
      <c r="AI24" s="25"/>
      <c r="AJ24" s="9"/>
      <c r="AK24" s="9"/>
      <c r="AL24" s="9"/>
      <c r="AM24" s="14"/>
      <c r="AN24" s="14"/>
      <c r="AO24" s="14"/>
      <c r="AP24" s="14"/>
      <c r="AQ24" s="14"/>
      <c r="AR24" s="14"/>
    </row>
    <row r="25" spans="1:44" x14ac:dyDescent="0.3">
      <c r="A25" s="11"/>
      <c r="B25" s="11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6"/>
      <c r="T25" s="6"/>
      <c r="U25" s="6"/>
      <c r="V25" s="6"/>
      <c r="W25" s="20"/>
      <c r="X25" s="20"/>
      <c r="Y25" s="23"/>
      <c r="Z25" s="23"/>
      <c r="AA25" s="4"/>
      <c r="AB25" s="4"/>
      <c r="AC25" s="4"/>
      <c r="AD25" s="4"/>
      <c r="AE25" s="4"/>
      <c r="AF25" s="8"/>
      <c r="AG25" s="14"/>
      <c r="AH25" s="8"/>
      <c r="AI25" s="25"/>
      <c r="AJ25" s="9"/>
      <c r="AK25" s="9"/>
      <c r="AL25" s="9"/>
      <c r="AM25" s="14"/>
      <c r="AN25" s="14"/>
      <c r="AO25" s="14"/>
      <c r="AP25" s="14"/>
      <c r="AQ25" s="14"/>
      <c r="AR25" s="14"/>
    </row>
    <row r="26" spans="1:44" x14ac:dyDescent="0.3">
      <c r="A26" s="11"/>
      <c r="B26" s="11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6"/>
      <c r="T26" s="6"/>
      <c r="U26" s="6"/>
      <c r="V26" s="6"/>
      <c r="W26" s="20"/>
      <c r="X26" s="20"/>
      <c r="Y26" s="23"/>
      <c r="Z26" s="23"/>
      <c r="AA26" s="4"/>
      <c r="AB26" s="4"/>
      <c r="AC26" s="4"/>
      <c r="AD26" s="4"/>
      <c r="AE26" s="4"/>
      <c r="AF26" s="8"/>
      <c r="AG26" s="14"/>
      <c r="AH26" s="8"/>
      <c r="AI26" s="25"/>
      <c r="AJ26" s="9"/>
      <c r="AK26" s="9"/>
      <c r="AL26" s="9"/>
      <c r="AM26" s="14"/>
      <c r="AN26" s="14"/>
      <c r="AO26" s="14"/>
      <c r="AP26" s="14"/>
      <c r="AQ26" s="14"/>
      <c r="AR26" s="14"/>
    </row>
    <row r="27" spans="1:44" x14ac:dyDescent="0.3">
      <c r="A27" s="11"/>
      <c r="B27" s="11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6"/>
      <c r="T27" s="6"/>
      <c r="U27" s="6"/>
      <c r="V27" s="6"/>
      <c r="W27" s="20"/>
      <c r="X27" s="20"/>
      <c r="Y27" s="23"/>
      <c r="Z27" s="23"/>
      <c r="AA27" s="4"/>
      <c r="AB27" s="4"/>
      <c r="AC27" s="4"/>
      <c r="AD27" s="4"/>
      <c r="AE27" s="4"/>
      <c r="AF27" s="8"/>
      <c r="AG27" s="14"/>
      <c r="AH27" s="8"/>
      <c r="AI27" s="25"/>
      <c r="AJ27" s="9"/>
      <c r="AK27" s="9"/>
      <c r="AL27" s="9"/>
      <c r="AM27" s="14"/>
      <c r="AN27" s="14"/>
      <c r="AO27" s="14"/>
      <c r="AP27" s="14"/>
      <c r="AQ27" s="14"/>
      <c r="AR27" s="14"/>
    </row>
    <row r="28" spans="1:44" x14ac:dyDescent="0.3">
      <c r="A28" s="11"/>
      <c r="B28" s="11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6"/>
      <c r="T28" s="6"/>
      <c r="U28" s="6"/>
      <c r="V28" s="6"/>
      <c r="W28" s="20"/>
      <c r="X28" s="20"/>
      <c r="Y28" s="23"/>
      <c r="Z28" s="23"/>
      <c r="AA28" s="4"/>
      <c r="AB28" s="4"/>
      <c r="AC28" s="4"/>
      <c r="AD28" s="4"/>
      <c r="AE28" s="4"/>
      <c r="AF28" s="8"/>
      <c r="AG28" s="14"/>
      <c r="AH28" s="8"/>
      <c r="AI28" s="25"/>
      <c r="AJ28" s="9"/>
      <c r="AK28" s="9"/>
      <c r="AL28" s="9"/>
      <c r="AM28" s="14"/>
      <c r="AN28" s="14"/>
      <c r="AO28" s="14"/>
      <c r="AP28" s="14"/>
      <c r="AQ28" s="14"/>
      <c r="AR28" s="14"/>
    </row>
    <row r="29" spans="1:44" x14ac:dyDescent="0.3">
      <c r="A29" s="11"/>
      <c r="B29" s="11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6"/>
      <c r="T29" s="6"/>
      <c r="U29" s="6"/>
      <c r="V29" s="6"/>
      <c r="W29" s="20"/>
      <c r="X29" s="20"/>
      <c r="Y29" s="23"/>
      <c r="Z29" s="23"/>
      <c r="AA29" s="4"/>
      <c r="AB29" s="4"/>
      <c r="AC29" s="4"/>
      <c r="AD29" s="4"/>
      <c r="AE29" s="4"/>
      <c r="AF29" s="8"/>
      <c r="AG29" s="14"/>
      <c r="AH29" s="8"/>
      <c r="AI29" s="25"/>
      <c r="AJ29" s="9"/>
      <c r="AK29" s="9"/>
      <c r="AL29" s="9"/>
      <c r="AM29" s="14"/>
      <c r="AN29" s="14"/>
      <c r="AO29" s="14"/>
      <c r="AP29" s="14"/>
      <c r="AQ29" s="14"/>
      <c r="AR29" s="14"/>
    </row>
    <row r="30" spans="1:44" x14ac:dyDescent="0.3">
      <c r="A30" s="11"/>
      <c r="B30" s="11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6"/>
      <c r="T30" s="6"/>
      <c r="U30" s="6"/>
      <c r="V30" s="6"/>
      <c r="W30" s="20"/>
      <c r="X30" s="20"/>
      <c r="Y30" s="23"/>
      <c r="Z30" s="23"/>
      <c r="AA30" s="4"/>
      <c r="AB30" s="4"/>
      <c r="AC30" s="4"/>
      <c r="AD30" s="4"/>
      <c r="AE30" s="4"/>
      <c r="AF30" s="8"/>
      <c r="AG30" s="14"/>
      <c r="AH30" s="8"/>
      <c r="AI30" s="25"/>
      <c r="AJ30" s="9"/>
      <c r="AK30" s="9"/>
      <c r="AL30" s="9"/>
      <c r="AM30" s="14"/>
      <c r="AN30" s="14"/>
      <c r="AO30" s="14"/>
      <c r="AP30" s="14"/>
      <c r="AQ30" s="14"/>
      <c r="AR30" s="14"/>
    </row>
    <row r="31" spans="1:44" x14ac:dyDescent="0.3">
      <c r="A31" s="11"/>
      <c r="B31" s="11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6"/>
      <c r="T31" s="6"/>
      <c r="U31" s="6"/>
      <c r="V31" s="6"/>
      <c r="W31" s="20"/>
      <c r="X31" s="20"/>
      <c r="Y31" s="23"/>
      <c r="Z31" s="23"/>
      <c r="AA31" s="4"/>
      <c r="AB31" s="4"/>
      <c r="AC31" s="4"/>
      <c r="AD31" s="4"/>
      <c r="AE31" s="4"/>
      <c r="AF31" s="8"/>
      <c r="AG31" s="14"/>
      <c r="AH31" s="8"/>
      <c r="AI31" s="25"/>
      <c r="AJ31" s="9"/>
      <c r="AK31" s="9"/>
      <c r="AL31" s="9"/>
      <c r="AM31" s="14"/>
      <c r="AN31" s="14"/>
      <c r="AO31" s="14"/>
      <c r="AP31" s="14"/>
      <c r="AQ31" s="14"/>
      <c r="AR31" s="14"/>
    </row>
    <row r="32" spans="1:44" x14ac:dyDescent="0.3">
      <c r="A32" s="11"/>
      <c r="B32" s="11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6"/>
      <c r="T32" s="6"/>
      <c r="U32" s="6"/>
      <c r="V32" s="6"/>
      <c r="W32" s="20"/>
      <c r="X32" s="20"/>
      <c r="Y32" s="23"/>
      <c r="Z32" s="23"/>
      <c r="AA32" s="4"/>
      <c r="AB32" s="4"/>
      <c r="AC32" s="4"/>
      <c r="AD32" s="4"/>
      <c r="AE32" s="4"/>
      <c r="AF32" s="8"/>
      <c r="AG32" s="14"/>
      <c r="AH32" s="8"/>
      <c r="AI32" s="25"/>
      <c r="AJ32" s="9"/>
      <c r="AK32" s="9"/>
      <c r="AL32" s="9"/>
      <c r="AM32" s="14"/>
      <c r="AN32" s="14"/>
      <c r="AO32" s="14"/>
      <c r="AP32" s="14"/>
      <c r="AQ32" s="14"/>
      <c r="AR32" s="14"/>
    </row>
    <row r="33" spans="1:44" x14ac:dyDescent="0.3">
      <c r="A33" s="11"/>
      <c r="B33" s="11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6"/>
      <c r="T33" s="6"/>
      <c r="U33" s="6"/>
      <c r="V33" s="6"/>
      <c r="W33" s="20"/>
      <c r="X33" s="20"/>
      <c r="Y33" s="23"/>
      <c r="Z33" s="23"/>
      <c r="AA33" s="4"/>
      <c r="AB33" s="4"/>
      <c r="AC33" s="4"/>
      <c r="AD33" s="4"/>
      <c r="AE33" s="4"/>
      <c r="AF33" s="8"/>
      <c r="AG33" s="14"/>
      <c r="AH33" s="8"/>
      <c r="AI33" s="25"/>
      <c r="AJ33" s="9"/>
      <c r="AK33" s="9"/>
      <c r="AL33" s="9"/>
      <c r="AM33" s="14"/>
      <c r="AN33" s="14"/>
      <c r="AO33" s="14"/>
      <c r="AP33" s="14"/>
      <c r="AQ33" s="14"/>
      <c r="AR33" s="14"/>
    </row>
    <row r="34" spans="1:44" x14ac:dyDescent="0.3">
      <c r="A34" s="11"/>
      <c r="B34" s="11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6"/>
      <c r="T34" s="6"/>
      <c r="U34" s="6"/>
      <c r="V34" s="6"/>
      <c r="W34" s="20"/>
      <c r="X34" s="20"/>
      <c r="Y34" s="23"/>
      <c r="Z34" s="23"/>
      <c r="AA34" s="4"/>
      <c r="AB34" s="4"/>
      <c r="AC34" s="4"/>
      <c r="AD34" s="4"/>
      <c r="AE34" s="4"/>
      <c r="AF34" s="8"/>
      <c r="AG34" s="14"/>
      <c r="AH34" s="8"/>
      <c r="AI34" s="25"/>
      <c r="AJ34" s="9"/>
      <c r="AK34" s="9"/>
      <c r="AL34" s="9"/>
      <c r="AM34" s="14"/>
      <c r="AN34" s="14"/>
      <c r="AO34" s="14"/>
      <c r="AP34" s="14"/>
      <c r="AQ34" s="14"/>
      <c r="AR34" s="14"/>
    </row>
    <row r="35" spans="1:44" x14ac:dyDescent="0.3">
      <c r="A35" s="11"/>
      <c r="B35" s="11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6"/>
      <c r="T35" s="6"/>
      <c r="U35" s="6"/>
      <c r="V35" s="6"/>
      <c r="W35" s="20"/>
      <c r="X35" s="20"/>
      <c r="Y35" s="23"/>
      <c r="Z35" s="23"/>
      <c r="AA35" s="4"/>
      <c r="AB35" s="4"/>
      <c r="AC35" s="4"/>
      <c r="AD35" s="4"/>
      <c r="AE35" s="4"/>
      <c r="AF35" s="8"/>
      <c r="AG35" s="14"/>
      <c r="AH35" s="8"/>
      <c r="AI35" s="25"/>
      <c r="AJ35" s="9"/>
      <c r="AK35" s="9"/>
      <c r="AL35" s="9"/>
      <c r="AM35" s="14"/>
      <c r="AN35" s="14"/>
      <c r="AO35" s="14"/>
      <c r="AP35" s="14"/>
      <c r="AQ35" s="14"/>
      <c r="AR35" s="14"/>
    </row>
    <row r="36" spans="1:44" x14ac:dyDescent="0.3">
      <c r="A36" s="11"/>
      <c r="B36" s="11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6"/>
      <c r="T36" s="6"/>
      <c r="U36" s="6"/>
      <c r="V36" s="6"/>
      <c r="W36" s="20"/>
      <c r="X36" s="20"/>
      <c r="Y36" s="23"/>
      <c r="Z36" s="23"/>
      <c r="AA36" s="4"/>
      <c r="AB36" s="4"/>
      <c r="AC36" s="4"/>
      <c r="AD36" s="4"/>
      <c r="AE36" s="4"/>
      <c r="AF36" s="8"/>
      <c r="AG36" s="14"/>
      <c r="AH36" s="8"/>
      <c r="AI36" s="25"/>
      <c r="AJ36" s="9"/>
      <c r="AK36" s="9"/>
      <c r="AL36" s="9"/>
      <c r="AM36" s="14"/>
      <c r="AN36" s="14"/>
      <c r="AO36" s="14"/>
      <c r="AP36" s="14"/>
      <c r="AQ36" s="14"/>
      <c r="AR36" s="14"/>
    </row>
    <row r="37" spans="1:44" x14ac:dyDescent="0.3">
      <c r="A37" s="11"/>
      <c r="B37" s="11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6"/>
      <c r="W37" s="20"/>
      <c r="X37" s="20"/>
      <c r="Y37" s="23"/>
      <c r="Z37" s="23"/>
      <c r="AA37" s="4"/>
      <c r="AB37" s="4"/>
      <c r="AC37" s="4"/>
      <c r="AD37" s="4"/>
      <c r="AE37" s="4"/>
      <c r="AF37" s="8"/>
      <c r="AG37" s="14"/>
      <c r="AH37" s="8"/>
      <c r="AI37" s="25"/>
      <c r="AJ37" s="9"/>
      <c r="AK37" s="9"/>
      <c r="AL37" s="9"/>
      <c r="AM37" s="14"/>
      <c r="AN37" s="14"/>
      <c r="AO37" s="14"/>
      <c r="AP37" s="14"/>
      <c r="AQ37" s="14"/>
      <c r="AR37" s="14"/>
    </row>
    <row r="38" spans="1:44" x14ac:dyDescent="0.3">
      <c r="A38" s="11"/>
      <c r="B38" s="11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6"/>
      <c r="W38" s="20"/>
      <c r="X38" s="20"/>
      <c r="Y38" s="23"/>
      <c r="Z38" s="23"/>
      <c r="AA38" s="4"/>
      <c r="AB38" s="4"/>
      <c r="AC38" s="4"/>
      <c r="AD38" s="4"/>
      <c r="AE38" s="4"/>
      <c r="AF38" s="8"/>
      <c r="AG38" s="14"/>
      <c r="AH38" s="8"/>
      <c r="AI38" s="25"/>
      <c r="AJ38" s="9"/>
      <c r="AK38" s="9"/>
      <c r="AL38" s="9"/>
      <c r="AM38" s="14"/>
      <c r="AN38" s="14"/>
      <c r="AO38" s="14"/>
      <c r="AP38" s="14"/>
      <c r="AQ38" s="14"/>
      <c r="AR38" s="14"/>
    </row>
    <row r="39" spans="1:44" x14ac:dyDescent="0.3">
      <c r="A39" s="11"/>
      <c r="B39" s="11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6"/>
      <c r="W39" s="20"/>
      <c r="X39" s="20"/>
      <c r="Y39" s="23"/>
      <c r="Z39" s="23"/>
      <c r="AA39" s="4"/>
      <c r="AB39" s="4"/>
      <c r="AC39" s="4"/>
      <c r="AD39" s="4"/>
      <c r="AE39" s="4"/>
      <c r="AF39" s="8"/>
      <c r="AG39" s="14"/>
      <c r="AH39" s="8"/>
      <c r="AI39" s="25"/>
      <c r="AJ39" s="9"/>
      <c r="AK39" s="9"/>
      <c r="AL39" s="9"/>
      <c r="AM39" s="14"/>
      <c r="AN39" s="14"/>
      <c r="AO39" s="14"/>
      <c r="AP39" s="14"/>
      <c r="AQ39" s="14"/>
      <c r="AR39" s="14"/>
    </row>
    <row r="40" spans="1:44" x14ac:dyDescent="0.3">
      <c r="A40" s="11"/>
      <c r="B40" s="11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6"/>
      <c r="W40" s="20"/>
      <c r="X40" s="20"/>
      <c r="Y40" s="23"/>
      <c r="Z40" s="23"/>
      <c r="AA40" s="4"/>
      <c r="AB40" s="4"/>
      <c r="AC40" s="4"/>
      <c r="AD40" s="4"/>
      <c r="AE40" s="4"/>
      <c r="AF40" s="8"/>
      <c r="AG40" s="14"/>
      <c r="AH40" s="8"/>
      <c r="AI40" s="25"/>
      <c r="AJ40" s="9"/>
      <c r="AK40" s="9"/>
      <c r="AL40" s="9"/>
      <c r="AM40" s="14"/>
      <c r="AN40" s="14"/>
      <c r="AO40" s="14"/>
      <c r="AP40" s="14"/>
      <c r="AQ40" s="14"/>
      <c r="AR40" s="14"/>
    </row>
    <row r="41" spans="1:44" x14ac:dyDescent="0.3">
      <c r="A41" s="11"/>
      <c r="B41" s="11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6"/>
      <c r="W41" s="20"/>
      <c r="X41" s="20"/>
      <c r="Y41" s="23"/>
      <c r="Z41" s="23"/>
      <c r="AA41" s="4"/>
      <c r="AB41" s="4"/>
      <c r="AC41" s="4"/>
      <c r="AD41" s="4"/>
      <c r="AE41" s="4"/>
      <c r="AF41" s="8"/>
      <c r="AG41" s="14"/>
      <c r="AH41" s="8"/>
      <c r="AI41" s="25"/>
      <c r="AJ41" s="9"/>
      <c r="AK41" s="9"/>
      <c r="AL41" s="9"/>
      <c r="AM41" s="14"/>
      <c r="AN41" s="14"/>
      <c r="AO41" s="14"/>
      <c r="AP41" s="14"/>
      <c r="AQ41" s="14"/>
      <c r="AR41" s="14"/>
    </row>
    <row r="42" spans="1:44" x14ac:dyDescent="0.3">
      <c r="A42" s="11"/>
      <c r="B42" s="11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6"/>
      <c r="W42" s="20"/>
      <c r="X42" s="20"/>
      <c r="Y42" s="23"/>
      <c r="Z42" s="23"/>
      <c r="AA42" s="4"/>
      <c r="AB42" s="4"/>
      <c r="AC42" s="4"/>
      <c r="AD42" s="4"/>
      <c r="AE42" s="4"/>
      <c r="AF42" s="8"/>
      <c r="AG42" s="14"/>
      <c r="AH42" s="8"/>
      <c r="AI42" s="25"/>
      <c r="AJ42" s="9"/>
      <c r="AK42" s="9"/>
      <c r="AL42" s="9"/>
      <c r="AM42" s="14"/>
      <c r="AN42" s="14"/>
      <c r="AO42" s="14"/>
      <c r="AP42" s="14"/>
      <c r="AQ42" s="14"/>
      <c r="AR42" s="14"/>
    </row>
    <row r="43" spans="1:44" x14ac:dyDescent="0.3">
      <c r="A43" s="11"/>
      <c r="B43" s="11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6"/>
      <c r="W43" s="20"/>
      <c r="X43" s="20"/>
      <c r="Y43" s="23"/>
      <c r="Z43" s="23"/>
      <c r="AA43" s="4"/>
      <c r="AB43" s="4"/>
      <c r="AC43" s="4"/>
      <c r="AD43" s="4"/>
      <c r="AE43" s="4"/>
      <c r="AF43" s="8"/>
      <c r="AG43" s="14"/>
      <c r="AH43" s="8"/>
      <c r="AI43" s="25"/>
      <c r="AJ43" s="9"/>
      <c r="AK43" s="9"/>
      <c r="AL43" s="9"/>
      <c r="AM43" s="14"/>
      <c r="AN43" s="14"/>
      <c r="AO43" s="14"/>
      <c r="AP43" s="14"/>
      <c r="AQ43" s="14"/>
      <c r="AR43" s="14"/>
    </row>
    <row r="44" spans="1:44" x14ac:dyDescent="0.3">
      <c r="A44" s="11"/>
      <c r="B44" s="11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6"/>
      <c r="W44" s="20"/>
      <c r="X44" s="20"/>
      <c r="Y44" s="23"/>
      <c r="Z44" s="23"/>
      <c r="AA44" s="4"/>
      <c r="AB44" s="4"/>
      <c r="AC44" s="4"/>
      <c r="AD44" s="4"/>
      <c r="AE44" s="4"/>
      <c r="AF44" s="8"/>
      <c r="AG44" s="14"/>
      <c r="AH44" s="8"/>
      <c r="AI44" s="25"/>
      <c r="AJ44" s="9"/>
      <c r="AK44" s="9"/>
      <c r="AL44" s="9"/>
      <c r="AM44" s="14"/>
      <c r="AN44" s="14"/>
      <c r="AO44" s="14"/>
      <c r="AP44" s="14"/>
      <c r="AQ44" s="14"/>
      <c r="AR44" s="14"/>
    </row>
    <row r="45" spans="1:44" x14ac:dyDescent="0.3">
      <c r="A45" s="11"/>
      <c r="B45" s="11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6"/>
      <c r="W45" s="20"/>
      <c r="X45" s="20"/>
      <c r="Y45" s="23"/>
      <c r="Z45" s="23"/>
      <c r="AA45" s="4"/>
      <c r="AB45" s="4"/>
      <c r="AC45" s="4"/>
      <c r="AD45" s="4"/>
      <c r="AE45" s="4"/>
      <c r="AF45" s="8"/>
      <c r="AG45" s="14"/>
      <c r="AH45" s="8"/>
      <c r="AI45" s="25"/>
      <c r="AJ45" s="9"/>
      <c r="AK45" s="9"/>
      <c r="AL45" s="9"/>
      <c r="AM45" s="14"/>
      <c r="AN45" s="14"/>
      <c r="AO45" s="14"/>
      <c r="AP45" s="14"/>
      <c r="AQ45" s="14"/>
      <c r="AR45" s="14"/>
    </row>
    <row r="46" spans="1:44" x14ac:dyDescent="0.3">
      <c r="A46" s="11"/>
      <c r="B46" s="11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6"/>
      <c r="W46" s="20"/>
      <c r="X46" s="20"/>
      <c r="Y46" s="23"/>
      <c r="Z46" s="23"/>
      <c r="AA46" s="4"/>
      <c r="AB46" s="4"/>
      <c r="AC46" s="4"/>
      <c r="AD46" s="4"/>
      <c r="AE46" s="4"/>
      <c r="AF46" s="8"/>
      <c r="AG46" s="14"/>
      <c r="AH46" s="8"/>
      <c r="AI46" s="25"/>
      <c r="AJ46" s="9"/>
      <c r="AK46" s="9"/>
      <c r="AL46" s="9"/>
      <c r="AM46" s="14"/>
      <c r="AN46" s="14"/>
      <c r="AO46" s="14"/>
      <c r="AP46" s="14"/>
      <c r="AQ46" s="14"/>
      <c r="AR46" s="14"/>
    </row>
    <row r="47" spans="1:44" x14ac:dyDescent="0.3">
      <c r="A47" s="11"/>
      <c r="B47" s="11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6"/>
      <c r="W47" s="20"/>
      <c r="X47" s="20"/>
      <c r="Y47" s="23"/>
      <c r="Z47" s="23"/>
      <c r="AA47" s="4"/>
      <c r="AB47" s="4"/>
      <c r="AC47" s="4"/>
      <c r="AD47" s="4"/>
      <c r="AE47" s="4"/>
      <c r="AF47" s="8"/>
      <c r="AG47" s="14"/>
      <c r="AH47" s="8"/>
      <c r="AI47" s="25"/>
      <c r="AJ47" s="9"/>
      <c r="AK47" s="9"/>
      <c r="AL47" s="9"/>
      <c r="AM47" s="14"/>
      <c r="AN47" s="14"/>
      <c r="AO47" s="14"/>
      <c r="AP47" s="14"/>
      <c r="AQ47" s="14"/>
      <c r="AR47" s="14"/>
    </row>
    <row r="48" spans="1:44" x14ac:dyDescent="0.3">
      <c r="A48" s="11"/>
      <c r="B48" s="11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6"/>
      <c r="W48" s="20"/>
      <c r="X48" s="20"/>
      <c r="Y48" s="23"/>
      <c r="Z48" s="23"/>
      <c r="AA48" s="4"/>
      <c r="AB48" s="4"/>
      <c r="AC48" s="4"/>
      <c r="AD48" s="4"/>
      <c r="AE48" s="4"/>
      <c r="AF48" s="8"/>
      <c r="AG48" s="14"/>
      <c r="AH48" s="8"/>
      <c r="AI48" s="25"/>
      <c r="AJ48" s="9"/>
      <c r="AK48" s="9"/>
      <c r="AL48" s="9"/>
      <c r="AM48" s="14"/>
      <c r="AN48" s="14"/>
      <c r="AO48" s="14"/>
      <c r="AP48" s="14"/>
      <c r="AQ48" s="14"/>
      <c r="AR48" s="14"/>
    </row>
    <row r="49" spans="1:44" x14ac:dyDescent="0.3">
      <c r="A49" s="11"/>
      <c r="B49" s="11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6"/>
      <c r="W49" s="20"/>
      <c r="X49" s="20"/>
      <c r="Y49" s="23"/>
      <c r="Z49" s="23"/>
      <c r="AA49" s="4"/>
      <c r="AB49" s="4"/>
      <c r="AC49" s="4"/>
      <c r="AD49" s="4"/>
      <c r="AE49" s="4"/>
      <c r="AF49" s="8"/>
      <c r="AG49" s="14"/>
      <c r="AH49" s="8"/>
      <c r="AI49" s="25"/>
      <c r="AJ49" s="9"/>
      <c r="AK49" s="9"/>
      <c r="AL49" s="9"/>
      <c r="AM49" s="14"/>
      <c r="AN49" s="14"/>
      <c r="AO49" s="14"/>
      <c r="AP49" s="14"/>
      <c r="AQ49" s="14"/>
      <c r="AR49" s="14"/>
    </row>
    <row r="50" spans="1:44" x14ac:dyDescent="0.3">
      <c r="A50" s="11"/>
      <c r="B50" s="11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6"/>
      <c r="W50" s="20"/>
      <c r="X50" s="20"/>
      <c r="Y50" s="23"/>
      <c r="Z50" s="23"/>
      <c r="AA50" s="4"/>
      <c r="AB50" s="4"/>
      <c r="AC50" s="4"/>
      <c r="AD50" s="4"/>
      <c r="AE50" s="4"/>
      <c r="AF50" s="8"/>
      <c r="AG50" s="14"/>
      <c r="AH50" s="8"/>
      <c r="AI50" s="25"/>
      <c r="AJ50" s="9"/>
      <c r="AK50" s="9"/>
      <c r="AL50" s="9"/>
      <c r="AM50" s="14"/>
      <c r="AN50" s="14"/>
      <c r="AO50" s="14"/>
      <c r="AP50" s="14"/>
      <c r="AQ50" s="14"/>
      <c r="AR50" s="14"/>
    </row>
    <row r="51" spans="1:44" x14ac:dyDescent="0.3">
      <c r="A51" s="11"/>
      <c r="B51" s="11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6"/>
      <c r="W51" s="20"/>
      <c r="X51" s="20"/>
      <c r="Y51" s="23"/>
      <c r="Z51" s="23"/>
      <c r="AA51" s="4"/>
      <c r="AB51" s="4"/>
      <c r="AC51" s="4"/>
      <c r="AD51" s="4"/>
      <c r="AE51" s="4"/>
      <c r="AF51" s="8"/>
      <c r="AG51" s="14"/>
      <c r="AH51" s="8"/>
      <c r="AI51" s="25"/>
      <c r="AJ51" s="9"/>
      <c r="AK51" s="9"/>
      <c r="AL51" s="9"/>
      <c r="AM51" s="14"/>
      <c r="AN51" s="14"/>
      <c r="AO51" s="14"/>
      <c r="AP51" s="14"/>
      <c r="AQ51" s="14"/>
      <c r="AR51" s="14"/>
    </row>
    <row r="52" spans="1:44" x14ac:dyDescent="0.3">
      <c r="A52" s="11"/>
      <c r="B52" s="11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6"/>
      <c r="W52" s="20"/>
      <c r="X52" s="20"/>
      <c r="Y52" s="23"/>
      <c r="Z52" s="23"/>
      <c r="AA52" s="4"/>
      <c r="AB52" s="4"/>
      <c r="AC52" s="4"/>
      <c r="AD52" s="4"/>
      <c r="AE52" s="4"/>
      <c r="AF52" s="8"/>
      <c r="AG52" s="14"/>
      <c r="AH52" s="8"/>
      <c r="AI52" s="25"/>
      <c r="AJ52" s="9"/>
      <c r="AK52" s="9"/>
      <c r="AL52" s="9"/>
      <c r="AM52" s="14"/>
      <c r="AN52" s="14"/>
      <c r="AO52" s="14"/>
      <c r="AP52" s="14"/>
      <c r="AQ52" s="14"/>
      <c r="AR52" s="14"/>
    </row>
    <row r="53" spans="1:44" x14ac:dyDescent="0.3">
      <c r="A53" s="11"/>
      <c r="B53" s="11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6"/>
      <c r="W53" s="20"/>
      <c r="X53" s="20"/>
      <c r="Y53" s="23"/>
      <c r="Z53" s="23"/>
      <c r="AA53" s="4"/>
      <c r="AB53" s="4"/>
      <c r="AC53" s="4"/>
      <c r="AD53" s="4"/>
      <c r="AE53" s="4"/>
      <c r="AF53" s="8"/>
      <c r="AG53" s="14"/>
      <c r="AH53" s="8"/>
      <c r="AI53" s="25"/>
      <c r="AJ53" s="9"/>
      <c r="AK53" s="9"/>
      <c r="AL53" s="9"/>
      <c r="AM53" s="14"/>
      <c r="AN53" s="14"/>
      <c r="AO53" s="14"/>
      <c r="AP53" s="14"/>
      <c r="AQ53" s="14"/>
      <c r="AR53" s="14"/>
    </row>
    <row r="54" spans="1:44" x14ac:dyDescent="0.3">
      <c r="A54" s="11"/>
      <c r="B54" s="11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6"/>
      <c r="W54" s="20"/>
      <c r="X54" s="20"/>
      <c r="Y54" s="23"/>
      <c r="Z54" s="23"/>
      <c r="AA54" s="4"/>
      <c r="AB54" s="4"/>
      <c r="AC54" s="4"/>
      <c r="AD54" s="4"/>
      <c r="AE54" s="4"/>
      <c r="AF54" s="8"/>
      <c r="AG54" s="14"/>
      <c r="AH54" s="8"/>
      <c r="AI54" s="25"/>
      <c r="AJ54" s="9"/>
      <c r="AK54" s="9"/>
      <c r="AL54" s="9"/>
      <c r="AM54" s="14"/>
      <c r="AN54" s="14"/>
      <c r="AO54" s="14"/>
      <c r="AP54" s="14"/>
      <c r="AQ54" s="14"/>
      <c r="AR54" s="14"/>
    </row>
    <row r="55" spans="1:44" x14ac:dyDescent="0.3">
      <c r="A55" s="11"/>
      <c r="B55" s="11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6"/>
      <c r="W55" s="20"/>
      <c r="X55" s="20"/>
      <c r="Y55" s="23"/>
      <c r="Z55" s="23"/>
      <c r="AA55" s="4"/>
      <c r="AB55" s="4"/>
      <c r="AC55" s="4"/>
      <c r="AD55" s="4"/>
      <c r="AE55" s="4"/>
      <c r="AF55" s="8"/>
      <c r="AG55" s="14"/>
      <c r="AH55" s="8"/>
      <c r="AI55" s="25"/>
      <c r="AJ55" s="9"/>
      <c r="AK55" s="9"/>
      <c r="AL55" s="9"/>
      <c r="AM55" s="14"/>
      <c r="AN55" s="14"/>
      <c r="AO55" s="14"/>
      <c r="AP55" s="14"/>
      <c r="AQ55" s="14"/>
      <c r="AR55" s="14"/>
    </row>
    <row r="56" spans="1:44" x14ac:dyDescent="0.3">
      <c r="A56" s="11"/>
      <c r="B56" s="11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6"/>
      <c r="W56" s="20"/>
      <c r="X56" s="20"/>
      <c r="Y56" s="23"/>
      <c r="Z56" s="23"/>
      <c r="AA56" s="4"/>
      <c r="AB56" s="4"/>
      <c r="AC56" s="4"/>
      <c r="AD56" s="4"/>
      <c r="AE56" s="4"/>
      <c r="AF56" s="8"/>
      <c r="AG56" s="14"/>
      <c r="AH56" s="8"/>
      <c r="AI56" s="25"/>
      <c r="AJ56" s="9"/>
      <c r="AK56" s="9"/>
      <c r="AL56" s="9"/>
      <c r="AM56" s="14"/>
      <c r="AN56" s="14"/>
      <c r="AO56" s="14"/>
      <c r="AP56" s="14"/>
      <c r="AQ56" s="14"/>
      <c r="AR56" s="14"/>
    </row>
    <row r="57" spans="1:44" x14ac:dyDescent="0.3">
      <c r="A57" s="11"/>
      <c r="B57" s="11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6"/>
      <c r="W57" s="20"/>
      <c r="X57" s="20"/>
      <c r="Y57" s="23"/>
      <c r="Z57" s="23"/>
      <c r="AA57" s="4"/>
      <c r="AB57" s="4"/>
      <c r="AC57" s="4"/>
      <c r="AD57" s="4"/>
      <c r="AE57" s="4"/>
      <c r="AF57" s="8"/>
      <c r="AG57" s="14"/>
      <c r="AH57" s="8"/>
      <c r="AI57" s="25"/>
      <c r="AJ57" s="9"/>
      <c r="AK57" s="9"/>
      <c r="AL57" s="9"/>
      <c r="AM57" s="14"/>
      <c r="AN57" s="14"/>
      <c r="AO57" s="14"/>
      <c r="AP57" s="14"/>
      <c r="AQ57" s="14"/>
      <c r="AR57" s="14"/>
    </row>
    <row r="58" spans="1:44" x14ac:dyDescent="0.3">
      <c r="A58" s="11"/>
      <c r="B58" s="11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6"/>
      <c r="W58" s="20"/>
      <c r="X58" s="20"/>
      <c r="Y58" s="23"/>
      <c r="Z58" s="23"/>
      <c r="AA58" s="4"/>
      <c r="AB58" s="4"/>
      <c r="AC58" s="4"/>
      <c r="AD58" s="4"/>
      <c r="AE58" s="4"/>
      <c r="AF58" s="8"/>
      <c r="AG58" s="14"/>
      <c r="AH58" s="8"/>
      <c r="AI58" s="25"/>
      <c r="AJ58" s="9"/>
      <c r="AK58" s="9"/>
      <c r="AL58" s="9"/>
      <c r="AM58" s="14"/>
      <c r="AN58" s="14"/>
      <c r="AO58" s="14"/>
      <c r="AP58" s="14"/>
      <c r="AQ58" s="14"/>
      <c r="AR58" s="14"/>
    </row>
    <row r="59" spans="1:44" x14ac:dyDescent="0.3">
      <c r="A59" s="11"/>
      <c r="B59" s="11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6"/>
      <c r="W59" s="20"/>
      <c r="X59" s="20"/>
      <c r="Y59" s="23"/>
      <c r="Z59" s="23"/>
      <c r="AA59" s="4"/>
      <c r="AB59" s="4"/>
      <c r="AC59" s="4"/>
      <c r="AD59" s="4"/>
      <c r="AE59" s="4"/>
      <c r="AF59" s="8"/>
      <c r="AG59" s="14"/>
      <c r="AH59" s="8"/>
      <c r="AI59" s="25"/>
      <c r="AJ59" s="9"/>
      <c r="AK59" s="9"/>
      <c r="AL59" s="9"/>
      <c r="AM59" s="14"/>
      <c r="AN59" s="14"/>
      <c r="AO59" s="14"/>
      <c r="AP59" s="14"/>
      <c r="AQ59" s="14"/>
      <c r="AR59" s="14"/>
    </row>
    <row r="60" spans="1:44" x14ac:dyDescent="0.3">
      <c r="A60" s="11"/>
      <c r="B60" s="11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6"/>
      <c r="W60" s="20"/>
      <c r="X60" s="20"/>
      <c r="Y60" s="23"/>
      <c r="Z60" s="23"/>
      <c r="AA60" s="4"/>
      <c r="AB60" s="4"/>
      <c r="AC60" s="4"/>
      <c r="AD60" s="4"/>
      <c r="AE60" s="4"/>
      <c r="AF60" s="8"/>
      <c r="AG60" s="14"/>
      <c r="AH60" s="8"/>
      <c r="AI60" s="25"/>
      <c r="AJ60" s="9"/>
      <c r="AK60" s="9"/>
      <c r="AL60" s="9"/>
      <c r="AM60" s="14"/>
      <c r="AN60" s="14"/>
      <c r="AO60" s="14"/>
      <c r="AP60" s="14"/>
      <c r="AQ60" s="14"/>
      <c r="AR60" s="14"/>
    </row>
    <row r="61" spans="1:44" x14ac:dyDescent="0.3">
      <c r="A61" s="11"/>
      <c r="B61" s="11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6"/>
      <c r="W61" s="20"/>
      <c r="X61" s="20"/>
      <c r="Y61" s="23"/>
      <c r="Z61" s="23"/>
      <c r="AA61" s="4"/>
      <c r="AB61" s="4"/>
      <c r="AC61" s="4"/>
      <c r="AD61" s="4"/>
      <c r="AE61" s="4"/>
      <c r="AF61" s="8"/>
      <c r="AG61" s="14"/>
      <c r="AH61" s="8"/>
      <c r="AI61" s="25"/>
      <c r="AJ61" s="9"/>
      <c r="AK61" s="9"/>
      <c r="AL61" s="9"/>
      <c r="AM61" s="14"/>
      <c r="AN61" s="14"/>
      <c r="AO61" s="14"/>
      <c r="AP61" s="14"/>
      <c r="AQ61" s="14"/>
      <c r="AR61" s="14"/>
    </row>
    <row r="62" spans="1:44" x14ac:dyDescent="0.3">
      <c r="A62" s="11"/>
      <c r="B62" s="11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6"/>
      <c r="W62" s="20"/>
      <c r="X62" s="20"/>
      <c r="Y62" s="23"/>
      <c r="Z62" s="23"/>
      <c r="AA62" s="4"/>
      <c r="AB62" s="4"/>
      <c r="AC62" s="4"/>
      <c r="AD62" s="4"/>
      <c r="AE62" s="4"/>
      <c r="AF62" s="8"/>
      <c r="AG62" s="14"/>
      <c r="AH62" s="8"/>
      <c r="AI62" s="25"/>
      <c r="AJ62" s="9"/>
      <c r="AK62" s="9"/>
      <c r="AL62" s="9"/>
      <c r="AM62" s="14"/>
      <c r="AN62" s="14"/>
      <c r="AO62" s="14"/>
      <c r="AP62" s="14"/>
      <c r="AQ62" s="14"/>
      <c r="AR62" s="14"/>
    </row>
    <row r="63" spans="1:44" x14ac:dyDescent="0.3">
      <c r="A63" s="11"/>
      <c r="B63" s="11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6"/>
      <c r="W63" s="20"/>
      <c r="X63" s="20"/>
      <c r="Y63" s="23"/>
      <c r="Z63" s="23"/>
      <c r="AA63" s="4"/>
      <c r="AB63" s="4"/>
      <c r="AC63" s="4"/>
      <c r="AD63" s="4"/>
      <c r="AE63" s="4"/>
      <c r="AF63" s="8"/>
      <c r="AG63" s="14"/>
      <c r="AH63" s="8"/>
      <c r="AI63" s="25"/>
      <c r="AJ63" s="9"/>
      <c r="AK63" s="9"/>
      <c r="AL63" s="9"/>
      <c r="AM63" s="14"/>
      <c r="AN63" s="14"/>
      <c r="AO63" s="14"/>
      <c r="AP63" s="14"/>
      <c r="AQ63" s="14"/>
      <c r="AR63" s="14"/>
    </row>
    <row r="64" spans="1:44" x14ac:dyDescent="0.3">
      <c r="A64" s="11"/>
      <c r="B64" s="11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6"/>
      <c r="W64" s="20"/>
      <c r="X64" s="20"/>
      <c r="Y64" s="23"/>
      <c r="Z64" s="23"/>
      <c r="AA64" s="4"/>
      <c r="AB64" s="4"/>
      <c r="AC64" s="4"/>
      <c r="AD64" s="4"/>
      <c r="AE64" s="4"/>
      <c r="AF64" s="8"/>
      <c r="AG64" s="14"/>
      <c r="AH64" s="8"/>
      <c r="AI64" s="25"/>
      <c r="AJ64" s="9"/>
      <c r="AK64" s="9"/>
      <c r="AL64" s="9"/>
      <c r="AM64" s="14"/>
      <c r="AN64" s="14"/>
      <c r="AO64" s="14"/>
      <c r="AP64" s="14"/>
      <c r="AQ64" s="14"/>
      <c r="AR64" s="14"/>
    </row>
    <row r="65" spans="1:44" x14ac:dyDescent="0.3">
      <c r="A65" s="11"/>
      <c r="B65" s="11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6"/>
      <c r="W65" s="20"/>
      <c r="X65" s="20"/>
      <c r="Y65" s="23"/>
      <c r="Z65" s="23"/>
      <c r="AA65" s="4"/>
      <c r="AB65" s="4"/>
      <c r="AC65" s="4"/>
      <c r="AD65" s="4"/>
      <c r="AE65" s="4"/>
      <c r="AF65" s="8"/>
      <c r="AG65" s="14"/>
      <c r="AH65" s="8"/>
      <c r="AI65" s="25"/>
      <c r="AJ65" s="9"/>
      <c r="AK65" s="9"/>
      <c r="AL65" s="9"/>
      <c r="AM65" s="14"/>
      <c r="AN65" s="14"/>
      <c r="AO65" s="14"/>
      <c r="AP65" s="14"/>
      <c r="AQ65" s="14"/>
      <c r="AR65" s="14"/>
    </row>
    <row r="66" spans="1:44" x14ac:dyDescent="0.3">
      <c r="A66" s="11"/>
      <c r="B66" s="11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6"/>
      <c r="W66" s="20"/>
      <c r="X66" s="20"/>
      <c r="Y66" s="23"/>
      <c r="Z66" s="23"/>
      <c r="AA66" s="4"/>
      <c r="AB66" s="4"/>
      <c r="AC66" s="4"/>
      <c r="AD66" s="4"/>
      <c r="AE66" s="4"/>
      <c r="AF66" s="8"/>
      <c r="AG66" s="14"/>
      <c r="AH66" s="8"/>
      <c r="AI66" s="25"/>
      <c r="AJ66" s="9"/>
      <c r="AK66" s="9"/>
      <c r="AL66" s="9"/>
      <c r="AM66" s="14"/>
      <c r="AN66" s="14"/>
      <c r="AO66" s="14"/>
      <c r="AP66" s="14"/>
      <c r="AQ66" s="14"/>
      <c r="AR66" s="14"/>
    </row>
    <row r="67" spans="1:44" x14ac:dyDescent="0.3">
      <c r="A67" s="11"/>
      <c r="B67" s="11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6"/>
      <c r="W67" s="20"/>
      <c r="X67" s="20"/>
      <c r="Y67" s="23"/>
      <c r="Z67" s="23"/>
      <c r="AA67" s="4"/>
      <c r="AB67" s="4"/>
      <c r="AC67" s="4"/>
      <c r="AD67" s="4"/>
      <c r="AE67" s="4"/>
      <c r="AF67" s="8"/>
      <c r="AG67" s="14"/>
      <c r="AH67" s="8"/>
      <c r="AI67" s="25"/>
      <c r="AJ67" s="9"/>
      <c r="AK67" s="9"/>
      <c r="AL67" s="9"/>
      <c r="AM67" s="14"/>
      <c r="AN67" s="14"/>
      <c r="AO67" s="14"/>
      <c r="AP67" s="14"/>
      <c r="AQ67" s="14"/>
      <c r="AR67" s="14"/>
    </row>
    <row r="68" spans="1:44" x14ac:dyDescent="0.3">
      <c r="A68" s="11"/>
      <c r="B68" s="11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6"/>
      <c r="W68" s="20"/>
      <c r="X68" s="20"/>
      <c r="Y68" s="23"/>
      <c r="Z68" s="23"/>
      <c r="AA68" s="4"/>
      <c r="AB68" s="4"/>
      <c r="AC68" s="4"/>
      <c r="AD68" s="4"/>
      <c r="AE68" s="4"/>
      <c r="AF68" s="8"/>
      <c r="AG68" s="14"/>
      <c r="AH68" s="8"/>
      <c r="AI68" s="25"/>
      <c r="AJ68" s="9"/>
      <c r="AK68" s="9"/>
      <c r="AL68" s="9"/>
      <c r="AM68" s="14"/>
      <c r="AN68" s="14"/>
      <c r="AO68" s="14"/>
      <c r="AP68" s="14"/>
      <c r="AQ68" s="14"/>
      <c r="AR68" s="14"/>
    </row>
    <row r="69" spans="1:44" x14ac:dyDescent="0.3">
      <c r="A69" s="11"/>
      <c r="B69" s="11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6"/>
      <c r="W69" s="20"/>
      <c r="X69" s="20"/>
      <c r="Y69" s="23"/>
      <c r="Z69" s="23"/>
      <c r="AA69" s="4"/>
      <c r="AB69" s="4"/>
      <c r="AC69" s="4"/>
      <c r="AD69" s="4"/>
      <c r="AE69" s="4"/>
      <c r="AF69" s="8"/>
      <c r="AG69" s="14"/>
      <c r="AH69" s="8"/>
      <c r="AI69" s="25"/>
      <c r="AJ69" s="9"/>
      <c r="AK69" s="9"/>
      <c r="AL69" s="9"/>
      <c r="AM69" s="14"/>
      <c r="AN69" s="14"/>
      <c r="AO69" s="14"/>
      <c r="AP69" s="14"/>
      <c r="AQ69" s="14"/>
      <c r="AR69" s="14"/>
    </row>
    <row r="70" spans="1:44" x14ac:dyDescent="0.3">
      <c r="A70" s="11"/>
      <c r="B70" s="11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6"/>
      <c r="W70" s="20"/>
      <c r="X70" s="20"/>
      <c r="Y70" s="23"/>
      <c r="Z70" s="23"/>
      <c r="AA70" s="4"/>
      <c r="AB70" s="4"/>
      <c r="AC70" s="4"/>
      <c r="AD70" s="4"/>
      <c r="AE70" s="4"/>
      <c r="AF70" s="8"/>
      <c r="AG70" s="14"/>
      <c r="AH70" s="8"/>
      <c r="AI70" s="25"/>
      <c r="AJ70" s="9"/>
      <c r="AK70" s="9"/>
      <c r="AL70" s="9"/>
      <c r="AM70" s="14"/>
      <c r="AN70" s="14"/>
      <c r="AO70" s="14"/>
      <c r="AP70" s="14"/>
      <c r="AQ70" s="14"/>
      <c r="AR70" s="14"/>
    </row>
    <row r="71" spans="1:44" x14ac:dyDescent="0.3">
      <c r="A71" s="11"/>
      <c r="B71" s="11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6"/>
      <c r="W71" s="20"/>
      <c r="X71" s="20"/>
      <c r="Y71" s="23"/>
      <c r="Z71" s="23"/>
      <c r="AA71" s="4"/>
      <c r="AB71" s="4"/>
      <c r="AC71" s="4"/>
      <c r="AD71" s="4"/>
      <c r="AE71" s="4"/>
      <c r="AF71" s="8"/>
      <c r="AG71" s="14"/>
      <c r="AH71" s="8"/>
      <c r="AI71" s="25"/>
      <c r="AJ71" s="9"/>
      <c r="AK71" s="9"/>
      <c r="AL71" s="9"/>
      <c r="AM71" s="14"/>
      <c r="AN71" s="14"/>
      <c r="AO71" s="14"/>
      <c r="AP71" s="14"/>
      <c r="AQ71" s="14"/>
      <c r="AR71" s="14"/>
    </row>
    <row r="72" spans="1:44" x14ac:dyDescent="0.3">
      <c r="A72" s="11"/>
      <c r="B72" s="11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6"/>
      <c r="W72" s="20"/>
      <c r="X72" s="20"/>
      <c r="Y72" s="23"/>
      <c r="Z72" s="23"/>
      <c r="AA72" s="4"/>
      <c r="AB72" s="4"/>
      <c r="AC72" s="4"/>
      <c r="AD72" s="4"/>
      <c r="AE72" s="4"/>
      <c r="AF72" s="8"/>
      <c r="AG72" s="14"/>
      <c r="AH72" s="8"/>
      <c r="AI72" s="25"/>
      <c r="AJ72" s="9"/>
      <c r="AK72" s="9"/>
      <c r="AL72" s="9"/>
      <c r="AM72" s="14"/>
      <c r="AN72" s="14"/>
      <c r="AO72" s="14"/>
      <c r="AP72" s="14"/>
      <c r="AQ72" s="14"/>
      <c r="AR72" s="14"/>
    </row>
    <row r="73" spans="1:44" x14ac:dyDescent="0.3">
      <c r="A73" s="11"/>
      <c r="B73" s="11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6"/>
      <c r="W73" s="20"/>
      <c r="X73" s="20"/>
      <c r="Y73" s="23"/>
      <c r="Z73" s="23"/>
      <c r="AA73" s="4"/>
      <c r="AB73" s="4"/>
      <c r="AC73" s="4"/>
      <c r="AD73" s="4"/>
      <c r="AE73" s="4"/>
      <c r="AF73" s="8"/>
      <c r="AG73" s="14"/>
      <c r="AH73" s="8"/>
      <c r="AI73" s="25"/>
      <c r="AJ73" s="9"/>
      <c r="AK73" s="9"/>
      <c r="AL73" s="9"/>
      <c r="AM73" s="14"/>
      <c r="AN73" s="14"/>
      <c r="AO73" s="14"/>
      <c r="AP73" s="14"/>
      <c r="AQ73" s="14"/>
      <c r="AR73" s="14"/>
    </row>
    <row r="74" spans="1:44" x14ac:dyDescent="0.3">
      <c r="A74" s="11"/>
      <c r="B74" s="11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6"/>
      <c r="W74" s="20"/>
      <c r="X74" s="20"/>
      <c r="Y74" s="23"/>
      <c r="Z74" s="23"/>
      <c r="AA74" s="4"/>
      <c r="AB74" s="4"/>
      <c r="AC74" s="4"/>
      <c r="AD74" s="4"/>
      <c r="AE74" s="4"/>
      <c r="AF74" s="8"/>
      <c r="AG74" s="14"/>
      <c r="AH74" s="8"/>
      <c r="AI74" s="25"/>
      <c r="AJ74" s="9"/>
      <c r="AK74" s="9"/>
      <c r="AL74" s="9"/>
      <c r="AM74" s="14"/>
      <c r="AN74" s="14"/>
      <c r="AO74" s="14"/>
      <c r="AP74" s="14"/>
      <c r="AQ74" s="14"/>
      <c r="AR74" s="14"/>
    </row>
    <row r="75" spans="1:44" x14ac:dyDescent="0.3">
      <c r="A75" s="11"/>
      <c r="B75" s="11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6"/>
      <c r="W75" s="20"/>
      <c r="X75" s="20"/>
      <c r="Y75" s="23"/>
      <c r="Z75" s="23"/>
      <c r="AA75" s="4"/>
      <c r="AB75" s="4"/>
      <c r="AC75" s="4"/>
      <c r="AD75" s="4"/>
      <c r="AE75" s="4"/>
      <c r="AF75" s="8"/>
      <c r="AG75" s="14"/>
      <c r="AH75" s="8"/>
      <c r="AI75" s="25"/>
      <c r="AJ75" s="9"/>
      <c r="AK75" s="9"/>
      <c r="AL75" s="9"/>
      <c r="AM75" s="14"/>
      <c r="AN75" s="14"/>
      <c r="AO75" s="14"/>
      <c r="AP75" s="14"/>
      <c r="AQ75" s="14"/>
      <c r="AR75" s="14"/>
    </row>
    <row r="76" spans="1:44" x14ac:dyDescent="0.3">
      <c r="A76" s="11"/>
      <c r="B76" s="11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6"/>
      <c r="W76" s="20"/>
      <c r="X76" s="20"/>
      <c r="Y76" s="23"/>
      <c r="Z76" s="23"/>
      <c r="AA76" s="4"/>
      <c r="AB76" s="4"/>
      <c r="AC76" s="4"/>
      <c r="AD76" s="4"/>
      <c r="AE76" s="4"/>
      <c r="AF76" s="8"/>
      <c r="AG76" s="14"/>
      <c r="AH76" s="8"/>
      <c r="AI76" s="25"/>
      <c r="AJ76" s="9"/>
      <c r="AK76" s="9"/>
      <c r="AL76" s="9"/>
      <c r="AM76" s="14"/>
      <c r="AN76" s="14"/>
      <c r="AO76" s="14"/>
      <c r="AP76" s="14"/>
      <c r="AQ76" s="14"/>
      <c r="AR76" s="14"/>
    </row>
    <row r="77" spans="1:44" x14ac:dyDescent="0.3">
      <c r="A77" s="11"/>
      <c r="B77" s="11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6"/>
      <c r="W77" s="20"/>
      <c r="X77" s="20"/>
      <c r="Y77" s="23"/>
      <c r="Z77" s="23"/>
      <c r="AA77" s="4"/>
      <c r="AB77" s="4"/>
      <c r="AC77" s="4"/>
      <c r="AD77" s="4"/>
      <c r="AE77" s="4"/>
      <c r="AF77" s="8"/>
      <c r="AG77" s="14"/>
      <c r="AH77" s="8"/>
      <c r="AI77" s="25"/>
      <c r="AJ77" s="9"/>
      <c r="AK77" s="9"/>
      <c r="AL77" s="9"/>
      <c r="AM77" s="14"/>
      <c r="AN77" s="14"/>
      <c r="AO77" s="14"/>
      <c r="AP77" s="14"/>
      <c r="AQ77" s="14"/>
      <c r="AR77" s="14"/>
    </row>
    <row r="78" spans="1:44" x14ac:dyDescent="0.3">
      <c r="A78" s="11"/>
      <c r="B78" s="11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6"/>
      <c r="W78" s="20"/>
      <c r="X78" s="20"/>
      <c r="Y78" s="23"/>
      <c r="Z78" s="23"/>
      <c r="AA78" s="4"/>
      <c r="AB78" s="4"/>
      <c r="AC78" s="4"/>
      <c r="AD78" s="4"/>
      <c r="AE78" s="4"/>
      <c r="AF78" s="8"/>
      <c r="AG78" s="14"/>
      <c r="AH78" s="8"/>
      <c r="AI78" s="25"/>
      <c r="AJ78" s="9"/>
      <c r="AK78" s="9"/>
      <c r="AL78" s="9"/>
      <c r="AM78" s="14"/>
      <c r="AN78" s="14"/>
      <c r="AO78" s="14"/>
      <c r="AP78" s="14"/>
      <c r="AQ78" s="14"/>
      <c r="AR78" s="14"/>
    </row>
    <row r="79" spans="1:44" x14ac:dyDescent="0.3">
      <c r="A79" s="11"/>
      <c r="B79" s="11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6"/>
      <c r="W79" s="20"/>
      <c r="X79" s="20"/>
      <c r="Y79" s="23"/>
      <c r="Z79" s="23"/>
      <c r="AA79" s="4"/>
      <c r="AB79" s="4"/>
      <c r="AC79" s="4"/>
      <c r="AD79" s="4"/>
      <c r="AE79" s="4"/>
      <c r="AF79" s="8"/>
      <c r="AG79" s="14"/>
      <c r="AH79" s="8"/>
      <c r="AI79" s="25"/>
      <c r="AJ79" s="9"/>
      <c r="AK79" s="9"/>
      <c r="AL79" s="9"/>
      <c r="AM79" s="14"/>
      <c r="AN79" s="14"/>
      <c r="AO79" s="14"/>
      <c r="AP79" s="14"/>
      <c r="AQ79" s="14"/>
      <c r="AR79" s="14"/>
    </row>
    <row r="80" spans="1:44" x14ac:dyDescent="0.3">
      <c r="A80" s="11"/>
      <c r="B80" s="11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6"/>
      <c r="W80" s="20"/>
      <c r="X80" s="20"/>
      <c r="Y80" s="23"/>
      <c r="Z80" s="23"/>
      <c r="AA80" s="4"/>
      <c r="AB80" s="4"/>
      <c r="AC80" s="4"/>
      <c r="AD80" s="4"/>
      <c r="AE80" s="4"/>
      <c r="AF80" s="8"/>
      <c r="AG80" s="14"/>
      <c r="AH80" s="8"/>
      <c r="AI80" s="25"/>
      <c r="AJ80" s="9"/>
      <c r="AK80" s="9"/>
      <c r="AL80" s="9"/>
      <c r="AM80" s="14"/>
      <c r="AN80" s="14"/>
      <c r="AO80" s="14"/>
      <c r="AP80" s="14"/>
      <c r="AQ80" s="14"/>
      <c r="AR80" s="14"/>
    </row>
    <row r="81" spans="1:44" x14ac:dyDescent="0.3">
      <c r="A81" s="11"/>
      <c r="B81" s="11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6"/>
      <c r="W81" s="20"/>
      <c r="X81" s="20"/>
      <c r="Y81" s="23"/>
      <c r="Z81" s="23"/>
      <c r="AA81" s="4"/>
      <c r="AB81" s="4"/>
      <c r="AC81" s="4"/>
      <c r="AD81" s="4"/>
      <c r="AE81" s="4"/>
      <c r="AF81" s="8"/>
      <c r="AG81" s="14"/>
      <c r="AH81" s="8"/>
      <c r="AI81" s="25"/>
      <c r="AJ81" s="9"/>
      <c r="AK81" s="9"/>
      <c r="AL81" s="9"/>
      <c r="AM81" s="14"/>
      <c r="AN81" s="14"/>
      <c r="AO81" s="14"/>
      <c r="AP81" s="14"/>
      <c r="AQ81" s="14"/>
      <c r="AR81" s="14"/>
    </row>
    <row r="82" spans="1:44" x14ac:dyDescent="0.3">
      <c r="A82" s="11"/>
      <c r="B82" s="11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6"/>
      <c r="W82" s="20"/>
      <c r="X82" s="20"/>
      <c r="Y82" s="23"/>
      <c r="Z82" s="23"/>
      <c r="AA82" s="4"/>
      <c r="AB82" s="4"/>
      <c r="AC82" s="4"/>
      <c r="AD82" s="4"/>
      <c r="AE82" s="4"/>
      <c r="AF82" s="8"/>
      <c r="AG82" s="14"/>
      <c r="AH82" s="8"/>
      <c r="AI82" s="25"/>
      <c r="AJ82" s="9"/>
      <c r="AK82" s="9"/>
      <c r="AL82" s="9"/>
      <c r="AM82" s="14"/>
      <c r="AN82" s="14"/>
      <c r="AO82" s="14"/>
      <c r="AP82" s="14"/>
      <c r="AQ82" s="14"/>
      <c r="AR82" s="14"/>
    </row>
    <row r="83" spans="1:44" x14ac:dyDescent="0.3">
      <c r="A83" s="11"/>
      <c r="B83" s="11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6"/>
      <c r="W83" s="20"/>
      <c r="X83" s="20"/>
      <c r="Y83" s="23"/>
      <c r="Z83" s="23"/>
      <c r="AA83" s="4"/>
      <c r="AB83" s="4"/>
      <c r="AC83" s="4"/>
      <c r="AD83" s="4"/>
      <c r="AE83" s="4"/>
      <c r="AF83" s="8"/>
      <c r="AG83" s="14"/>
      <c r="AH83" s="8"/>
      <c r="AI83" s="25"/>
      <c r="AJ83" s="9"/>
      <c r="AK83" s="9"/>
      <c r="AL83" s="9"/>
      <c r="AM83" s="14"/>
      <c r="AN83" s="14"/>
      <c r="AO83" s="14"/>
      <c r="AP83" s="14"/>
      <c r="AQ83" s="14"/>
      <c r="AR83" s="14"/>
    </row>
    <row r="84" spans="1:44" x14ac:dyDescent="0.3">
      <c r="A84" s="11"/>
      <c r="B84" s="11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6"/>
      <c r="W84" s="20"/>
      <c r="X84" s="20"/>
      <c r="Y84" s="23"/>
      <c r="Z84" s="23"/>
      <c r="AA84" s="4"/>
      <c r="AB84" s="4"/>
      <c r="AC84" s="4"/>
      <c r="AD84" s="4"/>
      <c r="AE84" s="4"/>
      <c r="AF84" s="8"/>
      <c r="AG84" s="14"/>
      <c r="AH84" s="8"/>
      <c r="AI84" s="25"/>
      <c r="AJ84" s="9"/>
      <c r="AK84" s="9"/>
      <c r="AL84" s="9"/>
      <c r="AM84" s="14"/>
      <c r="AN84" s="14"/>
      <c r="AO84" s="14"/>
      <c r="AP84" s="14"/>
      <c r="AQ84" s="14"/>
      <c r="AR84" s="14"/>
    </row>
    <row r="85" spans="1:44" x14ac:dyDescent="0.3">
      <c r="A85" s="11"/>
      <c r="B85" s="11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6"/>
      <c r="W85" s="20"/>
      <c r="X85" s="20"/>
      <c r="Y85" s="23"/>
      <c r="Z85" s="23"/>
      <c r="AA85" s="4"/>
      <c r="AB85" s="4"/>
      <c r="AC85" s="4"/>
      <c r="AD85" s="4"/>
      <c r="AE85" s="4"/>
      <c r="AF85" s="8"/>
      <c r="AG85" s="14"/>
      <c r="AH85" s="8"/>
      <c r="AI85" s="25"/>
      <c r="AJ85" s="9"/>
      <c r="AK85" s="9"/>
      <c r="AL85" s="9"/>
      <c r="AM85" s="14"/>
      <c r="AN85" s="14"/>
      <c r="AO85" s="14"/>
      <c r="AP85" s="14"/>
      <c r="AQ85" s="14"/>
      <c r="AR85" s="14"/>
    </row>
    <row r="86" spans="1:44" x14ac:dyDescent="0.3">
      <c r="A86" s="11">
        <f>Forward!A86</f>
        <v>1.8200000000000001E-2</v>
      </c>
      <c r="B86" s="11">
        <f>Forward!B86</f>
        <v>5.4000000000000003E-3</v>
      </c>
      <c r="C86" s="3">
        <v>44562</v>
      </c>
      <c r="D86" s="4"/>
      <c r="E86" s="4"/>
      <c r="F86" s="4"/>
      <c r="G86" s="4"/>
      <c r="H86" s="4"/>
      <c r="I86" s="4"/>
      <c r="J86" s="4"/>
      <c r="K86" s="4">
        <f>Forward!K86*(1+SUM($B86:$B$228))-'Swap - Encargos'!B3-'Swap - Encargos'!$M3-'Swap - Encargos'!$L3+'Swap - Encargos'!N3</f>
        <v>269.94799999999998</v>
      </c>
      <c r="L86" s="4">
        <f>Forward!L86*(1+SUM($B86:$B$228))-'Swap - Encargos'!C3-'Swap - Encargos'!$M3-'Swap - Encargos'!$L3+'Swap - Encargos'!O3</f>
        <v>281.50200000000001</v>
      </c>
      <c r="M86" s="4">
        <f>Forward!M86*(1+SUM($B86:$B$228))-'Swap - Encargos'!D3-'Swap - Encargos'!$M3-'Swap - Encargos'!$L3+'Swap - Encargos'!P3</f>
        <v>257.50799999999998</v>
      </c>
      <c r="N86" s="4">
        <f>Forward!N86*(1+SUM($B86:$B$228))-'Swap - Encargos'!E3-'Swap - Encargos'!$M3-'Swap - Encargos'!$L3+'Swap - Encargos'!Q3</f>
        <v>239.178</v>
      </c>
      <c r="O86" s="4">
        <f>Forward!O86*(1+SUM($B86:$B$228))-'Swap - Encargos'!F3-'Swap - Encargos'!$M3-'Swap - Encargos'!$L3+'Swap - Encargos'!R3</f>
        <v>229.40199999999999</v>
      </c>
      <c r="P86" s="4"/>
      <c r="Q86" s="4"/>
      <c r="R86" s="4"/>
      <c r="S86" s="4"/>
      <c r="T86" s="4"/>
      <c r="U86" s="4">
        <f>Forward!U86*(1+SUM($B86:$B$228))</f>
        <v>0</v>
      </c>
      <c r="V86" s="6"/>
      <c r="W86" s="20">
        <f t="shared" ref="W86:W139" si="0">((13-MONTH($C86))*INDEX($D86:$V86,1,MATCH(YEAR($C86),$D$1:$V$1,0))+12*INDEX($D86:$V86,1,MATCH(YEAR($C86)+1,$D$1:$V$1,0))+12*INDEX($D86:$V86,1,MATCH(YEAR($C86)+2,$D$1:$V$1,0))+(MONTH($C86)-1)*INDEX($D86:$V86,1,MATCH(YEAR($C86)+3,$D$1:$V$1,0)))/36</f>
        <v>269.65266666666662</v>
      </c>
      <c r="X86" s="20">
        <f t="shared" ref="X86:X139" si="1">AVERAGE($W$2:$W$198)</f>
        <v>211.05081733539095</v>
      </c>
      <c r="Y86" s="23">
        <f t="shared" ref="Y86:Y139" si="2">((13-MONTH($C86))*INDEX($D86:$V86,1,MATCH(YEAR($C86),$D$1:$V$1,0))+12*INDEX($D86:$V86,1,MATCH(YEAR($C86)+1,$D$1:$V$1,0))+12*INDEX($D86:$V86,1,MATCH(YEAR($C86)+2,$D$1:$V$1,0))+12*INDEX($D86:$V86,1,MATCH(YEAR($C86)+3,$D$1:$V$1,0))+12*INDEX($D86:$V86,1,MATCH(YEAR($C86)+4,$D$1:$V$1,0))+(MONTH($C86)-1)*INDEX($D86:$V86,1,MATCH(YEAR($C86)+5,$D$1:$V$1,0)))/60</f>
        <v>255.50759999999997</v>
      </c>
      <c r="Z86" s="23">
        <f t="shared" ref="Z86:Z139" si="3">AVERAGE($Y$2:$Y$198)</f>
        <v>201.34265956790119</v>
      </c>
      <c r="AA86" s="4">
        <f>IF(MONTH($C86)=1,Forward!AA86*(1+SUM($B86:$B$228)),AA85)</f>
        <v>36.525579999999998</v>
      </c>
      <c r="AB86" s="4">
        <f>IF(MONTH($C86)=1,Forward!AB86*(1+SUM($B86:$B$228)),AB85)</f>
        <v>79.429999999999993</v>
      </c>
      <c r="AC86" s="4">
        <f>IF(MONTH($C86)=1,Forward!AC86*(1+SUM($B86:$B$228)),AC85)</f>
        <v>119.6949</v>
      </c>
      <c r="AD86" s="4">
        <f>IF(MONTH($C86)=1,Forward!AD86*(1+SUM($B86:$B$228)),AD85)</f>
        <v>366.59999999999997</v>
      </c>
      <c r="AE86" s="4">
        <f>AD86*(1+2%)</f>
        <v>373.93199999999996</v>
      </c>
      <c r="AF86" s="8">
        <f t="shared" ref="AF86:AF139" si="4">$AE86+$AA86</f>
        <v>410.45757999999995</v>
      </c>
      <c r="AG86" s="14">
        <f t="shared" ref="AG86:AG130" si="5">$AE86+$AB86</f>
        <v>453.36199999999997</v>
      </c>
      <c r="AH86" s="8">
        <f t="shared" ref="AH86:AH139" si="6">$AE86+$AC86</f>
        <v>493.62689999999998</v>
      </c>
      <c r="AI86" s="25">
        <f t="shared" ref="AI86:AI134" si="7">(AE86-W86)</f>
        <v>104.27933333333334</v>
      </c>
      <c r="AJ86" s="9">
        <f t="shared" ref="AJ86:AJ134" si="8">(AE86-W86)/AE86</f>
        <v>0.27887245096256363</v>
      </c>
      <c r="AK86" s="9">
        <f t="shared" ref="AK86:AK130" si="9">IF(AJ86&gt;0,AJ86,0)</f>
        <v>0.27887245096256363</v>
      </c>
      <c r="AL86" s="9">
        <f t="shared" ref="AL86:AL130" si="10">IF(AJ86&lt;0,AJ86,0)</f>
        <v>0</v>
      </c>
      <c r="AM86" s="14">
        <f>Forward!AI86*(1+SUM($B86:$B$228))</f>
        <v>285.94799999999998</v>
      </c>
      <c r="AN86" s="14">
        <f>Forward!AJ86*(1+SUM($B86:$B$228))</f>
        <v>294.50200000000001</v>
      </c>
      <c r="AO86" s="14">
        <f>Forward!AK86*(1+SUM($B86:$B$228))</f>
        <v>261.50799999999998</v>
      </c>
      <c r="AP86" s="14">
        <f>Forward!AL86*(1+SUM($B86:$B$228))</f>
        <v>243.178</v>
      </c>
      <c r="AQ86" s="14">
        <f>Forward!AM86*(1+SUM($B86:$B$228))</f>
        <v>233.40199999999999</v>
      </c>
      <c r="AR86" s="14"/>
    </row>
    <row r="87" spans="1:44" x14ac:dyDescent="0.3">
      <c r="A87" s="11">
        <f>Forward!A87</f>
        <v>1.83E-2</v>
      </c>
      <c r="B87" s="11">
        <f>Forward!B87</f>
        <v>1.01E-2</v>
      </c>
      <c r="C87" s="3">
        <v>44593</v>
      </c>
      <c r="D87" s="4"/>
      <c r="E87" s="4"/>
      <c r="F87" s="4"/>
      <c r="G87" s="4"/>
      <c r="H87" s="4"/>
      <c r="I87" s="4"/>
      <c r="J87" s="4"/>
      <c r="K87" s="4">
        <f>Forward!K87*(1+SUM($B87:$B$228))-'Swap - Encargos'!B4-'Swap - Encargos'!$M4-'Swap - Encargos'!$L4+'Swap - Encargos'!N4</f>
        <v>187.47179999999997</v>
      </c>
      <c r="L87" s="4">
        <f>Forward!L87*(1+SUM($B87:$B$228))-'Swap - Encargos'!C4-'Swap - Encargos'!$M4-'Swap - Encargos'!$L4+'Swap - Encargos'!O4</f>
        <v>267.68439999999998</v>
      </c>
      <c r="M87" s="4">
        <f>Forward!M87*(1+SUM($B87:$B$228))-'Swap - Encargos'!D4-'Swap - Encargos'!$M4-'Swap - Encargos'!$L4+'Swap - Encargos'!P4</f>
        <v>260.43539999999996</v>
      </c>
      <c r="N87" s="4">
        <f>Forward!N87*(1+SUM($B87:$B$228))-'Swap - Encargos'!E4-'Swap - Encargos'!$M4-'Swap - Encargos'!$L4+'Swap - Encargos'!Q4</f>
        <v>238.53659999999999</v>
      </c>
      <c r="O87" s="4">
        <f>Forward!O87*(1+SUM($B87:$B$228))-'Swap - Encargos'!F4-'Swap - Encargos'!$M4-'Swap - Encargos'!$L4+'Swap - Encargos'!R4</f>
        <v>234.8038</v>
      </c>
      <c r="P87" s="4"/>
      <c r="Q87" s="4"/>
      <c r="R87" s="4"/>
      <c r="S87" s="4"/>
      <c r="T87" s="4"/>
      <c r="U87" s="4">
        <f>Forward!U87*(1+SUM($B87:$B$228))</f>
        <v>0</v>
      </c>
      <c r="V87" s="6"/>
      <c r="W87" s="20">
        <f t="shared" si="0"/>
        <v>239.94899999999996</v>
      </c>
      <c r="X87" s="20">
        <f t="shared" si="1"/>
        <v>211.05081733539095</v>
      </c>
      <c r="Y87" s="23">
        <f t="shared" si="2"/>
        <v>234.66186999999996</v>
      </c>
      <c r="Z87" s="23">
        <f t="shared" si="3"/>
        <v>201.34265956790119</v>
      </c>
      <c r="AA87" s="4">
        <f>IF(MONTH($C87)=1,Forward!AA87*(1+SUM($B87:$B$228)),AA86)</f>
        <v>36.525579999999998</v>
      </c>
      <c r="AB87" s="4">
        <f>IF(MONTH($C87)=1,Forward!AB87*(1+SUM($B87:$B$228)),AB86)</f>
        <v>79.429999999999993</v>
      </c>
      <c r="AC87" s="4">
        <f>IF(MONTH($C87)=1,Forward!AC87*(1+SUM($B87:$B$228)),AC86)</f>
        <v>119.6949</v>
      </c>
      <c r="AD87" s="4">
        <f>IF(MONTH($C87)=1,Forward!AD87*(1+SUM($B87:$B$228)),AD86)</f>
        <v>366.59999999999997</v>
      </c>
      <c r="AE87" s="4">
        <f t="shared" ref="AE87:AE97" si="11">AD87*(1+2%)</f>
        <v>373.93199999999996</v>
      </c>
      <c r="AF87" s="8">
        <f t="shared" si="4"/>
        <v>410.45757999999995</v>
      </c>
      <c r="AG87" s="14">
        <f t="shared" si="5"/>
        <v>453.36199999999997</v>
      </c>
      <c r="AH87" s="8">
        <f t="shared" si="6"/>
        <v>493.62689999999998</v>
      </c>
      <c r="AI87" s="25">
        <f t="shared" si="7"/>
        <v>133.983</v>
      </c>
      <c r="AJ87" s="9">
        <f t="shared" si="8"/>
        <v>0.35830846250120346</v>
      </c>
      <c r="AK87" s="9">
        <f t="shared" si="9"/>
        <v>0.35830846250120346</v>
      </c>
      <c r="AL87" s="9">
        <f t="shared" si="10"/>
        <v>0</v>
      </c>
      <c r="AM87" s="14">
        <f>Forward!AI87*(1+SUM($B87:$B$228))</f>
        <v>210.47179999999997</v>
      </c>
      <c r="AN87" s="14">
        <f>Forward!AJ87*(1+SUM($B87:$B$228))</f>
        <v>284.68439999999998</v>
      </c>
      <c r="AO87" s="14">
        <f>Forward!AK87*(1+SUM($B87:$B$228))</f>
        <v>266.43539999999996</v>
      </c>
      <c r="AP87" s="14">
        <f>Forward!AL87*(1+SUM($B87:$B$228))</f>
        <v>244.53659999999999</v>
      </c>
      <c r="AQ87" s="14">
        <f>Forward!AM87*(1+SUM($B87:$B$228))</f>
        <v>234.8038</v>
      </c>
      <c r="AR87" s="14"/>
    </row>
    <row r="88" spans="1:44" x14ac:dyDescent="0.3">
      <c r="A88" s="11">
        <f>Forward!A88</f>
        <v>1.7399999999999999E-2</v>
      </c>
      <c r="B88" s="11">
        <f>Forward!B88</f>
        <v>1.6199999999999999E-2</v>
      </c>
      <c r="C88" s="3">
        <v>44621</v>
      </c>
      <c r="D88" s="4"/>
      <c r="E88" s="4"/>
      <c r="F88" s="4"/>
      <c r="G88" s="4"/>
      <c r="H88" s="4"/>
      <c r="I88" s="4"/>
      <c r="J88" s="4"/>
      <c r="K88" s="4">
        <f>Forward!K88*(1+SUM($B88:$B$228))-'Swap - Encargos'!B5-'Swap - Encargos'!$M5-'Swap - Encargos'!$L5+'Swap - Encargos'!N5</f>
        <v>231.64800000000002</v>
      </c>
      <c r="L88" s="4">
        <f>Forward!L88*(1+SUM($B88:$B$228))-'Swap - Encargos'!C5-'Swap - Encargos'!$M5-'Swap - Encargos'!$L5+'Swap - Encargos'!O5</f>
        <v>301.27700000000004</v>
      </c>
      <c r="M88" s="4">
        <f>Forward!M88*(1+SUM($B88:$B$228))-'Swap - Encargos'!D5-'Swap - Encargos'!$M5-'Swap - Encargos'!$L5+'Swap - Encargos'!P5</f>
        <v>265.46250000000003</v>
      </c>
      <c r="N88" s="4">
        <f>Forward!N88*(1+SUM($B88:$B$228))-'Swap - Encargos'!E5-'Swap - Encargos'!$M5-'Swap - Encargos'!$L5+'Swap - Encargos'!Q5</f>
        <v>231.3</v>
      </c>
      <c r="O88" s="4">
        <f>Forward!O88*(1+SUM($B88:$B$228))-'Swap - Encargos'!F5-'Swap - Encargos'!$M5-'Swap - Encargos'!$L5+'Swap - Encargos'!R5</f>
        <v>227.64800000000002</v>
      </c>
      <c r="P88" s="4"/>
      <c r="Q88" s="4"/>
      <c r="R88" s="4"/>
      <c r="S88" s="4"/>
      <c r="T88" s="4"/>
      <c r="U88" s="4">
        <f>Forward!U88*(1+SUM($B88:$B$228))</f>
        <v>0</v>
      </c>
      <c r="V88" s="6"/>
      <c r="W88" s="20">
        <f t="shared" si="0"/>
        <v>266.10983333333337</v>
      </c>
      <c r="X88" s="20">
        <f t="shared" si="1"/>
        <v>211.05081733539095</v>
      </c>
      <c r="Y88" s="23">
        <f t="shared" si="2"/>
        <v>243.74550000000002</v>
      </c>
      <c r="Z88" s="23">
        <f t="shared" si="3"/>
        <v>201.34265956790119</v>
      </c>
      <c r="AA88" s="4">
        <f>IF(MONTH($C88)=1,Forward!AA88*(1+SUM($B88:$B$228)),AA87)</f>
        <v>36.525579999999998</v>
      </c>
      <c r="AB88" s="4">
        <f>IF(MONTH($C88)=1,Forward!AB88*(1+SUM($B88:$B$228)),AB87)</f>
        <v>79.429999999999993</v>
      </c>
      <c r="AC88" s="4">
        <f>IF(MONTH($C88)=1,Forward!AC88*(1+SUM($B88:$B$228)),AC87)</f>
        <v>119.6949</v>
      </c>
      <c r="AD88" s="4">
        <f>IF(MONTH($C88)=1,Forward!AD88*(1+SUM($B88:$B$228)),AD87)</f>
        <v>366.59999999999997</v>
      </c>
      <c r="AE88" s="4">
        <f t="shared" si="11"/>
        <v>373.93199999999996</v>
      </c>
      <c r="AF88" s="8">
        <f t="shared" si="4"/>
        <v>410.45757999999995</v>
      </c>
      <c r="AG88" s="14">
        <f t="shared" si="5"/>
        <v>453.36199999999997</v>
      </c>
      <c r="AH88" s="8">
        <f t="shared" si="6"/>
        <v>493.62689999999998</v>
      </c>
      <c r="AI88" s="25">
        <f t="shared" si="7"/>
        <v>107.82216666666659</v>
      </c>
      <c r="AJ88" s="9">
        <f t="shared" si="8"/>
        <v>0.28834699000531272</v>
      </c>
      <c r="AK88" s="9">
        <f t="shared" si="9"/>
        <v>0.28834699000531272</v>
      </c>
      <c r="AL88" s="9">
        <f t="shared" si="10"/>
        <v>0</v>
      </c>
      <c r="AM88" s="14">
        <f>Forward!AI88*(1+SUM($B88:$B$228))</f>
        <v>231.64800000000002</v>
      </c>
      <c r="AN88" s="14">
        <f>Forward!AJ88*(1+SUM($B88:$B$228))</f>
        <v>311.27700000000004</v>
      </c>
      <c r="AO88" s="14">
        <f>Forward!AK88*(1+SUM($B88:$B$228))</f>
        <v>271.46250000000003</v>
      </c>
      <c r="AP88" s="14">
        <f>Forward!AL88*(1+SUM($B88:$B$228))</f>
        <v>241.3</v>
      </c>
      <c r="AQ88" s="14">
        <f>Forward!AM88*(1+SUM($B88:$B$228))</f>
        <v>231.64800000000002</v>
      </c>
      <c r="AR88" s="14"/>
    </row>
    <row r="89" spans="1:44" x14ac:dyDescent="0.3">
      <c r="A89" s="11">
        <f>Forward!A89</f>
        <v>1.41E-2</v>
      </c>
      <c r="B89" s="11">
        <f>Forward!B89</f>
        <v>1.06E-2</v>
      </c>
      <c r="C89" s="3">
        <v>44652</v>
      </c>
      <c r="D89" s="4"/>
      <c r="E89" s="4"/>
      <c r="F89" s="4"/>
      <c r="G89" s="4"/>
      <c r="H89" s="4"/>
      <c r="I89" s="4"/>
      <c r="J89" s="4"/>
      <c r="K89" s="4">
        <f>Forward!K89*(1+SUM($B89:$B$228))-'Swap - Encargos'!B6-'Swap - Encargos'!$M6-'Swap - Encargos'!$L6+'Swap - Encargos'!N6</f>
        <v>205.73160000000001</v>
      </c>
      <c r="L89" s="4">
        <f>Forward!L89*(1+SUM($B89:$B$228))-'Swap - Encargos'!C6-'Swap - Encargos'!$M6-'Swap - Encargos'!$L6+'Swap - Encargos'!O6</f>
        <v>292.09740000000005</v>
      </c>
      <c r="M89" s="4">
        <f>Forward!M89*(1+SUM($B89:$B$228))-'Swap - Encargos'!D6-'Swap - Encargos'!$M6-'Swap - Encargos'!$L6+'Swap - Encargos'!P6</f>
        <v>267.33990000000006</v>
      </c>
      <c r="N89" s="4">
        <f>Forward!N89*(1+SUM($B89:$B$228))-'Swap - Encargos'!E6-'Swap - Encargos'!$M6-'Swap - Encargos'!$L6+'Swap - Encargos'!Q6</f>
        <v>239.44060000000002</v>
      </c>
      <c r="O89" s="4">
        <f>Forward!O89*(1+SUM($B89:$B$228))-'Swap - Encargos'!F6-'Swap - Encargos'!$M6-'Swap - Encargos'!$L6+'Swap - Encargos'!R6</f>
        <v>227.91820000000001</v>
      </c>
      <c r="P89" s="4"/>
      <c r="Q89" s="4"/>
      <c r="R89" s="4"/>
      <c r="S89" s="4"/>
      <c r="T89" s="4"/>
      <c r="U89" s="4">
        <f>Forward!U89*(1+SUM($B89:$B$228))</f>
        <v>0</v>
      </c>
      <c r="V89" s="6"/>
      <c r="W89" s="20">
        <f t="shared" si="0"/>
        <v>257.8653833333334</v>
      </c>
      <c r="X89" s="20">
        <f t="shared" si="1"/>
        <v>211.05081733539095</v>
      </c>
      <c r="Y89" s="23">
        <f t="shared" si="2"/>
        <v>236.21896000000004</v>
      </c>
      <c r="Z89" s="23">
        <f t="shared" si="3"/>
        <v>201.34265956790119</v>
      </c>
      <c r="AA89" s="4">
        <f>IF(MONTH($C89)=1,Forward!AA89*(1+SUM($B89:$B$228)),AA88)</f>
        <v>36.525579999999998</v>
      </c>
      <c r="AB89" s="4">
        <f>IF(MONTH($C89)=1,Forward!AB89*(1+SUM($B89:$B$228)),AB88)</f>
        <v>79.429999999999993</v>
      </c>
      <c r="AC89" s="4">
        <f>IF(MONTH($C89)=1,Forward!AC89*(1+SUM($B89:$B$228)),AC88)</f>
        <v>119.6949</v>
      </c>
      <c r="AD89" s="4">
        <f>IF(MONTH($C89)=1,Forward!AD89*(1+SUM($B89:$B$228)),AD88)</f>
        <v>366.59999999999997</v>
      </c>
      <c r="AE89" s="4">
        <f t="shared" si="11"/>
        <v>373.93199999999996</v>
      </c>
      <c r="AF89" s="8">
        <f t="shared" si="4"/>
        <v>410.45757999999995</v>
      </c>
      <c r="AG89" s="14">
        <f t="shared" si="5"/>
        <v>453.36199999999997</v>
      </c>
      <c r="AH89" s="8">
        <f t="shared" si="6"/>
        <v>493.62689999999998</v>
      </c>
      <c r="AI89" s="25">
        <f t="shared" si="7"/>
        <v>116.06661666666656</v>
      </c>
      <c r="AJ89" s="9">
        <f t="shared" si="8"/>
        <v>0.31039498268847432</v>
      </c>
      <c r="AK89" s="9">
        <f t="shared" si="9"/>
        <v>0.31039498268847432</v>
      </c>
      <c r="AL89" s="9">
        <f t="shared" si="10"/>
        <v>0</v>
      </c>
      <c r="AM89" s="14">
        <f>Forward!AI89*(1+SUM($B89:$B$228))</f>
        <v>204.73160000000001</v>
      </c>
      <c r="AN89" s="14">
        <f>Forward!AJ89*(1+SUM($B89:$B$228))</f>
        <v>307.09740000000005</v>
      </c>
      <c r="AO89" s="14">
        <f>Forward!AK89*(1+SUM($B89:$B$228))</f>
        <v>277.33990000000006</v>
      </c>
      <c r="AP89" s="14">
        <f>Forward!AL89*(1+SUM($B89:$B$228))</f>
        <v>240.44060000000002</v>
      </c>
      <c r="AQ89" s="14">
        <f>Forward!AM89*(1+SUM($B89:$B$228))</f>
        <v>230.91820000000001</v>
      </c>
      <c r="AR89" s="14"/>
    </row>
    <row r="90" spans="1:44" x14ac:dyDescent="0.3">
      <c r="A90" s="11">
        <f>Forward!A90</f>
        <v>5.1999999999999998E-3</v>
      </c>
      <c r="B90" s="11">
        <f>Forward!B90</f>
        <v>4.7000000000000002E-3</v>
      </c>
      <c r="C90" s="3">
        <v>44682</v>
      </c>
      <c r="D90" s="4"/>
      <c r="E90" s="4"/>
      <c r="F90" s="4"/>
      <c r="G90" s="4"/>
      <c r="H90" s="4"/>
      <c r="I90" s="4"/>
      <c r="J90" s="4"/>
      <c r="K90" s="4">
        <f>Forward!K90*(1+SUM($B90:$B$228))-'Swap - Encargos'!B7-'Swap - Encargos'!$M7-'Swap - Encargos'!$L7+'Swap - Encargos'!N7</f>
        <v>199.54900000000001</v>
      </c>
      <c r="L90" s="4">
        <f>Forward!L90*(1+SUM($B90:$B$228))-'Swap - Encargos'!C7-'Swap - Encargos'!$M7-'Swap - Encargos'!$L7+'Swap - Encargos'!O7</f>
        <v>261.22949999999997</v>
      </c>
      <c r="M90" s="4">
        <f>Forward!M90*(1+SUM($B90:$B$228))-'Swap - Encargos'!D7-'Swap - Encargos'!$M7-'Swap - Encargos'!$L7+'Swap - Encargos'!P7</f>
        <v>266.97159999999997</v>
      </c>
      <c r="N90" s="4">
        <f>Forward!N90*(1+SUM($B90:$B$228))-'Swap - Encargos'!E7-'Swap - Encargos'!$M7-'Swap - Encargos'!$L7+'Swap - Encargos'!Q7</f>
        <v>248.3776</v>
      </c>
      <c r="O90" s="4">
        <f>Forward!O90*(1+SUM($B90:$B$228))-'Swap - Encargos'!F7-'Swap - Encargos'!$M7-'Swap - Encargos'!$L7+'Swap - Encargos'!R7</f>
        <v>230.94</v>
      </c>
      <c r="P90" s="4"/>
      <c r="Q90" s="4"/>
      <c r="R90" s="4"/>
      <c r="S90" s="4"/>
      <c r="T90" s="4"/>
      <c r="U90" s="4">
        <f>Forward!U90*(1+SUM($B90:$B$228))</f>
        <v>0</v>
      </c>
      <c r="V90" s="6"/>
      <c r="W90" s="20">
        <f t="shared" si="0"/>
        <v>248.00876666666662</v>
      </c>
      <c r="X90" s="20">
        <f t="shared" si="1"/>
        <v>211.05081733539095</v>
      </c>
      <c r="Y90" s="23">
        <f t="shared" si="2"/>
        <v>228.11027333333331</v>
      </c>
      <c r="Z90" s="23">
        <f t="shared" si="3"/>
        <v>201.34265956790119</v>
      </c>
      <c r="AA90" s="4">
        <f>IF(MONTH($C90)=1,Forward!AA90*(1+SUM($B90:$B$228)),AA89)</f>
        <v>36.525579999999998</v>
      </c>
      <c r="AB90" s="4">
        <f>IF(MONTH($C90)=1,Forward!AB90*(1+SUM($B90:$B$228)),AB89)</f>
        <v>79.429999999999993</v>
      </c>
      <c r="AC90" s="4">
        <f>IF(MONTH($C90)=1,Forward!AC90*(1+SUM($B90:$B$228)),AC89)</f>
        <v>119.6949</v>
      </c>
      <c r="AD90" s="4">
        <f>IF(MONTH($C90)=1,Forward!AD90*(1+SUM($B90:$B$228)),AD89)</f>
        <v>366.59999999999997</v>
      </c>
      <c r="AE90" s="4">
        <f t="shared" si="11"/>
        <v>373.93199999999996</v>
      </c>
      <c r="AF90" s="8">
        <f t="shared" si="4"/>
        <v>410.45757999999995</v>
      </c>
      <c r="AG90" s="14">
        <f t="shared" si="5"/>
        <v>453.36199999999997</v>
      </c>
      <c r="AH90" s="8">
        <f t="shared" si="6"/>
        <v>493.62689999999998</v>
      </c>
      <c r="AI90" s="25">
        <f t="shared" si="7"/>
        <v>125.92323333333334</v>
      </c>
      <c r="AJ90" s="9">
        <f t="shared" si="8"/>
        <v>0.33675436532132408</v>
      </c>
      <c r="AK90" s="9">
        <f t="shared" si="9"/>
        <v>0.33675436532132408</v>
      </c>
      <c r="AL90" s="9">
        <f t="shared" si="10"/>
        <v>0</v>
      </c>
      <c r="AM90" s="14">
        <f>Forward!AI90*(1+SUM($B90:$B$228))</f>
        <v>200.54900000000001</v>
      </c>
      <c r="AN90" s="14">
        <f>Forward!AJ90*(1+SUM($B90:$B$228))</f>
        <v>277.22949999999997</v>
      </c>
      <c r="AO90" s="14">
        <f>Forward!AK90*(1+SUM($B90:$B$228))</f>
        <v>268.97159999999997</v>
      </c>
      <c r="AP90" s="14">
        <f>Forward!AL90*(1+SUM($B90:$B$228))</f>
        <v>245.3776</v>
      </c>
      <c r="AQ90" s="14">
        <f>Forward!AM90*(1+SUM($B90:$B$228))</f>
        <v>235.94</v>
      </c>
      <c r="AR90" s="14"/>
    </row>
    <row r="91" spans="1:44" x14ac:dyDescent="0.3">
      <c r="A91" s="11">
        <f>Forward!A91</f>
        <v>5.8999999999999999E-3</v>
      </c>
      <c r="B91" s="11">
        <f>Forward!B91</f>
        <v>6.7000000000000002E-3</v>
      </c>
      <c r="C91" s="3">
        <v>44713</v>
      </c>
      <c r="D91" s="4"/>
      <c r="E91" s="4"/>
      <c r="F91" s="4"/>
      <c r="G91" s="4"/>
      <c r="H91" s="4"/>
      <c r="I91" s="4"/>
      <c r="J91" s="4"/>
      <c r="K91" s="4">
        <f>Forward!K91*(1+SUM($B91:$B$228))-'Swap - Encargos'!B8-'Swap - Encargos'!$M8-'Swap - Encargos'!$L8+'Swap - Encargos'!N8</f>
        <v>195.70000000000002</v>
      </c>
      <c r="L91" s="4">
        <f>Forward!L91*(1+SUM($B91:$B$228))-'Swap - Encargos'!C8-'Swap - Encargos'!$M8-'Swap - Encargos'!$L8+'Swap - Encargos'!O8</f>
        <v>265.60000000000002</v>
      </c>
      <c r="M91" s="4">
        <f>Forward!M91*(1+SUM($B91:$B$228))-'Swap - Encargos'!D8-'Swap - Encargos'!$M8-'Swap - Encargos'!$L8+'Swap - Encargos'!P8</f>
        <v>260.02500000000003</v>
      </c>
      <c r="N91" s="4">
        <f>Forward!N91*(1+SUM($B91:$B$228))-'Swap - Encargos'!E8-'Swap - Encargos'!$M8-'Swap - Encargos'!$L8+'Swap - Encargos'!Q8</f>
        <v>229.35000000000002</v>
      </c>
      <c r="O91" s="4">
        <f>Forward!O91*(1+SUM($B91:$B$228))-'Swap - Encargos'!F8-'Swap - Encargos'!$M8-'Swap - Encargos'!$L8+'Swap - Encargos'!R8</f>
        <v>222.95000000000002</v>
      </c>
      <c r="P91" s="4"/>
      <c r="Q91" s="4"/>
      <c r="R91" s="4"/>
      <c r="S91" s="4"/>
      <c r="T91" s="4"/>
      <c r="U91" s="4">
        <f>Forward!U91*(1+SUM($B91:$B$228))</f>
        <v>0</v>
      </c>
      <c r="V91" s="6"/>
      <c r="W91" s="20">
        <f t="shared" si="0"/>
        <v>245.11527777777781</v>
      </c>
      <c r="X91" s="20">
        <f t="shared" si="1"/>
        <v>211.05081733539095</v>
      </c>
      <c r="Y91" s="23">
        <f t="shared" si="2"/>
        <v>218.41666666666666</v>
      </c>
      <c r="Z91" s="23">
        <f t="shared" si="3"/>
        <v>201.34265956790119</v>
      </c>
      <c r="AA91" s="4">
        <f>IF(MONTH($C91)=1,Forward!AA91*(1+SUM($B91:$B$228)),AA90)</f>
        <v>36.525579999999998</v>
      </c>
      <c r="AB91" s="4">
        <f>IF(MONTH($C91)=1,Forward!AB91*(1+SUM($B91:$B$228)),AB90)</f>
        <v>79.429999999999993</v>
      </c>
      <c r="AC91" s="4">
        <f>IF(MONTH($C91)=1,Forward!AC91*(1+SUM($B91:$B$228)),AC90)</f>
        <v>119.6949</v>
      </c>
      <c r="AD91" s="4">
        <f>IF(MONTH($C91)=1,Forward!AD91*(1+SUM($B91:$B$228)),AD90)</f>
        <v>366.59999999999997</v>
      </c>
      <c r="AE91" s="4">
        <f t="shared" si="11"/>
        <v>373.93199999999996</v>
      </c>
      <c r="AF91" s="8">
        <f t="shared" si="4"/>
        <v>410.45757999999995</v>
      </c>
      <c r="AG91" s="14">
        <f t="shared" si="5"/>
        <v>453.36199999999997</v>
      </c>
      <c r="AH91" s="8">
        <f t="shared" si="6"/>
        <v>493.62689999999998</v>
      </c>
      <c r="AI91" s="25">
        <f t="shared" si="7"/>
        <v>128.81672222222215</v>
      </c>
      <c r="AJ91" s="9">
        <f t="shared" si="8"/>
        <v>0.34449237353909845</v>
      </c>
      <c r="AK91" s="9">
        <f t="shared" si="9"/>
        <v>0.34449237353909845</v>
      </c>
      <c r="AL91" s="9">
        <f t="shared" si="10"/>
        <v>0</v>
      </c>
      <c r="AM91" s="14">
        <f>Forward!AI91*(1+SUM($B91:$B$228))</f>
        <v>192.70000000000002</v>
      </c>
      <c r="AN91" s="14">
        <f>Forward!AJ91*(1+SUM($B91:$B$228))</f>
        <v>272.60000000000002</v>
      </c>
      <c r="AO91" s="14">
        <f>Forward!AK91*(1+SUM($B91:$B$228))</f>
        <v>262.02500000000003</v>
      </c>
      <c r="AP91" s="14">
        <f>Forward!AL91*(1+SUM($B91:$B$228))</f>
        <v>237.35000000000002</v>
      </c>
      <c r="AQ91" s="14">
        <f>Forward!AM91*(1+SUM($B91:$B$228))</f>
        <v>227.95000000000002</v>
      </c>
      <c r="AR91" s="14"/>
    </row>
    <row r="92" spans="1:44" x14ac:dyDescent="0.3">
      <c r="A92" s="11">
        <f>Forward!A92</f>
        <v>2.0999999999999999E-3</v>
      </c>
      <c r="B92" s="11">
        <f>Forward!B92</f>
        <v>-6.7999999999999996E-3</v>
      </c>
      <c r="C92" s="3">
        <v>44743</v>
      </c>
      <c r="D92" s="4"/>
      <c r="E92" s="4"/>
      <c r="F92" s="4"/>
      <c r="G92" s="4"/>
      <c r="H92" s="4"/>
      <c r="I92" s="4"/>
      <c r="J92" s="4"/>
      <c r="K92" s="4">
        <f>Forward!K92*(1+SUM($B92:$B$228))-'Swap - Encargos'!B9-'Swap - Encargos'!$M9-'Swap - Encargos'!$L9+'Swap - Encargos'!N9</f>
        <v>109.32510000000001</v>
      </c>
      <c r="L92" s="4">
        <f>Forward!L92*(1+SUM($B92:$B$228))-'Swap - Encargos'!C9-'Swap - Encargos'!$M9-'Swap - Encargos'!$L9+'Swap - Encargos'!O9</f>
        <v>240.52110000000002</v>
      </c>
      <c r="M92" s="4">
        <f>Forward!M92*(1+SUM($B92:$B$228))-'Swap - Encargos'!D9-'Swap - Encargos'!$M9-'Swap - Encargos'!$L9+'Swap - Encargos'!P9</f>
        <v>244.52110000000002</v>
      </c>
      <c r="N92" s="4">
        <f>Forward!N92*(1+SUM($B92:$B$228))-'Swap - Encargos'!E9-'Swap - Encargos'!$M9-'Swap - Encargos'!$L9+'Swap - Encargos'!Q9</f>
        <v>233.16490000000002</v>
      </c>
      <c r="O92" s="4">
        <f>Forward!O92*(1+SUM($B92:$B$228))-'Swap - Encargos'!F9-'Swap - Encargos'!$M9-'Swap - Encargos'!$L9+'Swap - Encargos'!R9</f>
        <v>223.81850000000003</v>
      </c>
      <c r="P92" s="4"/>
      <c r="Q92" s="4"/>
      <c r="R92" s="4"/>
      <c r="S92" s="4"/>
      <c r="T92" s="4"/>
      <c r="U92" s="4">
        <f>Forward!U92*(1+SUM($B92:$B$228))</f>
        <v>0</v>
      </c>
      <c r="V92" s="6"/>
      <c r="W92" s="20">
        <f t="shared" si="0"/>
        <v>218.76240000000001</v>
      </c>
      <c r="X92" s="20">
        <f t="shared" si="1"/>
        <v>211.05081733539095</v>
      </c>
      <c r="Y92" s="23">
        <f t="shared" si="2"/>
        <v>199.33763000000002</v>
      </c>
      <c r="Z92" s="23">
        <f t="shared" si="3"/>
        <v>201.34265956790119</v>
      </c>
      <c r="AA92" s="4">
        <f>IF(MONTH($C92)=1,Forward!AA92*(1+SUM($B92:$B$228)),AA91)</f>
        <v>36.525579999999998</v>
      </c>
      <c r="AB92" s="4">
        <f>IF(MONTH($C92)=1,Forward!AB92*(1+SUM($B92:$B$228)),AB91)</f>
        <v>79.429999999999993</v>
      </c>
      <c r="AC92" s="4">
        <f>IF(MONTH($C92)=1,Forward!AC92*(1+SUM($B92:$B$228)),AC91)</f>
        <v>119.6949</v>
      </c>
      <c r="AD92" s="4">
        <f>IF(MONTH($C92)=1,Forward!AD92*(1+SUM($B92:$B$228)),AD91)</f>
        <v>366.59999999999997</v>
      </c>
      <c r="AE92" s="4">
        <f t="shared" si="11"/>
        <v>373.93199999999996</v>
      </c>
      <c r="AF92" s="8">
        <f t="shared" si="4"/>
        <v>410.45757999999995</v>
      </c>
      <c r="AG92" s="14">
        <f t="shared" si="5"/>
        <v>453.36199999999997</v>
      </c>
      <c r="AH92" s="8">
        <f t="shared" si="6"/>
        <v>493.62689999999998</v>
      </c>
      <c r="AI92" s="25">
        <f t="shared" si="7"/>
        <v>155.16959999999995</v>
      </c>
      <c r="AJ92" s="9">
        <f t="shared" si="8"/>
        <v>0.41496742723275881</v>
      </c>
      <c r="AK92" s="9">
        <f t="shared" si="9"/>
        <v>0.41496742723275881</v>
      </c>
      <c r="AL92" s="9">
        <f t="shared" si="10"/>
        <v>0</v>
      </c>
      <c r="AM92" s="14">
        <f>Forward!AI92*(1+SUM($B92:$B$228))</f>
        <v>113.32510000000001</v>
      </c>
      <c r="AN92" s="14">
        <f>Forward!AJ92*(1+SUM($B92:$B$228))</f>
        <v>253.52110000000002</v>
      </c>
      <c r="AO92" s="14">
        <f>Forward!AK92*(1+SUM($B92:$B$228))</f>
        <v>253.52110000000002</v>
      </c>
      <c r="AP92" s="14">
        <f>Forward!AL92*(1+SUM($B92:$B$228))</f>
        <v>237.16490000000002</v>
      </c>
      <c r="AQ92" s="14">
        <f>Forward!AM92*(1+SUM($B92:$B$228))</f>
        <v>227.81850000000003</v>
      </c>
      <c r="AR92" s="14"/>
    </row>
    <row r="93" spans="1:44" x14ac:dyDescent="0.3">
      <c r="A93" s="11">
        <f>Forward!A93</f>
        <v>-7.0000000000000001E-3</v>
      </c>
      <c r="B93" s="11">
        <f>Forward!B93</f>
        <v>-3.5999999999999999E-3</v>
      </c>
      <c r="C93" s="3">
        <v>44774</v>
      </c>
      <c r="D93" s="4"/>
      <c r="E93" s="4"/>
      <c r="F93" s="4"/>
      <c r="G93" s="4"/>
      <c r="H93" s="4"/>
      <c r="I93" s="4"/>
      <c r="J93" s="4"/>
      <c r="K93" s="4">
        <f>Forward!K93*(1+SUM($B93:$B$228))-'Swap - Encargos'!B10-'Swap - Encargos'!$M10-'Swap - Encargos'!$L10+'Swap - Encargos'!N10</f>
        <v>126.3349</v>
      </c>
      <c r="L93" s="4">
        <f>Forward!L93*(1+SUM($B93:$B$228))-'Swap - Encargos'!C10-'Swap - Encargos'!$M10-'Swap - Encargos'!$L10+'Swap - Encargos'!O10</f>
        <v>235.5453</v>
      </c>
      <c r="M93" s="4">
        <f>Forward!M93*(1+SUM($B93:$B$228))-'Swap - Encargos'!D10-'Swap - Encargos'!$M10-'Swap - Encargos'!$L10+'Swap - Encargos'!P10</f>
        <v>239.42080000000001</v>
      </c>
      <c r="N93" s="4">
        <f>Forward!N93*(1+SUM($B93:$B$228))-'Swap - Encargos'!E10-'Swap - Encargos'!$M10-'Swap - Encargos'!$L10+'Swap - Encargos'!Q10</f>
        <v>228.66980000000001</v>
      </c>
      <c r="O93" s="4">
        <f>Forward!O93*(1+SUM($B93:$B$228))-'Swap - Encargos'!F10-'Swap - Encargos'!$M10-'Swap - Encargos'!$L10+'Swap - Encargos'!R10</f>
        <v>220.26900000000001</v>
      </c>
      <c r="P93" s="4">
        <f>Forward!P93*(1+SUM($B93:$B$228))-'Swap - Encargos'!G10-'Swap - Encargos'!$M10-'Swap - Encargos'!$L10+'Swap - Encargos'!S10</f>
        <v>217.8682</v>
      </c>
      <c r="Q93" s="4">
        <f>Forward!Q93*(1+SUM($B93:$B$228))-'Swap - Encargos'!H10-'Swap - Encargos'!$M10-'Swap - Encargos'!$L10+'Swap - Encargos'!T10</f>
        <v>216.99270000000001</v>
      </c>
      <c r="R93" s="4"/>
      <c r="S93" s="4"/>
      <c r="T93" s="4"/>
      <c r="U93" s="4">
        <f>Forward!U93*(1+SUM($B93:$B$228))</f>
        <v>0</v>
      </c>
      <c r="V93" s="6"/>
      <c r="W93" s="20">
        <f t="shared" si="0"/>
        <v>220.33211944444443</v>
      </c>
      <c r="X93" s="20">
        <f t="shared" si="1"/>
        <v>211.05081733539095</v>
      </c>
      <c r="Y93" s="23">
        <f t="shared" si="2"/>
        <v>220.726845</v>
      </c>
      <c r="Z93" s="23">
        <f t="shared" si="3"/>
        <v>201.34265956790119</v>
      </c>
      <c r="AA93" s="4">
        <f>IF(MONTH($C93)=1,Forward!AA93*(1+SUM($B93:$B$228)),AA92)</f>
        <v>36.525579999999998</v>
      </c>
      <c r="AB93" s="4">
        <f>IF(MONTH($C93)=1,Forward!AB93*(1+SUM($B93:$B$228)),AB92)</f>
        <v>79.429999999999993</v>
      </c>
      <c r="AC93" s="4">
        <f>IF(MONTH($C93)=1,Forward!AC93*(1+SUM($B93:$B$228)),AC92)</f>
        <v>119.6949</v>
      </c>
      <c r="AD93" s="4">
        <f>IF(MONTH($C93)=1,Forward!AD93*(1+SUM($B93:$B$228)),AD92)</f>
        <v>366.59999999999997</v>
      </c>
      <c r="AE93" s="4">
        <f t="shared" si="11"/>
        <v>373.93199999999996</v>
      </c>
      <c r="AF93" s="8">
        <f t="shared" si="4"/>
        <v>410.45757999999995</v>
      </c>
      <c r="AG93" s="14">
        <f t="shared" si="5"/>
        <v>453.36199999999997</v>
      </c>
      <c r="AH93" s="8">
        <f t="shared" si="6"/>
        <v>493.62689999999998</v>
      </c>
      <c r="AI93" s="25">
        <f t="shared" si="7"/>
        <v>153.59988055555553</v>
      </c>
      <c r="AJ93" s="9">
        <f t="shared" si="8"/>
        <v>0.41076955316890651</v>
      </c>
      <c r="AK93" s="9">
        <f t="shared" si="9"/>
        <v>0.41076955316890651</v>
      </c>
      <c r="AL93" s="9">
        <f t="shared" si="10"/>
        <v>0</v>
      </c>
      <c r="AM93" s="14">
        <f>Forward!AI93*(1+SUM($B93:$B$228))</f>
        <v>116.3349</v>
      </c>
      <c r="AN93" s="14">
        <f>Forward!AJ93*(1+SUM($B93:$B$228))</f>
        <v>238.5453</v>
      </c>
      <c r="AO93" s="14">
        <f>Forward!AK93*(1+SUM($B93:$B$228))</f>
        <v>244.42080000000001</v>
      </c>
      <c r="AP93" s="14">
        <f>Forward!AL93*(1+SUM($B93:$B$228))</f>
        <v>232.66980000000001</v>
      </c>
      <c r="AQ93" s="14">
        <f>Forward!AM93*(1+SUM($B93:$B$228))</f>
        <v>223.26900000000001</v>
      </c>
      <c r="AR93" s="14"/>
    </row>
    <row r="94" spans="1:44" x14ac:dyDescent="0.3">
      <c r="A94" s="11">
        <f>Forward!A94</f>
        <v>-9.4999999999999998E-3</v>
      </c>
      <c r="B94" s="11">
        <f>Forward!B94</f>
        <v>-2.8999999999999998E-3</v>
      </c>
      <c r="C94" s="3">
        <v>44805</v>
      </c>
      <c r="D94" s="4"/>
      <c r="E94" s="4"/>
      <c r="F94" s="4"/>
      <c r="G94" s="4"/>
      <c r="H94" s="4"/>
      <c r="I94" s="4"/>
      <c r="J94" s="4"/>
      <c r="K94" s="4">
        <f>Forward!K94*(1+SUM($B94:$B$228))-'Swap - Encargos'!B11-'Swap - Encargos'!$M11-'Swap - Encargos'!$L11+'Swap - Encargos'!N11</f>
        <v>144.2653</v>
      </c>
      <c r="L94" s="4">
        <f>Forward!L94*(1+SUM($B94:$B$228))-'Swap - Encargos'!C11-'Swap - Encargos'!$M11-'Swap - Encargos'!$L11+'Swap - Encargos'!O11</f>
        <v>216.2039</v>
      </c>
      <c r="M94" s="4">
        <f>Forward!M94*(1+SUM($B94:$B$228))-'Swap - Encargos'!D11-'Swap - Encargos'!$M11-'Swap - Encargos'!$L11+'Swap - Encargos'!P11</f>
        <v>238.45480000000001</v>
      </c>
      <c r="N94" s="4">
        <f>Forward!N94*(1+SUM($B94:$B$228))-'Swap - Encargos'!E11-'Swap - Encargos'!$M11-'Swap - Encargos'!$L11+'Swap - Encargos'!Q11</f>
        <v>233.74</v>
      </c>
      <c r="O94" s="4">
        <f>Forward!O94*(1+SUM($B94:$B$228))-'Swap - Encargos'!F11-'Swap - Encargos'!$M11-'Swap - Encargos'!$L11+'Swap - Encargos'!R11</f>
        <v>225.31040000000002</v>
      </c>
      <c r="P94" s="4">
        <f>Forward!P94*(1+SUM($B94:$B$228))-'Swap - Encargos'!G11-'Swap - Encargos'!$M11-'Swap - Encargos'!$L11+'Swap - Encargos'!S11</f>
        <v>221.88080000000002</v>
      </c>
      <c r="Q94" s="4">
        <f>Forward!Q94*(1+SUM($B94:$B$228))-'Swap - Encargos'!H11-'Swap - Encargos'!$M11-'Swap - Encargos'!$L11+'Swap - Encargos'!T11</f>
        <v>214.9873</v>
      </c>
      <c r="R94" s="4"/>
      <c r="S94" s="4"/>
      <c r="T94" s="4"/>
      <c r="U94" s="4">
        <f>Forward!U94*(1+SUM($B94:$B$228))</f>
        <v>0</v>
      </c>
      <c r="V94" s="6"/>
      <c r="W94" s="20">
        <f t="shared" si="0"/>
        <v>219.52460000000002</v>
      </c>
      <c r="X94" s="20">
        <f t="shared" si="1"/>
        <v>211.05081733539095</v>
      </c>
      <c r="Y94" s="23">
        <f t="shared" si="2"/>
        <v>221.94361333333333</v>
      </c>
      <c r="Z94" s="23">
        <f t="shared" si="3"/>
        <v>201.34265956790119</v>
      </c>
      <c r="AA94" s="4">
        <f>IF(MONTH($C94)=1,Forward!AA94*(1+SUM($B94:$B$228)),AA93)</f>
        <v>36.525579999999998</v>
      </c>
      <c r="AB94" s="4">
        <f>IF(MONTH($C94)=1,Forward!AB94*(1+SUM($B94:$B$228)),AB93)</f>
        <v>79.429999999999993</v>
      </c>
      <c r="AC94" s="4">
        <f>IF(MONTH($C94)=1,Forward!AC94*(1+SUM($B94:$B$228)),AC93)</f>
        <v>119.6949</v>
      </c>
      <c r="AD94" s="4">
        <f>IF(MONTH($C94)=1,Forward!AD94*(1+SUM($B94:$B$228)),AD93)</f>
        <v>366.59999999999997</v>
      </c>
      <c r="AE94" s="4">
        <f t="shared" si="11"/>
        <v>373.93199999999996</v>
      </c>
      <c r="AF94" s="8">
        <f t="shared" si="4"/>
        <v>410.45757999999995</v>
      </c>
      <c r="AG94" s="14">
        <f t="shared" si="5"/>
        <v>453.36199999999997</v>
      </c>
      <c r="AH94" s="8">
        <f t="shared" si="6"/>
        <v>493.62689999999998</v>
      </c>
      <c r="AI94" s="25">
        <f t="shared" si="7"/>
        <v>154.40739999999994</v>
      </c>
      <c r="AJ94" s="9">
        <f t="shared" si="8"/>
        <v>0.41292908871131639</v>
      </c>
      <c r="AK94" s="9">
        <f t="shared" si="9"/>
        <v>0.41292908871131639</v>
      </c>
      <c r="AL94" s="9">
        <f t="shared" si="10"/>
        <v>0</v>
      </c>
      <c r="AM94" s="14">
        <f>Forward!AI94*(1+SUM($B94:$B$228))</f>
        <v>140.2653</v>
      </c>
      <c r="AN94" s="14">
        <f>Forward!AJ94*(1+SUM($B94:$B$228))</f>
        <v>232.2039</v>
      </c>
      <c r="AO94" s="14">
        <f>Forward!AK94*(1+SUM($B94:$B$228))</f>
        <v>240.45480000000001</v>
      </c>
      <c r="AP94" s="14">
        <f>Forward!AL94*(1+SUM($B94:$B$228))</f>
        <v>235.74</v>
      </c>
      <c r="AQ94" s="14">
        <f>Forward!AM94*(1+SUM($B94:$B$228))</f>
        <v>226.31040000000002</v>
      </c>
      <c r="AR94" s="14"/>
    </row>
    <row r="95" spans="1:44" x14ac:dyDescent="0.3">
      <c r="A95" s="11">
        <f>Forward!A95</f>
        <v>-9.7000000000000003E-3</v>
      </c>
      <c r="B95" s="11">
        <f>Forward!B95</f>
        <v>5.8999999999999999E-3</v>
      </c>
      <c r="C95" s="3">
        <v>44835</v>
      </c>
      <c r="D95" s="3"/>
      <c r="E95" s="1"/>
      <c r="F95" s="1"/>
      <c r="G95" s="1"/>
      <c r="H95" s="6"/>
      <c r="I95" s="6"/>
      <c r="J95" s="4"/>
      <c r="K95" s="4">
        <f>Forward!K95*(1+SUM($B95:$B$228))-'Swap - Encargos'!B12-'Swap - Encargos'!$M12-'Swap - Encargos'!$L12+'Swap - Encargos'!N12</f>
        <v>121.252</v>
      </c>
      <c r="L95" s="4">
        <f>Forward!L95*(1+SUM($B95:$B$228))-'Swap - Encargos'!C12-'Swap - Encargos'!$M12-'Swap - Encargos'!$L12+'Swap - Encargos'!O12</f>
        <v>186.964</v>
      </c>
      <c r="M95" s="4">
        <f>Forward!M95*(1+SUM($B95:$B$228))-'Swap - Encargos'!D12-'Swap - Encargos'!$M12-'Swap - Encargos'!$L12+'Swap - Encargos'!P12</f>
        <v>212.596</v>
      </c>
      <c r="N95" s="4">
        <f>Forward!N95*(1+SUM($B95:$B$228))-'Swap - Encargos'!E12-'Swap - Encargos'!$M12-'Swap - Encargos'!$L12+'Swap - Encargos'!Q12</f>
        <v>219.596</v>
      </c>
      <c r="O95" s="4">
        <f>Forward!O95*(1+SUM($B95:$B$228))-'Swap - Encargos'!F12-'Swap - Encargos'!$M12-'Swap - Encargos'!$L12+'Swap - Encargos'!R12</f>
        <v>206.14320000000001</v>
      </c>
      <c r="P95" s="4">
        <f>Forward!P95*(1+SUM($B95:$B$228))-'Swap - Encargos'!G12-'Swap - Encargos'!$M12-'Swap - Encargos'!$L12+'Swap - Encargos'!S12</f>
        <v>207.78</v>
      </c>
      <c r="Q95" s="4">
        <f>Forward!Q95*(1+SUM($B95:$B$228))-'Swap - Encargos'!H12-'Swap - Encargos'!$M12-'Swap - Encargos'!$L12+'Swap - Encargos'!T12</f>
        <v>200.87199999999999</v>
      </c>
      <c r="R95" s="4"/>
      <c r="S95" s="4"/>
      <c r="T95" s="4"/>
      <c r="U95" s="4">
        <f>Forward!U95*(1+SUM($B95:$B$228))</f>
        <v>0</v>
      </c>
      <c r="V95" s="6"/>
      <c r="W95" s="20">
        <f t="shared" si="0"/>
        <v>198.19</v>
      </c>
      <c r="X95" s="20">
        <f t="shared" si="1"/>
        <v>211.05081733539095</v>
      </c>
      <c r="Y95" s="23">
        <f t="shared" si="2"/>
        <v>202.28944000000001</v>
      </c>
      <c r="Z95" s="23">
        <f t="shared" si="3"/>
        <v>201.34265956790119</v>
      </c>
      <c r="AA95" s="4">
        <f>IF(MONTH($C95)=1,Forward!AA95*(1+SUM($B95:$B$228)),AA94)</f>
        <v>36.525579999999998</v>
      </c>
      <c r="AB95" s="4">
        <f>IF(MONTH($C95)=1,Forward!AB95*(1+SUM($B95:$B$228)),AB94)</f>
        <v>79.429999999999993</v>
      </c>
      <c r="AC95" s="4">
        <f>IF(MONTH($C95)=1,Forward!AC95*(1+SUM($B95:$B$228)),AC94)</f>
        <v>119.6949</v>
      </c>
      <c r="AD95" s="4">
        <f>IF(MONTH($C95)=1,Forward!AD95*(1+SUM($B95:$B$228)),AD94)</f>
        <v>366.59999999999997</v>
      </c>
      <c r="AE95" s="4">
        <f t="shared" si="11"/>
        <v>373.93199999999996</v>
      </c>
      <c r="AF95" s="8">
        <f t="shared" si="4"/>
        <v>410.45757999999995</v>
      </c>
      <c r="AG95" s="14">
        <f t="shared" si="5"/>
        <v>453.36199999999997</v>
      </c>
      <c r="AH95" s="8">
        <f t="shared" si="6"/>
        <v>493.62689999999998</v>
      </c>
      <c r="AI95" s="25">
        <f t="shared" si="7"/>
        <v>175.74199999999996</v>
      </c>
      <c r="AJ95" s="9">
        <f t="shared" si="8"/>
        <v>0.46998384733053061</v>
      </c>
      <c r="AK95" s="9">
        <f t="shared" si="9"/>
        <v>0.46998384733053061</v>
      </c>
      <c r="AL95" s="9">
        <f t="shared" si="10"/>
        <v>0</v>
      </c>
      <c r="AM95" s="14">
        <f>Forward!AI95*(1+SUM($B95:$B$228))</f>
        <v>112.252</v>
      </c>
      <c r="AN95" s="14">
        <f>Forward!AJ95*(1+SUM($B95:$B$228))</f>
        <v>194.964</v>
      </c>
      <c r="AO95" s="14">
        <f>Forward!AK95*(1+SUM($B95:$B$228))</f>
        <v>218.596</v>
      </c>
      <c r="AP95" s="14">
        <f>Forward!AL95*(1+SUM($B95:$B$228))</f>
        <v>218.596</v>
      </c>
      <c r="AQ95" s="14">
        <f>Forward!AM95*(1+SUM($B95:$B$228))</f>
        <v>209.14320000000001</v>
      </c>
      <c r="AR95" s="14"/>
    </row>
    <row r="96" spans="1:44" x14ac:dyDescent="0.3">
      <c r="A96" s="11">
        <f>Forward!A96</f>
        <v>-5.5999999999999999E-3</v>
      </c>
      <c r="B96" s="11">
        <f>Forward!B96</f>
        <v>4.1000000000000003E-3</v>
      </c>
      <c r="C96" s="3">
        <v>44866</v>
      </c>
      <c r="D96" s="3"/>
      <c r="E96" s="1"/>
      <c r="F96" s="1"/>
      <c r="G96" s="1"/>
      <c r="H96" s="6"/>
      <c r="I96" s="6"/>
      <c r="J96" s="4"/>
      <c r="K96" s="4">
        <f>Forward!K96*(1+SUM($B96:$B$228))-'Swap - Encargos'!B13-'Swap - Encargos'!$M13-'Swap - Encargos'!$L13+'Swap - Encargos'!N13</f>
        <v>118.813</v>
      </c>
      <c r="L96" s="4">
        <f>Forward!L96*(1+SUM($B96:$B$228))-'Swap - Encargos'!C13-'Swap - Encargos'!$M13-'Swap - Encargos'!$L13+'Swap - Encargos'!O13</f>
        <v>140.25970000000001</v>
      </c>
      <c r="M96" s="4">
        <f>Forward!M96*(1+SUM($B96:$B$228))-'Swap - Encargos'!D13-'Swap - Encargos'!$M13-'Swap - Encargos'!$L13+'Swap - Encargos'!P13</f>
        <v>181.63909999999998</v>
      </c>
      <c r="N96" s="4">
        <f>Forward!N96*(1+SUM($B96:$B$228))-'Swap - Encargos'!E13-'Swap - Encargos'!$M13-'Swap - Encargos'!$L13+'Swap - Encargos'!Q13</f>
        <v>198.39609999999999</v>
      </c>
      <c r="O96" s="4">
        <f>Forward!O96*(1+SUM($B96:$B$228))-'Swap - Encargos'!F13-'Swap - Encargos'!$M13-'Swap - Encargos'!$L13+'Swap - Encargos'!R13</f>
        <v>189.9905</v>
      </c>
      <c r="P96" s="4">
        <f>Forward!P96*(1+SUM($B96:$B$228))-'Swap - Encargos'!G13-'Swap - Encargos'!$M13-'Swap - Encargos'!$L13+'Swap - Encargos'!S13</f>
        <v>201.7475</v>
      </c>
      <c r="Q96" s="4">
        <f>Forward!Q96*(1+SUM($B96:$B$228))-'Swap - Encargos'!H13-'Swap - Encargos'!$M13-'Swap - Encargos'!$L13+'Swap - Encargos'!T13</f>
        <v>194.869</v>
      </c>
      <c r="R96" s="4">
        <f>Forward!R96*(1+SUM($B96:$B$228))-'Swap - Encargos'!I13-'Swap - Encargos'!$M13-'Swap - Encargos'!$L13+'Swap - Encargos'!U13</f>
        <v>193.9905</v>
      </c>
      <c r="S96" s="4">
        <f>Forward!S96*(1+SUM($B96:$B$228))-'Swap - Encargos'!J13-'Swap - Encargos'!$M13-'Swap - Encargos'!$L13+'Swap - Encargos'!V13</f>
        <v>191.11199999999999</v>
      </c>
      <c r="T96" s="4">
        <f>Forward!T96*(1+SUM($B96:$B$228))-'Swap - Encargos'!K13-'Swap - Encargos'!$M13-'Swap - Encargos'!$L13+'Swap - Encargos'!W13</f>
        <v>183.23349999999999</v>
      </c>
      <c r="U96" s="4">
        <f>Forward!U96*(1+SUM($B96:$B$228))</f>
        <v>0</v>
      </c>
      <c r="V96" s="6"/>
      <c r="W96" s="20">
        <f t="shared" si="0"/>
        <v>169.01034999999996</v>
      </c>
      <c r="X96" s="20">
        <f t="shared" si="1"/>
        <v>211.05081733539095</v>
      </c>
      <c r="Y96" s="23">
        <f t="shared" si="2"/>
        <v>179.64209666666665</v>
      </c>
      <c r="Z96" s="23">
        <f t="shared" si="3"/>
        <v>201.34265956790119</v>
      </c>
      <c r="AA96" s="4">
        <f>IF(MONTH($C96)=1,Forward!AA96*(1+SUM($B96:$B$228)),AA95)</f>
        <v>36.525579999999998</v>
      </c>
      <c r="AB96" s="4">
        <f>IF(MONTH($C96)=1,Forward!AB96*(1+SUM($B96:$B$228)),AB95)</f>
        <v>79.429999999999993</v>
      </c>
      <c r="AC96" s="4">
        <f>IF(MONTH($C96)=1,Forward!AC96*(1+SUM($B96:$B$228)),AC95)</f>
        <v>119.6949</v>
      </c>
      <c r="AD96" s="4">
        <f>IF(MONTH($C96)=1,Forward!AD96*(1+SUM($B96:$B$228)),AD95)</f>
        <v>366.59999999999997</v>
      </c>
      <c r="AE96" s="4">
        <f t="shared" si="11"/>
        <v>373.93199999999996</v>
      </c>
      <c r="AF96" s="8">
        <f t="shared" si="4"/>
        <v>410.45757999999995</v>
      </c>
      <c r="AG96" s="14">
        <f t="shared" si="5"/>
        <v>453.36199999999997</v>
      </c>
      <c r="AH96" s="8">
        <f t="shared" si="6"/>
        <v>493.62689999999998</v>
      </c>
      <c r="AI96" s="25">
        <f t="shared" si="7"/>
        <v>204.92165</v>
      </c>
      <c r="AJ96" s="9">
        <f t="shared" si="8"/>
        <v>0.54801848999283298</v>
      </c>
      <c r="AK96" s="9">
        <f t="shared" si="9"/>
        <v>0.54801848999283298</v>
      </c>
      <c r="AL96" s="9">
        <f t="shared" si="10"/>
        <v>0</v>
      </c>
      <c r="AM96" s="14">
        <f>Forward!AI96*(1+SUM($B96:$B$228))</f>
        <v>105.813</v>
      </c>
      <c r="AN96" s="14">
        <f>Forward!AJ96*(1+SUM($B96:$B$228))</f>
        <v>142.25970000000001</v>
      </c>
      <c r="AO96" s="14">
        <f>Forward!AK96*(1+SUM($B96:$B$228))</f>
        <v>191.63909999999998</v>
      </c>
      <c r="AP96" s="14">
        <f>Forward!AL96*(1+SUM($B96:$B$228))</f>
        <v>203.39609999999999</v>
      </c>
      <c r="AQ96" s="14">
        <f>Forward!AM96*(1+SUM($B96:$B$228))</f>
        <v>193.9905</v>
      </c>
      <c r="AR96" s="14"/>
    </row>
    <row r="97" spans="1:44" x14ac:dyDescent="0.3">
      <c r="A97" s="11">
        <f>Forward!A97</f>
        <v>4.4999999999999997E-3</v>
      </c>
      <c r="B97" s="11">
        <f>Forward!B97</f>
        <v>6.1999999999999998E-3</v>
      </c>
      <c r="C97" s="3">
        <v>44896</v>
      </c>
      <c r="D97" s="3"/>
      <c r="E97" s="1"/>
      <c r="F97" s="1"/>
      <c r="G97" s="1"/>
      <c r="H97" s="6"/>
      <c r="I97" s="6"/>
      <c r="J97" s="4"/>
      <c r="K97" s="4">
        <f>Forward!K97*(1+SUM($B97:$B$228))-'Swap - Encargos'!B14-'Swap - Encargos'!$M14-'Swap - Encargos'!$L14+'Swap - Encargos'!N14</f>
        <v>116.6156</v>
      </c>
      <c r="L97" s="4">
        <f>Forward!L97*(1+SUM($B97:$B$228))-'Swap - Encargos'!C14-'Swap - Encargos'!$M14-'Swap - Encargos'!$L14+'Swap - Encargos'!O14</f>
        <v>134.24879999999999</v>
      </c>
      <c r="M97" s="4">
        <f>Forward!M97*(1+SUM($B97:$B$228))-'Swap - Encargos'!D14-'Swap - Encargos'!$M14-'Swap - Encargos'!$L14+'Swap - Encargos'!P14</f>
        <v>183.11279999999999</v>
      </c>
      <c r="N97" s="4">
        <f>Forward!N97*(1+SUM($B97:$B$228))-'Swap - Encargos'!E14-'Swap - Encargos'!$M14-'Swap - Encargos'!$L14+'Swap - Encargos'!Q14</f>
        <v>193.172</v>
      </c>
      <c r="O97" s="4">
        <f>Forward!O97*(1+SUM($B97:$B$228))-'Swap - Encargos'!F14-'Swap - Encargos'!$M14-'Swap - Encargos'!$L14+'Swap - Encargos'!R14</f>
        <v>188.79919999999998</v>
      </c>
      <c r="P97" s="4">
        <f>Forward!P97*(1+SUM($B97:$B$228))-'Swap - Encargos'!G14-'Swap - Encargos'!$M14-'Swap - Encargos'!$L14+'Swap - Encargos'!S14</f>
        <v>207.03</v>
      </c>
      <c r="Q97" s="4">
        <f>Forward!Q97*(1+SUM($B97:$B$228))-'Swap - Encargos'!H14-'Swap - Encargos'!$M14-'Swap - Encargos'!$L14+'Swap - Encargos'!T14</f>
        <v>205.172</v>
      </c>
      <c r="R97" s="4"/>
      <c r="S97" s="4"/>
      <c r="T97" s="4"/>
      <c r="U97" s="4">
        <f>Forward!U97*(1+SUM($B97:$B$228))</f>
        <v>0</v>
      </c>
      <c r="V97" s="6"/>
      <c r="W97" s="20">
        <f t="shared" si="0"/>
        <v>168.05129999999997</v>
      </c>
      <c r="X97" s="20">
        <f t="shared" si="1"/>
        <v>211.05081733539095</v>
      </c>
      <c r="Y97" s="23">
        <f t="shared" si="2"/>
        <v>179.76565333333332</v>
      </c>
      <c r="Z97" s="23">
        <f t="shared" si="3"/>
        <v>201.34265956790119</v>
      </c>
      <c r="AA97" s="4">
        <f>IF(MONTH($C97)=1,Forward!AA97*(1+SUM($B97:$B$228)),AA96)</f>
        <v>36.525579999999998</v>
      </c>
      <c r="AB97" s="4">
        <f>IF(MONTH($C97)=1,Forward!AB97*(1+SUM($B97:$B$228)),AB96)</f>
        <v>79.429999999999993</v>
      </c>
      <c r="AC97" s="4">
        <f>IF(MONTH($C97)=1,Forward!AC97*(1+SUM($B97:$B$228)),AC96)</f>
        <v>119.6949</v>
      </c>
      <c r="AD97" s="4">
        <f>IF(MONTH($C97)=1,Forward!AD97*(1+SUM($B97:$B$228)),AD96)</f>
        <v>366.59999999999997</v>
      </c>
      <c r="AE97" s="4">
        <f t="shared" si="11"/>
        <v>373.93199999999996</v>
      </c>
      <c r="AF97" s="8">
        <f t="shared" si="4"/>
        <v>410.45757999999995</v>
      </c>
      <c r="AG97" s="14">
        <f t="shared" si="5"/>
        <v>453.36199999999997</v>
      </c>
      <c r="AH97" s="8">
        <f t="shared" si="6"/>
        <v>493.62689999999998</v>
      </c>
      <c r="AI97" s="25">
        <f t="shared" si="7"/>
        <v>205.88069999999999</v>
      </c>
      <c r="AJ97" s="9">
        <f t="shared" si="8"/>
        <v>0.55058326112769174</v>
      </c>
      <c r="AK97" s="9">
        <f t="shared" si="9"/>
        <v>0.55058326112769174</v>
      </c>
      <c r="AL97" s="9">
        <f t="shared" si="10"/>
        <v>0</v>
      </c>
      <c r="AM97" s="14">
        <f>Forward!AI97*(1+SUM($B97:$B$228))</f>
        <v>106.6156</v>
      </c>
      <c r="AN97" s="14">
        <f>Forward!AJ97*(1+SUM($B97:$B$228))</f>
        <v>138.24879999999999</v>
      </c>
      <c r="AO97" s="14">
        <f>Forward!AK97*(1+SUM($B97:$B$228))</f>
        <v>185.11279999999999</v>
      </c>
      <c r="AP97" s="14">
        <f>Forward!AL97*(1+SUM($B97:$B$228))</f>
        <v>199.172</v>
      </c>
      <c r="AQ97" s="14">
        <f>Forward!AM97*(1+SUM($B97:$B$228))</f>
        <v>189.79919999999998</v>
      </c>
      <c r="AR97" s="14"/>
    </row>
    <row r="98" spans="1:44" x14ac:dyDescent="0.3">
      <c r="A98" s="11">
        <f>Forward!A98</f>
        <v>2.0999999999999999E-3</v>
      </c>
      <c r="B98" s="11">
        <f>Forward!B98</f>
        <v>5.3E-3</v>
      </c>
      <c r="C98" s="3">
        <v>44927</v>
      </c>
      <c r="D98" s="3"/>
      <c r="E98" s="1"/>
      <c r="F98" s="1"/>
      <c r="G98" s="1"/>
      <c r="H98" s="6"/>
      <c r="I98" s="6"/>
      <c r="J98" s="4"/>
      <c r="K98" s="4"/>
      <c r="L98" s="4">
        <f>Forward!L98*(1+SUM($B98:$B$228))-'Swap - Encargos'!C15-'Swap - Encargos'!$M15-'Swap - Encargos'!$L15+'Swap - Encargos'!O15</f>
        <v>125.86320000000001</v>
      </c>
      <c r="M98" s="4">
        <f>Forward!M98*(1+SUM($B98:$B$228))-'Swap - Encargos'!D15-'Swap - Encargos'!$M15-'Swap - Encargos'!$L15+'Swap - Encargos'!P15</f>
        <v>148.50200000000001</v>
      </c>
      <c r="N98" s="4">
        <f>Forward!N98*(1+SUM($B98:$B$228))-'Swap - Encargos'!E15-'Swap - Encargos'!$M15-'Swap - Encargos'!$L15+'Swap - Encargos'!Q15</f>
        <v>165.983</v>
      </c>
      <c r="O98" s="4">
        <f>Forward!O98*(1+SUM($B98:$B$228))-'Swap - Encargos'!F15-'Swap - Encargos'!$M15-'Swap - Encargos'!$L15+'Swap - Encargos'!R15</f>
        <v>181.13319999999999</v>
      </c>
      <c r="P98" s="4">
        <f>Forward!P98*(1+SUM($B98:$B$228))-'Swap - Encargos'!G15-'Swap - Encargos'!$M15-'Swap - Encargos'!$L15+'Swap - Encargos'!S15</f>
        <v>209.60659999999999</v>
      </c>
      <c r="Q98" s="4">
        <f>Forward!Q98*(1+SUM($B98:$B$228))-'Swap - Encargos'!H15-'Swap - Encargos'!$M15-'Swap - Encargos'!$L15+'Swap - Encargos'!T15</f>
        <v>204.77959999999999</v>
      </c>
      <c r="R98" s="4"/>
      <c r="S98" s="4"/>
      <c r="T98" s="4"/>
      <c r="U98" s="4">
        <f>Forward!U98*(1+SUM($B98:$B$228))</f>
        <v>0</v>
      </c>
      <c r="V98" s="6"/>
      <c r="W98" s="20">
        <f t="shared" si="0"/>
        <v>146.78273333333334</v>
      </c>
      <c r="X98" s="20">
        <f t="shared" si="1"/>
        <v>211.05081733539095</v>
      </c>
      <c r="Y98" s="23">
        <f t="shared" si="2"/>
        <v>166.2176</v>
      </c>
      <c r="Z98" s="23">
        <f t="shared" si="3"/>
        <v>201.34265956790119</v>
      </c>
      <c r="AA98" s="4">
        <f>IF(MONTH($C98)=1,Forward!AA98*(1+SUM($B98:$B$228)),AA97)</f>
        <v>34.833806000000003</v>
      </c>
      <c r="AB98" s="4">
        <f>IF(MONTH($C98)=1,Forward!AB98*(1+SUM($B98:$B$228)),AB97)</f>
        <v>75.751000000000005</v>
      </c>
      <c r="AC98" s="4">
        <f>IF(MONTH($C98)=1,Forward!AC98*(1+SUM($B98:$B$228)),AC97)</f>
        <v>114.15093</v>
      </c>
      <c r="AD98" s="4">
        <f>IF(MONTH($C98)=1,Forward!AD98*(1+SUM($B98:$B$228)),AD97)</f>
        <v>384.58199999999999</v>
      </c>
      <c r="AE98" s="4">
        <f>AD98*(1-4%)</f>
        <v>369.19871999999998</v>
      </c>
      <c r="AF98" s="8">
        <f t="shared" si="4"/>
        <v>404.03252599999996</v>
      </c>
      <c r="AG98" s="14">
        <f t="shared" si="5"/>
        <v>444.94971999999996</v>
      </c>
      <c r="AH98" s="8">
        <f t="shared" si="6"/>
        <v>483.34965</v>
      </c>
      <c r="AI98" s="25">
        <f t="shared" si="7"/>
        <v>222.41598666666664</v>
      </c>
      <c r="AJ98" s="9">
        <f t="shared" si="8"/>
        <v>0.60242892138593185</v>
      </c>
      <c r="AK98" s="9">
        <f t="shared" si="9"/>
        <v>0.60242892138593185</v>
      </c>
      <c r="AL98" s="9">
        <f t="shared" si="10"/>
        <v>0</v>
      </c>
      <c r="AM98" s="14">
        <f>Forward!AI98*(1+SUM($B98:$B$228))</f>
        <v>125.86320000000001</v>
      </c>
      <c r="AN98" s="14">
        <f>Forward!AJ98*(1+SUM($B98:$B$228))</f>
        <v>151.50200000000001</v>
      </c>
      <c r="AO98" s="14">
        <f>Forward!AK98*(1+SUM($B98:$B$228))</f>
        <v>168.983</v>
      </c>
      <c r="AP98" s="14">
        <f>Forward!AL98*(1+SUM($B98:$B$228))</f>
        <v>184.13319999999999</v>
      </c>
      <c r="AQ98" s="14">
        <f>Forward!AM98*(1+SUM($B98:$B$228))</f>
        <v>208.60659999999999</v>
      </c>
      <c r="AR98" s="14"/>
    </row>
    <row r="99" spans="1:44" x14ac:dyDescent="0.3">
      <c r="A99" s="11">
        <f>Forward!A99</f>
        <v>-5.9999999999999995E-4</v>
      </c>
      <c r="B99" s="11">
        <f>Forward!B99</f>
        <v>8.3999999999999995E-3</v>
      </c>
      <c r="C99" s="3">
        <v>44958</v>
      </c>
      <c r="D99" s="3"/>
      <c r="E99" s="1"/>
      <c r="F99" s="1"/>
      <c r="G99" s="1"/>
      <c r="H99" s="6"/>
      <c r="I99" s="6"/>
      <c r="J99" s="4"/>
      <c r="K99" s="4"/>
      <c r="L99" s="4">
        <f>Forward!L99*(1+SUM($B99:$B$228))-'Swap - Encargos'!C16-'Swap - Encargos'!$M16-'Swap - Encargos'!$L16+'Swap - Encargos'!O16</f>
        <v>129.13069999999999</v>
      </c>
      <c r="M99" s="4">
        <f>Forward!M99*(1+SUM($B99:$B$228))-'Swap - Encargos'!D16-'Swap - Encargos'!$M16-'Swap - Encargos'!$L16+'Swap - Encargos'!P16</f>
        <v>135.37209999999999</v>
      </c>
      <c r="N99" s="4">
        <f>Forward!N99*(1+SUM($B99:$B$228))-'Swap - Encargos'!E16-'Swap - Encargos'!$M16-'Swap - Encargos'!$L16+'Swap - Encargos'!Q16</f>
        <v>148.45339999999999</v>
      </c>
      <c r="O99" s="4">
        <f>Forward!O99*(1+SUM($B99:$B$228))-'Swap - Encargos'!F16-'Swap - Encargos'!$M16-'Swap - Encargos'!$L16+'Swap - Encargos'!R16</f>
        <v>167.21449999999999</v>
      </c>
      <c r="P99" s="4">
        <f>Forward!P99*(1+SUM($B99:$B$228))-'Swap - Encargos'!G16-'Swap - Encargos'!$M16-'Swap - Encargos'!$L16+'Swap - Encargos'!S16</f>
        <v>211.65789999999998</v>
      </c>
      <c r="Q99" s="4">
        <f>Forward!Q99*(1+SUM($B99:$B$228))-'Swap - Encargos'!H16-'Swap - Encargos'!$M16-'Swap - Encargos'!$L16+'Swap - Encargos'!T16</f>
        <v>207.49779999999998</v>
      </c>
      <c r="R99" s="4"/>
      <c r="S99" s="4"/>
      <c r="T99" s="4"/>
      <c r="U99" s="4">
        <f>Forward!U99*(1+SUM($B99:$B$228))</f>
        <v>0</v>
      </c>
      <c r="V99" s="6"/>
      <c r="W99" s="20">
        <f t="shared" si="0"/>
        <v>138.70994999999999</v>
      </c>
      <c r="X99" s="20">
        <f t="shared" si="1"/>
        <v>211.05081733539095</v>
      </c>
      <c r="Y99" s="23">
        <f t="shared" si="2"/>
        <v>159.67183833333331</v>
      </c>
      <c r="Z99" s="23">
        <f t="shared" si="3"/>
        <v>201.34265956790119</v>
      </c>
      <c r="AA99" s="4">
        <f>IF(MONTH($C99)=1,Forward!AA99*(1+SUM($B99:$B$228)),AA98)</f>
        <v>34.833806000000003</v>
      </c>
      <c r="AB99" s="4">
        <f>IF(MONTH($C99)=1,Forward!AB99*(1+SUM($B99:$B$228)),AB98)</f>
        <v>75.751000000000005</v>
      </c>
      <c r="AC99" s="4">
        <f>IF(MONTH($C99)=1,Forward!AC99*(1+SUM($B99:$B$228)),AC98)</f>
        <v>114.15093</v>
      </c>
      <c r="AD99" s="4">
        <f>IF(MONTH($C99)=1,Forward!AD99*(1+SUM($B99:$B$228)),AD98)</f>
        <v>384.58199999999999</v>
      </c>
      <c r="AE99" s="4">
        <f t="shared" ref="AE99:AE109" si="12">AD99*(1-4%)</f>
        <v>369.19871999999998</v>
      </c>
      <c r="AF99" s="8">
        <f t="shared" si="4"/>
        <v>404.03252599999996</v>
      </c>
      <c r="AG99" s="14">
        <f t="shared" si="5"/>
        <v>444.94971999999996</v>
      </c>
      <c r="AH99" s="8">
        <f t="shared" si="6"/>
        <v>483.34965</v>
      </c>
      <c r="AI99" s="25">
        <f t="shared" si="7"/>
        <v>230.48876999999999</v>
      </c>
      <c r="AJ99" s="9">
        <f t="shared" si="8"/>
        <v>0.62429460752193289</v>
      </c>
      <c r="AK99" s="9">
        <f t="shared" si="9"/>
        <v>0.62429460752193289</v>
      </c>
      <c r="AL99" s="9">
        <f t="shared" si="10"/>
        <v>0</v>
      </c>
      <c r="AM99" s="14">
        <f>Forward!AI99*(1+SUM($B99:$B$228))</f>
        <v>124.13069999999999</v>
      </c>
      <c r="AN99" s="14">
        <f>Forward!AJ99*(1+SUM($B99:$B$228))</f>
        <v>140.37209999999999</v>
      </c>
      <c r="AO99" s="14">
        <f>Forward!AK99*(1+SUM($B99:$B$228))</f>
        <v>155.45339999999999</v>
      </c>
      <c r="AP99" s="14">
        <f>Forward!AL99*(1+SUM($B99:$B$228))</f>
        <v>168.21449999999999</v>
      </c>
      <c r="AQ99" s="14">
        <f>Forward!AM99*(1+SUM($B99:$B$228))</f>
        <v>207.65789999999998</v>
      </c>
      <c r="AR99" s="14"/>
    </row>
    <row r="100" spans="1:44" x14ac:dyDescent="0.3">
      <c r="A100" s="11">
        <f>Forward!A100</f>
        <v>5.0000000000000001E-4</v>
      </c>
      <c r="B100" s="11">
        <f>Forward!B100</f>
        <v>7.1000000000000004E-3</v>
      </c>
      <c r="C100" s="3">
        <v>44986</v>
      </c>
      <c r="D100" s="3"/>
      <c r="E100" s="1"/>
      <c r="F100" s="1"/>
      <c r="G100" s="1"/>
      <c r="H100" s="6"/>
      <c r="I100" s="6"/>
      <c r="J100" s="4"/>
      <c r="K100" s="4"/>
      <c r="L100" s="4">
        <f>Forward!L100*(1+SUM($B100:$B$228))-'Swap - Encargos'!C17-'Swap - Encargos'!$M17-'Swap - Encargos'!$L17+'Swap - Encargos'!O17</f>
        <v>123.62509999999999</v>
      </c>
      <c r="M100" s="4">
        <f>Forward!M100*(1+SUM($B100:$B$228))-'Swap - Encargos'!D17-'Swap - Encargos'!$M17-'Swap - Encargos'!$L17+'Swap - Encargos'!P17</f>
        <v>140.59719999999999</v>
      </c>
      <c r="N100" s="4">
        <f>Forward!N100*(1+SUM($B100:$B$228))-'Swap - Encargos'!E17-'Swap - Encargos'!$M17-'Swap - Encargos'!$L17+'Swap - Encargos'!Q17</f>
        <v>146.721</v>
      </c>
      <c r="O100" s="4">
        <f>Forward!O100*(1+SUM($B100:$B$228))-'Swap - Encargos'!F17-'Swap - Encargos'!$M17-'Swap - Encargos'!$L17+'Swap - Encargos'!R17</f>
        <v>158.78289999999998</v>
      </c>
      <c r="P100" s="4">
        <f>Forward!P100*(1+SUM($B100:$B$228))-'Swap - Encargos'!G17-'Swap - Encargos'!$M17-'Swap - Encargos'!$L17+'Swap - Encargos'!S17</f>
        <v>184.12029999999999</v>
      </c>
      <c r="Q100" s="4">
        <f>Forward!Q100*(1+SUM($B100:$B$228))-'Swap - Encargos'!H17-'Swap - Encargos'!$M17-'Swap - Encargos'!$L17+'Swap - Encargos'!T17</f>
        <v>199.94069999999999</v>
      </c>
      <c r="R100" s="4"/>
      <c r="S100" s="4"/>
      <c r="T100" s="4"/>
      <c r="U100" s="4">
        <f>Forward!U100*(1+SUM($B100:$B$228))</f>
        <v>0</v>
      </c>
      <c r="V100" s="6"/>
      <c r="W100" s="20">
        <f t="shared" si="0"/>
        <v>138.93431111111113</v>
      </c>
      <c r="X100" s="20">
        <f t="shared" si="1"/>
        <v>211.05081733539095</v>
      </c>
      <c r="Y100" s="23">
        <f t="shared" si="2"/>
        <v>153.31315333333336</v>
      </c>
      <c r="Z100" s="23">
        <f t="shared" si="3"/>
        <v>201.34265956790119</v>
      </c>
      <c r="AA100" s="4">
        <f>IF(MONTH($C100)=1,Forward!AA100*(1+SUM($B100:$B$228)),AA99)</f>
        <v>34.833806000000003</v>
      </c>
      <c r="AB100" s="4">
        <f>IF(MONTH($C100)=1,Forward!AB100*(1+SUM($B100:$B$228)),AB99)</f>
        <v>75.751000000000005</v>
      </c>
      <c r="AC100" s="4">
        <f>IF(MONTH($C100)=1,Forward!AC100*(1+SUM($B100:$B$228)),AC99)</f>
        <v>114.15093</v>
      </c>
      <c r="AD100" s="4">
        <f>IF(MONTH($C100)=1,Forward!AD100*(1+SUM($B100:$B$228)),AD99)</f>
        <v>384.58199999999999</v>
      </c>
      <c r="AE100" s="4">
        <f t="shared" si="12"/>
        <v>369.19871999999998</v>
      </c>
      <c r="AF100" s="8">
        <f t="shared" si="4"/>
        <v>404.03252599999996</v>
      </c>
      <c r="AG100" s="14">
        <f t="shared" si="5"/>
        <v>444.94971999999996</v>
      </c>
      <c r="AH100" s="8">
        <f t="shared" si="6"/>
        <v>483.34965</v>
      </c>
      <c r="AI100" s="25">
        <f t="shared" si="7"/>
        <v>230.26440888888885</v>
      </c>
      <c r="AJ100" s="9">
        <f t="shared" si="8"/>
        <v>0.62368691009787047</v>
      </c>
      <c r="AK100" s="9">
        <f t="shared" si="9"/>
        <v>0.62368691009787047</v>
      </c>
      <c r="AL100" s="9">
        <f t="shared" si="10"/>
        <v>0</v>
      </c>
      <c r="AM100" s="14">
        <f>Forward!AI100*(1+SUM($B100:$B$228))</f>
        <v>118.62509999999999</v>
      </c>
      <c r="AN100" s="14">
        <f>Forward!AJ100*(1+SUM($B100:$B$228))</f>
        <v>133.59719999999999</v>
      </c>
      <c r="AO100" s="14">
        <f>Forward!AK100*(1+SUM($B100:$B$228))</f>
        <v>149.721</v>
      </c>
      <c r="AP100" s="14">
        <f>Forward!AL100*(1+SUM($B100:$B$228))</f>
        <v>157.78289999999998</v>
      </c>
      <c r="AQ100" s="14">
        <f>Forward!AM100*(1+SUM($B100:$B$228))</f>
        <v>183.12029999999999</v>
      </c>
      <c r="AR100" s="14"/>
    </row>
    <row r="101" spans="1:44" x14ac:dyDescent="0.3">
      <c r="A101" s="11">
        <f>Forward!A101</f>
        <v>-9.4999999999999998E-3</v>
      </c>
      <c r="B101" s="11">
        <f>Forward!B101</f>
        <v>5.7000000000000002E-3</v>
      </c>
      <c r="C101" s="3">
        <v>45017</v>
      </c>
      <c r="D101" s="4"/>
      <c r="E101" s="4"/>
      <c r="F101" s="4"/>
      <c r="G101" s="4"/>
      <c r="H101" s="4"/>
      <c r="I101" s="4"/>
      <c r="J101" s="4"/>
      <c r="K101" s="4"/>
      <c r="L101" s="4">
        <f>Forward!L101*(1+SUM($B101:$B$228))-'Swap - Encargos'!C18-'Swap - Encargos'!$M18-'Swap - Encargos'!$L18+'Swap - Encargos'!O18</f>
        <v>119.6046</v>
      </c>
      <c r="M101" s="4">
        <f>Forward!M101*(1+SUM($B101:$B$228))-'Swap - Encargos'!D18-'Swap - Encargos'!$M18-'Swap - Encargos'!$L18+'Swap - Encargos'!P18</f>
        <v>123.89380000000001</v>
      </c>
      <c r="N101" s="4">
        <f>Forward!N101*(1+SUM($B101:$B$228))-'Swap - Encargos'!E18-'Swap - Encargos'!$M18-'Swap - Encargos'!$L18+'Swap - Encargos'!Q18</f>
        <v>130.62900000000002</v>
      </c>
      <c r="O101" s="4">
        <f>Forward!O101*(1+SUM($B101:$B$228))-'Swap - Encargos'!F18-'Swap - Encargos'!$M18-'Swap - Encargos'!$L18+'Swap - Encargos'!R18</f>
        <v>144.50880000000001</v>
      </c>
      <c r="P101" s="4">
        <f>Forward!P101*(1+SUM($B101:$B$228))-'Swap - Encargos'!G18-'Swap - Encargos'!$M18-'Swap - Encargos'!$L18+'Swap - Encargos'!S18</f>
        <v>176.5454</v>
      </c>
      <c r="Q101" s="4">
        <f>Forward!Q101*(1+SUM($B101:$B$228))-'Swap - Encargos'!H18-'Swap - Encargos'!$M18-'Swap - Encargos'!$L18+'Swap - Encargos'!T18</f>
        <v>192.85900000000001</v>
      </c>
      <c r="R101" s="4"/>
      <c r="S101" s="4"/>
      <c r="T101" s="4"/>
      <c r="U101" s="4">
        <f>Forward!U101*(1+SUM($B101:$B$228))</f>
        <v>0</v>
      </c>
      <c r="V101" s="6"/>
      <c r="W101" s="20">
        <f t="shared" si="0"/>
        <v>126.78448333333333</v>
      </c>
      <c r="X101" s="20">
        <f t="shared" si="1"/>
        <v>211.05081733539095</v>
      </c>
      <c r="Y101" s="23">
        <f t="shared" si="2"/>
        <v>142.69904</v>
      </c>
      <c r="Z101" s="23">
        <f t="shared" si="3"/>
        <v>201.34265956790119</v>
      </c>
      <c r="AA101" s="4">
        <f>IF(MONTH($C101)=1,Forward!AA101*(1+SUM($B101:$B$228)),AA100)</f>
        <v>34.833806000000003</v>
      </c>
      <c r="AB101" s="4">
        <f>IF(MONTH($C101)=1,Forward!AB101*(1+SUM($B101:$B$228)),AB100)</f>
        <v>75.751000000000005</v>
      </c>
      <c r="AC101" s="4">
        <f>IF(MONTH($C101)=1,Forward!AC101*(1+SUM($B101:$B$228)),AC100)</f>
        <v>114.15093</v>
      </c>
      <c r="AD101" s="4">
        <f>IF(MONTH($C101)=1,Forward!AD101*(1+SUM($B101:$B$228)),AD100)</f>
        <v>384.58199999999999</v>
      </c>
      <c r="AE101" s="4">
        <f t="shared" si="12"/>
        <v>369.19871999999998</v>
      </c>
      <c r="AF101" s="8">
        <f t="shared" si="4"/>
        <v>404.03252599999996</v>
      </c>
      <c r="AG101" s="14">
        <f t="shared" si="5"/>
        <v>444.94971999999996</v>
      </c>
      <c r="AH101" s="8">
        <f t="shared" si="6"/>
        <v>483.34965</v>
      </c>
      <c r="AI101" s="25">
        <f t="shared" si="7"/>
        <v>242.41423666666665</v>
      </c>
      <c r="AJ101" s="9">
        <f t="shared" si="8"/>
        <v>0.65659555013264037</v>
      </c>
      <c r="AK101" s="9">
        <f t="shared" si="9"/>
        <v>0.65659555013264037</v>
      </c>
      <c r="AL101" s="9">
        <f t="shared" si="10"/>
        <v>0</v>
      </c>
      <c r="AM101" s="14">
        <f>Forward!AI101*(1+SUM($B101:$B$228))</f>
        <v>115.6046</v>
      </c>
      <c r="AN101" s="14">
        <f>Forward!AJ101*(1+SUM($B101:$B$228))</f>
        <v>117.89380000000001</v>
      </c>
      <c r="AO101" s="14">
        <f>Forward!AK101*(1+SUM($B101:$B$228))</f>
        <v>131.62900000000002</v>
      </c>
      <c r="AP101" s="14">
        <f>Forward!AL101*(1+SUM($B101:$B$228))</f>
        <v>146.50880000000001</v>
      </c>
      <c r="AQ101" s="14">
        <f>Forward!AM101*(1+SUM($B101:$B$228))</f>
        <v>170.5454</v>
      </c>
      <c r="AR101" s="14"/>
    </row>
    <row r="102" spans="1:44" x14ac:dyDescent="0.3">
      <c r="A102" s="11">
        <f>Forward!A102</f>
        <v>-1.84E-2</v>
      </c>
      <c r="B102" s="11">
        <f>Forward!B102</f>
        <v>2.3E-3</v>
      </c>
      <c r="C102" s="3">
        <v>45047</v>
      </c>
      <c r="D102" s="3"/>
      <c r="E102" s="1"/>
      <c r="F102" s="1"/>
      <c r="G102" s="1"/>
      <c r="H102" s="6"/>
      <c r="I102" s="6"/>
      <c r="J102" s="4"/>
      <c r="K102" s="4"/>
      <c r="L102" s="4">
        <f>Forward!L102*(1+SUM($B102:$B$228))-'Swap - Encargos'!C19-'Swap - Encargos'!$M19-'Swap - Encargos'!$L19+'Swap - Encargos'!O19</f>
        <v>126.58450000000001</v>
      </c>
      <c r="M102" s="4">
        <f>Forward!M102*(1+SUM($B102:$B$228))-'Swap - Encargos'!D19-'Swap - Encargos'!$M19-'Swap - Encargos'!$L19+'Swap - Encargos'!P19</f>
        <v>124.7234</v>
      </c>
      <c r="N102" s="4">
        <f>Forward!N102*(1+SUM($B102:$B$228))-'Swap - Encargos'!E19-'Swap - Encargos'!$M19-'Swap - Encargos'!$L19+'Swap - Encargos'!Q19</f>
        <v>142.5291</v>
      </c>
      <c r="O102" s="4">
        <f>Forward!O102*(1+SUM($B102:$B$228))-'Swap - Encargos'!F19-'Swap - Encargos'!$M19-'Swap - Encargos'!$L19+'Swap - Encargos'!R19</f>
        <v>154.05700000000002</v>
      </c>
      <c r="P102" s="4">
        <f>Forward!P102*(1+SUM($B102:$B$228))-'Swap - Encargos'!G19-'Swap - Encargos'!$M19-'Swap - Encargos'!$L19+'Swap - Encargos'!S19</f>
        <v>170.1405</v>
      </c>
      <c r="Q102" s="4">
        <f>Forward!Q102*(1+SUM($B102:$B$228))-'Swap - Encargos'!H19-'Swap - Encargos'!$M19-'Swap - Encargos'!$L19+'Swap - Encargos'!T19</f>
        <v>188.22399999999999</v>
      </c>
      <c r="R102" s="4"/>
      <c r="S102" s="4"/>
      <c r="T102" s="4"/>
      <c r="U102" s="4">
        <f>Forward!U102*(1+SUM($B102:$B$228))</f>
        <v>0</v>
      </c>
      <c r="V102" s="6"/>
      <c r="W102" s="20">
        <f t="shared" si="0"/>
        <v>134.33150000000001</v>
      </c>
      <c r="X102" s="20">
        <f t="shared" si="1"/>
        <v>211.05081733539095</v>
      </c>
      <c r="Y102" s="23">
        <f t="shared" si="2"/>
        <v>147.71620000000001</v>
      </c>
      <c r="Z102" s="23">
        <f t="shared" si="3"/>
        <v>201.34265956790119</v>
      </c>
      <c r="AA102" s="4">
        <f>IF(MONTH($C102)=1,Forward!AA102*(1+SUM($B102:$B$228)),AA101)</f>
        <v>34.833806000000003</v>
      </c>
      <c r="AB102" s="4">
        <f>IF(MONTH($C102)=1,Forward!AB102*(1+SUM($B102:$B$228)),AB101)</f>
        <v>75.751000000000005</v>
      </c>
      <c r="AC102" s="4">
        <f>IF(MONTH($C102)=1,Forward!AC102*(1+SUM($B102:$B$228)),AC101)</f>
        <v>114.15093</v>
      </c>
      <c r="AD102" s="4">
        <f>IF(MONTH($C102)=1,Forward!AD102*(1+SUM($B102:$B$228)),AD101)</f>
        <v>384.58199999999999</v>
      </c>
      <c r="AE102" s="4">
        <f t="shared" si="12"/>
        <v>369.19871999999998</v>
      </c>
      <c r="AF102" s="8">
        <f t="shared" si="4"/>
        <v>404.03252599999996</v>
      </c>
      <c r="AG102" s="14">
        <f t="shared" si="5"/>
        <v>444.94971999999996</v>
      </c>
      <c r="AH102" s="8">
        <f t="shared" si="6"/>
        <v>483.34965</v>
      </c>
      <c r="AI102" s="25">
        <f t="shared" si="7"/>
        <v>234.86721999999997</v>
      </c>
      <c r="AJ102" s="9">
        <f t="shared" si="8"/>
        <v>0.63615393899523809</v>
      </c>
      <c r="AK102" s="9">
        <f t="shared" si="9"/>
        <v>0.63615393899523809</v>
      </c>
      <c r="AL102" s="9">
        <f t="shared" si="10"/>
        <v>0</v>
      </c>
      <c r="AM102" s="14">
        <f>Forward!AI102*(1+SUM($B102:$B$228))</f>
        <v>119.58450000000001</v>
      </c>
      <c r="AN102" s="14">
        <f>Forward!AJ102*(1+SUM($B102:$B$228))</f>
        <v>120.7234</v>
      </c>
      <c r="AO102" s="14">
        <f>Forward!AK102*(1+SUM($B102:$B$228))</f>
        <v>135.5291</v>
      </c>
      <c r="AP102" s="14">
        <f>Forward!AL102*(1+SUM($B102:$B$228))</f>
        <v>148.05700000000002</v>
      </c>
      <c r="AQ102" s="14">
        <f>Forward!AM102*(1+SUM($B102:$B$228))</f>
        <v>165.1405</v>
      </c>
      <c r="AR102" s="14"/>
    </row>
    <row r="103" spans="1:44" x14ac:dyDescent="0.3">
      <c r="A103" s="11">
        <f>Forward!A103</f>
        <v>-1.9300000000000001E-2</v>
      </c>
      <c r="B103" s="11">
        <f>Forward!B103</f>
        <v>-8.0000000000000004E-4</v>
      </c>
      <c r="C103" s="3">
        <v>45078</v>
      </c>
      <c r="D103" s="3"/>
      <c r="E103" s="1"/>
      <c r="F103" s="1"/>
      <c r="G103" s="1"/>
      <c r="H103" s="6"/>
      <c r="I103" s="6"/>
      <c r="J103" s="4"/>
      <c r="K103" s="4"/>
      <c r="L103" s="4">
        <f>Forward!L103*(1+SUM($B103:$B$228))-'Swap - Encargos'!C20-'Swap - Encargos'!$M20-'Swap - Encargos'!$L20+'Swap - Encargos'!O20</f>
        <v>121.343</v>
      </c>
      <c r="M103" s="4">
        <f>Forward!M103*(1+SUM($B103:$B$228))-'Swap - Encargos'!D20-'Swap - Encargos'!$M20-'Swap - Encargos'!$L20+'Swap - Encargos'!P20</f>
        <v>125.61620000000001</v>
      </c>
      <c r="N103" s="4">
        <f>Forward!N103*(1+SUM($B103:$B$228))-'Swap - Encargos'!E20-'Swap - Encargos'!$M20-'Swap - Encargos'!$L20+'Swap - Encargos'!Q20</f>
        <v>141.52860000000001</v>
      </c>
      <c r="O103" s="4">
        <f>Forward!O103*(1+SUM($B103:$B$228))-'Swap - Encargos'!F20-'Swap - Encargos'!$M20-'Swap - Encargos'!$L20+'Swap - Encargos'!R20</f>
        <v>149.8946</v>
      </c>
      <c r="P103" s="4">
        <f>Forward!P103*(1+SUM($B103:$B$228))-'Swap - Encargos'!G20-'Swap - Encargos'!$M20-'Swap - Encargos'!$L20+'Swap - Encargos'!S20</f>
        <v>161.98740000000001</v>
      </c>
      <c r="Q103" s="4">
        <f>Forward!Q103*(1+SUM($B103:$B$228))-'Swap - Encargos'!H20-'Swap - Encargos'!$M20-'Swap - Encargos'!$L20+'Swap - Encargos'!T20</f>
        <v>181.30960000000002</v>
      </c>
      <c r="R103" s="4"/>
      <c r="S103" s="4"/>
      <c r="T103" s="4"/>
      <c r="U103" s="4">
        <f>Forward!U103*(1+SUM($B103:$B$228))</f>
        <v>0</v>
      </c>
      <c r="V103" s="6"/>
      <c r="W103" s="20">
        <f t="shared" si="0"/>
        <v>133.46143333333333</v>
      </c>
      <c r="X103" s="20">
        <f t="shared" si="1"/>
        <v>211.05081733539095</v>
      </c>
      <c r="Y103" s="23">
        <f t="shared" si="2"/>
        <v>145.0711766666667</v>
      </c>
      <c r="Z103" s="23">
        <f t="shared" si="3"/>
        <v>201.34265956790119</v>
      </c>
      <c r="AA103" s="4">
        <f>IF(MONTH($C103)=1,Forward!AA103*(1+SUM($B103:$B$228)),AA102)</f>
        <v>34.833806000000003</v>
      </c>
      <c r="AB103" s="4">
        <f>IF(MONTH($C103)=1,Forward!AB103*(1+SUM($B103:$B$228)),AB102)</f>
        <v>75.751000000000005</v>
      </c>
      <c r="AC103" s="4">
        <f>IF(MONTH($C103)=1,Forward!AC103*(1+SUM($B103:$B$228)),AC102)</f>
        <v>114.15093</v>
      </c>
      <c r="AD103" s="4">
        <f>IF(MONTH($C103)=1,Forward!AD103*(1+SUM($B103:$B$228)),AD102)</f>
        <v>384.58199999999999</v>
      </c>
      <c r="AE103" s="4">
        <f t="shared" si="12"/>
        <v>369.19871999999998</v>
      </c>
      <c r="AF103" s="8">
        <f t="shared" si="4"/>
        <v>404.03252599999996</v>
      </c>
      <c r="AG103" s="14">
        <f t="shared" si="5"/>
        <v>444.94971999999996</v>
      </c>
      <c r="AH103" s="8">
        <f t="shared" si="6"/>
        <v>483.34965</v>
      </c>
      <c r="AI103" s="25">
        <f t="shared" si="7"/>
        <v>235.73728666666665</v>
      </c>
      <c r="AJ103" s="9">
        <f t="shared" si="8"/>
        <v>0.6385105741067213</v>
      </c>
      <c r="AK103" s="9">
        <f t="shared" si="9"/>
        <v>0.6385105741067213</v>
      </c>
      <c r="AL103" s="9">
        <f t="shared" si="10"/>
        <v>0</v>
      </c>
      <c r="AM103" s="14">
        <f>Forward!AI103*(1+SUM($B103:$B$228))</f>
        <v>119.343</v>
      </c>
      <c r="AN103" s="14">
        <f>Forward!AJ103*(1+SUM($B103:$B$228))</f>
        <v>121.61620000000001</v>
      </c>
      <c r="AO103" s="14">
        <f>Forward!AK103*(1+SUM($B103:$B$228))</f>
        <v>137.52860000000001</v>
      </c>
      <c r="AP103" s="14">
        <f>Forward!AL103*(1+SUM($B103:$B$228))</f>
        <v>148.8946</v>
      </c>
      <c r="AQ103" s="14">
        <f>Forward!AM103*(1+SUM($B103:$B$228))</f>
        <v>157.98740000000001</v>
      </c>
      <c r="AR103" s="14"/>
    </row>
    <row r="104" spans="1:44" x14ac:dyDescent="0.3">
      <c r="A104" s="11">
        <f>Forward!A104</f>
        <v>-7.1999999999999998E-3</v>
      </c>
      <c r="B104" s="11">
        <f>Forward!B104</f>
        <v>1.1999999999999999E-3</v>
      </c>
      <c r="C104" s="3">
        <v>45108</v>
      </c>
      <c r="D104" s="3"/>
      <c r="E104" s="1"/>
      <c r="F104" s="1"/>
      <c r="G104" s="1"/>
      <c r="H104" s="6"/>
      <c r="I104" s="6"/>
      <c r="J104" s="4"/>
      <c r="K104" s="4"/>
      <c r="L104" s="4">
        <f>Forward!L104*(1+SUM($B104:$B$228))-'Swap - Encargos'!C21-'Swap - Encargos'!$M21-'Swap - Encargos'!$L21+'Swap - Encargos'!O21</f>
        <v>126.83919999999999</v>
      </c>
      <c r="M104" s="4">
        <f>Forward!M104*(1+SUM($B104:$B$228))-'Swap - Encargos'!D21-'Swap - Encargos'!$M21-'Swap - Encargos'!$L21+'Swap - Encargos'!P21</f>
        <v>129.11399999999998</v>
      </c>
      <c r="N104" s="4">
        <f>Forward!N104*(1+SUM($B104:$B$228))-'Swap - Encargos'!E21-'Swap - Encargos'!$M21-'Swap - Encargos'!$L21+'Swap - Encargos'!Q21</f>
        <v>140.90019999999998</v>
      </c>
      <c r="O104" s="4">
        <f>Forward!O104*(1+SUM($B104:$B$228))-'Swap - Encargos'!F21-'Swap - Encargos'!$M21-'Swap - Encargos'!$L21+'Swap - Encargos'!R21</f>
        <v>147.86199999999999</v>
      </c>
      <c r="P104" s="4">
        <f>Forward!P104*(1+SUM($B104:$B$228))-'Swap - Encargos'!G21-'Swap - Encargos'!$M21-'Swap - Encargos'!$L21+'Swap - Encargos'!S21</f>
        <v>157.0986</v>
      </c>
      <c r="Q104" s="4">
        <f>Forward!Q104*(1+SUM($B104:$B$228))-'Swap - Encargos'!H21-'Swap - Encargos'!$M21-'Swap - Encargos'!$L21+'Swap - Encargos'!T21</f>
        <v>176.88479999999998</v>
      </c>
      <c r="R104" s="4"/>
      <c r="S104" s="4"/>
      <c r="T104" s="4"/>
      <c r="U104" s="4">
        <f>Forward!U104*(1+SUM($B104:$B$228))</f>
        <v>0</v>
      </c>
      <c r="V104" s="6"/>
      <c r="W104" s="20">
        <f t="shared" si="0"/>
        <v>135.78826666666666</v>
      </c>
      <c r="X104" s="20">
        <f t="shared" si="1"/>
        <v>211.05081733539095</v>
      </c>
      <c r="Y104" s="23">
        <f t="shared" si="2"/>
        <v>145.36736000000002</v>
      </c>
      <c r="Z104" s="23">
        <f t="shared" si="3"/>
        <v>201.34265956790119</v>
      </c>
      <c r="AA104" s="4">
        <f>IF(MONTH($C104)=1,Forward!AA104*(1+SUM($B104:$B$228)),AA103)</f>
        <v>34.833806000000003</v>
      </c>
      <c r="AB104" s="4">
        <f>IF(MONTH($C104)=1,Forward!AB104*(1+SUM($B104:$B$228)),AB103)</f>
        <v>75.751000000000005</v>
      </c>
      <c r="AC104" s="4">
        <f>IF(MONTH($C104)=1,Forward!AC104*(1+SUM($B104:$B$228)),AC103)</f>
        <v>114.15093</v>
      </c>
      <c r="AD104" s="4">
        <f>IF(MONTH($C104)=1,Forward!AD104*(1+SUM($B104:$B$228)),AD103)</f>
        <v>384.58199999999999</v>
      </c>
      <c r="AE104" s="4">
        <f t="shared" si="12"/>
        <v>369.19871999999998</v>
      </c>
      <c r="AF104" s="8">
        <f t="shared" si="4"/>
        <v>404.03252599999996</v>
      </c>
      <c r="AG104" s="14">
        <f t="shared" si="5"/>
        <v>444.94971999999996</v>
      </c>
      <c r="AH104" s="8">
        <f t="shared" si="6"/>
        <v>483.34965</v>
      </c>
      <c r="AI104" s="25">
        <f t="shared" si="7"/>
        <v>233.41045333333332</v>
      </c>
      <c r="AJ104" s="9">
        <f t="shared" si="8"/>
        <v>0.63220818678172375</v>
      </c>
      <c r="AK104" s="9">
        <f t="shared" si="9"/>
        <v>0.63220818678172375</v>
      </c>
      <c r="AL104" s="9">
        <f t="shared" si="10"/>
        <v>0</v>
      </c>
      <c r="AM104" s="14">
        <f>Forward!AI104*(1+SUM($B104:$B$228))</f>
        <v>122.83919999999999</v>
      </c>
      <c r="AN104" s="14">
        <f>Forward!AJ104*(1+SUM($B104:$B$228))</f>
        <v>125.11399999999999</v>
      </c>
      <c r="AO104" s="14">
        <f>Forward!AK104*(1+SUM($B104:$B$228))</f>
        <v>139.90019999999998</v>
      </c>
      <c r="AP104" s="14">
        <f>Forward!AL104*(1+SUM($B104:$B$228))</f>
        <v>147.86199999999999</v>
      </c>
      <c r="AQ104" s="14">
        <f>Forward!AM104*(1+SUM($B104:$B$228))</f>
        <v>158.0986</v>
      </c>
      <c r="AR104" s="14"/>
    </row>
    <row r="105" spans="1:44" x14ac:dyDescent="0.3">
      <c r="A105" s="11">
        <f>Forward!A105</f>
        <v>-1.4E-3</v>
      </c>
      <c r="B105" s="11">
        <f>Forward!B105</f>
        <v>2.8999999999999998E-3</v>
      </c>
      <c r="C105" s="3">
        <v>45139</v>
      </c>
      <c r="D105" s="3"/>
      <c r="E105" s="1"/>
      <c r="F105" s="1"/>
      <c r="G105" s="1"/>
      <c r="H105" s="6"/>
      <c r="I105" s="6"/>
      <c r="J105" s="4"/>
      <c r="K105" s="4"/>
      <c r="L105" s="4">
        <f>Forward!L105*(1+SUM($B105:$B$228))-'Swap - Encargos'!C22-'Swap - Encargos'!$M22-'Swap - Encargos'!$L22+'Swap - Encargos'!O22</f>
        <v>133.1182</v>
      </c>
      <c r="M105" s="4">
        <f>Forward!M105*(1+SUM($B105:$B$228))-'Swap - Encargos'!D22-'Swap - Encargos'!$M22-'Swap - Encargos'!$L22+'Swap - Encargos'!P22</f>
        <v>122.57340000000001</v>
      </c>
      <c r="N105" s="4">
        <f>Forward!N105*(1+SUM($B105:$B$228))-'Swap - Encargos'!E22-'Swap - Encargos'!$M22-'Swap - Encargos'!$L22+'Swap - Encargos'!Q22</f>
        <v>140.6164</v>
      </c>
      <c r="O105" s="4">
        <f>Forward!O105*(1+SUM($B105:$B$228))-'Swap - Encargos'!F22-'Swap - Encargos'!$M22-'Swap - Encargos'!$L22+'Swap - Encargos'!R22</f>
        <v>152.70600000000002</v>
      </c>
      <c r="P105" s="4">
        <f>Forward!P105*(1+SUM($B105:$B$228))-'Swap - Encargos'!G22-'Swap - Encargos'!$M22-'Swap - Encargos'!$L22+'Swap - Encargos'!S22</f>
        <v>161.93180000000001</v>
      </c>
      <c r="Q105" s="4">
        <f>Forward!Q105*(1+SUM($B105:$B$228))-'Swap - Encargos'!H22-'Swap - Encargos'!$M22-'Swap - Encargos'!$L22+'Swap - Encargos'!T22</f>
        <v>170.70240000000001</v>
      </c>
      <c r="R105" s="4"/>
      <c r="S105" s="4"/>
      <c r="T105" s="4"/>
      <c r="U105" s="4">
        <f>Forward!U105*(1+SUM($B105:$B$228))</f>
        <v>0</v>
      </c>
      <c r="V105" s="6"/>
      <c r="W105" s="20">
        <f t="shared" si="0"/>
        <v>135.91140555555558</v>
      </c>
      <c r="X105" s="20">
        <f t="shared" si="1"/>
        <v>211.05081733539095</v>
      </c>
      <c r="Y105" s="23">
        <f t="shared" si="2"/>
        <v>146.57398333333333</v>
      </c>
      <c r="Z105" s="23">
        <f t="shared" si="3"/>
        <v>201.34265956790119</v>
      </c>
      <c r="AA105" s="4">
        <f>IF(MONTH($C105)=1,Forward!AA105*(1+SUM($B105:$B$228)),AA104)</f>
        <v>34.833806000000003</v>
      </c>
      <c r="AB105" s="4">
        <f>IF(MONTH($C105)=1,Forward!AB105*(1+SUM($B105:$B$228)),AB104)</f>
        <v>75.751000000000005</v>
      </c>
      <c r="AC105" s="4">
        <f>IF(MONTH($C105)=1,Forward!AC105*(1+SUM($B105:$B$228)),AC104)</f>
        <v>114.15093</v>
      </c>
      <c r="AD105" s="4">
        <f>IF(MONTH($C105)=1,Forward!AD105*(1+SUM($B105:$B$228)),AD104)</f>
        <v>384.58199999999999</v>
      </c>
      <c r="AE105" s="4">
        <f t="shared" si="12"/>
        <v>369.19871999999998</v>
      </c>
      <c r="AF105" s="8">
        <f t="shared" si="4"/>
        <v>404.03252599999996</v>
      </c>
      <c r="AG105" s="14">
        <f t="shared" si="5"/>
        <v>444.94971999999996</v>
      </c>
      <c r="AH105" s="8">
        <f t="shared" si="6"/>
        <v>483.34965</v>
      </c>
      <c r="AI105" s="25">
        <f t="shared" si="7"/>
        <v>233.28731444444441</v>
      </c>
      <c r="AJ105" s="9">
        <f t="shared" si="8"/>
        <v>0.63187465667390297</v>
      </c>
      <c r="AK105" s="9">
        <f t="shared" si="9"/>
        <v>0.63187465667390297</v>
      </c>
      <c r="AL105" s="9">
        <f t="shared" si="10"/>
        <v>0</v>
      </c>
      <c r="AM105" s="14">
        <f>Forward!AI105*(1+SUM($B105:$B$228))</f>
        <v>126.11820000000002</v>
      </c>
      <c r="AN105" s="14">
        <f>Forward!AJ105*(1+SUM($B105:$B$228))</f>
        <v>121.57340000000001</v>
      </c>
      <c r="AO105" s="14">
        <f>Forward!AK105*(1+SUM($B105:$B$228))</f>
        <v>138.6164</v>
      </c>
      <c r="AP105" s="14">
        <f>Forward!AL105*(1+SUM($B105:$B$228))</f>
        <v>147.70600000000002</v>
      </c>
      <c r="AQ105" s="14">
        <f>Forward!AM105*(1+SUM($B105:$B$228))</f>
        <v>157.93180000000001</v>
      </c>
      <c r="AR105" s="14"/>
    </row>
    <row r="106" spans="1:44" x14ac:dyDescent="0.3">
      <c r="A106" s="11">
        <f>Forward!A106</f>
        <v>3.7000000000000002E-3</v>
      </c>
      <c r="B106" s="11">
        <f>Forward!B106</f>
        <v>2.5999999999999999E-3</v>
      </c>
      <c r="C106" s="3">
        <v>45170</v>
      </c>
      <c r="D106" s="3"/>
      <c r="E106" s="1"/>
      <c r="F106" s="1"/>
      <c r="G106" s="1"/>
      <c r="H106" s="6"/>
      <c r="I106" s="6"/>
      <c r="J106" s="4"/>
      <c r="K106" s="4"/>
      <c r="L106" s="4">
        <f>Forward!L106*(1+SUM($B106:$B$228))-'Swap - Encargos'!C23-'Swap - Encargos'!$M23-'Swap - Encargos'!$L23+'Swap - Encargos'!O23</f>
        <v>124.3964</v>
      </c>
      <c r="M106" s="4">
        <f>Forward!M106*(1+SUM($B106:$B$228))-'Swap - Encargos'!D23-'Swap - Encargos'!$M23-'Swap - Encargos'!$L23+'Swap - Encargos'!P23</f>
        <v>122.7299</v>
      </c>
      <c r="N106" s="4">
        <f>Forward!N106*(1+SUM($B106:$B$228))-'Swap - Encargos'!E23-'Swap - Encargos'!$M23-'Swap - Encargos'!$L23+'Swap - Encargos'!Q23</f>
        <v>135.46279999999999</v>
      </c>
      <c r="O106" s="4">
        <f>Forward!O106*(1+SUM($B106:$B$228))-'Swap - Encargos'!F23-'Swap - Encargos'!$M23-'Swap - Encargos'!$L23+'Swap - Encargos'!R23</f>
        <v>146.66249999999999</v>
      </c>
      <c r="P106" s="4">
        <f>Forward!P106*(1+SUM($B106:$B$228))-'Swap - Encargos'!G23-'Swap - Encargos'!$M23-'Swap - Encargos'!$L23+'Swap - Encargos'!S23</f>
        <v>163.52869999999999</v>
      </c>
      <c r="Q106" s="4">
        <f>Forward!Q106*(1+SUM($B106:$B$228))-'Swap - Encargos'!H23-'Swap - Encargos'!$M23-'Swap - Encargos'!$L23+'Swap - Encargos'!T23</f>
        <v>173.26159999999999</v>
      </c>
      <c r="R106" s="4"/>
      <c r="S106" s="4"/>
      <c r="T106" s="4"/>
      <c r="U106" s="4">
        <f>Forward!U106*(1+SUM($B106:$B$228))</f>
        <v>0</v>
      </c>
      <c r="V106" s="6"/>
      <c r="W106" s="20">
        <f t="shared" si="0"/>
        <v>132.47772222222221</v>
      </c>
      <c r="X106" s="20">
        <f t="shared" si="1"/>
        <v>211.05081733539095</v>
      </c>
      <c r="Y106" s="23">
        <f t="shared" si="2"/>
        <v>145.07142000000002</v>
      </c>
      <c r="Z106" s="23">
        <f t="shared" si="3"/>
        <v>201.34265956790119</v>
      </c>
      <c r="AA106" s="4">
        <f>IF(MONTH($C106)=1,Forward!AA106*(1+SUM($B106:$B$228)),AA105)</f>
        <v>34.833806000000003</v>
      </c>
      <c r="AB106" s="4">
        <f>IF(MONTH($C106)=1,Forward!AB106*(1+SUM($B106:$B$228)),AB105)</f>
        <v>75.751000000000005</v>
      </c>
      <c r="AC106" s="4">
        <f>IF(MONTH($C106)=1,Forward!AC106*(1+SUM($B106:$B$228)),AC105)</f>
        <v>114.15093</v>
      </c>
      <c r="AD106" s="4">
        <f>IF(MONTH($C106)=1,Forward!AD106*(1+SUM($B106:$B$228)),AD105)</f>
        <v>384.58199999999999</v>
      </c>
      <c r="AE106" s="4">
        <f t="shared" si="12"/>
        <v>369.19871999999998</v>
      </c>
      <c r="AF106" s="8">
        <f t="shared" si="4"/>
        <v>404.03252599999996</v>
      </c>
      <c r="AG106" s="14">
        <f t="shared" si="5"/>
        <v>444.94971999999996</v>
      </c>
      <c r="AH106" s="8">
        <f t="shared" si="6"/>
        <v>483.34965</v>
      </c>
      <c r="AI106" s="25">
        <f t="shared" si="7"/>
        <v>236.72099777777777</v>
      </c>
      <c r="AJ106" s="9">
        <f t="shared" si="8"/>
        <v>0.64117502297347562</v>
      </c>
      <c r="AK106" s="9">
        <f t="shared" si="9"/>
        <v>0.64117502297347562</v>
      </c>
      <c r="AL106" s="9">
        <f t="shared" si="10"/>
        <v>0</v>
      </c>
      <c r="AM106" s="14">
        <f>Forward!AI106*(1+SUM($B106:$B$228))</f>
        <v>122.3964</v>
      </c>
      <c r="AN106" s="14">
        <f>Forward!AJ106*(1+SUM($B106:$B$228))</f>
        <v>116.7299</v>
      </c>
      <c r="AO106" s="14">
        <f>Forward!AK106*(1+SUM($B106:$B$228))</f>
        <v>131.46279999999999</v>
      </c>
      <c r="AP106" s="14">
        <f>Forward!AL106*(1+SUM($B106:$B$228))</f>
        <v>141.66249999999999</v>
      </c>
      <c r="AQ106" s="14">
        <f>Forward!AM106*(1+SUM($B106:$B$228))</f>
        <v>157.52869999999999</v>
      </c>
      <c r="AR106" s="14"/>
    </row>
    <row r="107" spans="1:44" x14ac:dyDescent="0.3">
      <c r="A107" s="11">
        <f>Forward!A107</f>
        <v>5.0000000000000001E-3</v>
      </c>
      <c r="B107" s="11">
        <f>Forward!B107</f>
        <v>2.3999999999999998E-3</v>
      </c>
      <c r="C107" s="3">
        <v>45200</v>
      </c>
      <c r="D107" s="3"/>
      <c r="E107" s="1"/>
      <c r="F107" s="1"/>
      <c r="G107" s="1"/>
      <c r="H107" s="6"/>
      <c r="I107" s="6"/>
      <c r="J107" s="4"/>
      <c r="K107" s="4"/>
      <c r="L107" s="4">
        <f>Forward!L107*(1+SUM($B107:$B$228))-'Swap - Encargos'!C24-'Swap - Encargos'!$M24-'Swap - Encargos'!$L24+'Swap - Encargos'!O24</f>
        <v>128.37700000000001</v>
      </c>
      <c r="M107" s="4">
        <f>Forward!M107*(1+SUM($B107:$B$228))-'Swap - Encargos'!D24-'Swap - Encargos'!$M24-'Swap - Encargos'!$L24+'Swap - Encargos'!P24</f>
        <v>122.59280000000001</v>
      </c>
      <c r="N107" s="4">
        <f>Forward!N107*(1+SUM($B107:$B$228))-'Swap - Encargos'!E24-'Swap - Encargos'!$M24-'Swap - Encargos'!$L24+'Swap - Encargos'!Q24</f>
        <v>143.684</v>
      </c>
      <c r="O107" s="4">
        <f>Forward!O107*(1+SUM($B107:$B$228))-'Swap - Encargos'!F24-'Swap - Encargos'!$M24-'Swap - Encargos'!$L24+'Swap - Encargos'!R24</f>
        <v>147.99100000000001</v>
      </c>
      <c r="P107" s="4">
        <f>Forward!P107*(1+SUM($B107:$B$228))-'Swap - Encargos'!G24-'Swap - Encargos'!$M24-'Swap - Encargos'!$L24+'Swap - Encargos'!S24</f>
        <v>157.9059</v>
      </c>
      <c r="Q107" s="4">
        <f>Forward!Q107*(1+SUM($B107:$B$228))-'Swap - Encargos'!H24-'Swap - Encargos'!$M24-'Swap - Encargos'!$L24+'Swap - Encargos'!T24</f>
        <v>169.60500000000002</v>
      </c>
      <c r="R107" s="4"/>
      <c r="S107" s="4"/>
      <c r="T107" s="4"/>
      <c r="U107" s="4">
        <f>Forward!U107*(1+SUM($B107:$B$228))</f>
        <v>0</v>
      </c>
      <c r="V107" s="6"/>
      <c r="W107" s="20">
        <f t="shared" si="0"/>
        <v>136.45476666666667</v>
      </c>
      <c r="X107" s="20">
        <f t="shared" si="1"/>
        <v>211.05081733539095</v>
      </c>
      <c r="Y107" s="23">
        <f t="shared" si="2"/>
        <v>146.29434000000001</v>
      </c>
      <c r="Z107" s="23">
        <f t="shared" si="3"/>
        <v>201.34265956790119</v>
      </c>
      <c r="AA107" s="4">
        <f>IF(MONTH($C107)=1,Forward!AA107*(1+SUM($B107:$B$228)),AA106)</f>
        <v>34.833806000000003</v>
      </c>
      <c r="AB107" s="4">
        <f>IF(MONTH($C107)=1,Forward!AB107*(1+SUM($B107:$B$228)),AB106)</f>
        <v>75.751000000000005</v>
      </c>
      <c r="AC107" s="4">
        <f>IF(MONTH($C107)=1,Forward!AC107*(1+SUM($B107:$B$228)),AC106)</f>
        <v>114.15093</v>
      </c>
      <c r="AD107" s="4">
        <f>IF(MONTH($C107)=1,Forward!AD107*(1+SUM($B107:$B$228)),AD106)</f>
        <v>384.58199999999999</v>
      </c>
      <c r="AE107" s="4">
        <f t="shared" si="12"/>
        <v>369.19871999999998</v>
      </c>
      <c r="AF107" s="8">
        <f t="shared" si="4"/>
        <v>404.03252599999996</v>
      </c>
      <c r="AG107" s="14">
        <f t="shared" si="5"/>
        <v>444.94971999999996</v>
      </c>
      <c r="AH107" s="8">
        <f t="shared" si="6"/>
        <v>483.34965</v>
      </c>
      <c r="AI107" s="25">
        <f t="shared" si="7"/>
        <v>232.74395333333331</v>
      </c>
      <c r="AJ107" s="9">
        <f t="shared" si="8"/>
        <v>0.63040292591841418</v>
      </c>
      <c r="AK107" s="9">
        <f t="shared" si="9"/>
        <v>0.63040292591841418</v>
      </c>
      <c r="AL107" s="9">
        <f t="shared" si="10"/>
        <v>0</v>
      </c>
      <c r="AM107" s="14">
        <f>Forward!AI107*(1+SUM($B107:$B$228))</f>
        <v>124.37700000000001</v>
      </c>
      <c r="AN107" s="14">
        <f>Forward!AJ107*(1+SUM($B107:$B$228))</f>
        <v>117.59280000000001</v>
      </c>
      <c r="AO107" s="14">
        <f>Forward!AK107*(1+SUM($B107:$B$228))</f>
        <v>135.684</v>
      </c>
      <c r="AP107" s="14">
        <f>Forward!AL107*(1+SUM($B107:$B$228))</f>
        <v>146.99100000000001</v>
      </c>
      <c r="AQ107" s="14">
        <f>Forward!AM107*(1+SUM($B107:$B$228))</f>
        <v>154.9059</v>
      </c>
      <c r="AR107" s="14"/>
    </row>
    <row r="108" spans="1:44" x14ac:dyDescent="0.3">
      <c r="A108" s="11">
        <f>Forward!A108</f>
        <v>5.8999999999999999E-3</v>
      </c>
      <c r="B108" s="11">
        <f>Forward!B108</f>
        <v>2.8E-3</v>
      </c>
      <c r="C108" s="3">
        <v>45231</v>
      </c>
      <c r="D108" s="3"/>
      <c r="E108" s="1"/>
      <c r="F108" s="1"/>
      <c r="G108" s="1"/>
      <c r="H108" s="6"/>
      <c r="I108" s="6"/>
      <c r="J108" s="4"/>
      <c r="K108" s="4"/>
      <c r="L108" s="4">
        <f>Forward!L108*(1+SUM($B108:$B$228))-'Swap - Encargos'!C25-'Swap - Encargos'!$M25-'Swap - Encargos'!$L25+'Swap - Encargos'!O25</f>
        <v>129.113</v>
      </c>
      <c r="M108" s="4">
        <f>Forward!M108*(1+SUM($B108:$B$228))-'Swap - Encargos'!D25-'Swap - Encargos'!$M25-'Swap - Encargos'!$L25+'Swap - Encargos'!P25</f>
        <v>136.0111</v>
      </c>
      <c r="N108" s="4">
        <f>Forward!N108*(1+SUM($B108:$B$228))-'Swap - Encargos'!E25-'Swap - Encargos'!$M25-'Swap - Encargos'!$L25+'Swap - Encargos'!Q25</f>
        <v>152.55070000000001</v>
      </c>
      <c r="O108" s="4">
        <f>Forward!O108*(1+SUM($B108:$B$228))-'Swap - Encargos'!F25-'Swap - Encargos'!$M25-'Swap - Encargos'!$L25+'Swap - Encargos'!R25</f>
        <v>155.83370000000002</v>
      </c>
      <c r="P108" s="4">
        <f>Forward!P108*(1+SUM($B108:$B$228))-'Swap - Encargos'!G25-'Swap - Encargos'!$M25-'Swap - Encargos'!$L25+'Swap - Encargos'!S25</f>
        <v>157.5771</v>
      </c>
      <c r="Q108" s="4">
        <f>Forward!Q108*(1+SUM($B108:$B$228))-'Swap - Encargos'!H25-'Swap - Encargos'!$M25-'Swap - Encargos'!$L25+'Swap - Encargos'!T25</f>
        <v>177.245</v>
      </c>
      <c r="R108" s="4"/>
      <c r="S108" s="4"/>
      <c r="T108" s="4"/>
      <c r="U108" s="4">
        <f>Forward!U108*(1+SUM($B108:$B$228))</f>
        <v>0</v>
      </c>
      <c r="V108" s="6"/>
      <c r="W108" s="20">
        <f t="shared" si="0"/>
        <v>146.64735000000002</v>
      </c>
      <c r="X108" s="20">
        <f t="shared" si="1"/>
        <v>211.05081733539095</v>
      </c>
      <c r="Y108" s="23">
        <f t="shared" si="2"/>
        <v>154.23912000000001</v>
      </c>
      <c r="Z108" s="23">
        <f t="shared" si="3"/>
        <v>201.34265956790119</v>
      </c>
      <c r="AA108" s="4">
        <f>IF(MONTH($C108)=1,Forward!AA108*(1+SUM($B108:$B$228)),AA107)</f>
        <v>34.833806000000003</v>
      </c>
      <c r="AB108" s="4">
        <f>IF(MONTH($C108)=1,Forward!AB108*(1+SUM($B108:$B$228)),AB107)</f>
        <v>75.751000000000005</v>
      </c>
      <c r="AC108" s="4">
        <f>IF(MONTH($C108)=1,Forward!AC108*(1+SUM($B108:$B$228)),AC107)</f>
        <v>114.15093</v>
      </c>
      <c r="AD108" s="4">
        <f>IF(MONTH($C108)=1,Forward!AD108*(1+SUM($B108:$B$228)),AD107)</f>
        <v>384.58199999999999</v>
      </c>
      <c r="AE108" s="4">
        <f t="shared" si="12"/>
        <v>369.19871999999998</v>
      </c>
      <c r="AF108" s="8">
        <f t="shared" si="4"/>
        <v>404.03252599999996</v>
      </c>
      <c r="AG108" s="14">
        <f t="shared" si="5"/>
        <v>444.94971999999996</v>
      </c>
      <c r="AH108" s="8">
        <f t="shared" si="6"/>
        <v>483.34965</v>
      </c>
      <c r="AI108" s="25">
        <f t="shared" si="7"/>
        <v>222.55136999999996</v>
      </c>
      <c r="AJ108" s="9">
        <f t="shared" si="8"/>
        <v>0.6027956164095043</v>
      </c>
      <c r="AK108" s="9">
        <f t="shared" si="9"/>
        <v>0.6027956164095043</v>
      </c>
      <c r="AL108" s="9">
        <f t="shared" si="10"/>
        <v>0</v>
      </c>
      <c r="AM108" s="14">
        <f>Forward!AI108*(1+SUM($B108:$B$228))</f>
        <v>124.11300000000001</v>
      </c>
      <c r="AN108" s="14">
        <f>Forward!AJ108*(1+SUM($B108:$B$228))</f>
        <v>132.0111</v>
      </c>
      <c r="AO108" s="14">
        <f>Forward!AK108*(1+SUM($B108:$B$228))</f>
        <v>145.55070000000001</v>
      </c>
      <c r="AP108" s="14">
        <f>Forward!AL108*(1+SUM($B108:$B$228))</f>
        <v>156.83370000000002</v>
      </c>
      <c r="AQ108" s="14">
        <f>Forward!AM108*(1+SUM($B108:$B$228))</f>
        <v>154.5771</v>
      </c>
      <c r="AR108" s="14"/>
    </row>
    <row r="109" spans="1:44" x14ac:dyDescent="0.3">
      <c r="A109" s="11">
        <f>Forward!A109</f>
        <v>7.4000000000000003E-3</v>
      </c>
      <c r="B109" s="11">
        <f>Forward!B109</f>
        <v>2.8E-3</v>
      </c>
      <c r="C109" s="3">
        <v>45261</v>
      </c>
      <c r="D109" s="3"/>
      <c r="E109" s="1"/>
      <c r="F109" s="1"/>
      <c r="G109" s="1"/>
      <c r="H109" s="6"/>
      <c r="I109" s="6"/>
      <c r="J109" s="4"/>
      <c r="K109" s="4"/>
      <c r="L109" s="4">
        <f>Forward!L109*(1+SUM($B109:$B$228))-'Swap - Encargos'!C26-'Swap - Encargos'!$M26-'Swap - Encargos'!$L26+'Swap - Encargos'!O26</f>
        <v>130.93049999999999</v>
      </c>
      <c r="M109" s="4">
        <f>Forward!M109*(1+SUM($B109:$B$228))-'Swap - Encargos'!D26-'Swap - Encargos'!$M26-'Swap - Encargos'!$L26+'Swap - Encargos'!P26</f>
        <v>137.55799999999999</v>
      </c>
      <c r="N109" s="4">
        <f>Forward!N109*(1+SUM($B109:$B$228))-'Swap - Encargos'!E26-'Swap - Encargos'!$M26-'Swap - Encargos'!$L26+'Swap - Encargos'!Q26</f>
        <v>163.072</v>
      </c>
      <c r="O109" s="4">
        <f>Forward!O109*(1+SUM($B109:$B$228))-'Swap - Encargos'!F26-'Swap - Encargos'!$M26-'Swap - Encargos'!$L26+'Swap - Encargos'!R26</f>
        <v>171.327</v>
      </c>
      <c r="P109" s="4">
        <f>Forward!P109*(1+SUM($B109:$B$228))-'Swap - Encargos'!G26-'Swap - Encargos'!$M26-'Swap - Encargos'!$L26+'Swap - Encargos'!S26</f>
        <v>176.20149999999998</v>
      </c>
      <c r="Q109" s="4">
        <f>Forward!Q109*(1+SUM($B109:$B$228))-'Swap - Encargos'!H26-'Swap - Encargos'!$M26-'Swap - Encargos'!$L26+'Swap - Encargos'!T26</f>
        <v>182.2055</v>
      </c>
      <c r="R109" s="4"/>
      <c r="S109" s="4"/>
      <c r="T109" s="4"/>
      <c r="U109" s="4">
        <f>Forward!U109*(1+SUM($B109:$B$228))</f>
        <v>0</v>
      </c>
      <c r="V109" s="6"/>
      <c r="W109" s="20">
        <f t="shared" si="0"/>
        <v>156.19687499999998</v>
      </c>
      <c r="X109" s="20">
        <f t="shared" si="1"/>
        <v>211.05081733539095</v>
      </c>
      <c r="Y109" s="23">
        <f t="shared" si="2"/>
        <v>165.21821666666665</v>
      </c>
      <c r="Z109" s="23">
        <f t="shared" si="3"/>
        <v>201.34265956790119</v>
      </c>
      <c r="AA109" s="4">
        <f>IF(MONTH($C109)=1,Forward!AA109*(1+SUM($B109:$B$228)),AA108)</f>
        <v>34.833806000000003</v>
      </c>
      <c r="AB109" s="4">
        <f>IF(MONTH($C109)=1,Forward!AB109*(1+SUM($B109:$B$228)),AB108)</f>
        <v>75.751000000000005</v>
      </c>
      <c r="AC109" s="4">
        <f>IF(MONTH($C109)=1,Forward!AC109*(1+SUM($B109:$B$228)),AC108)</f>
        <v>114.15093</v>
      </c>
      <c r="AD109" s="4">
        <f>IF(MONTH($C109)=1,Forward!AD109*(1+SUM($B109:$B$228)),AD108)</f>
        <v>384.58199999999999</v>
      </c>
      <c r="AE109" s="4">
        <f t="shared" si="12"/>
        <v>369.19871999999998</v>
      </c>
      <c r="AF109" s="8">
        <f t="shared" si="4"/>
        <v>404.03252599999996</v>
      </c>
      <c r="AG109" s="14">
        <f t="shared" si="5"/>
        <v>444.94971999999996</v>
      </c>
      <c r="AH109" s="8">
        <f t="shared" si="6"/>
        <v>483.34965</v>
      </c>
      <c r="AI109" s="25">
        <f t="shared" si="7"/>
        <v>213.001845</v>
      </c>
      <c r="AJ109" s="9">
        <f t="shared" si="8"/>
        <v>0.5769300744054584</v>
      </c>
      <c r="AK109" s="9">
        <f t="shared" si="9"/>
        <v>0.5769300744054584</v>
      </c>
      <c r="AL109" s="9">
        <f t="shared" si="10"/>
        <v>0</v>
      </c>
      <c r="AM109" s="14">
        <f>Forward!AI109*(1+SUM($B109:$B$228))</f>
        <v>124.93049999999999</v>
      </c>
      <c r="AN109" s="14">
        <f>Forward!AJ109*(1+SUM($B109:$B$228))</f>
        <v>130.55799999999999</v>
      </c>
      <c r="AO109" s="14">
        <f>Forward!AK109*(1+SUM($B109:$B$228))</f>
        <v>162.072</v>
      </c>
      <c r="AP109" s="14">
        <f>Forward!AL109*(1+SUM($B109:$B$228))</f>
        <v>173.327</v>
      </c>
      <c r="AQ109" s="14">
        <f>Forward!AM109*(1+SUM($B109:$B$228))</f>
        <v>172.20149999999998</v>
      </c>
      <c r="AR109" s="14"/>
    </row>
    <row r="110" spans="1:44" x14ac:dyDescent="0.3">
      <c r="A110" s="11">
        <f>Forward!A110</f>
        <v>6.9999999999999999E-4</v>
      </c>
      <c r="B110" s="11">
        <f>Forward!B110</f>
        <v>4.1999999999999997E-3</v>
      </c>
      <c r="C110" s="3">
        <v>45292</v>
      </c>
      <c r="D110" s="3"/>
      <c r="E110" s="1"/>
      <c r="F110" s="1"/>
      <c r="G110" s="1"/>
      <c r="H110" s="6"/>
      <c r="I110" s="6"/>
      <c r="J110" s="4"/>
      <c r="K110" s="4"/>
      <c r="L110" s="4"/>
      <c r="M110" s="4">
        <f>Forward!M110*(1+SUM($B110:$B$228))-'Swap - Encargos'!D27-'Swap - Encargos'!$M27-'Swap - Encargos'!$L27+'Swap - Encargos'!P27</f>
        <v>135.72399999999999</v>
      </c>
      <c r="N110" s="4">
        <f>Forward!N110*(1+SUM($B110:$B$228))-'Swap - Encargos'!E27-'Swap - Encargos'!$M27-'Swap - Encargos'!$L27+'Swap - Encargos'!Q27</f>
        <v>153.56450000000001</v>
      </c>
      <c r="O110" s="4">
        <f>Forward!O110*(1+SUM($B110:$B$228))-'Swap - Encargos'!F27-'Swap - Encargos'!$M27-'Swap - Encargos'!$L27+'Swap - Encargos'!R27</f>
        <v>161.0369</v>
      </c>
      <c r="P110" s="4">
        <f>Forward!P110*(1+SUM($B110:$B$228))-'Swap - Encargos'!G27-'Swap - Encargos'!$M27-'Swap - Encargos'!$L27+'Swap - Encargos'!S27</f>
        <v>191.61360000000002</v>
      </c>
      <c r="Q110" s="4">
        <f>Forward!Q110*(1+SUM($B110:$B$228))-'Swap - Encargos'!H27-'Swap - Encargos'!$M27-'Swap - Encargos'!$L27+'Swap - Encargos'!T27</f>
        <v>187.49090000000001</v>
      </c>
      <c r="R110" s="4"/>
      <c r="S110" s="4"/>
      <c r="T110" s="4"/>
      <c r="U110" s="4">
        <f>Forward!U110*(1+SUM($B110:$B$228))</f>
        <v>0</v>
      </c>
      <c r="V110" s="6"/>
      <c r="W110" s="20">
        <f t="shared" si="0"/>
        <v>150.10846666666669</v>
      </c>
      <c r="X110" s="20">
        <f t="shared" si="1"/>
        <v>211.05081733539095</v>
      </c>
      <c r="Y110" s="23">
        <f t="shared" si="2"/>
        <v>165.88598000000002</v>
      </c>
      <c r="Z110" s="23">
        <f t="shared" si="3"/>
        <v>201.34265956790119</v>
      </c>
      <c r="AA110" s="4">
        <f>IF(MONTH($C110)=1,Forward!AA110*(1+SUM($B110:$B$228)),AA109)</f>
        <v>21.162895000000002</v>
      </c>
      <c r="AB110" s="4">
        <f>IF(MONTH($C110)=1,Forward!AB110*(1+SUM($B110:$B$228)),AB109)</f>
        <v>50.106101000000002</v>
      </c>
      <c r="AC110" s="4">
        <f>IF(MONTH($C110)=1,Forward!AC110*(1+SUM($B110:$B$228)),AC109)</f>
        <v>88.435079000000002</v>
      </c>
      <c r="AD110" s="4">
        <f>IF(MONTH($C110)=1,Forward!AD110*(1+SUM($B110:$B$228)),AD109)</f>
        <v>392.94499999999999</v>
      </c>
      <c r="AE110" s="4">
        <f>AD110*(1-1%)</f>
        <v>389.01554999999996</v>
      </c>
      <c r="AF110" s="8">
        <f t="shared" si="4"/>
        <v>410.17844499999995</v>
      </c>
      <c r="AG110" s="14">
        <f t="shared" si="5"/>
        <v>439.12165099999999</v>
      </c>
      <c r="AH110" s="8">
        <f t="shared" si="6"/>
        <v>477.45062899999994</v>
      </c>
      <c r="AI110" s="25">
        <f t="shared" si="7"/>
        <v>238.90708333333328</v>
      </c>
      <c r="AJ110" s="9">
        <f t="shared" si="8"/>
        <v>0.61413247705222396</v>
      </c>
      <c r="AK110" s="9">
        <f t="shared" si="9"/>
        <v>0.61413247705222396</v>
      </c>
      <c r="AL110" s="9">
        <f t="shared" si="10"/>
        <v>0</v>
      </c>
      <c r="AM110" s="14">
        <f>Forward!AI110*(1+SUM($B110:$B$228))</f>
        <v>134.72399999999999</v>
      </c>
      <c r="AN110" s="14">
        <f>Forward!AJ110*(1+SUM($B110:$B$228))</f>
        <v>151.56450000000001</v>
      </c>
      <c r="AO110" s="14">
        <f>Forward!AK110*(1+SUM($B110:$B$228))</f>
        <v>165.0369</v>
      </c>
      <c r="AP110" s="14">
        <f>Forward!AL110*(1+SUM($B110:$B$228))</f>
        <v>188.61360000000002</v>
      </c>
      <c r="AQ110" s="14">
        <f>Forward!AM110*(1+SUM($B110:$B$228))</f>
        <v>187.49090000000001</v>
      </c>
      <c r="AR110" s="14"/>
    </row>
    <row r="111" spans="1:44" x14ac:dyDescent="0.3">
      <c r="A111" s="11">
        <f>Forward!A111</f>
        <v>-5.1999999999999998E-3</v>
      </c>
      <c r="B111" s="11">
        <f>Forward!B111</f>
        <v>8.3000000000000001E-3</v>
      </c>
      <c r="C111" s="3">
        <v>45323</v>
      </c>
      <c r="D111" s="3"/>
      <c r="E111" s="1"/>
      <c r="F111" s="1"/>
      <c r="G111" s="1"/>
      <c r="H111" s="6"/>
      <c r="I111" s="6"/>
      <c r="J111" s="4"/>
      <c r="K111" s="4"/>
      <c r="L111" s="4"/>
      <c r="M111" s="4">
        <f>Forward!M111*(1+SUM($B111:$B$228))-'Swap - Encargos'!D28-'Swap - Encargos'!$M28-'Swap - Encargos'!$L28+'Swap - Encargos'!P28</f>
        <v>178.8415</v>
      </c>
      <c r="N111" s="4">
        <f>Forward!N111*(1+SUM($B111:$B$228))-'Swap - Encargos'!E28-'Swap - Encargos'!$M28-'Swap - Encargos'!$L28+'Swap - Encargos'!Q28</f>
        <v>242.596</v>
      </c>
      <c r="O111" s="4">
        <f>Forward!O111*(1+SUM($B111:$B$228))-'Swap - Encargos'!F28-'Swap - Encargos'!$M28-'Swap - Encargos'!$L28+'Swap - Encargos'!R28</f>
        <v>230.52950000000001</v>
      </c>
      <c r="P111" s="4">
        <f>Forward!P111*(1+SUM($B111:$B$228))-'Swap - Encargos'!G28-'Swap - Encargos'!$M28-'Swap - Encargos'!$L28+'Swap - Encargos'!S28</f>
        <v>227.8185</v>
      </c>
      <c r="Q111" s="4">
        <f>Forward!Q111*(1+SUM($B111:$B$228))-'Swap - Encargos'!H28-'Swap - Encargos'!$M28-'Swap - Encargos'!$L28+'Swap - Encargos'!T28</f>
        <v>219.6335</v>
      </c>
      <c r="R111" s="4"/>
      <c r="S111" s="4"/>
      <c r="T111" s="4"/>
      <c r="U111" s="4">
        <f>Forward!U111*(1+SUM($B111:$B$228))</f>
        <v>0</v>
      </c>
      <c r="V111" s="6"/>
      <c r="W111" s="20">
        <f t="shared" si="0"/>
        <v>218.68280555555555</v>
      </c>
      <c r="X111" s="20">
        <f t="shared" si="1"/>
        <v>211.05081733539095</v>
      </c>
      <c r="Y111" s="23">
        <f t="shared" si="2"/>
        <v>216.90310833333334</v>
      </c>
      <c r="Z111" s="23">
        <f t="shared" si="3"/>
        <v>201.34265956790119</v>
      </c>
      <c r="AA111" s="4">
        <f>IF(MONTH($C111)=1,Forward!AA111*(1+SUM($B111:$B$228)),AA110)</f>
        <v>21.162895000000002</v>
      </c>
      <c r="AB111" s="4">
        <f>IF(MONTH($C111)=1,Forward!AB111*(1+SUM($B111:$B$228)),AB110)</f>
        <v>50.106101000000002</v>
      </c>
      <c r="AC111" s="4">
        <f>IF(MONTH($C111)=1,Forward!AC111*(1+SUM($B111:$B$228)),AC110)</f>
        <v>88.435079000000002</v>
      </c>
      <c r="AD111" s="4">
        <f>IF(MONTH($C111)=1,Forward!AD111*(1+SUM($B111:$B$228)),AD110)</f>
        <v>392.94499999999999</v>
      </c>
      <c r="AE111" s="4">
        <f t="shared" ref="AE111:AE121" si="13">AD111*(1-1%)</f>
        <v>389.01554999999996</v>
      </c>
      <c r="AF111" s="8">
        <f t="shared" si="4"/>
        <v>410.17844499999995</v>
      </c>
      <c r="AG111" s="14">
        <f t="shared" si="5"/>
        <v>439.12165099999999</v>
      </c>
      <c r="AH111" s="8">
        <f t="shared" si="6"/>
        <v>477.45062899999994</v>
      </c>
      <c r="AI111" s="25">
        <f t="shared" si="7"/>
        <v>170.33274444444442</v>
      </c>
      <c r="AJ111" s="9">
        <f t="shared" si="8"/>
        <v>0.4378558760554544</v>
      </c>
      <c r="AK111" s="9">
        <f t="shared" si="9"/>
        <v>0.4378558760554544</v>
      </c>
      <c r="AL111" s="9">
        <f t="shared" si="10"/>
        <v>0</v>
      </c>
      <c r="AM111" s="14">
        <f>Forward!AI111*(1+SUM($B111:$B$228))</f>
        <v>177.8415</v>
      </c>
      <c r="AN111" s="14">
        <f>Forward!AJ111*(1+SUM($B111:$B$228))</f>
        <v>241.596</v>
      </c>
      <c r="AO111" s="14">
        <f>Forward!AK111*(1+SUM($B111:$B$228))</f>
        <v>231.52950000000001</v>
      </c>
      <c r="AP111" s="14">
        <f>Forward!AL111*(1+SUM($B111:$B$228))</f>
        <v>224.8185</v>
      </c>
      <c r="AQ111" s="14">
        <f>Forward!AM111*(1+SUM($B111:$B$228))</f>
        <v>213.6335</v>
      </c>
      <c r="AR111" s="14"/>
    </row>
    <row r="112" spans="1:44" x14ac:dyDescent="0.3">
      <c r="A112" s="11">
        <f>Forward!A112</f>
        <v>-4.7000000000000002E-3</v>
      </c>
      <c r="B112" s="11">
        <f>Forward!B112</f>
        <v>1.6000000000000001E-3</v>
      </c>
      <c r="C112" s="3">
        <v>45352</v>
      </c>
      <c r="D112" s="3"/>
      <c r="E112" s="1"/>
      <c r="F112" s="1"/>
      <c r="G112" s="1"/>
      <c r="H112" s="6"/>
      <c r="I112" s="6"/>
      <c r="J112" s="4"/>
      <c r="K112" s="4"/>
      <c r="L112" s="4"/>
      <c r="M112" s="4">
        <f>Forward!M112*(1+SUM($B112:$B$228))-'Swap - Encargos'!D29-'Swap - Encargos'!$M29-'Swap - Encargos'!$L29+'Swap - Encargos'!P29</f>
        <v>180.52180000000001</v>
      </c>
      <c r="N112" s="4">
        <f>Forward!N112*(1+SUM($B112:$B$228))-'Swap - Encargos'!E29-'Swap - Encargos'!$M29-'Swap - Encargos'!$L29+'Swap - Encargos'!Q29</f>
        <v>222.15020000000001</v>
      </c>
      <c r="O112" s="4">
        <f>Forward!O112*(1+SUM($B112:$B$228))-'Swap - Encargos'!F29-'Swap - Encargos'!$M29-'Swap - Encargos'!$L29+'Swap - Encargos'!R29</f>
        <v>214.489</v>
      </c>
      <c r="P112" s="4">
        <f>Forward!P112*(1+SUM($B112:$B$228))-'Swap - Encargos'!G29-'Swap - Encargos'!$M29-'Swap - Encargos'!$L29+'Swap - Encargos'!S29</f>
        <v>210.82780000000002</v>
      </c>
      <c r="Q112" s="4">
        <f>Forward!Q112*(1+SUM($B112:$B$228))-'Swap - Encargos'!H29-'Swap - Encargos'!$M29-'Swap - Encargos'!$L29+'Swap - Encargos'!T29</f>
        <v>212.93800000000002</v>
      </c>
      <c r="R112" s="4"/>
      <c r="S112" s="4"/>
      <c r="T112" s="4"/>
      <c r="U112" s="4">
        <f>Forward!U112*(1+SUM($B112:$B$228))</f>
        <v>0</v>
      </c>
      <c r="V112" s="6"/>
      <c r="W112" s="20">
        <f t="shared" si="0"/>
        <v>207.404</v>
      </c>
      <c r="X112" s="20">
        <f t="shared" si="1"/>
        <v>211.05081733539095</v>
      </c>
      <c r="Y112" s="23">
        <f t="shared" si="2"/>
        <v>202.1679666666667</v>
      </c>
      <c r="Z112" s="23">
        <f t="shared" si="3"/>
        <v>201.34265956790119</v>
      </c>
      <c r="AA112" s="4">
        <f>IF(MONTH($C112)=1,Forward!AA112*(1+SUM($B112:$B$228)),AA111)</f>
        <v>21.162895000000002</v>
      </c>
      <c r="AB112" s="4">
        <f>IF(MONTH($C112)=1,Forward!AB112*(1+SUM($B112:$B$228)),AB111)</f>
        <v>50.106101000000002</v>
      </c>
      <c r="AC112" s="4">
        <f>IF(MONTH($C112)=1,Forward!AC112*(1+SUM($B112:$B$228)),AC111)</f>
        <v>88.435079000000002</v>
      </c>
      <c r="AD112" s="4">
        <f>IF(MONTH($C112)=1,Forward!AD112*(1+SUM($B112:$B$228)),AD111)</f>
        <v>392.94499999999999</v>
      </c>
      <c r="AE112" s="4">
        <f t="shared" si="13"/>
        <v>389.01554999999996</v>
      </c>
      <c r="AF112" s="8">
        <f t="shared" si="4"/>
        <v>410.17844499999995</v>
      </c>
      <c r="AG112" s="14">
        <f t="shared" si="5"/>
        <v>439.12165099999999</v>
      </c>
      <c r="AH112" s="8">
        <f t="shared" si="6"/>
        <v>477.45062899999994</v>
      </c>
      <c r="AI112" s="25">
        <f t="shared" si="7"/>
        <v>181.61154999999997</v>
      </c>
      <c r="AJ112" s="9">
        <f t="shared" si="8"/>
        <v>0.46684907582743151</v>
      </c>
      <c r="AK112" s="9">
        <f t="shared" si="9"/>
        <v>0.46684907582743151</v>
      </c>
      <c r="AL112" s="9">
        <f t="shared" si="10"/>
        <v>0</v>
      </c>
      <c r="AM112" s="14">
        <f>Forward!AI112*(1+SUM($B112:$B$228))</f>
        <v>176.52180000000001</v>
      </c>
      <c r="AN112" s="14">
        <f>Forward!AJ112*(1+SUM($B112:$B$228))</f>
        <v>223.15020000000001</v>
      </c>
      <c r="AO112" s="14">
        <f>Forward!AK112*(1+SUM($B112:$B$228))</f>
        <v>216.489</v>
      </c>
      <c r="AP112" s="14">
        <f>Forward!AL112*(1+SUM($B112:$B$228))</f>
        <v>209.82780000000002</v>
      </c>
      <c r="AQ112" s="14">
        <f>Forward!AM112*(1+SUM($B112:$B$228))</f>
        <v>210.93800000000002</v>
      </c>
      <c r="AR112" s="14"/>
    </row>
    <row r="113" spans="1:44" x14ac:dyDescent="0.3">
      <c r="A113" s="11">
        <f>Forward!A113</f>
        <v>3.0999999999999999E-3</v>
      </c>
      <c r="B113" s="11">
        <f>Forward!B113</f>
        <v>3.8E-3</v>
      </c>
      <c r="C113" s="3">
        <v>45383</v>
      </c>
      <c r="D113" s="3"/>
      <c r="E113" s="1"/>
      <c r="F113" s="1"/>
      <c r="G113" s="1"/>
      <c r="H113" s="6"/>
      <c r="I113" s="6"/>
      <c r="J113" s="4"/>
      <c r="K113" s="4"/>
      <c r="L113" s="4"/>
      <c r="M113" s="4">
        <f>Forward!M113*(1+SUM($B113:$B$228))-'Swap - Encargos'!D30-'Swap - Encargos'!$M30-'Swap - Encargos'!$L30+'Swap - Encargos'!P30</f>
        <v>161.29</v>
      </c>
      <c r="N113" s="4">
        <f>Forward!N113*(1+SUM($B113:$B$228))-'Swap - Encargos'!E30-'Swap - Encargos'!$M30-'Swap - Encargos'!$L30+'Swap - Encargos'!Q30</f>
        <v>194.09100000000001</v>
      </c>
      <c r="O113" s="4">
        <f>Forward!O113*(1+SUM($B113:$B$228))-'Swap - Encargos'!F30-'Swap - Encargos'!$M30-'Swap - Encargos'!$L30+'Swap - Encargos'!R30</f>
        <v>199.1996</v>
      </c>
      <c r="P113" s="4">
        <f>Forward!P113*(1+SUM($B113:$B$228))-'Swap - Encargos'!G30-'Swap - Encargos'!$M30-'Swap - Encargos'!$L30+'Swap - Encargos'!S30</f>
        <v>200.76519999999999</v>
      </c>
      <c r="Q113" s="4">
        <f>Forward!Q113*(1+SUM($B113:$B$228))-'Swap - Encargos'!H30-'Swap - Encargos'!$M30-'Swap - Encargos'!$L30+'Swap - Encargos'!T30</f>
        <v>197.22220000000002</v>
      </c>
      <c r="R113" s="4"/>
      <c r="S113" s="4"/>
      <c r="T113" s="4"/>
      <c r="U113" s="4">
        <f>Forward!U113*(1+SUM($B113:$B$228))</f>
        <v>0</v>
      </c>
      <c r="V113" s="6"/>
      <c r="W113" s="20">
        <f t="shared" si="0"/>
        <v>188.1498</v>
      </c>
      <c r="X113" s="20">
        <f t="shared" si="1"/>
        <v>211.05081733539095</v>
      </c>
      <c r="Y113" s="23">
        <f t="shared" si="2"/>
        <v>182.44909999999999</v>
      </c>
      <c r="Z113" s="23">
        <f t="shared" si="3"/>
        <v>201.34265956790119</v>
      </c>
      <c r="AA113" s="4">
        <f>IF(MONTH($C113)=1,Forward!AA113*(1+SUM($B113:$B$228)),AA112)</f>
        <v>21.162895000000002</v>
      </c>
      <c r="AB113" s="4">
        <f>IF(MONTH($C113)=1,Forward!AB113*(1+SUM($B113:$B$228)),AB112)</f>
        <v>50.106101000000002</v>
      </c>
      <c r="AC113" s="4">
        <f>IF(MONTH($C113)=1,Forward!AC113*(1+SUM($B113:$B$228)),AC112)</f>
        <v>88.435079000000002</v>
      </c>
      <c r="AD113" s="4">
        <f>IF(MONTH($C113)=1,Forward!AD113*(1+SUM($B113:$B$228)),AD112)</f>
        <v>392.94499999999999</v>
      </c>
      <c r="AE113" s="4">
        <f t="shared" si="13"/>
        <v>389.01554999999996</v>
      </c>
      <c r="AF113" s="8">
        <f t="shared" si="4"/>
        <v>410.17844499999995</v>
      </c>
      <c r="AG113" s="14">
        <f t="shared" si="5"/>
        <v>439.12165099999999</v>
      </c>
      <c r="AH113" s="8">
        <f t="shared" si="6"/>
        <v>477.45062899999994</v>
      </c>
      <c r="AI113" s="25">
        <f t="shared" si="7"/>
        <v>200.86574999999996</v>
      </c>
      <c r="AJ113" s="9">
        <f t="shared" si="8"/>
        <v>0.51634375541029143</v>
      </c>
      <c r="AK113" s="9">
        <f t="shared" si="9"/>
        <v>0.51634375541029143</v>
      </c>
      <c r="AL113" s="9">
        <f t="shared" si="10"/>
        <v>0</v>
      </c>
      <c r="AM113" s="14">
        <f>Forward!AI113*(1+SUM($B113:$B$228))</f>
        <v>166.29</v>
      </c>
      <c r="AN113" s="14">
        <f>Forward!AJ113*(1+SUM($B113:$B$228))</f>
        <v>205.09100000000001</v>
      </c>
      <c r="AO113" s="14">
        <f>Forward!AK113*(1+SUM($B113:$B$228))</f>
        <v>206.1996</v>
      </c>
      <c r="AP113" s="14">
        <f>Forward!AL113*(1+SUM($B113:$B$228))</f>
        <v>201.76519999999999</v>
      </c>
      <c r="AQ113" s="14">
        <f>Forward!AM113*(1+SUM($B113:$B$228))</f>
        <v>196.22220000000002</v>
      </c>
      <c r="AR113" s="14"/>
    </row>
    <row r="114" spans="1:44" x14ac:dyDescent="0.3">
      <c r="A114" s="11">
        <f>Forward!A114</f>
        <v>8.8999999999999999E-3</v>
      </c>
      <c r="B114" s="11">
        <f>Forward!B114</f>
        <v>4.5999999999999999E-3</v>
      </c>
      <c r="C114" s="3">
        <v>45413</v>
      </c>
      <c r="D114" s="4"/>
      <c r="E114" s="4"/>
      <c r="F114" s="4"/>
      <c r="G114" s="4"/>
      <c r="H114" s="4"/>
      <c r="I114" s="4"/>
      <c r="J114" s="4"/>
      <c r="K114" s="4"/>
      <c r="L114" s="4"/>
      <c r="M114" s="4">
        <f>Forward!M114*(1+SUM($B114:$B$228))-'Swap - Encargos'!D31-'Swap - Encargos'!$M31-'Swap - Encargos'!$L31+'Swap - Encargos'!P31</f>
        <v>139.57599999999999</v>
      </c>
      <c r="N114" s="4">
        <f>Forward!N114*(1+SUM($B114:$B$228))-'Swap - Encargos'!E31-'Swap - Encargos'!$M31-'Swap - Encargos'!$L31+'Swap - Encargos'!Q31</f>
        <v>180.768</v>
      </c>
      <c r="O114" s="4">
        <f>Forward!O114*(1+SUM($B114:$B$228))-'Swap - Encargos'!F31-'Swap - Encargos'!$M31-'Swap - Encargos'!$L31+'Swap - Encargos'!R31</f>
        <v>192.34</v>
      </c>
      <c r="P114" s="4">
        <f>Forward!P114*(1+SUM($B114:$B$228))-'Swap - Encargos'!G31-'Swap - Encargos'!$M31-'Swap - Encargos'!$L31+'Swap - Encargos'!S31</f>
        <v>189.0256</v>
      </c>
      <c r="Q114" s="4">
        <f>Forward!Q114*(1+SUM($B114:$B$228))-'Swap - Encargos'!H31-'Swap - Encargos'!$M31-'Swap - Encargos'!$L31+'Swap - Encargos'!T31</f>
        <v>187.5016</v>
      </c>
      <c r="R114" s="4"/>
      <c r="S114" s="4"/>
      <c r="T114" s="4"/>
      <c r="U114" s="4">
        <f>Forward!U114*(1+SUM($B114:$B$228))</f>
        <v>0</v>
      </c>
      <c r="V114" s="6"/>
      <c r="W114" s="20">
        <f t="shared" si="0"/>
        <v>176.38906666666665</v>
      </c>
      <c r="X114" s="20">
        <f t="shared" si="1"/>
        <v>211.05081733539095</v>
      </c>
      <c r="Y114" s="23">
        <f t="shared" si="2"/>
        <v>168.53717333333333</v>
      </c>
      <c r="Z114" s="23">
        <f t="shared" si="3"/>
        <v>201.34265956790119</v>
      </c>
      <c r="AA114" s="4">
        <f>IF(MONTH($C114)=1,Forward!AA114*(1+SUM($B114:$B$228)),AA113)</f>
        <v>21.162895000000002</v>
      </c>
      <c r="AB114" s="4">
        <f>IF(MONTH($C114)=1,Forward!AB114*(1+SUM($B114:$B$228)),AB113)</f>
        <v>50.106101000000002</v>
      </c>
      <c r="AC114" s="4">
        <f>IF(MONTH($C114)=1,Forward!AC114*(1+SUM($B114:$B$228)),AC113)</f>
        <v>88.435079000000002</v>
      </c>
      <c r="AD114" s="4">
        <f>IF(MONTH($C114)=1,Forward!AD114*(1+SUM($B114:$B$228)),AD113)</f>
        <v>392.94499999999999</v>
      </c>
      <c r="AE114" s="4">
        <f t="shared" si="13"/>
        <v>389.01554999999996</v>
      </c>
      <c r="AF114" s="8">
        <f t="shared" si="4"/>
        <v>410.17844499999995</v>
      </c>
      <c r="AG114" s="14">
        <f t="shared" si="5"/>
        <v>439.12165099999999</v>
      </c>
      <c r="AH114" s="8">
        <f t="shared" si="6"/>
        <v>477.45062899999994</v>
      </c>
      <c r="AI114" s="25">
        <f t="shared" si="7"/>
        <v>212.62648333333331</v>
      </c>
      <c r="AJ114" s="9">
        <f t="shared" si="8"/>
        <v>0.54657579454942951</v>
      </c>
      <c r="AK114" s="9">
        <f t="shared" si="9"/>
        <v>0.54657579454942951</v>
      </c>
      <c r="AL114" s="9">
        <f t="shared" si="10"/>
        <v>0</v>
      </c>
      <c r="AM114" s="14">
        <f>Forward!AI114*(1+SUM($B114:$B$228))</f>
        <v>132.57599999999999</v>
      </c>
      <c r="AN114" s="14">
        <f>Forward!AJ114*(1+SUM($B114:$B$228))</f>
        <v>176.768</v>
      </c>
      <c r="AO114" s="14">
        <f>Forward!AK114*(1+SUM($B114:$B$228))</f>
        <v>193.34</v>
      </c>
      <c r="AP114" s="14">
        <f>Forward!AL114*(1+SUM($B114:$B$228))</f>
        <v>190.0256</v>
      </c>
      <c r="AQ114" s="14">
        <f>Forward!AM114*(1+SUM($B114:$B$228))</f>
        <v>184.5016</v>
      </c>
      <c r="AR114" s="14"/>
    </row>
    <row r="115" spans="1:44" x14ac:dyDescent="0.3">
      <c r="A115" s="11">
        <f>Forward!A115</f>
        <v>8.0999999999999996E-3</v>
      </c>
      <c r="B115" s="11">
        <f>Forward!B115</f>
        <v>2.0999999999999999E-3</v>
      </c>
      <c r="C115" s="3">
        <v>45444</v>
      </c>
      <c r="D115" s="3"/>
      <c r="E115" s="1"/>
      <c r="F115" s="1"/>
      <c r="G115" s="1"/>
      <c r="H115" s="6"/>
      <c r="I115" s="6"/>
      <c r="J115" s="4"/>
      <c r="K115" s="4"/>
      <c r="L115" s="4"/>
      <c r="M115" s="4">
        <f>Forward!M115*(1+SUM($B115:$B$228))-'Swap - Encargos'!D32-'Swap - Encargos'!$M32-'Swap - Encargos'!$L32+'Swap - Encargos'!P32</f>
        <v>203.23440000000002</v>
      </c>
      <c r="N115" s="4">
        <f>Forward!N115*(1+SUM($B115:$B$228))-'Swap - Encargos'!E32-'Swap - Encargos'!$M32-'Swap - Encargos'!$L32+'Swap - Encargos'!Q32</f>
        <v>215.73740000000001</v>
      </c>
      <c r="O115" s="4">
        <f>Forward!O115*(1+SUM($B115:$B$228))-'Swap - Encargos'!F32-'Swap - Encargos'!$M32-'Swap - Encargos'!$L32+'Swap - Encargos'!R32</f>
        <v>209.83760000000001</v>
      </c>
      <c r="P115" s="4">
        <f>Forward!P115*(1+SUM($B115:$B$228))-'Swap - Encargos'!G32-'Swap - Encargos'!$M32-'Swap - Encargos'!$L32+'Swap - Encargos'!S32</f>
        <v>198.036</v>
      </c>
      <c r="Q115" s="4">
        <f>Forward!Q115*(1+SUM($B115:$B$228))-'Swap - Encargos'!H32-'Swap - Encargos'!$M32-'Swap - Encargos'!$L32+'Swap - Encargos'!T32</f>
        <v>195.53500000000003</v>
      </c>
      <c r="R115" s="4"/>
      <c r="S115" s="4"/>
      <c r="T115" s="4"/>
      <c r="U115" s="4">
        <f>Forward!U115*(1+SUM($B115:$B$228))</f>
        <v>0</v>
      </c>
      <c r="V115" s="6"/>
      <c r="W115" s="20">
        <f t="shared" si="0"/>
        <v>208.88113333333337</v>
      </c>
      <c r="X115" s="20">
        <f t="shared" si="1"/>
        <v>211.05081733539095</v>
      </c>
      <c r="Y115" s="23">
        <f t="shared" si="2"/>
        <v>187.53987999999998</v>
      </c>
      <c r="Z115" s="23">
        <f t="shared" si="3"/>
        <v>201.34265956790119</v>
      </c>
      <c r="AA115" s="4">
        <f>IF(MONTH($C115)=1,Forward!AA115*(1+SUM($B115:$B$228)),AA114)</f>
        <v>21.162895000000002</v>
      </c>
      <c r="AB115" s="4">
        <f>IF(MONTH($C115)=1,Forward!AB115*(1+SUM($B115:$B$228)),AB114)</f>
        <v>50.106101000000002</v>
      </c>
      <c r="AC115" s="4">
        <f>IF(MONTH($C115)=1,Forward!AC115*(1+SUM($B115:$B$228)),AC114)</f>
        <v>88.435079000000002</v>
      </c>
      <c r="AD115" s="4">
        <f>IF(MONTH($C115)=1,Forward!AD115*(1+SUM($B115:$B$228)),AD114)</f>
        <v>392.94499999999999</v>
      </c>
      <c r="AE115" s="4">
        <f t="shared" si="13"/>
        <v>389.01554999999996</v>
      </c>
      <c r="AF115" s="8">
        <f t="shared" si="4"/>
        <v>410.17844499999995</v>
      </c>
      <c r="AG115" s="14">
        <f t="shared" si="5"/>
        <v>439.12165099999999</v>
      </c>
      <c r="AH115" s="8">
        <f t="shared" si="6"/>
        <v>477.45062899999994</v>
      </c>
      <c r="AI115" s="25">
        <f t="shared" si="7"/>
        <v>180.1344166666666</v>
      </c>
      <c r="AJ115" s="9">
        <f t="shared" si="8"/>
        <v>0.46305196968775825</v>
      </c>
      <c r="AK115" s="9">
        <f t="shared" si="9"/>
        <v>0.46305196968775825</v>
      </c>
      <c r="AL115" s="9">
        <f t="shared" si="10"/>
        <v>0</v>
      </c>
      <c r="AM115" s="14">
        <f>Forward!AI115*(1+SUM($B115:$B$228))</f>
        <v>189.23440000000002</v>
      </c>
      <c r="AN115" s="14">
        <f>Forward!AJ115*(1+SUM($B115:$B$228))</f>
        <v>205.73740000000001</v>
      </c>
      <c r="AO115" s="14">
        <f>Forward!AK115*(1+SUM($B115:$B$228))</f>
        <v>206.83760000000001</v>
      </c>
      <c r="AP115" s="14">
        <f>Forward!AL115*(1+SUM($B115:$B$228))</f>
        <v>198.036</v>
      </c>
      <c r="AQ115" s="14">
        <f>Forward!AM115*(1+SUM($B115:$B$228))</f>
        <v>192.53500000000003</v>
      </c>
      <c r="AR115" s="14"/>
    </row>
    <row r="116" spans="1:44" x14ac:dyDescent="0.3">
      <c r="A116" s="11">
        <f>Forward!A116</f>
        <v>6.1000000000000004E-3</v>
      </c>
      <c r="B116" s="11">
        <f>Forward!B116</f>
        <v>3.8E-3</v>
      </c>
      <c r="C116" s="3">
        <v>45474</v>
      </c>
      <c r="D116" s="3"/>
      <c r="E116" s="1"/>
      <c r="F116" s="1"/>
      <c r="G116" s="1"/>
      <c r="H116" s="6"/>
      <c r="I116" s="6"/>
      <c r="J116" s="4"/>
      <c r="K116" s="4"/>
      <c r="L116" s="4"/>
      <c r="M116" s="4">
        <f>Forward!M116*(1+SUM($B116:$B$228))-'Swap - Encargos'!D33-'Swap - Encargos'!$M33-'Swap - Encargos'!$L33+'Swap - Encargos'!P33</f>
        <v>263.56299999999999</v>
      </c>
      <c r="N116" s="4">
        <f>Forward!N116*(1+SUM($B116:$B$228))-'Swap - Encargos'!E33-'Swap - Encargos'!$M33-'Swap - Encargos'!$L33+'Swap - Encargos'!Q33</f>
        <v>237.7972</v>
      </c>
      <c r="O116" s="4">
        <f>Forward!O116*(1+SUM($B116:$B$228))-'Swap - Encargos'!F33-'Swap - Encargos'!$M33-'Swap - Encargos'!$L33+'Swap - Encargos'!R33</f>
        <v>216.32570000000001</v>
      </c>
      <c r="P116" s="4">
        <f>Forward!P116*(1+SUM($B116:$B$228))-'Swap - Encargos'!G33-'Swap - Encargos'!$M33-'Swap - Encargos'!$L33+'Swap - Encargos'!S33</f>
        <v>201.7561</v>
      </c>
      <c r="Q116" s="4">
        <f>Forward!Q116*(1+SUM($B116:$B$228))-'Swap - Encargos'!H33-'Swap - Encargos'!$M33-'Swap - Encargos'!$L33+'Swap - Encargos'!T33</f>
        <v>196.26560000000001</v>
      </c>
      <c r="R116" s="4"/>
      <c r="S116" s="4"/>
      <c r="T116" s="4"/>
      <c r="U116" s="4">
        <f>Forward!U116*(1+SUM($B116:$B$228))</f>
        <v>0</v>
      </c>
      <c r="V116" s="6"/>
      <c r="W116" s="20">
        <f t="shared" si="0"/>
        <v>228.92748333333333</v>
      </c>
      <c r="X116" s="20">
        <f t="shared" si="1"/>
        <v>211.05081733539095</v>
      </c>
      <c r="Y116" s="23">
        <f t="shared" si="2"/>
        <v>196.78522000000001</v>
      </c>
      <c r="Z116" s="23">
        <f t="shared" si="3"/>
        <v>201.34265956790119</v>
      </c>
      <c r="AA116" s="4">
        <f>IF(MONTH($C116)=1,Forward!AA116*(1+SUM($B116:$B$228)),AA115)</f>
        <v>21.162895000000002</v>
      </c>
      <c r="AB116" s="4">
        <f>IF(MONTH($C116)=1,Forward!AB116*(1+SUM($B116:$B$228)),AB115)</f>
        <v>50.106101000000002</v>
      </c>
      <c r="AC116" s="4">
        <f>IF(MONTH($C116)=1,Forward!AC116*(1+SUM($B116:$B$228)),AC115)</f>
        <v>88.435079000000002</v>
      </c>
      <c r="AD116" s="4">
        <f>IF(MONTH($C116)=1,Forward!AD116*(1+SUM($B116:$B$228)),AD115)</f>
        <v>392.94499999999999</v>
      </c>
      <c r="AE116" s="4">
        <f t="shared" si="13"/>
        <v>389.01554999999996</v>
      </c>
      <c r="AF116" s="8">
        <f t="shared" si="4"/>
        <v>410.17844499999995</v>
      </c>
      <c r="AG116" s="14">
        <f t="shared" si="5"/>
        <v>439.12165099999999</v>
      </c>
      <c r="AH116" s="8">
        <f t="shared" si="6"/>
        <v>477.45062899999994</v>
      </c>
      <c r="AI116" s="25">
        <f t="shared" si="7"/>
        <v>160.08806666666663</v>
      </c>
      <c r="AJ116" s="9">
        <f t="shared" si="8"/>
        <v>0.41152099618297172</v>
      </c>
      <c r="AK116" s="9">
        <f t="shared" si="9"/>
        <v>0.41152099618297172</v>
      </c>
      <c r="AL116" s="9">
        <f t="shared" si="10"/>
        <v>0</v>
      </c>
      <c r="AM116" s="14">
        <f>Forward!AI116*(1+SUM($B116:$B$228))</f>
        <v>252.56300000000002</v>
      </c>
      <c r="AN116" s="14">
        <f>Forward!AJ116*(1+SUM($B116:$B$228))</f>
        <v>232.7972</v>
      </c>
      <c r="AO116" s="14">
        <f>Forward!AK116*(1+SUM($B116:$B$228))</f>
        <v>216.32570000000001</v>
      </c>
      <c r="AP116" s="14">
        <f>Forward!AL116*(1+SUM($B116:$B$228))</f>
        <v>198.7561</v>
      </c>
      <c r="AQ116" s="14">
        <f>Forward!AM116*(1+SUM($B116:$B$228))</f>
        <v>193.26560000000001</v>
      </c>
      <c r="AR116" s="14"/>
    </row>
    <row r="117" spans="1:44" x14ac:dyDescent="0.3">
      <c r="A117" s="11">
        <f>Forward!A117</f>
        <v>2.8999999999999998E-3</v>
      </c>
      <c r="B117" s="11">
        <f>Forward!B117</f>
        <v>1.9E-3</v>
      </c>
      <c r="C117" s="3">
        <v>45505</v>
      </c>
      <c r="D117" s="3"/>
      <c r="E117" s="1"/>
      <c r="F117" s="1"/>
      <c r="G117" s="1"/>
      <c r="H117" s="6"/>
      <c r="I117" s="6"/>
      <c r="J117" s="4"/>
      <c r="K117" s="4"/>
      <c r="L117" s="4"/>
      <c r="M117" s="4">
        <f>Forward!M117*(1+SUM($B117:$B$228))-'Swap - Encargos'!D34-'Swap - Encargos'!$M34-'Swap - Encargos'!$L34+'Swap - Encargos'!P34</f>
        <v>203.44550000000001</v>
      </c>
      <c r="N117" s="4">
        <f>Forward!N117*(1+SUM($B117:$B$228))-'Swap - Encargos'!E34-'Swap - Encargos'!$M34-'Swap - Encargos'!$L34+'Swap - Encargos'!Q34</f>
        <v>221.04860000000002</v>
      </c>
      <c r="O117" s="4">
        <f>Forward!O117*(1+SUM($B117:$B$228))-'Swap - Encargos'!F34-'Swap - Encargos'!$M34-'Swap - Encargos'!$L34+'Swap - Encargos'!R34</f>
        <v>204.10560000000001</v>
      </c>
      <c r="P117" s="4">
        <f>Forward!P117*(1+SUM($B117:$B$228))-'Swap - Encargos'!G34-'Swap - Encargos'!$M34-'Swap - Encargos'!$L34+'Swap - Encargos'!S34</f>
        <v>198.97400000000002</v>
      </c>
      <c r="Q117" s="4">
        <f>Forward!Q117*(1+SUM($B117:$B$228))-'Swap - Encargos'!H34-'Swap - Encargos'!$M34-'Swap - Encargos'!$L34+'Swap - Encargos'!T34</f>
        <v>189.5025</v>
      </c>
      <c r="R117" s="4"/>
      <c r="S117" s="4"/>
      <c r="T117" s="4"/>
      <c r="U117" s="4">
        <f>Forward!U117*(1+SUM($B117:$B$228))</f>
        <v>0</v>
      </c>
      <c r="V117" s="6"/>
      <c r="W117" s="20">
        <f t="shared" si="0"/>
        <v>208.66377500000002</v>
      </c>
      <c r="X117" s="20">
        <f t="shared" si="1"/>
        <v>211.05081733539095</v>
      </c>
      <c r="Y117" s="23">
        <f t="shared" si="2"/>
        <v>179.67993166666668</v>
      </c>
      <c r="Z117" s="23">
        <f t="shared" si="3"/>
        <v>201.34265956790119</v>
      </c>
      <c r="AA117" s="4">
        <f>IF(MONTH($C117)=1,Forward!AA117*(1+SUM($B117:$B$228)),AA116)</f>
        <v>21.162895000000002</v>
      </c>
      <c r="AB117" s="4">
        <f>IF(MONTH($C117)=1,Forward!AB117*(1+SUM($B117:$B$228)),AB116)</f>
        <v>50.106101000000002</v>
      </c>
      <c r="AC117" s="4">
        <f>IF(MONTH($C117)=1,Forward!AC117*(1+SUM($B117:$B$228)),AC116)</f>
        <v>88.435079000000002</v>
      </c>
      <c r="AD117" s="4">
        <f>IF(MONTH($C117)=1,Forward!AD117*(1+SUM($B117:$B$228)),AD116)</f>
        <v>392.94499999999999</v>
      </c>
      <c r="AE117" s="4">
        <f t="shared" si="13"/>
        <v>389.01554999999996</v>
      </c>
      <c r="AF117" s="8">
        <f t="shared" si="4"/>
        <v>410.17844499999995</v>
      </c>
      <c r="AG117" s="14">
        <f t="shared" si="5"/>
        <v>439.12165099999999</v>
      </c>
      <c r="AH117" s="8">
        <f t="shared" si="6"/>
        <v>477.45062899999994</v>
      </c>
      <c r="AI117" s="25">
        <f t="shared" si="7"/>
        <v>180.35177499999995</v>
      </c>
      <c r="AJ117" s="9">
        <f t="shared" si="8"/>
        <v>0.46361070913489183</v>
      </c>
      <c r="AK117" s="9">
        <f t="shared" si="9"/>
        <v>0.46361070913489183</v>
      </c>
      <c r="AL117" s="9">
        <f t="shared" si="10"/>
        <v>0</v>
      </c>
      <c r="AM117" s="14">
        <f>Forward!AI117*(1+SUM($B117:$B$228))</f>
        <v>202.44550000000001</v>
      </c>
      <c r="AN117" s="14">
        <f>Forward!AJ117*(1+SUM($B117:$B$228))</f>
        <v>221.04860000000002</v>
      </c>
      <c r="AO117" s="14">
        <f>Forward!AK117*(1+SUM($B117:$B$228))</f>
        <v>210.10560000000001</v>
      </c>
      <c r="AP117" s="14">
        <f>Forward!AL117*(1+SUM($B117:$B$228))</f>
        <v>196.97400000000002</v>
      </c>
      <c r="AQ117" s="14">
        <f>Forward!AM117*(1+SUM($B117:$B$228))</f>
        <v>191.5025</v>
      </c>
      <c r="AR117" s="14"/>
    </row>
    <row r="118" spans="1:44" x14ac:dyDescent="0.3">
      <c r="A118" s="11">
        <f>Forward!A118</f>
        <v>6.1999999999999998E-3</v>
      </c>
      <c r="B118" s="11">
        <f>Forward!B118</f>
        <v>4.4000000000000003E-3</v>
      </c>
      <c r="C118" s="3">
        <v>45536</v>
      </c>
      <c r="D118" s="3"/>
      <c r="E118" s="1"/>
      <c r="F118" s="1"/>
      <c r="G118" s="1"/>
      <c r="H118" s="6"/>
      <c r="I118" s="6"/>
      <c r="J118" s="4"/>
      <c r="K118" s="4"/>
      <c r="L118" s="4"/>
      <c r="M118" s="4">
        <f>Forward!M118*(1+SUM($B118:$B$228))-'Swap - Encargos'!D35-'Swap - Encargos'!$M35-'Swap - Encargos'!$L35+'Swap - Encargos'!P35</f>
        <v>254.06720000000001</v>
      </c>
      <c r="N118" s="4">
        <f>Forward!N118*(1+SUM($B118:$B$228))-'Swap - Encargos'!E35-'Swap - Encargos'!$M35-'Swap - Encargos'!$L35+'Swap - Encargos'!Q35</f>
        <v>230.95840000000001</v>
      </c>
      <c r="O118" s="4">
        <f>Forward!O118*(1+SUM($B118:$B$228))-'Swap - Encargos'!F35-'Swap - Encargos'!$M35-'Swap - Encargos'!$L35+'Swap - Encargos'!R35</f>
        <v>215.48000000000002</v>
      </c>
      <c r="P118" s="4">
        <f>Forward!P118*(1+SUM($B118:$B$228))-'Swap - Encargos'!G35-'Swap - Encargos'!$M35-'Swap - Encargos'!$L35+'Swap - Encargos'!S35</f>
        <v>203.9092</v>
      </c>
      <c r="Q118" s="4">
        <f>Forward!Q118*(1+SUM($B118:$B$228))-'Swap - Encargos'!H35-'Swap - Encargos'!$M35-'Swap - Encargos'!$L35+'Swap - Encargos'!T35</f>
        <v>193.44720000000001</v>
      </c>
      <c r="R118" s="4"/>
      <c r="S118" s="4"/>
      <c r="T118" s="4"/>
      <c r="U118" s="4">
        <f>Forward!U118*(1+SUM($B118:$B$228))</f>
        <v>0</v>
      </c>
      <c r="V118" s="6"/>
      <c r="W118" s="20">
        <f t="shared" si="0"/>
        <v>222.35564444444447</v>
      </c>
      <c r="X118" s="20">
        <f t="shared" si="1"/>
        <v>211.05081733539095</v>
      </c>
      <c r="Y118" s="23">
        <f t="shared" si="2"/>
        <v>185.69677333333337</v>
      </c>
      <c r="Z118" s="23">
        <f t="shared" si="3"/>
        <v>201.34265956790119</v>
      </c>
      <c r="AA118" s="4">
        <f>IF(MONTH($C118)=1,Forward!AA118*(1+SUM($B118:$B$228)),AA117)</f>
        <v>21.162895000000002</v>
      </c>
      <c r="AB118" s="4">
        <f>IF(MONTH($C118)=1,Forward!AB118*(1+SUM($B118:$B$228)),AB117)</f>
        <v>50.106101000000002</v>
      </c>
      <c r="AC118" s="4">
        <f>IF(MONTH($C118)=1,Forward!AC118*(1+SUM($B118:$B$228)),AC117)</f>
        <v>88.435079000000002</v>
      </c>
      <c r="AD118" s="4">
        <f>IF(MONTH($C118)=1,Forward!AD118*(1+SUM($B118:$B$228)),AD117)</f>
        <v>392.94499999999999</v>
      </c>
      <c r="AE118" s="4">
        <f t="shared" si="13"/>
        <v>389.01554999999996</v>
      </c>
      <c r="AF118" s="8">
        <f t="shared" si="4"/>
        <v>410.17844499999995</v>
      </c>
      <c r="AG118" s="14">
        <f t="shared" si="5"/>
        <v>439.12165099999999</v>
      </c>
      <c r="AH118" s="8">
        <f t="shared" si="6"/>
        <v>477.45062899999994</v>
      </c>
      <c r="AI118" s="25">
        <f t="shared" si="7"/>
        <v>166.6599055555555</v>
      </c>
      <c r="AJ118" s="9">
        <f t="shared" si="8"/>
        <v>0.42841450825180516</v>
      </c>
      <c r="AK118" s="9">
        <f t="shared" si="9"/>
        <v>0.42841450825180516</v>
      </c>
      <c r="AL118" s="9">
        <f t="shared" si="10"/>
        <v>0</v>
      </c>
      <c r="AM118" s="14">
        <f>Forward!AI118*(1+SUM($B118:$B$228))</f>
        <v>249.06720000000001</v>
      </c>
      <c r="AN118" s="14">
        <f>Forward!AJ118*(1+SUM($B118:$B$228))</f>
        <v>235.95840000000001</v>
      </c>
      <c r="AO118" s="14">
        <f>Forward!AK118*(1+SUM($B118:$B$228))</f>
        <v>218.48000000000002</v>
      </c>
      <c r="AP118" s="14">
        <f>Forward!AL118*(1+SUM($B118:$B$228))</f>
        <v>199.9092</v>
      </c>
      <c r="AQ118" s="14">
        <f>Forward!AM118*(1+SUM($B118:$B$228))</f>
        <v>194.44720000000001</v>
      </c>
      <c r="AR118" s="14"/>
    </row>
    <row r="119" spans="1:44" x14ac:dyDescent="0.3">
      <c r="A119" s="11">
        <f>Forward!A119</f>
        <v>1.52E-2</v>
      </c>
      <c r="B119" s="11">
        <f>Forward!B119</f>
        <v>5.4000000000000003E-3</v>
      </c>
      <c r="C119" s="3">
        <v>45566</v>
      </c>
      <c r="D119" s="3"/>
      <c r="E119" s="1"/>
      <c r="F119" s="1"/>
      <c r="G119" s="1"/>
      <c r="H119" s="6"/>
      <c r="I119" s="6"/>
      <c r="J119" s="4"/>
      <c r="K119" s="4"/>
      <c r="L119" s="4"/>
      <c r="M119" s="4">
        <f>Forward!M119*(1+SUM($B119:$B$228))-'Swap - Encargos'!D36-'Swap - Encargos'!$M36-'Swap - Encargos'!$L36+'Swap - Encargos'!P36</f>
        <v>316.16000000000003</v>
      </c>
      <c r="N119" s="4">
        <f>Forward!N119*(1+SUM($B119:$B$228))-'Swap - Encargos'!E36-'Swap - Encargos'!$M36-'Swap - Encargos'!$L36+'Swap - Encargos'!Q36</f>
        <v>237.38400000000001</v>
      </c>
      <c r="O119" s="4">
        <f>Forward!O119*(1+SUM($B119:$B$228))-'Swap - Encargos'!F36-'Swap - Encargos'!$M36-'Swap - Encargos'!$L36+'Swap - Encargos'!R36</f>
        <v>207.68800000000002</v>
      </c>
      <c r="P119" s="4">
        <f>Forward!P119*(1+SUM($B119:$B$228))-'Swap - Encargos'!G36-'Swap - Encargos'!$M36-'Swap - Encargos'!$L36+'Swap - Encargos'!S36</f>
        <v>192.92800000000003</v>
      </c>
      <c r="Q119" s="4">
        <f>Forward!Q119*(1+SUM($B119:$B$228))-'Swap - Encargos'!H36-'Swap - Encargos'!$M36-'Swap - Encargos'!$L36+'Swap - Encargos'!T36</f>
        <v>193.488</v>
      </c>
      <c r="R119" s="4"/>
      <c r="S119" s="4"/>
      <c r="T119" s="4"/>
      <c r="U119" s="4">
        <f>Forward!U119*(1+SUM($B119:$B$228))</f>
        <v>0</v>
      </c>
      <c r="V119" s="6"/>
      <c r="W119" s="20">
        <f t="shared" si="0"/>
        <v>222.93600000000004</v>
      </c>
      <c r="X119" s="20">
        <f t="shared" si="1"/>
        <v>211.05081733539095</v>
      </c>
      <c r="Y119" s="23">
        <f t="shared" si="2"/>
        <v>182.10560000000001</v>
      </c>
      <c r="Z119" s="23">
        <f t="shared" si="3"/>
        <v>201.34265956790119</v>
      </c>
      <c r="AA119" s="4">
        <f>IF(MONTH($C119)=1,Forward!AA119*(1+SUM($B119:$B$228)),AA118)</f>
        <v>21.162895000000002</v>
      </c>
      <c r="AB119" s="4">
        <f>IF(MONTH($C119)=1,Forward!AB119*(1+SUM($B119:$B$228)),AB118)</f>
        <v>50.106101000000002</v>
      </c>
      <c r="AC119" s="4">
        <f>IF(MONTH($C119)=1,Forward!AC119*(1+SUM($B119:$B$228)),AC118)</f>
        <v>88.435079000000002</v>
      </c>
      <c r="AD119" s="4">
        <f>IF(MONTH($C119)=1,Forward!AD119*(1+SUM($B119:$B$228)),AD118)</f>
        <v>392.94499999999999</v>
      </c>
      <c r="AE119" s="4">
        <f t="shared" si="13"/>
        <v>389.01554999999996</v>
      </c>
      <c r="AF119" s="8">
        <f t="shared" si="4"/>
        <v>410.17844499999995</v>
      </c>
      <c r="AG119" s="14">
        <f t="shared" si="5"/>
        <v>439.12165099999999</v>
      </c>
      <c r="AH119" s="8">
        <f t="shared" si="6"/>
        <v>477.45062899999994</v>
      </c>
      <c r="AI119" s="25">
        <f t="shared" si="7"/>
        <v>166.07954999999993</v>
      </c>
      <c r="AJ119" s="9">
        <f t="shared" si="8"/>
        <v>0.42692265129247392</v>
      </c>
      <c r="AK119" s="9">
        <f t="shared" si="9"/>
        <v>0.42692265129247392</v>
      </c>
      <c r="AL119" s="9">
        <f t="shared" si="10"/>
        <v>0</v>
      </c>
      <c r="AM119" s="14">
        <f>Forward!AI119*(1+SUM($B119:$B$228))</f>
        <v>348.16</v>
      </c>
      <c r="AN119" s="14">
        <f>Forward!AJ119*(1+SUM($B119:$B$228))</f>
        <v>264.38400000000001</v>
      </c>
      <c r="AO119" s="14">
        <f>Forward!AK119*(1+SUM($B119:$B$228))</f>
        <v>218.68800000000002</v>
      </c>
      <c r="AP119" s="14">
        <f>Forward!AL119*(1+SUM($B119:$B$228))</f>
        <v>196.92800000000003</v>
      </c>
      <c r="AQ119" s="14">
        <f>Forward!AM119*(1+SUM($B119:$B$228))</f>
        <v>191.488</v>
      </c>
      <c r="AR119" s="14"/>
    </row>
    <row r="120" spans="1:44" x14ac:dyDescent="0.3">
      <c r="A120" s="11">
        <f>Forward!A120</f>
        <v>1.2999999999999999E-2</v>
      </c>
      <c r="B120" s="11">
        <f>Forward!B120</f>
        <v>3.8999999999999998E-3</v>
      </c>
      <c r="C120" s="3">
        <v>45597</v>
      </c>
      <c r="D120" s="3"/>
      <c r="E120" s="1"/>
      <c r="F120" s="1"/>
      <c r="G120" s="1"/>
      <c r="H120" s="6"/>
      <c r="I120" s="6"/>
      <c r="J120" s="4"/>
      <c r="K120" s="4"/>
      <c r="L120" s="4"/>
      <c r="M120" s="4">
        <f>Forward!M120*(1+SUM($B120:$B$228))-'Swap - Encargos'!D37-'Swap - Encargos'!$M37-'Swap - Encargos'!$L37+'Swap - Encargos'!P37</f>
        <v>276.29320000000001</v>
      </c>
      <c r="N120" s="4">
        <f>Forward!N120*(1+SUM($B120:$B$228))-'Swap - Encargos'!E37-'Swap - Encargos'!$M37-'Swap - Encargos'!$L37+'Swap - Encargos'!Q37</f>
        <v>166.5376</v>
      </c>
      <c r="O120" s="4">
        <f>Forward!O120*(1+SUM($B120:$B$228))-'Swap - Encargos'!F37-'Swap - Encargos'!$M37-'Swap - Encargos'!$L37+'Swap - Encargos'!R37</f>
        <v>194.6114</v>
      </c>
      <c r="P120" s="4">
        <f>Forward!P120*(1+SUM($B120:$B$228))-'Swap - Encargos'!G37-'Swap - Encargos'!$M37-'Swap - Encargos'!$L37+'Swap - Encargos'!S37</f>
        <v>193.7028</v>
      </c>
      <c r="Q120" s="4">
        <f>Forward!Q120*(1+SUM($B120:$B$228))-'Swap - Encargos'!H37-'Swap - Encargos'!$M37-'Swap - Encargos'!$L37+'Swap - Encargos'!T37</f>
        <v>183.28980000000001</v>
      </c>
      <c r="R120" s="4"/>
      <c r="S120" s="4"/>
      <c r="T120" s="4"/>
      <c r="U120" s="4">
        <f>Forward!U120*(1+SUM($B120:$B$228))</f>
        <v>0</v>
      </c>
      <c r="V120" s="6"/>
      <c r="W120" s="20">
        <f t="shared" si="0"/>
        <v>189.53895555555559</v>
      </c>
      <c r="X120" s="20">
        <f t="shared" si="1"/>
        <v>211.05081733539095</v>
      </c>
      <c r="Y120" s="23">
        <f t="shared" si="2"/>
        <v>156.83809333333335</v>
      </c>
      <c r="Z120" s="23">
        <f t="shared" si="3"/>
        <v>201.34265956790119</v>
      </c>
      <c r="AA120" s="4">
        <f>IF(MONTH($C120)=1,Forward!AA120*(1+SUM($B120:$B$228)),AA119)</f>
        <v>21.162895000000002</v>
      </c>
      <c r="AB120" s="4">
        <f>IF(MONTH($C120)=1,Forward!AB120*(1+SUM($B120:$B$228)),AB119)</f>
        <v>50.106101000000002</v>
      </c>
      <c r="AC120" s="4">
        <f>IF(MONTH($C120)=1,Forward!AC120*(1+SUM($B120:$B$228)),AC119)</f>
        <v>88.435079000000002</v>
      </c>
      <c r="AD120" s="4">
        <f>IF(MONTH($C120)=1,Forward!AD120*(1+SUM($B120:$B$228)),AD119)</f>
        <v>392.94499999999999</v>
      </c>
      <c r="AE120" s="4">
        <f t="shared" si="13"/>
        <v>389.01554999999996</v>
      </c>
      <c r="AF120" s="8">
        <f t="shared" si="4"/>
        <v>410.17844499999995</v>
      </c>
      <c r="AG120" s="14">
        <f t="shared" si="5"/>
        <v>439.12165099999999</v>
      </c>
      <c r="AH120" s="8">
        <f t="shared" si="6"/>
        <v>477.45062899999994</v>
      </c>
      <c r="AI120" s="25">
        <f t="shared" si="7"/>
        <v>199.47659444444437</v>
      </c>
      <c r="AJ120" s="9">
        <f t="shared" si="8"/>
        <v>0.51277280418339166</v>
      </c>
      <c r="AK120" s="9">
        <f t="shared" si="9"/>
        <v>0.51277280418339166</v>
      </c>
      <c r="AL120" s="9">
        <f t="shared" si="10"/>
        <v>0</v>
      </c>
      <c r="AM120" s="14">
        <f>Forward!AI120*(1+SUM($B120:$B$228))</f>
        <v>305.29320000000001</v>
      </c>
      <c r="AN120" s="14">
        <f>Forward!AJ120*(1+SUM($B120:$B$228))</f>
        <v>190.5376</v>
      </c>
      <c r="AO120" s="14">
        <f>Forward!AK120*(1+SUM($B120:$B$228))</f>
        <v>204.6114</v>
      </c>
      <c r="AP120" s="14">
        <f>Forward!AL120*(1+SUM($B120:$B$228))</f>
        <v>192.7028</v>
      </c>
      <c r="AQ120" s="14">
        <f>Forward!AM120*(1+SUM($B120:$B$228))</f>
        <v>187.28980000000001</v>
      </c>
      <c r="AR120" s="14"/>
    </row>
    <row r="121" spans="1:44" x14ac:dyDescent="0.3">
      <c r="A121" s="11">
        <f>Forward!A121</f>
        <v>9.4000000000000004E-3</v>
      </c>
      <c r="B121" s="11">
        <f>Forward!B121</f>
        <v>5.1999999999999998E-3</v>
      </c>
      <c r="C121" s="3">
        <v>45627</v>
      </c>
      <c r="D121" s="3"/>
      <c r="E121" s="1"/>
      <c r="F121" s="1"/>
      <c r="G121" s="1"/>
      <c r="H121" s="6"/>
      <c r="I121" s="6"/>
      <c r="J121" s="4"/>
      <c r="K121" s="4"/>
      <c r="L121" s="4"/>
      <c r="M121" s="4">
        <f>Forward!M121*(1+SUM($B121:$B$228))-'Swap - Encargos'!D38-'Swap - Encargos'!$M38-'Swap - Encargos'!$L38+'Swap - Encargos'!P38</f>
        <v>131.2079</v>
      </c>
      <c r="N121" s="4">
        <f>Forward!N121*(1+SUM($B121:$B$228))-'Swap - Encargos'!E38-'Swap - Encargos'!$M38-'Swap - Encargos'!$L38+'Swap - Encargos'!Q38</f>
        <v>180.166</v>
      </c>
      <c r="O121" s="4">
        <f>Forward!O121*(1+SUM($B121:$B$228))-'Swap - Encargos'!F38-'Swap - Encargos'!$M38-'Swap - Encargos'!$L38+'Swap - Encargos'!R38</f>
        <v>196.0317</v>
      </c>
      <c r="P121" s="4">
        <f>Forward!P121*(1+SUM($B121:$B$228))-'Swap - Encargos'!G38-'Swap - Encargos'!$M38-'Swap - Encargos'!$L38+'Swap - Encargos'!S38</f>
        <v>205.63820000000001</v>
      </c>
      <c r="Q121" s="4">
        <f>Forward!Q121*(1+SUM($B121:$B$228))-'Swap - Encargos'!H38-'Swap - Encargos'!$M38-'Swap - Encargos'!$L38+'Swap - Encargos'!T38</f>
        <v>197.24469999999999</v>
      </c>
      <c r="R121" s="4"/>
      <c r="S121" s="4"/>
      <c r="T121" s="4"/>
      <c r="U121" s="4">
        <f>Forward!U121*(1+SUM($B121:$B$228))</f>
        <v>0</v>
      </c>
      <c r="V121" s="6"/>
      <c r="W121" s="20">
        <f t="shared" si="0"/>
        <v>191.87779166666667</v>
      </c>
      <c r="X121" s="20">
        <f t="shared" si="1"/>
        <v>211.05081733539095</v>
      </c>
      <c r="Y121" s="23">
        <f t="shared" si="2"/>
        <v>158.00291833333333</v>
      </c>
      <c r="Z121" s="23">
        <f t="shared" si="3"/>
        <v>201.34265956790119</v>
      </c>
      <c r="AA121" s="4">
        <f>IF(MONTH($C121)=1,Forward!AA121*(1+SUM($B121:$B$228)),AA120)</f>
        <v>21.162895000000002</v>
      </c>
      <c r="AB121" s="4">
        <f>IF(MONTH($C121)=1,Forward!AB121*(1+SUM($B121:$B$228)),AB120)</f>
        <v>50.106101000000002</v>
      </c>
      <c r="AC121" s="4">
        <f>IF(MONTH($C121)=1,Forward!AC121*(1+SUM($B121:$B$228)),AC120)</f>
        <v>88.435079000000002</v>
      </c>
      <c r="AD121" s="4">
        <f>IF(MONTH($C121)=1,Forward!AD121*(1+SUM($B121:$B$228)),AD120)</f>
        <v>392.94499999999999</v>
      </c>
      <c r="AE121" s="4">
        <f t="shared" si="13"/>
        <v>389.01554999999996</v>
      </c>
      <c r="AF121" s="8">
        <f t="shared" si="4"/>
        <v>410.17844499999995</v>
      </c>
      <c r="AG121" s="14">
        <f t="shared" si="5"/>
        <v>439.12165099999999</v>
      </c>
      <c r="AH121" s="8">
        <f t="shared" si="6"/>
        <v>477.45062899999994</v>
      </c>
      <c r="AI121" s="25">
        <f t="shared" si="7"/>
        <v>197.1377583333333</v>
      </c>
      <c r="AJ121" s="9">
        <f t="shared" si="8"/>
        <v>0.5067606123542705</v>
      </c>
      <c r="AK121" s="9">
        <f t="shared" si="9"/>
        <v>0.5067606123542705</v>
      </c>
      <c r="AL121" s="9">
        <f t="shared" si="10"/>
        <v>0</v>
      </c>
      <c r="AM121" s="14">
        <f>Forward!AI121*(1+SUM($B121:$B$228))</f>
        <v>126.2079</v>
      </c>
      <c r="AN121" s="14">
        <f>Forward!AJ121*(1+SUM($B121:$B$228))</f>
        <v>194.166</v>
      </c>
      <c r="AO121" s="14">
        <f>Forward!AK121*(1+SUM($B121:$B$228))</f>
        <v>206.0317</v>
      </c>
      <c r="AP121" s="14">
        <f>Forward!AL121*(1+SUM($B121:$B$228))</f>
        <v>200.63820000000001</v>
      </c>
      <c r="AQ121" s="14">
        <f>Forward!AM121*(1+SUM($B121:$B$228))</f>
        <v>195.24469999999999</v>
      </c>
      <c r="AR121" s="14"/>
    </row>
    <row r="122" spans="1:44" x14ac:dyDescent="0.3">
      <c r="A122" s="11">
        <f>Forward!A122</f>
        <v>2.7000000000000001E-3</v>
      </c>
      <c r="B122" s="11">
        <f>Forward!B122</f>
        <v>1.6000000000000001E-3</v>
      </c>
      <c r="C122" s="3">
        <v>45658</v>
      </c>
      <c r="D122" s="3"/>
      <c r="E122" s="1"/>
      <c r="F122" s="1"/>
      <c r="G122" s="1"/>
      <c r="H122" s="6"/>
      <c r="I122" s="6"/>
      <c r="J122" s="4"/>
      <c r="K122" s="4"/>
      <c r="L122" s="4"/>
      <c r="M122" s="4"/>
      <c r="N122" s="4">
        <f>Forward!N122*(1+SUM($B122:$B$228))-'Swap - Encargos'!E39-'Swap - Encargos'!$M39-'Swap - Encargos'!$L39+'Swap - Encargos'!Q39</f>
        <v>178.86249999999998</v>
      </c>
      <c r="O122" s="4">
        <f>Forward!O122*(1+SUM($B122:$B$228))-'Swap - Encargos'!F39-'Swap - Encargos'!$M39-'Swap - Encargos'!$L39+'Swap - Encargos'!R39</f>
        <v>205.62649999999999</v>
      </c>
      <c r="P122" s="4">
        <f>Forward!P122*(1+SUM($B122:$B$228))-'Swap - Encargos'!G39-'Swap - Encargos'!$M39-'Swap - Encargos'!$L39+'Swap - Encargos'!S39</f>
        <v>198.23</v>
      </c>
      <c r="Q122" s="4">
        <f>Forward!Q122*(1+SUM($B122:$B$228))-'Swap - Encargos'!H39-'Swap - Encargos'!$M39-'Swap - Encargos'!$L39+'Swap - Encargos'!T39</f>
        <v>188.86249999999998</v>
      </c>
      <c r="R122" s="4"/>
      <c r="S122" s="4"/>
      <c r="T122" s="4"/>
      <c r="U122" s="4">
        <f>Forward!U122*(1+SUM($B122:$B$228))</f>
        <v>0</v>
      </c>
      <c r="V122" s="6"/>
      <c r="W122" s="20">
        <f t="shared" si="0"/>
        <v>194.23966666666669</v>
      </c>
      <c r="X122" s="20">
        <f t="shared" si="1"/>
        <v>211.05081733539095</v>
      </c>
      <c r="Y122" s="23">
        <f t="shared" si="2"/>
        <v>154.31630000000001</v>
      </c>
      <c r="Z122" s="23">
        <f t="shared" si="3"/>
        <v>201.34265956790119</v>
      </c>
      <c r="AA122" s="4">
        <f>IF(MONTH($C122)=1,Forward!AA122*(1+SUM($B122:$B$228)),AA121)</f>
        <v>20.235475000000001</v>
      </c>
      <c r="AB122" s="4">
        <f>IF(MONTH($C122)=1,Forward!AB122*(1+SUM($B122:$B$228)),AB121)</f>
        <v>47.910305000000001</v>
      </c>
      <c r="AC122" s="4">
        <f>IF(MONTH($C122)=1,Forward!AC122*(1+SUM($B122:$B$228)),AC121)</f>
        <v>84.559594999999987</v>
      </c>
      <c r="AD122" s="4">
        <f>IF(MONTH($C122)=1,Forward!AD122*(1+SUM($B122:$B$228)),AD121)</f>
        <v>418.66499999999996</v>
      </c>
      <c r="AE122" s="4">
        <f>AD122*(1-3%)</f>
        <v>406.10504999999995</v>
      </c>
      <c r="AF122" s="8">
        <f t="shared" si="4"/>
        <v>426.34052499999996</v>
      </c>
      <c r="AG122" s="14">
        <f t="shared" si="5"/>
        <v>454.01535499999994</v>
      </c>
      <c r="AH122" s="8">
        <f t="shared" si="6"/>
        <v>490.66464499999995</v>
      </c>
      <c r="AI122" s="25">
        <f t="shared" si="7"/>
        <v>211.86538333333326</v>
      </c>
      <c r="AJ122" s="9">
        <f t="shared" si="8"/>
        <v>0.52170093263635431</v>
      </c>
      <c r="AK122" s="9">
        <f t="shared" si="9"/>
        <v>0.52170093263635431</v>
      </c>
      <c r="AL122" s="9">
        <f t="shared" si="10"/>
        <v>0</v>
      </c>
      <c r="AM122" s="14">
        <f>Forward!AI122*(1+SUM($B122:$B$228))</f>
        <v>187.86249999999998</v>
      </c>
      <c r="AN122" s="14">
        <f>Forward!AJ122*(1+SUM($B122:$B$228))</f>
        <v>213.62649999999999</v>
      </c>
      <c r="AO122" s="14">
        <f>Forward!AK122*(1+SUM($B122:$B$228))</f>
        <v>193.23</v>
      </c>
      <c r="AP122" s="14">
        <f>Forward!AL122*(1+SUM($B122:$B$228))</f>
        <v>187.86249999999998</v>
      </c>
      <c r="AQ122" s="14">
        <f>Forward!AM122*(1+SUM($B122:$B$228))</f>
        <v>182.49499999999998</v>
      </c>
      <c r="AR122" s="14"/>
    </row>
    <row r="123" spans="1:44" x14ac:dyDescent="0.3">
      <c r="A123" s="11">
        <f>Forward!A123</f>
        <v>1.06E-2</v>
      </c>
      <c r="B123" s="11">
        <f>Forward!B123</f>
        <v>1.3100000000000001E-2</v>
      </c>
      <c r="C123" s="3">
        <v>45689</v>
      </c>
      <c r="D123" s="3"/>
      <c r="E123" s="1"/>
      <c r="F123" s="1"/>
      <c r="G123" s="1"/>
      <c r="H123" s="6"/>
      <c r="I123" s="6"/>
      <c r="J123" s="4"/>
      <c r="K123" s="4"/>
      <c r="L123" s="4"/>
      <c r="M123" s="4"/>
      <c r="N123" s="4">
        <f>Forward!N123*(1+SUM($B123:$B$228))-'Swap - Encargos'!E40-'Swap - Encargos'!$M40-'Swap - Encargos'!$L40+'Swap - Encargos'!Q40</f>
        <v>235.32130000000001</v>
      </c>
      <c r="O123" s="4">
        <f>Forward!O123*(1+SUM($B123:$B$228))-'Swap - Encargos'!F40-'Swap - Encargos'!$M40-'Swap - Encargos'!$L40+'Swap - Encargos'!R40</f>
        <v>219.74610000000001</v>
      </c>
      <c r="P123" s="4">
        <f>Forward!P123*(1+SUM($B123:$B$228))-'Swap - Encargos'!G40-'Swap - Encargos'!$M40-'Swap - Encargos'!$L40+'Swap - Encargos'!S40</f>
        <v>216.23620000000003</v>
      </c>
      <c r="Q123" s="4">
        <f>Forward!Q123*(1+SUM($B123:$B$228))-'Swap - Encargos'!H40-'Swap - Encargos'!$M40-'Swap - Encargos'!$L40+'Swap - Encargos'!T40</f>
        <v>197.15770000000001</v>
      </c>
      <c r="R123" s="4"/>
      <c r="S123" s="4"/>
      <c r="T123" s="4"/>
      <c r="U123" s="4">
        <f>Forward!U123*(1+SUM($B123:$B$228))</f>
        <v>0</v>
      </c>
      <c r="V123" s="6"/>
      <c r="W123" s="20">
        <f t="shared" si="0"/>
        <v>222.70776666666669</v>
      </c>
      <c r="X123" s="20">
        <f t="shared" si="1"/>
        <v>211.05081733539095</v>
      </c>
      <c r="Y123" s="23">
        <f t="shared" si="2"/>
        <v>169.77023833333337</v>
      </c>
      <c r="Z123" s="23">
        <f t="shared" si="3"/>
        <v>201.34265956790119</v>
      </c>
      <c r="AA123" s="4">
        <f>IF(MONTH($C123)=1,Forward!AA123*(1+SUM($B123:$B$228)),AA122)</f>
        <v>20.235475000000001</v>
      </c>
      <c r="AB123" s="4">
        <f>IF(MONTH($C123)=1,Forward!AB123*(1+SUM($B123:$B$228)),AB122)</f>
        <v>47.910305000000001</v>
      </c>
      <c r="AC123" s="4">
        <f>IF(MONTH($C123)=1,Forward!AC123*(1+SUM($B123:$B$228)),AC122)</f>
        <v>84.559594999999987</v>
      </c>
      <c r="AD123" s="4">
        <f>IF(MONTH($C123)=1,Forward!AD123*(1+SUM($B123:$B$228)),AD122)</f>
        <v>418.66499999999996</v>
      </c>
      <c r="AE123" s="4">
        <f t="shared" ref="AE123:AE133" si="14">AD123*(1-3%)</f>
        <v>406.10504999999995</v>
      </c>
      <c r="AF123" s="8">
        <f t="shared" si="4"/>
        <v>426.34052499999996</v>
      </c>
      <c r="AG123" s="14">
        <f t="shared" si="5"/>
        <v>454.01535499999994</v>
      </c>
      <c r="AH123" s="8">
        <f t="shared" si="6"/>
        <v>490.66464499999995</v>
      </c>
      <c r="AI123" s="25">
        <f t="shared" si="7"/>
        <v>183.39728333333326</v>
      </c>
      <c r="AJ123" s="9">
        <f t="shared" si="8"/>
        <v>0.45160059775994732</v>
      </c>
      <c r="AK123" s="9">
        <f t="shared" si="9"/>
        <v>0.45160059775994732</v>
      </c>
      <c r="AL123" s="9">
        <f t="shared" si="10"/>
        <v>0</v>
      </c>
      <c r="AM123" s="14">
        <f>Forward!AI123*(1+SUM($B123:$B$228))</f>
        <v>243.32130000000001</v>
      </c>
      <c r="AN123" s="14">
        <f>Forward!AJ123*(1+SUM($B123:$B$228))</f>
        <v>234.74610000000001</v>
      </c>
      <c r="AO123" s="14">
        <f>Forward!AK123*(1+SUM($B123:$B$228))</f>
        <v>212.23620000000003</v>
      </c>
      <c r="AP123" s="14">
        <f>Forward!AL123*(1+SUM($B123:$B$228))</f>
        <v>196.15770000000001</v>
      </c>
      <c r="AQ123" s="14">
        <f>Forward!AM123*(1+SUM($B123:$B$228))</f>
        <v>190.79820000000001</v>
      </c>
      <c r="AR123" s="14"/>
    </row>
    <row r="124" spans="1:44" x14ac:dyDescent="0.3">
      <c r="A124" s="11">
        <f>Forward!A124</f>
        <v>-3.3999999999999998E-3</v>
      </c>
      <c r="B124" s="11">
        <f>Forward!B124</f>
        <v>6.4000000000000003E-3</v>
      </c>
      <c r="C124" s="3">
        <v>45717</v>
      </c>
      <c r="D124" s="3"/>
      <c r="E124" s="1"/>
      <c r="F124" s="1"/>
      <c r="G124" s="1"/>
      <c r="H124" s="6"/>
      <c r="I124" s="6"/>
      <c r="J124" s="4"/>
      <c r="K124" s="4"/>
      <c r="L124" s="4"/>
      <c r="M124" s="4"/>
      <c r="N124" s="4">
        <f>Forward!N124*(1+SUM($B124:$B$228))-'Swap - Encargos'!E41-'Swap - Encargos'!$M41-'Swap - Encargos'!$L41+'Swap - Encargos'!Q41</f>
        <v>309.93360000000001</v>
      </c>
      <c r="O124" s="4">
        <f>Forward!O124*(1+SUM($B124:$B$228))-'Swap - Encargos'!F41-'Swap - Encargos'!$M41-'Swap - Encargos'!$L41+'Swap - Encargos'!R41</f>
        <v>247.2296</v>
      </c>
      <c r="P124" s="4">
        <f>Forward!P124*(1+SUM($B124:$B$228))-'Swap - Encargos'!G41-'Swap - Encargos'!$M41-'Swap - Encargos'!$L41+'Swap - Encargos'!S41</f>
        <v>212.11279999999999</v>
      </c>
      <c r="Q124" s="4">
        <f>Forward!Q124*(1+SUM($B124:$B$228))-'Swap - Encargos'!H41-'Swap - Encargos'!$M41-'Swap - Encargos'!$L41+'Swap - Encargos'!T41</f>
        <v>203.23079999999999</v>
      </c>
      <c r="R124" s="4">
        <f>Forward!R124*(1+SUM($B124:$B$228))-'Swap - Encargos'!I41-'Swap - Encargos'!$M41-'Swap - Encargos'!$L41+'Swap - Encargos'!U41</f>
        <v>197.93680000000001</v>
      </c>
      <c r="S124" s="4"/>
      <c r="T124" s="4"/>
      <c r="U124" s="4">
        <f>Forward!U124*(1+SUM($B124:$B$228))</f>
        <v>0</v>
      </c>
      <c r="V124" s="6"/>
      <c r="W124" s="20">
        <f t="shared" si="0"/>
        <v>250.49740000000006</v>
      </c>
      <c r="X124" s="20">
        <f t="shared" si="1"/>
        <v>211.05081733539095</v>
      </c>
      <c r="Y124" s="23">
        <f t="shared" si="2"/>
        <v>223.75760000000002</v>
      </c>
      <c r="Z124" s="23">
        <f t="shared" si="3"/>
        <v>201.34265956790119</v>
      </c>
      <c r="AA124" s="4">
        <f>IF(MONTH($C124)=1,Forward!AA124*(1+SUM($B124:$B$228)),AA123)</f>
        <v>20.235475000000001</v>
      </c>
      <c r="AB124" s="4">
        <f>IF(MONTH($C124)=1,Forward!AB124*(1+SUM($B124:$B$228)),AB123)</f>
        <v>47.910305000000001</v>
      </c>
      <c r="AC124" s="4">
        <f>IF(MONTH($C124)=1,Forward!AC124*(1+SUM($B124:$B$228)),AC123)</f>
        <v>84.559594999999987</v>
      </c>
      <c r="AD124" s="4">
        <f>IF(MONTH($C124)=1,Forward!AD124*(1+SUM($B124:$B$228)),AD123)</f>
        <v>418.66499999999996</v>
      </c>
      <c r="AE124" s="4">
        <f t="shared" si="14"/>
        <v>406.10504999999995</v>
      </c>
      <c r="AF124" s="8">
        <f t="shared" si="4"/>
        <v>426.34052499999996</v>
      </c>
      <c r="AG124" s="14">
        <f t="shared" si="5"/>
        <v>454.01535499999994</v>
      </c>
      <c r="AH124" s="8">
        <f t="shared" si="6"/>
        <v>490.66464499999995</v>
      </c>
      <c r="AI124" s="25">
        <f t="shared" si="7"/>
        <v>155.60764999999989</v>
      </c>
      <c r="AJ124" s="9">
        <f t="shared" si="8"/>
        <v>0.38317093077271486</v>
      </c>
      <c r="AK124" s="9">
        <f t="shared" si="9"/>
        <v>0.38317093077271486</v>
      </c>
      <c r="AL124" s="9">
        <f t="shared" si="10"/>
        <v>0</v>
      </c>
      <c r="AM124" s="14">
        <f>Forward!AI124*(1+SUM($B124:$B$228))</f>
        <v>340.93360000000001</v>
      </c>
      <c r="AN124" s="14">
        <f>Forward!AJ124*(1+SUM($B124:$B$228))</f>
        <v>256.2296</v>
      </c>
      <c r="AO124" s="14">
        <f>Forward!AK124*(1+SUM($B124:$B$228))</f>
        <v>218.11279999999999</v>
      </c>
      <c r="AP124" s="14">
        <f>Forward!AL124*(1+SUM($B124:$B$228))</f>
        <v>202.23079999999999</v>
      </c>
      <c r="AQ124" s="14">
        <f>Forward!AM124*(1+SUM($B124:$B$228))</f>
        <v>196.93680000000001</v>
      </c>
      <c r="AR124" s="14"/>
    </row>
    <row r="125" spans="1:44" x14ac:dyDescent="0.3">
      <c r="A125" s="11">
        <f>Forward!A125</f>
        <v>2.3999999999999998E-3</v>
      </c>
      <c r="B125" s="11">
        <f>Forward!B125</f>
        <v>4.3E-3</v>
      </c>
      <c r="C125" s="3">
        <v>45748</v>
      </c>
      <c r="D125" s="3"/>
      <c r="E125" s="1"/>
      <c r="F125" s="1"/>
      <c r="G125" s="1"/>
      <c r="H125" s="6"/>
      <c r="I125" s="6"/>
      <c r="J125" s="4"/>
      <c r="K125" s="4"/>
      <c r="L125" s="4"/>
      <c r="M125" s="4"/>
      <c r="N125" s="4">
        <f>Forward!N125*(1+SUM($B125:$B$228))-'Swap - Encargos'!E42-'Swap - Encargos'!$M42-'Swap - Encargos'!$L42+'Swap - Encargos'!Q42</f>
        <v>315.38799999999998</v>
      </c>
      <c r="O125" s="4">
        <f>Forward!O125*(1+SUM($B125:$B$228))-'Swap - Encargos'!F42-'Swap - Encargos'!$M42-'Swap - Encargos'!$L42+'Swap - Encargos'!R42</f>
        <v>250.30520000000001</v>
      </c>
      <c r="P125" s="4">
        <f>Forward!P125*(1+SUM($B125:$B$228))-'Swap - Encargos'!G42-'Swap - Encargos'!$M42-'Swap - Encargos'!$L42+'Swap - Encargos'!S42</f>
        <v>206.42320000000001</v>
      </c>
      <c r="Q125" s="4">
        <f>Forward!Q125*(1+SUM($B125:$B$228))-'Swap - Encargos'!H42-'Swap - Encargos'!$M42-'Swap - Encargos'!$L42+'Swap - Encargos'!T42</f>
        <v>188.42760000000001</v>
      </c>
      <c r="R125" s="4">
        <f>Forward!R125*(1+SUM($B125:$B$228))-'Swap - Encargos'!I42-'Swap - Encargos'!$M42-'Swap - Encargos'!$L42+'Swap - Encargos'!U42</f>
        <v>195.16560000000001</v>
      </c>
      <c r="S125" s="4">
        <f>Forward!S125*(1+SUM($B125:$B$228))-'Swap - Encargos'!J42-'Swap - Encargos'!$M42-'Swap - Encargos'!$L42+'Swap - Encargos'!V42</f>
        <v>199.90360000000001</v>
      </c>
      <c r="T125" s="4">
        <f>Forward!T125*(1+SUM($B125:$B$228))-'Swap - Encargos'!K42-'Swap - Encargos'!$M42-'Swap - Encargos'!$L42+'Swap - Encargos'!W42</f>
        <v>192.37960000000001</v>
      </c>
      <c r="U125" s="4">
        <f>Forward!U125*(1+SUM($B125:$B$228))</f>
        <v>0</v>
      </c>
      <c r="V125" s="6"/>
      <c r="W125" s="20">
        <f t="shared" si="0"/>
        <v>246.7921</v>
      </c>
      <c r="X125" s="20">
        <f t="shared" si="1"/>
        <v>211.05081733539095</v>
      </c>
      <c r="Y125" s="23">
        <f t="shared" si="2"/>
        <v>225.36769999999999</v>
      </c>
      <c r="Z125" s="23">
        <f t="shared" si="3"/>
        <v>201.34265956790119</v>
      </c>
      <c r="AA125" s="4">
        <f>IF(MONTH($C125)=1,Forward!AA125*(1+SUM($B125:$B$228)),AA124)</f>
        <v>20.235475000000001</v>
      </c>
      <c r="AB125" s="4">
        <f>IF(MONTH($C125)=1,Forward!AB125*(1+SUM($B125:$B$228)),AB124)</f>
        <v>47.910305000000001</v>
      </c>
      <c r="AC125" s="4">
        <f>IF(MONTH($C125)=1,Forward!AC125*(1+SUM($B125:$B$228)),AC124)</f>
        <v>84.559594999999987</v>
      </c>
      <c r="AD125" s="4">
        <f>IF(MONTH($C125)=1,Forward!AD125*(1+SUM($B125:$B$228)),AD124)</f>
        <v>418.66499999999996</v>
      </c>
      <c r="AE125" s="4">
        <f t="shared" si="14"/>
        <v>406.10504999999995</v>
      </c>
      <c r="AF125" s="8">
        <f t="shared" si="4"/>
        <v>426.34052499999996</v>
      </c>
      <c r="AG125" s="14">
        <f t="shared" si="5"/>
        <v>454.01535499999994</v>
      </c>
      <c r="AH125" s="8">
        <f t="shared" si="6"/>
        <v>490.66464499999995</v>
      </c>
      <c r="AI125" s="25">
        <f t="shared" si="7"/>
        <v>159.31294999999994</v>
      </c>
      <c r="AJ125" s="9">
        <f t="shared" si="8"/>
        <v>0.39229492467527788</v>
      </c>
      <c r="AK125" s="9">
        <f t="shared" si="9"/>
        <v>0.39229492467527788</v>
      </c>
      <c r="AL125" s="9">
        <f t="shared" si="10"/>
        <v>0</v>
      </c>
      <c r="AM125" s="14">
        <f>Forward!AI125*(1+SUM($B125:$B$228))</f>
        <v>389.38799999999998</v>
      </c>
      <c r="AN125" s="14">
        <f>Forward!AJ125*(1+SUM($B125:$B$228))</f>
        <v>287.30520000000001</v>
      </c>
      <c r="AO125" s="14">
        <f>Forward!AK125*(1+SUM($B125:$B$228))</f>
        <v>229.42320000000001</v>
      </c>
      <c r="AP125" s="14">
        <f>Forward!AL125*(1+SUM($B125:$B$228))</f>
        <v>209.42760000000001</v>
      </c>
      <c r="AQ125" s="14">
        <f>Forward!AM125*(1+SUM($B125:$B$228))</f>
        <v>204.16560000000001</v>
      </c>
      <c r="AR125" s="14"/>
    </row>
    <row r="126" spans="1:44" x14ac:dyDescent="0.3">
      <c r="A126" s="11">
        <f>Forward!A126</f>
        <v>-4.8999999999999998E-3</v>
      </c>
      <c r="B126" s="11">
        <f>Forward!B126</f>
        <v>2.5999999999999999E-3</v>
      </c>
      <c r="C126" s="3">
        <v>45778</v>
      </c>
      <c r="D126" s="3"/>
      <c r="E126" s="1"/>
      <c r="F126" s="1"/>
      <c r="G126" s="1"/>
      <c r="H126" s="6"/>
      <c r="I126" s="6"/>
      <c r="J126" s="4"/>
      <c r="K126" s="4"/>
      <c r="L126" s="4"/>
      <c r="M126" s="4"/>
      <c r="N126" s="4">
        <f>Forward!N126*(1+SUM($B126:$B$228))-'Swap - Encargos'!E43-'Swap - Encargos'!$M43-'Swap - Encargos'!$L43+'Swap - Encargos'!Q43</f>
        <v>324.12360000000001</v>
      </c>
      <c r="O126" s="4">
        <f>Forward!O126*(1+SUM($B126:$B$228))-'Swap - Encargos'!F43-'Swap - Encargos'!$M43-'Swap - Encargos'!$L43+'Swap - Encargos'!R43</f>
        <v>252.0351</v>
      </c>
      <c r="P126" s="4">
        <f>Forward!P126*(1+SUM($B126:$B$228))-'Swap - Encargos'!G43-'Swap - Encargos'!$M43-'Swap - Encargos'!$L43+'Swap - Encargos'!S43</f>
        <v>204.6301</v>
      </c>
      <c r="Q126" s="4">
        <f>Forward!Q126*(1+SUM($B126:$B$228))-'Swap - Encargos'!H43-'Swap - Encargos'!$M43-'Swap - Encargos'!$L43+'Swap - Encargos'!T43</f>
        <v>188.66810000000001</v>
      </c>
      <c r="R126" s="4">
        <f>Forward!R126*(1+SUM($B126:$B$228))-'Swap - Encargos'!I43-'Swap - Encargos'!$M43-'Swap - Encargos'!$L43+'Swap - Encargos'!U43</f>
        <v>199.42760000000001</v>
      </c>
      <c r="S126" s="4">
        <f>Forward!S126*(1+SUM($B126:$B$228))-'Swap - Encargos'!J43-'Swap - Encargos'!$M43-'Swap - Encargos'!$L43+'Swap - Encargos'!V43</f>
        <v>200.18710000000002</v>
      </c>
      <c r="T126" s="4">
        <f>Forward!T126*(1+SUM($B126:$B$228))-'Swap - Encargos'!K43-'Swap - Encargos'!$M43-'Swap - Encargos'!$L43+'Swap - Encargos'!W43</f>
        <v>190.70609999999999</v>
      </c>
      <c r="U126" s="4">
        <f>Forward!U126*(1+SUM($B126:$B$228))</f>
        <v>0</v>
      </c>
      <c r="V126" s="6"/>
      <c r="W126" s="20">
        <f t="shared" si="0"/>
        <v>245.21232222222221</v>
      </c>
      <c r="X126" s="20">
        <f t="shared" si="1"/>
        <v>211.05081733539095</v>
      </c>
      <c r="Y126" s="23">
        <f t="shared" si="2"/>
        <v>225.51446666666666</v>
      </c>
      <c r="Z126" s="23">
        <f t="shared" si="3"/>
        <v>201.34265956790119</v>
      </c>
      <c r="AA126" s="4">
        <f>IF(MONTH($C126)=1,Forward!AA126*(1+SUM($B126:$B$228)),AA125)</f>
        <v>20.235475000000001</v>
      </c>
      <c r="AB126" s="4">
        <f>IF(MONTH($C126)=1,Forward!AB126*(1+SUM($B126:$B$228)),AB125)</f>
        <v>47.910305000000001</v>
      </c>
      <c r="AC126" s="4">
        <f>IF(MONTH($C126)=1,Forward!AC126*(1+SUM($B126:$B$228)),AC125)</f>
        <v>84.559594999999987</v>
      </c>
      <c r="AD126" s="4">
        <f>IF(MONTH($C126)=1,Forward!AD126*(1+SUM($B126:$B$228)),AD125)</f>
        <v>418.66499999999996</v>
      </c>
      <c r="AE126" s="4">
        <f t="shared" si="14"/>
        <v>406.10504999999995</v>
      </c>
      <c r="AF126" s="8">
        <f t="shared" si="4"/>
        <v>426.34052499999996</v>
      </c>
      <c r="AG126" s="14">
        <f t="shared" si="5"/>
        <v>454.01535499999994</v>
      </c>
      <c r="AH126" s="8">
        <f t="shared" si="6"/>
        <v>490.66464499999995</v>
      </c>
      <c r="AI126" s="25">
        <f t="shared" si="7"/>
        <v>160.89272777777774</v>
      </c>
      <c r="AJ126" s="9">
        <f t="shared" si="8"/>
        <v>0.39618499641355792</v>
      </c>
      <c r="AK126" s="9">
        <f t="shared" si="9"/>
        <v>0.39618499641355792</v>
      </c>
      <c r="AL126" s="9">
        <f t="shared" si="10"/>
        <v>0</v>
      </c>
      <c r="AM126" s="14">
        <f>Forward!AI126*(1+SUM($B126:$B$228))</f>
        <v>373.12360000000001</v>
      </c>
      <c r="AN126" s="14">
        <f>Forward!AJ126*(1+SUM($B126:$B$228))</f>
        <v>284.0351</v>
      </c>
      <c r="AO126" s="14">
        <f>Forward!AK126*(1+SUM($B126:$B$228))</f>
        <v>231.6301</v>
      </c>
      <c r="AP126" s="14">
        <f>Forward!AL126*(1+SUM($B126:$B$228))</f>
        <v>210.66810000000001</v>
      </c>
      <c r="AQ126" s="14">
        <f>Forward!AM126*(1+SUM($B126:$B$228))</f>
        <v>205.42760000000001</v>
      </c>
      <c r="AR126" s="14"/>
    </row>
    <row r="127" spans="1:44" x14ac:dyDescent="0.3">
      <c r="A127" s="11">
        <f>Forward!A127</f>
        <v>-1.67E-2</v>
      </c>
      <c r="B127" s="11">
        <f>Forward!B127</f>
        <v>2.3999999999999998E-3</v>
      </c>
      <c r="C127" s="3">
        <v>45809</v>
      </c>
      <c r="D127" s="3"/>
      <c r="E127" s="1"/>
      <c r="F127" s="1"/>
      <c r="G127" s="1"/>
      <c r="H127" s="6"/>
      <c r="I127" s="6"/>
      <c r="J127" s="4"/>
      <c r="K127" s="4"/>
      <c r="L127" s="4"/>
      <c r="M127" s="4"/>
      <c r="N127" s="4">
        <f>Forward!N127*(1+SUM($B127:$B$228))-'Swap - Encargos'!E44-'Swap - Encargos'!$M44-'Swap - Encargos'!$L44+'Swap - Encargos'!Q44</f>
        <v>339.56200000000001</v>
      </c>
      <c r="O127" s="4">
        <f>Forward!O127*(1+SUM($B127:$B$228))-'Swap - Encargos'!F44-'Swap - Encargos'!$M44-'Swap - Encargos'!$L44+'Swap - Encargos'!R44</f>
        <v>261.78550000000001</v>
      </c>
      <c r="P127" s="4">
        <f>Forward!P127*(1+SUM($B127:$B$228))-'Swap - Encargos'!G44-'Swap - Encargos'!$M44-'Swap - Encargos'!$L44+'Swap - Encargos'!S44</f>
        <v>211.01000000000002</v>
      </c>
      <c r="Q127" s="4">
        <f>Forward!Q127*(1+SUM($B127:$B$228))-'Swap - Encargos'!H44-'Swap - Encargos'!$M44-'Swap - Encargos'!$L44+'Swap - Encargos'!T44</f>
        <v>200.19100000000003</v>
      </c>
      <c r="R127" s="4">
        <f>Forward!R127*(1+SUM($B127:$B$228))-'Swap - Encargos'!I44-'Swap - Encargos'!$M44-'Swap - Encargos'!$L44+'Swap - Encargos'!U44</f>
        <v>203.96350000000001</v>
      </c>
      <c r="S127" s="4">
        <f>Forward!S127*(1+SUM($B127:$B$228))-'Swap - Encargos'!J44-'Swap - Encargos'!$M44-'Swap - Encargos'!$L44+'Swap - Encargos'!V44</f>
        <v>200.73600000000002</v>
      </c>
      <c r="T127" s="4">
        <f>Forward!T127*(1+SUM($B127:$B$228))-'Swap - Encargos'!K44-'Swap - Encargos'!$M44-'Swap - Encargos'!$L44+'Swap - Encargos'!W44</f>
        <v>185.28100000000001</v>
      </c>
      <c r="U127" s="4">
        <f>Forward!U127*(1+SUM($B127:$B$228))</f>
        <v>0</v>
      </c>
      <c r="V127" s="6"/>
      <c r="W127" s="20">
        <f t="shared" si="0"/>
        <v>251.42875000000004</v>
      </c>
      <c r="X127" s="20">
        <f t="shared" si="1"/>
        <v>211.05081733539095</v>
      </c>
      <c r="Y127" s="23">
        <f t="shared" si="2"/>
        <v>231.73356666666669</v>
      </c>
      <c r="Z127" s="23">
        <f t="shared" si="3"/>
        <v>201.34265956790119</v>
      </c>
      <c r="AA127" s="4">
        <f>IF(MONTH($C127)=1,Forward!AA127*(1+SUM($B127:$B$228)),AA126)</f>
        <v>20.235475000000001</v>
      </c>
      <c r="AB127" s="4">
        <f>IF(MONTH($C127)=1,Forward!AB127*(1+SUM($B127:$B$228)),AB126)</f>
        <v>47.910305000000001</v>
      </c>
      <c r="AC127" s="4">
        <f>IF(MONTH($C127)=1,Forward!AC127*(1+SUM($B127:$B$228)),AC126)</f>
        <v>84.559594999999987</v>
      </c>
      <c r="AD127" s="4">
        <f>IF(MONTH($C127)=1,Forward!AD127*(1+SUM($B127:$B$228)),AD126)</f>
        <v>418.66499999999996</v>
      </c>
      <c r="AE127" s="4">
        <f t="shared" si="14"/>
        <v>406.10504999999995</v>
      </c>
      <c r="AF127" s="8">
        <f t="shared" si="4"/>
        <v>426.34052499999996</v>
      </c>
      <c r="AG127" s="14">
        <f t="shared" si="5"/>
        <v>454.01535499999994</v>
      </c>
      <c r="AH127" s="8">
        <f t="shared" si="6"/>
        <v>490.66464499999995</v>
      </c>
      <c r="AI127" s="25">
        <f t="shared" si="7"/>
        <v>154.67629999999991</v>
      </c>
      <c r="AJ127" s="9">
        <f t="shared" si="8"/>
        <v>0.38087755865138817</v>
      </c>
      <c r="AK127" s="9">
        <f t="shared" si="9"/>
        <v>0.38087755865138817</v>
      </c>
      <c r="AL127" s="9">
        <f t="shared" si="10"/>
        <v>0</v>
      </c>
      <c r="AM127" s="14">
        <f>Forward!AI127*(1+SUM($B127:$B$228))</f>
        <v>380.56200000000001</v>
      </c>
      <c r="AN127" s="14">
        <f>Forward!AJ127*(1+SUM($B127:$B$228))</f>
        <v>293.78550000000001</v>
      </c>
      <c r="AO127" s="14">
        <f>Forward!AK127*(1+SUM($B127:$B$228))</f>
        <v>230.01000000000002</v>
      </c>
      <c r="AP127" s="14">
        <f>Forward!AL127*(1+SUM($B127:$B$228))</f>
        <v>211.19100000000003</v>
      </c>
      <c r="AQ127" s="14">
        <f>Forward!AM127*(1+SUM($B127:$B$228))</f>
        <v>205.96350000000001</v>
      </c>
      <c r="AR127" s="14"/>
    </row>
    <row r="128" spans="1:44" x14ac:dyDescent="0.3">
      <c r="A128" s="11">
        <f>Forward!A128</f>
        <v>-7.7000000000000002E-3</v>
      </c>
      <c r="B128" s="11">
        <f>Forward!B128</f>
        <v>2.5999999999999999E-3</v>
      </c>
      <c r="C128" s="3">
        <v>45839</v>
      </c>
      <c r="D128" s="3"/>
      <c r="E128" s="1"/>
      <c r="F128" s="1"/>
      <c r="G128" s="1"/>
      <c r="H128" s="6"/>
      <c r="I128" s="6"/>
      <c r="J128" s="4"/>
      <c r="K128" s="4"/>
      <c r="L128" s="4"/>
      <c r="M128" s="4"/>
      <c r="N128" s="4">
        <f>Forward!N128*(1+SUM($B128:$B$228))-'Swap - Encargos'!E45-'Swap - Encargos'!$M45-'Swap - Encargos'!$L45+'Swap - Encargos'!Q45</f>
        <v>301.61959999999999</v>
      </c>
      <c r="O128" s="4">
        <f>Forward!O128*(1+SUM($B128:$B$228))-'Swap - Encargos'!F45-'Swap - Encargos'!$M45-'Swap - Encargos'!$L45+'Swap - Encargos'!R45</f>
        <v>253.8956</v>
      </c>
      <c r="P128" s="4">
        <f>Forward!P128*(1+SUM($B128:$B$228))-'Swap - Encargos'!G45-'Swap - Encargos'!$M45-'Swap - Encargos'!$L45+'Swap - Encargos'!S45</f>
        <v>222.65439999999998</v>
      </c>
      <c r="Q128" s="4">
        <f>Forward!Q128*(1+SUM($B128:$B$228))-'Swap - Encargos'!H45-'Swap - Encargos'!$M45-'Swap - Encargos'!$L45+'Swap - Encargos'!T45</f>
        <v>201.79239999999999</v>
      </c>
      <c r="R128" s="4">
        <f>Forward!R128*(1+SUM($B128:$B$228))-'Swap - Encargos'!I45-'Swap - Encargos'!$M45-'Swap - Encargos'!$L45+'Swap - Encargos'!U45</f>
        <v>205.57689999999999</v>
      </c>
      <c r="S128" s="4">
        <f>Forward!S128*(1+SUM($B128:$B$228))-'Swap - Encargos'!J45-'Swap - Encargos'!$M45-'Swap - Encargos'!$L45+'Swap - Encargos'!V45</f>
        <v>201.36139999999997</v>
      </c>
      <c r="T128" s="4">
        <f>Forward!T128*(1+SUM($B128:$B$228))-'Swap - Encargos'!K45-'Swap - Encargos'!$M45-'Swap - Encargos'!$L45+'Swap - Encargos'!W45</f>
        <v>186.93039999999999</v>
      </c>
      <c r="U128" s="4">
        <f>Forward!U128*(1+SUM($B128:$B$228))</f>
        <v>0</v>
      </c>
      <c r="V128" s="6"/>
      <c r="W128" s="20">
        <f t="shared" si="0"/>
        <v>242.75200000000001</v>
      </c>
      <c r="X128" s="20">
        <f t="shared" si="1"/>
        <v>211.05081733539095</v>
      </c>
      <c r="Y128" s="23">
        <f t="shared" si="2"/>
        <v>227.08195999999998</v>
      </c>
      <c r="Z128" s="23">
        <f t="shared" si="3"/>
        <v>201.34265956790119</v>
      </c>
      <c r="AA128" s="4">
        <f>IF(MONTH($C128)=1,Forward!AA128*(1+SUM($B128:$B$228)),AA127)</f>
        <v>20.235475000000001</v>
      </c>
      <c r="AB128" s="4">
        <f>IF(MONTH($C128)=1,Forward!AB128*(1+SUM($B128:$B$228)),AB127)</f>
        <v>47.910305000000001</v>
      </c>
      <c r="AC128" s="4">
        <f>IF(MONTH($C128)=1,Forward!AC128*(1+SUM($B128:$B$228)),AC127)</f>
        <v>84.559594999999987</v>
      </c>
      <c r="AD128" s="4">
        <f>IF(MONTH($C128)=1,Forward!AD128*(1+SUM($B128:$B$228)),AD127)</f>
        <v>418.66499999999996</v>
      </c>
      <c r="AE128" s="4">
        <f t="shared" si="14"/>
        <v>406.10504999999995</v>
      </c>
      <c r="AF128" s="8">
        <f t="shared" si="4"/>
        <v>426.34052499999996</v>
      </c>
      <c r="AG128" s="14">
        <f t="shared" si="5"/>
        <v>454.01535499999994</v>
      </c>
      <c r="AH128" s="8">
        <f t="shared" si="6"/>
        <v>490.66464499999995</v>
      </c>
      <c r="AI128" s="25">
        <f t="shared" si="7"/>
        <v>163.35304999999994</v>
      </c>
      <c r="AJ128" s="9">
        <f t="shared" si="8"/>
        <v>0.40224333580683114</v>
      </c>
      <c r="AK128" s="9">
        <f t="shared" si="9"/>
        <v>0.40224333580683114</v>
      </c>
      <c r="AL128" s="9">
        <f t="shared" si="10"/>
        <v>0</v>
      </c>
      <c r="AM128" s="14">
        <f>Forward!AI128*(1+SUM($B128:$B$228))</f>
        <v>329.61959999999999</v>
      </c>
      <c r="AN128" s="14">
        <f>Forward!AJ128*(1+SUM($B128:$B$228))</f>
        <v>287.8956</v>
      </c>
      <c r="AO128" s="14">
        <f>Forward!AK128*(1+SUM($B128:$B$228))</f>
        <v>233.65439999999998</v>
      </c>
      <c r="AP128" s="14">
        <f>Forward!AL128*(1+SUM($B128:$B$228))</f>
        <v>212.79239999999999</v>
      </c>
      <c r="AQ128" s="14">
        <f>Forward!AM128*(1+SUM($B128:$B$228))</f>
        <v>207.57689999999999</v>
      </c>
      <c r="AR128" s="14"/>
    </row>
    <row r="129" spans="1:44" x14ac:dyDescent="0.3">
      <c r="A129" s="11">
        <f>Forward!A129</f>
        <v>3.5999999999999999E-3</v>
      </c>
      <c r="B129" s="11">
        <f>Forward!B129</f>
        <v>-1.1000000000000001E-3</v>
      </c>
      <c r="C129" s="3">
        <v>45870</v>
      </c>
      <c r="D129" s="3"/>
      <c r="E129" s="1"/>
      <c r="F129" s="1"/>
      <c r="G129" s="1"/>
      <c r="H129" s="6"/>
      <c r="I129" s="6"/>
      <c r="J129" s="4"/>
      <c r="K129" s="4"/>
      <c r="L129" s="4"/>
      <c r="M129" s="4"/>
      <c r="N129" s="4">
        <f>Forward!N129*(1+SUM($B129:$B$228))-'Swap - Encargos'!E46-'Swap - Encargos'!$M46-'Swap - Encargos'!$L46+'Swap - Encargos'!Q46</f>
        <v>278.86649999999997</v>
      </c>
      <c r="O129" s="4">
        <f>Forward!O129*(1+SUM($B129:$B$228))-'Swap - Encargos'!F46-'Swap - Encargos'!$M46-'Swap - Encargos'!$L46+'Swap - Encargos'!R46</f>
        <v>239.85399999999998</v>
      </c>
      <c r="P129" s="4">
        <f>Forward!P129*(1+SUM($B129:$B$228))-'Swap - Encargos'!G46-'Swap - Encargos'!$M46-'Swap - Encargos'!$L46+'Swap - Encargos'!S46</f>
        <v>214.15299999999999</v>
      </c>
      <c r="Q129" s="4">
        <f>Forward!Q129*(1+SUM($B129:$B$228))-'Swap - Encargos'!H46-'Swap - Encargos'!$M46-'Swap - Encargos'!$L46+'Swap - Encargos'!T46</f>
        <v>197.30250000000001</v>
      </c>
      <c r="R129" s="4">
        <f>Forward!R129*(1+SUM($B129:$B$228))-'Swap - Encargos'!I46-'Swap - Encargos'!$M46-'Swap - Encargos'!$L46+'Swap - Encargos'!U46</f>
        <v>210.1</v>
      </c>
      <c r="S129" s="4">
        <f>Forward!S129*(1+SUM($B129:$B$228))-'Swap - Encargos'!J46-'Swap - Encargos'!$M46-'Swap - Encargos'!$L46+'Swap - Encargos'!V46</f>
        <v>195.89750000000001</v>
      </c>
      <c r="T129" s="4">
        <f>Forward!T129*(1+SUM($B129:$B$228))-'Swap - Encargos'!K46-'Swap - Encargos'!$M46-'Swap - Encargos'!$L46+'Swap - Encargos'!W46</f>
        <v>205.49250000000001</v>
      </c>
      <c r="U129" s="4">
        <f>Forward!U129*(1+SUM($B129:$B$228))</f>
        <v>0</v>
      </c>
      <c r="V129" s="6"/>
      <c r="W129" s="20">
        <f t="shared" si="0"/>
        <v>228.4315</v>
      </c>
      <c r="X129" s="20">
        <f t="shared" si="1"/>
        <v>211.05081733539095</v>
      </c>
      <c r="Y129" s="23">
        <f t="shared" si="2"/>
        <v>218.37548333333334</v>
      </c>
      <c r="Z129" s="23">
        <f t="shared" si="3"/>
        <v>201.34265956790119</v>
      </c>
      <c r="AA129" s="4">
        <f>IF(MONTH($C129)=1,Forward!AA129*(1+SUM($B129:$B$228)),AA128)</f>
        <v>20.235475000000001</v>
      </c>
      <c r="AB129" s="4">
        <f>IF(MONTH($C129)=1,Forward!AB129*(1+SUM($B129:$B$228)),AB128)</f>
        <v>47.910305000000001</v>
      </c>
      <c r="AC129" s="4">
        <f>IF(MONTH($C129)=1,Forward!AC129*(1+SUM($B129:$B$228)),AC128)</f>
        <v>84.559594999999987</v>
      </c>
      <c r="AD129" s="4">
        <f>IF(MONTH($C129)=1,Forward!AD129*(1+SUM($B129:$B$228)),AD128)</f>
        <v>418.66499999999996</v>
      </c>
      <c r="AE129" s="4">
        <f t="shared" si="14"/>
        <v>406.10504999999995</v>
      </c>
      <c r="AF129" s="8">
        <f t="shared" si="4"/>
        <v>426.34052499999996</v>
      </c>
      <c r="AG129" s="14">
        <f t="shared" si="5"/>
        <v>454.01535499999994</v>
      </c>
      <c r="AH129" s="8">
        <f t="shared" si="6"/>
        <v>490.66464499999995</v>
      </c>
      <c r="AI129" s="25">
        <f t="shared" si="7"/>
        <v>177.67354999999995</v>
      </c>
      <c r="AJ129" s="9">
        <f t="shared" si="8"/>
        <v>0.43750637919917512</v>
      </c>
      <c r="AK129" s="9">
        <f t="shared" si="9"/>
        <v>0.43750637919917512</v>
      </c>
      <c r="AL129" s="9">
        <f t="shared" si="10"/>
        <v>0</v>
      </c>
      <c r="AM129" s="14">
        <f>Forward!AI129*(1+SUM($B129:$B$228))</f>
        <v>304.86649999999997</v>
      </c>
      <c r="AN129" s="14">
        <f>Forward!AJ129*(1+SUM($B129:$B$228))</f>
        <v>278.85399999999998</v>
      </c>
      <c r="AO129" s="14">
        <f>Forward!AK129*(1+SUM($B129:$B$228))</f>
        <v>235.15299999999999</v>
      </c>
      <c r="AP129" s="14">
        <f>Forward!AL129*(1+SUM($B129:$B$228))</f>
        <v>213.30250000000001</v>
      </c>
      <c r="AQ129" s="14">
        <f>Forward!AM129*(1+SUM($B129:$B$228))</f>
        <v>208.1</v>
      </c>
      <c r="AR129" s="14"/>
    </row>
    <row r="130" spans="1:44" x14ac:dyDescent="0.3">
      <c r="A130" s="11">
        <f>Forward!A130</f>
        <v>4.1999999999999997E-3</v>
      </c>
      <c r="B130" s="11">
        <f>Forward!B130</f>
        <v>4.7999999999999996E-3</v>
      </c>
      <c r="C130" s="3">
        <v>45901</v>
      </c>
      <c r="D130" s="3"/>
      <c r="E130" s="1"/>
      <c r="F130" s="1"/>
      <c r="G130" s="1"/>
      <c r="H130" s="6"/>
      <c r="I130" s="6"/>
      <c r="J130" s="4"/>
      <c r="K130" s="4"/>
      <c r="L130" s="4"/>
      <c r="M130" s="4"/>
      <c r="N130" s="4">
        <f>Forward!N130*(1+SUM($B130:$B$228))-'Swap - Encargos'!E47-'Swap - Encargos'!$M47-'Swap - Encargos'!$L47+'Swap - Encargos'!Q47</f>
        <v>331.8528</v>
      </c>
      <c r="O130" s="4">
        <f>Forward!O130*(1+SUM($B130:$B$228))-'Swap - Encargos'!F47-'Swap - Encargos'!$M47-'Swap - Encargos'!$L47+'Swap - Encargos'!R47</f>
        <v>258.0224</v>
      </c>
      <c r="P130" s="4">
        <f>Forward!P130*(1+SUM($B130:$B$228))-'Swap - Encargos'!G47-'Swap - Encargos'!$M47-'Swap - Encargos'!$L47+'Swap - Encargos'!S47</f>
        <v>217.02560000000003</v>
      </c>
      <c r="Q130" s="4">
        <f>Forward!Q130*(1+SUM($B130:$B$228))-'Swap - Encargos'!H47-'Swap - Encargos'!$M47-'Swap - Encargos'!$L47+'Swap - Encargos'!T47</f>
        <v>208.15200000000002</v>
      </c>
      <c r="R130" s="4">
        <f>Forward!R130*(1+SUM($B130:$B$228))-'Swap - Encargos'!I47-'Swap - Encargos'!$M47-'Swap - Encargos'!$L47+'Swap - Encargos'!U47</f>
        <v>215.94400000000002</v>
      </c>
      <c r="S130" s="4">
        <f>Forward!S130*(1+SUM($B130:$B$228))-'Swap - Encargos'!J47-'Swap - Encargos'!$M47-'Swap - Encargos'!$L47+'Swap - Encargos'!V47</f>
        <v>215.73600000000002</v>
      </c>
      <c r="T130" s="4">
        <f>Forward!T130*(1+SUM($B130:$B$228))-'Swap - Encargos'!K47-'Swap - Encargos'!$M47-'Swap - Encargos'!$L47+'Swap - Encargos'!W47</f>
        <v>215.32000000000002</v>
      </c>
      <c r="U130" s="4">
        <f>Forward!U130*(1+SUM($B130:$B$228))</f>
        <v>0</v>
      </c>
      <c r="V130" s="6"/>
      <c r="W130" s="20">
        <f t="shared" si="0"/>
        <v>241.47786666666667</v>
      </c>
      <c r="X130" s="20">
        <f t="shared" si="1"/>
        <v>211.05081733539095</v>
      </c>
      <c r="Y130" s="23">
        <f t="shared" si="2"/>
        <v>230.71712000000005</v>
      </c>
      <c r="Z130" s="23">
        <f t="shared" si="3"/>
        <v>201.34265956790119</v>
      </c>
      <c r="AA130" s="4">
        <f>IF(MONTH($C130)=1,Forward!AA130*(1+SUM($B130:$B$228)),AA129)</f>
        <v>20.235475000000001</v>
      </c>
      <c r="AB130" s="4">
        <f>IF(MONTH($C130)=1,Forward!AB130*(1+SUM($B130:$B$228)),AB129)</f>
        <v>47.910305000000001</v>
      </c>
      <c r="AC130" s="4">
        <f>IF(MONTH($C130)=1,Forward!AC130*(1+SUM($B130:$B$228)),AC129)</f>
        <v>84.559594999999987</v>
      </c>
      <c r="AD130" s="4">
        <f>IF(MONTH($C130)=1,Forward!AD130*(1+SUM($B130:$B$228)),AD129)</f>
        <v>418.66499999999996</v>
      </c>
      <c r="AE130" s="4">
        <f t="shared" si="14"/>
        <v>406.10504999999995</v>
      </c>
      <c r="AF130" s="8">
        <f t="shared" si="4"/>
        <v>426.34052499999996</v>
      </c>
      <c r="AG130" s="14">
        <f t="shared" si="5"/>
        <v>454.01535499999994</v>
      </c>
      <c r="AH130" s="8">
        <f t="shared" si="6"/>
        <v>490.66464499999995</v>
      </c>
      <c r="AI130" s="25">
        <f t="shared" si="7"/>
        <v>164.62718333333328</v>
      </c>
      <c r="AJ130" s="9">
        <f t="shared" si="8"/>
        <v>0.40538078345327966</v>
      </c>
      <c r="AK130" s="9">
        <f t="shared" si="9"/>
        <v>0.40538078345327966</v>
      </c>
      <c r="AL130" s="9">
        <f t="shared" si="10"/>
        <v>0</v>
      </c>
      <c r="AM130" s="14">
        <f>Forward!AI130*(1+SUM($B130:$B$228))</f>
        <v>346.8528</v>
      </c>
      <c r="AN130" s="14">
        <f>Forward!AJ130*(1+SUM($B130:$B$228))</f>
        <v>301.0224</v>
      </c>
      <c r="AO130" s="14">
        <f>Forward!AK130*(1+SUM($B130:$B$228))</f>
        <v>251.02560000000003</v>
      </c>
      <c r="AP130" s="14">
        <f>Forward!AL130*(1+SUM($B130:$B$228))</f>
        <v>229.15200000000002</v>
      </c>
      <c r="AQ130" s="14">
        <f>Forward!AM130*(1+SUM($B130:$B$228))</f>
        <v>223.94400000000002</v>
      </c>
      <c r="AR130" s="14"/>
    </row>
    <row r="131" spans="1:44" x14ac:dyDescent="0.3">
      <c r="A131" s="11">
        <f>Forward!A131</f>
        <v>-3.5999999999999999E-3</v>
      </c>
      <c r="B131" s="11">
        <f>Forward!B131</f>
        <v>8.9999999999999998E-4</v>
      </c>
      <c r="C131" s="3">
        <v>45931</v>
      </c>
      <c r="D131" s="3"/>
      <c r="E131" s="1"/>
      <c r="F131" s="1"/>
      <c r="G131" s="1"/>
      <c r="H131" s="6"/>
      <c r="I131" s="6"/>
      <c r="J131" s="4"/>
      <c r="K131" s="4"/>
      <c r="L131" s="4"/>
      <c r="M131" s="4"/>
      <c r="N131" s="4">
        <f>Forward!N131*(1+SUM($B131:$B$228))-'Swap - Encargos'!E48-'Swap - Encargos'!$M48-'Swap - Encargos'!$L48+'Swap - Encargos'!Q48</f>
        <v>324.84960000000001</v>
      </c>
      <c r="O131" s="4">
        <f>Forward!O131*(1+SUM($B131:$B$228))-'Swap - Encargos'!F48-'Swap - Encargos'!$M48-'Swap - Encargos'!$L48+'Swap - Encargos'!R48</f>
        <v>232.3408</v>
      </c>
      <c r="P131" s="4">
        <f>Forward!P131*(1+SUM($B131:$B$228))-'Swap - Encargos'!G48-'Swap - Encargos'!$M48-'Swap - Encargos'!$L48+'Swap - Encargos'!S48</f>
        <v>218.90559999999999</v>
      </c>
      <c r="Q131" s="4">
        <f>Forward!Q131*(1+SUM($B131:$B$228))-'Swap - Encargos'!H48-'Swap - Encargos'!$M48-'Swap - Encargos'!$L48+'Swap - Encargos'!T48</f>
        <v>222.464</v>
      </c>
      <c r="R131" s="4">
        <f>Forward!R131*(1+SUM($B131:$B$228))-'Swap - Encargos'!I48-'Swap - Encargos'!$M48-'Swap - Encargos'!$L48+'Swap - Encargos'!U48</f>
        <v>225.28</v>
      </c>
      <c r="S131" s="4">
        <f>Forward!S131*(1+SUM($B131:$B$228))-'Swap - Encargos'!J48-'Swap - Encargos'!$M48-'Swap - Encargos'!$L48+'Swap - Encargos'!V48</f>
        <v>226.09599999999998</v>
      </c>
      <c r="T131" s="4">
        <f>Forward!T131*(1+SUM($B131:$B$228))-'Swap - Encargos'!K48-'Swap - Encargos'!$M48-'Swap - Encargos'!$L48+'Swap - Encargos'!W48</f>
        <v>224.72799999999998</v>
      </c>
      <c r="U131" s="4">
        <f>Forward!U131*(1+SUM($B131:$B$228))</f>
        <v>0</v>
      </c>
      <c r="V131" s="6"/>
      <c r="W131" s="20">
        <f t="shared" si="0"/>
        <v>233.10226666666665</v>
      </c>
      <c r="X131" s="20">
        <f t="shared" si="1"/>
        <v>211.05081733539095</v>
      </c>
      <c r="Y131" s="23">
        <f t="shared" si="2"/>
        <v>229.95496</v>
      </c>
      <c r="Z131" s="23">
        <f t="shared" si="3"/>
        <v>201.34265956790119</v>
      </c>
      <c r="AA131" s="4">
        <f>IF(MONTH($C131)=1,Forward!AA131*(1+SUM($B131:$B$228)),AA130)</f>
        <v>20.235475000000001</v>
      </c>
      <c r="AB131" s="4">
        <f>IF(MONTH($C131)=1,Forward!AB131*(1+SUM($B131:$B$228)),AB130)</f>
        <v>47.910305000000001</v>
      </c>
      <c r="AC131" s="4">
        <f>IF(MONTH($C131)=1,Forward!AC131*(1+SUM($B131:$B$228)),AC130)</f>
        <v>84.559594999999987</v>
      </c>
      <c r="AD131" s="4">
        <f>IF(MONTH($C131)=1,Forward!AD131*(1+SUM($B131:$B$228)),AD130)</f>
        <v>418.66499999999996</v>
      </c>
      <c r="AE131" s="4">
        <f t="shared" si="14"/>
        <v>406.10504999999995</v>
      </c>
      <c r="AF131" s="8">
        <f t="shared" si="4"/>
        <v>426.34052499999996</v>
      </c>
      <c r="AG131" s="14">
        <f>$AE131+$AB131</f>
        <v>454.01535499999994</v>
      </c>
      <c r="AH131" s="8">
        <f t="shared" si="6"/>
        <v>490.66464499999995</v>
      </c>
      <c r="AI131" s="25">
        <f t="shared" si="7"/>
        <v>173.0027833333333</v>
      </c>
      <c r="AJ131" s="9">
        <f t="shared" si="8"/>
        <v>0.42600500371353006</v>
      </c>
      <c r="AK131" s="9">
        <f>IF(AJ131&gt;0,AJ131,0)</f>
        <v>0.42600500371353006</v>
      </c>
      <c r="AL131" s="9">
        <f>IF(AJ131&lt;0,AJ131,0)</f>
        <v>0</v>
      </c>
      <c r="AM131" s="14">
        <f>Forward!AI131*(1+SUM($B131:$B$228))</f>
        <v>333.84960000000001</v>
      </c>
      <c r="AN131" s="14">
        <f>Forward!AJ131*(1+SUM($B131:$B$228))</f>
        <v>291.3408</v>
      </c>
      <c r="AO131" s="14">
        <f>Forward!AK131*(1+SUM($B131:$B$228))</f>
        <v>250.90559999999999</v>
      </c>
      <c r="AP131" s="14">
        <f>Forward!AL131*(1+SUM($B131:$B$228))</f>
        <v>238.464</v>
      </c>
      <c r="AQ131" s="14">
        <f>Forward!AM131*(1+SUM($B131:$B$228))</f>
        <v>233.28</v>
      </c>
      <c r="AR131" s="14"/>
    </row>
    <row r="132" spans="1:44" x14ac:dyDescent="0.3">
      <c r="A132" s="11">
        <f>Forward!A132</f>
        <v>2.7000000000000001E-3</v>
      </c>
      <c r="B132" s="11">
        <f>Forward!B132</f>
        <v>1.8E-3</v>
      </c>
      <c r="C132" s="3">
        <v>45962</v>
      </c>
      <c r="D132" s="3"/>
      <c r="E132" s="1"/>
      <c r="F132" s="1"/>
      <c r="G132" s="1"/>
      <c r="H132" s="6"/>
      <c r="I132" s="6"/>
      <c r="J132" s="4"/>
      <c r="K132" s="4"/>
      <c r="L132" s="4"/>
      <c r="M132" s="4"/>
      <c r="N132" s="4">
        <f>Forward!N132*(1+SUM($B132:$B$228))-'Swap - Encargos'!E49-'Swap - Encargos'!$M49-'Swap - Encargos'!$L49+'Swap - Encargos'!Q49</f>
        <v>296.59050000000002</v>
      </c>
      <c r="O132" s="4">
        <f>Forward!O132*(1+SUM($B132:$B$228))-'Swap - Encargos'!F49-'Swap - Encargos'!$M49-'Swap - Encargos'!$L49+'Swap - Encargos'!R49</f>
        <v>230.01609999999999</v>
      </c>
      <c r="P132" s="4">
        <f>Forward!P132*(1+SUM($B132:$B$228))-'Swap - Encargos'!G49-'Swap - Encargos'!$M49-'Swap - Encargos'!$L49+'Swap - Encargos'!S49</f>
        <v>210.3647</v>
      </c>
      <c r="Q132" s="4">
        <f>Forward!Q132*(1+SUM($B132:$B$228))-'Swap - Encargos'!H49-'Swap - Encargos'!$M49-'Swap - Encargos'!$L49+'Swap - Encargos'!T49</f>
        <v>217.07750000000001</v>
      </c>
      <c r="R132" s="4">
        <f>Forward!R132*(1+SUM($B132:$B$228))-'Swap - Encargos'!I49-'Swap - Encargos'!$M49-'Swap - Encargos'!$L49+'Swap - Encargos'!U49</f>
        <v>215.898</v>
      </c>
      <c r="S132" s="4">
        <f>Forward!S132*(1+SUM($B132:$B$228))-'Swap - Encargos'!J49-'Swap - Encargos'!$M49-'Swap - Encargos'!$L49+'Swap - Encargos'!V49</f>
        <v>219.71850000000001</v>
      </c>
      <c r="T132" s="4">
        <f>Forward!T132*(1+SUM($B132:$B$228))-'Swap - Encargos'!K49-'Swap - Encargos'!$M49-'Swap - Encargos'!$L49+'Swap - Encargos'!W49</f>
        <v>221.3595</v>
      </c>
      <c r="U132" s="4">
        <f>Forward!U132*(1+SUM($B132:$B$228))</f>
        <v>0</v>
      </c>
      <c r="V132" s="6"/>
      <c r="W132" s="20">
        <f t="shared" si="0"/>
        <v>223.57015555555552</v>
      </c>
      <c r="X132" s="20">
        <f t="shared" si="1"/>
        <v>211.05081733539095</v>
      </c>
      <c r="Y132" s="23">
        <f t="shared" si="2"/>
        <v>221.17735999999999</v>
      </c>
      <c r="Z132" s="23">
        <f t="shared" si="3"/>
        <v>201.34265956790119</v>
      </c>
      <c r="AA132" s="4">
        <f>IF(MONTH($C132)=1,Forward!AA132*(1+SUM($B132:$B$228)),AA131)</f>
        <v>20.235475000000001</v>
      </c>
      <c r="AB132" s="4">
        <f>IF(MONTH($C132)=1,Forward!AB132*(1+SUM($B132:$B$228)),AB131)</f>
        <v>47.910305000000001</v>
      </c>
      <c r="AC132" s="4">
        <f>IF(MONTH($C132)=1,Forward!AC132*(1+SUM($B132:$B$228)),AC131)</f>
        <v>84.559594999999987</v>
      </c>
      <c r="AD132" s="4">
        <f>IF(MONTH($C132)=1,Forward!AD132*(1+SUM($B132:$B$228)),AD131)</f>
        <v>418.66499999999996</v>
      </c>
      <c r="AE132" s="4">
        <f t="shared" si="14"/>
        <v>406.10504999999995</v>
      </c>
      <c r="AF132" s="8">
        <f t="shared" si="4"/>
        <v>426.34052499999996</v>
      </c>
      <c r="AG132" s="14">
        <f>$AE132+$AB132</f>
        <v>454.01535499999994</v>
      </c>
      <c r="AH132" s="8">
        <f t="shared" si="6"/>
        <v>490.66464499999995</v>
      </c>
      <c r="AI132" s="25">
        <f t="shared" si="7"/>
        <v>182.53489444444443</v>
      </c>
      <c r="AJ132" s="9">
        <f t="shared" si="8"/>
        <v>0.44947703665454164</v>
      </c>
      <c r="AK132" s="9">
        <f>IF(AJ132&gt;0,AJ132,0)</f>
        <v>0.44947703665454164</v>
      </c>
      <c r="AL132" s="9">
        <f>IF(AJ132&lt;0,AJ132,0)</f>
        <v>0</v>
      </c>
      <c r="AM132" s="14">
        <f>Forward!AI132*(1+SUM($B132:$B$228))</f>
        <v>305.59050000000002</v>
      </c>
      <c r="AN132" s="14">
        <f>Forward!AJ132*(1+SUM($B132:$B$228))</f>
        <v>289.01609999999999</v>
      </c>
      <c r="AO132" s="14">
        <f>Forward!AK132*(1+SUM($B132:$B$228))</f>
        <v>241.3647</v>
      </c>
      <c r="AP132" s="14">
        <f>Forward!AL132*(1+SUM($B132:$B$228))</f>
        <v>233.07750000000001</v>
      </c>
      <c r="AQ132" s="14">
        <f>Forward!AM132*(1+SUM($B132:$B$228))</f>
        <v>227.898</v>
      </c>
      <c r="AR132" s="14"/>
    </row>
    <row r="133" spans="1:44" x14ac:dyDescent="0.3">
      <c r="A133" s="11">
        <f>Forward!A133</f>
        <v>-1E-4</v>
      </c>
      <c r="B133" s="11">
        <f>Forward!B133</f>
        <v>3.3E-3</v>
      </c>
      <c r="C133" s="3">
        <v>45992</v>
      </c>
      <c r="D133" s="3"/>
      <c r="E133" s="1"/>
      <c r="F133" s="1"/>
      <c r="G133" s="1"/>
      <c r="H133" s="6"/>
      <c r="I133" s="6"/>
      <c r="J133" s="4"/>
      <c r="K133" s="4"/>
      <c r="L133" s="4"/>
      <c r="M133" s="4"/>
      <c r="N133" s="4">
        <f>Forward!N133*(1+SUM($B133:$B$228))-'Swap - Encargos'!E50-'Swap - Encargos'!$M50-'Swap - Encargos'!$L50+'Swap - Encargos'!Q50</f>
        <v>328.63920000000002</v>
      </c>
      <c r="O133" s="4">
        <f>Forward!O133*(1+SUM($B133:$B$228))-'Swap - Encargos'!F50-'Swap - Encargos'!$M50-'Swap - Encargos'!$L50+'Swap - Encargos'!R50</f>
        <v>279.7756</v>
      </c>
      <c r="P133" s="4">
        <f>Forward!P133*(1+SUM($B133:$B$228))-'Swap - Encargos'!G50-'Swap - Encargos'!$M50-'Swap - Encargos'!$L50+'Swap - Encargos'!S50</f>
        <v>259.03649999999999</v>
      </c>
      <c r="Q133" s="4">
        <f>Forward!Q133*(1+SUM($B133:$B$228))-'Swap - Encargos'!H50-'Swap - Encargos'!$M50-'Swap - Encargos'!$L50+'Swap - Encargos'!T50</f>
        <v>259.86599999999999</v>
      </c>
      <c r="R133" s="4">
        <f>Forward!R133*(1+SUM($B133:$B$228))-'Swap - Encargos'!I50-'Swap - Encargos'!$M50-'Swap - Encargos'!$L50+'Swap - Encargos'!U50</f>
        <v>235.87710000000001</v>
      </c>
      <c r="S133" s="4">
        <f>Forward!S133*(1+SUM($B133:$B$228))-'Swap - Encargos'!J50-'Swap - Encargos'!$M50-'Swap - Encargos'!$L50+'Swap - Encargos'!V50</f>
        <v>221.9905</v>
      </c>
      <c r="T133" s="4">
        <f>Forward!T133*(1+SUM($B133:$B$228))-'Swap - Encargos'!K50-'Swap - Encargos'!$M50-'Swap - Encargos'!$L50+'Swap - Encargos'!W50</f>
        <v>212.64950000000002</v>
      </c>
      <c r="U133" s="4">
        <f>Forward!U133*(1+SUM($B133:$B$228))</f>
        <v>0</v>
      </c>
      <c r="V133" s="6"/>
      <c r="W133" s="20">
        <f t="shared" si="0"/>
        <v>268.13640000000004</v>
      </c>
      <c r="X133" s="20">
        <f t="shared" si="1"/>
        <v>211.05081733539095</v>
      </c>
      <c r="Y133" s="23">
        <f t="shared" si="2"/>
        <v>253.08661833333335</v>
      </c>
      <c r="Z133" s="23">
        <f t="shared" si="3"/>
        <v>201.34265956790119</v>
      </c>
      <c r="AA133" s="4">
        <f>IF(MONTH($C133)=1,Forward!AA133*(1+SUM($B133:$B$228)),AA132)</f>
        <v>20.235475000000001</v>
      </c>
      <c r="AB133" s="4">
        <f>IF(MONTH($C133)=1,Forward!AB133*(1+SUM($B133:$B$228)),AB132)</f>
        <v>47.910305000000001</v>
      </c>
      <c r="AC133" s="4">
        <f>IF(MONTH($C133)=1,Forward!AC133*(1+SUM($B133:$B$228)),AC132)</f>
        <v>84.559594999999987</v>
      </c>
      <c r="AD133" s="4">
        <f>IF(MONTH($C133)=1,Forward!AD133*(1+SUM($B133:$B$228)),AD132)</f>
        <v>418.66499999999996</v>
      </c>
      <c r="AE133" s="4">
        <f t="shared" si="14"/>
        <v>406.10504999999995</v>
      </c>
      <c r="AF133" s="8">
        <f t="shared" si="4"/>
        <v>426.34052499999996</v>
      </c>
      <c r="AG133" s="14">
        <f>$AE133+$AB133</f>
        <v>454.01535499999994</v>
      </c>
      <c r="AH133" s="8">
        <f t="shared" si="6"/>
        <v>490.66464499999995</v>
      </c>
      <c r="AI133" s="25">
        <f t="shared" si="7"/>
        <v>137.96864999999991</v>
      </c>
      <c r="AJ133" s="9">
        <f t="shared" si="8"/>
        <v>0.33973635639349947</v>
      </c>
      <c r="AK133" s="9">
        <f>IF(AJ133&gt;0,AJ133,0)</f>
        <v>0.33973635639349947</v>
      </c>
      <c r="AL133" s="9">
        <f>IF(AJ133&lt;0,AJ133,0)</f>
        <v>0</v>
      </c>
      <c r="AM133" s="14">
        <f>Forward!AI133*(1+SUM($B133:$B$228))</f>
        <v>322.63920000000002</v>
      </c>
      <c r="AN133" s="14">
        <f>Forward!AJ133*(1+SUM($B133:$B$228))</f>
        <v>326.7756</v>
      </c>
      <c r="AO133" s="14">
        <f>Forward!AK133*(1+SUM($B133:$B$228))</f>
        <v>274.03649999999999</v>
      </c>
      <c r="AP133" s="14">
        <f>Forward!AL133*(1+SUM($B133:$B$228))</f>
        <v>268.86599999999999</v>
      </c>
      <c r="AQ133" s="14">
        <f>Forward!AM133*(1+SUM($B133:$B$228))</f>
        <v>238.87710000000001</v>
      </c>
      <c r="AR133" s="14"/>
    </row>
    <row r="134" spans="1:44" x14ac:dyDescent="0.3">
      <c r="A134" s="11">
        <f>Forward!A134</f>
        <v>4.1000000000000003E-3</v>
      </c>
      <c r="B134" s="11">
        <f>Forward!B134</f>
        <v>6.1999999999999998E-3</v>
      </c>
      <c r="C134" s="3">
        <v>46023</v>
      </c>
      <c r="D134" s="3"/>
      <c r="E134" s="1"/>
      <c r="F134" s="1"/>
      <c r="G134" s="1"/>
      <c r="H134" s="6"/>
      <c r="I134" s="6"/>
      <c r="J134" s="4"/>
      <c r="K134" s="4"/>
      <c r="L134" s="4"/>
      <c r="M134" s="4"/>
      <c r="N134" s="4"/>
      <c r="O134" s="4">
        <f>Forward!O134*(1+SUM($B134:$B$228))-'Swap - Encargos'!F51-'Swap - Encargos'!$M51-'Swap - Encargos'!$L51+'Swap - Encargos'!R51</f>
        <v>345.21119999999996</v>
      </c>
      <c r="P134" s="4">
        <f>Forward!P134*(1+SUM($B134:$B$228))-'Swap - Encargos'!G51-'Swap - Encargos'!$M51-'Swap - Encargos'!$L51+'Swap - Encargos'!S51</f>
        <v>283.05519999999996</v>
      </c>
      <c r="Q134" s="4">
        <f>Forward!Q134*(1+SUM($B134:$B$228))-'Swap - Encargos'!H51-'Swap - Encargos'!$M51-'Swap - Encargos'!$L51+'Swap - Encargos'!T51</f>
        <v>281.46999999999997</v>
      </c>
      <c r="R134" s="4">
        <f>Forward!R134*(1+SUM($B134:$B$228))-'Swap - Encargos'!I51-'Swap - Encargos'!$M51-'Swap - Encargos'!$L51+'Swap - Encargos'!U51</f>
        <v>261.85399999999998</v>
      </c>
      <c r="S134" s="4">
        <f>Forward!S134*(1+SUM($B134:$B$228))-'Swap - Encargos'!J51-'Swap - Encargos'!$M51-'Swap - Encargos'!$L51+'Swap - Encargos'!V51</f>
        <v>233.62199999999999</v>
      </c>
      <c r="T134" s="4">
        <f>Forward!T134*(1+SUM($B134:$B$228))-'Swap - Encargos'!K51-'Swap - Encargos'!$M51-'Swap - Encargos'!$L51+'Swap - Encargos'!W51</f>
        <v>221.25239999999999</v>
      </c>
      <c r="U134" s="4">
        <f>Forward!U134*(1+SUM($B134:$B$228))</f>
        <v>0</v>
      </c>
      <c r="V134" s="6"/>
      <c r="W134" s="20">
        <f t="shared" si="0"/>
        <v>303.24546666666657</v>
      </c>
      <c r="X134" s="20">
        <f t="shared" si="1"/>
        <v>211.05081733539095</v>
      </c>
      <c r="Y134" s="23">
        <f t="shared" si="2"/>
        <v>281.04247999999995</v>
      </c>
      <c r="Z134" s="23">
        <f t="shared" si="3"/>
        <v>201.34265956790119</v>
      </c>
      <c r="AA134" s="4">
        <f>IF(MONTH($C134)=1,Forward!AA134*(1+SUM($B134:$B$228)),AA133)</f>
        <v>19.430579999999999</v>
      </c>
      <c r="AB134" s="4">
        <f>IF(MONTH($C134)=1,Forward!AB134*(1+SUM($B134:$B$228)),AB133)</f>
        <v>46.004604</v>
      </c>
      <c r="AC134" s="4">
        <f>IF(MONTH($C134)=1,Forward!AC134*(1+SUM($B134:$B$228)),AC133)</f>
        <v>81.196115999999989</v>
      </c>
      <c r="AD134" s="4">
        <f>IF(MONTH($C134)=1,Forward!AD134*(1+SUM($B134:$B$228)),AD133)</f>
        <v>402.012</v>
      </c>
      <c r="AE134" s="4">
        <f>AD134*(1-0%)</f>
        <v>402.012</v>
      </c>
      <c r="AF134" s="8">
        <f t="shared" si="4"/>
        <v>421.44258000000002</v>
      </c>
      <c r="AG134" s="14">
        <f>$AE134+$AB134</f>
        <v>448.01660400000003</v>
      </c>
      <c r="AH134" s="8">
        <f t="shared" si="6"/>
        <v>483.20811600000002</v>
      </c>
      <c r="AI134" s="25">
        <f t="shared" si="7"/>
        <v>98.766533333333427</v>
      </c>
      <c r="AJ134" s="9">
        <f t="shared" si="8"/>
        <v>0.24568056011595032</v>
      </c>
      <c r="AK134" s="9">
        <f>IF(AJ134&gt;0,AJ134,0)</f>
        <v>0.24568056011595032</v>
      </c>
      <c r="AL134" s="9">
        <f>IF(AJ134&lt;0,AJ134,0)</f>
        <v>0</v>
      </c>
      <c r="AM134" s="14">
        <f>Forward!AI134*(1+SUM($B134:$B$228))</f>
        <v>375.21119999999996</v>
      </c>
      <c r="AN134" s="14">
        <f>Forward!AJ134*(1+SUM($B134:$B$228))</f>
        <v>303.05519999999996</v>
      </c>
      <c r="AO134" s="14">
        <f>Forward!AK134*(1+SUM($B134:$B$228))</f>
        <v>283.46999999999997</v>
      </c>
      <c r="AP134" s="14">
        <f>Forward!AL134*(1+SUM($B134:$B$228))</f>
        <v>262.85399999999998</v>
      </c>
      <c r="AQ134" s="14">
        <f>Forward!AM134*(1+SUM($B134:$B$228))</f>
        <v>221.62199999999999</v>
      </c>
      <c r="AR134" s="14"/>
    </row>
    <row r="135" spans="1:44" x14ac:dyDescent="0.3">
      <c r="A135" s="11">
        <f>Forward!A135</f>
        <v>-7.3000000000000001E-3</v>
      </c>
      <c r="B135" s="11">
        <f>Forward!B135</f>
        <v>5.4000000000000003E-3</v>
      </c>
      <c r="C135" s="3">
        <v>46054</v>
      </c>
      <c r="D135" s="3"/>
      <c r="E135" s="1"/>
      <c r="F135" s="1"/>
      <c r="G135" s="1"/>
      <c r="H135" s="6"/>
      <c r="I135" s="6"/>
      <c r="J135" s="4"/>
      <c r="K135" s="4"/>
      <c r="L135" s="4"/>
      <c r="M135" s="4"/>
      <c r="N135" s="4"/>
      <c r="O135" s="4">
        <f>Forward!O135*(1+SUM($B135:$B$228))-'Swap - Encargos'!F52-'Swap - Encargos'!$M52-'Swap - Encargos'!$L52+'Swap - Encargos'!R52</f>
        <v>391.72559999999999</v>
      </c>
      <c r="P135" s="4">
        <f>Forward!P135*(1+SUM($B135:$B$228))-'Swap - Encargos'!G52-'Swap - Encargos'!$M52-'Swap - Encargos'!$L52+'Swap - Encargos'!S52</f>
        <v>285.7244</v>
      </c>
      <c r="Q135" s="4">
        <f>Forward!Q135*(1+SUM($B135:$B$228))-'Swap - Encargos'!H52-'Swap - Encargos'!$M52-'Swap - Encargos'!$L52+'Swap - Encargos'!T52</f>
        <v>294.33080000000001</v>
      </c>
      <c r="R135" s="4">
        <f>Forward!R135*(1+SUM($B135:$B$228))-'Swap - Encargos'!I52-'Swap - Encargos'!$M52-'Swap - Encargos'!$L52+'Swap - Encargos'!U52</f>
        <v>266.642</v>
      </c>
      <c r="S135" s="4">
        <f>Forward!S135*(1+SUM($B135:$B$228))-'Swap - Encargos'!J52-'Swap - Encargos'!$M52-'Swap - Encargos'!$L52+'Swap - Encargos'!V52</f>
        <v>250.0762</v>
      </c>
      <c r="T135" s="4">
        <f>Forward!T135*(1+SUM($B135:$B$228))-'Swap - Encargos'!K52-'Swap - Encargos'!$M52-'Swap - Encargos'!$L52+'Swap - Encargos'!W52</f>
        <v>223.1414</v>
      </c>
      <c r="U135" s="4">
        <f>Forward!U135*(1+SUM($B135:$B$228))</f>
        <v>0</v>
      </c>
      <c r="V135" s="6"/>
      <c r="W135" s="20">
        <f t="shared" si="0"/>
        <v>320.45238888888889</v>
      </c>
      <c r="X135" s="20">
        <f t="shared" si="1"/>
        <v>211.05081733539095</v>
      </c>
      <c r="Y135" s="23">
        <f t="shared" si="2"/>
        <v>294.89006333333333</v>
      </c>
      <c r="Z135" s="23">
        <f t="shared" si="3"/>
        <v>201.34265956790119</v>
      </c>
      <c r="AA135" s="4">
        <f>IF(MONTH($C135)=1,Forward!AA135*(1+SUM($B135:$B$228)),AA134)</f>
        <v>19.430579999999999</v>
      </c>
      <c r="AB135" s="4">
        <f>IF(MONTH($C135)=1,Forward!AB135*(1+SUM($B135:$B$228)),AB134)</f>
        <v>46.004604</v>
      </c>
      <c r="AC135" s="4">
        <f>IF(MONTH($C135)=1,Forward!AC135*(1+SUM($B135:$B$228)),AC134)</f>
        <v>81.196115999999989</v>
      </c>
      <c r="AD135" s="4">
        <f>IF(MONTH($C135)=1,Forward!AD135*(1+SUM($B135:$B$228)),AD134)</f>
        <v>402.012</v>
      </c>
      <c r="AE135" s="4">
        <f>AD135*(1-0%)</f>
        <v>402.012</v>
      </c>
      <c r="AF135" s="8">
        <f t="shared" si="4"/>
        <v>421.44258000000002</v>
      </c>
      <c r="AG135" s="14">
        <f>$AE135+$AB135</f>
        <v>448.01660400000003</v>
      </c>
      <c r="AH135" s="8">
        <f t="shared" si="6"/>
        <v>483.20811600000002</v>
      </c>
      <c r="AI135" s="25">
        <f>(AE135-W135)</f>
        <v>81.55961111111111</v>
      </c>
      <c r="AJ135" s="9">
        <f>(AE135-W135)/AE135</f>
        <v>0.20287854867792779</v>
      </c>
      <c r="AK135" s="9">
        <f>IF(AJ135&gt;0,AJ135,0)</f>
        <v>0.20287854867792779</v>
      </c>
      <c r="AL135" s="9">
        <f>IF(AJ135&lt;0,AJ135,0)</f>
        <v>0</v>
      </c>
      <c r="AM135" s="14">
        <f>Forward!AI135*(1+SUM($B135:$B$228))</f>
        <v>446.72559999999999</v>
      </c>
      <c r="AN135" s="14">
        <f>Forward!AJ135*(1+SUM($B135:$B$228))</f>
        <v>321.7244</v>
      </c>
      <c r="AO135" s="14">
        <f>Forward!AK135*(1+SUM($B135:$B$228))</f>
        <v>305.33080000000001</v>
      </c>
      <c r="AP135" s="14">
        <f>Forward!AL135*(1+SUM($B135:$B$228))</f>
        <v>276.642</v>
      </c>
      <c r="AQ135" s="14">
        <f>Forward!AM135*(1+SUM($B135:$B$228))</f>
        <v>253.0762</v>
      </c>
      <c r="AR135" s="14"/>
    </row>
    <row r="136" spans="1:44" x14ac:dyDescent="0.3">
      <c r="A136" s="11">
        <f>Forward!A136</f>
        <v>3.7000000000000002E-3</v>
      </c>
      <c r="B136" s="11">
        <f>Forward!B136</f>
        <v>6.7000000000000002E-3</v>
      </c>
      <c r="C136" s="3">
        <v>46082</v>
      </c>
      <c r="D136" s="3"/>
      <c r="E136" s="1"/>
      <c r="F136" s="1"/>
      <c r="G136" s="1"/>
      <c r="H136" s="6"/>
      <c r="I136" s="6"/>
      <c r="J136" s="4"/>
      <c r="K136" s="4"/>
      <c r="L136" s="4"/>
      <c r="M136" s="4"/>
      <c r="N136" s="4"/>
      <c r="O136" s="4">
        <f>Forward!O136*(1+SUM($B136:$B$228))-'Swap - Encargos'!F53-'Swap - Encargos'!$M53-'Swap - Encargos'!$L53+'Swap - Encargos'!R53</f>
        <v>350.68000000000006</v>
      </c>
      <c r="P136" s="4">
        <f>Forward!P136*(1+SUM($B136:$B$228))-'Swap - Encargos'!G53-'Swap - Encargos'!$M53-'Swap - Encargos'!$L53+'Swap - Encargos'!S53</f>
        <v>272.72160000000002</v>
      </c>
      <c r="Q136" s="4">
        <f>Forward!Q136*(1+SUM($B136:$B$228))-'Swap - Encargos'!H53-'Swap - Encargos'!$M53-'Swap - Encargos'!$L53+'Swap - Encargos'!T53</f>
        <v>269.41440000000006</v>
      </c>
      <c r="R136" s="4">
        <f>Forward!R136*(1+SUM($B136:$B$228))-'Swap - Encargos'!I53-'Swap - Encargos'!$M53-'Swap - Encargos'!$L53+'Swap - Encargos'!U53</f>
        <v>255.01120000000003</v>
      </c>
      <c r="S136" s="4">
        <f>Forward!S136*(1+SUM($B136:$B$228))-'Swap - Encargos'!J53-'Swap - Encargos'!$M53-'Swap - Encargos'!$L53+'Swap - Encargos'!V53</f>
        <v>243.60800000000003</v>
      </c>
      <c r="T136" s="4">
        <f>Forward!T136*(1+SUM($B136:$B$228))-'Swap - Encargos'!K53-'Swap - Encargos'!$M53-'Swap - Encargos'!$L53+'Swap - Encargos'!W53</f>
        <v>228.18560000000002</v>
      </c>
      <c r="U136" s="4">
        <f>Forward!U136*(1+SUM($B136:$B$228))</f>
        <v>0</v>
      </c>
      <c r="V136" s="6"/>
      <c r="W136" s="20">
        <f t="shared" si="0"/>
        <v>292.29040000000003</v>
      </c>
      <c r="X136" s="20">
        <f t="shared" si="1"/>
        <v>211.05081733539095</v>
      </c>
      <c r="Y136" s="23">
        <f t="shared" si="2"/>
        <v>274.20389333333338</v>
      </c>
      <c r="Z136" s="23">
        <f t="shared" si="3"/>
        <v>201.34265956790119</v>
      </c>
      <c r="AA136" s="4">
        <f>IF(MONTH($C136)=1,Forward!AA136*(1+SUM($B136:$B$228)),AA135)</f>
        <v>19.430579999999999</v>
      </c>
      <c r="AB136" s="4">
        <f>IF(MONTH($C136)=1,Forward!AB136*(1+SUM($B136:$B$228)),AB135)</f>
        <v>46.004604</v>
      </c>
      <c r="AC136" s="4">
        <f>IF(MONTH($C136)=1,Forward!AC136*(1+SUM($B136:$B$228)),AC135)</f>
        <v>81.196115999999989</v>
      </c>
      <c r="AD136" s="4">
        <f>IF(MONTH($C136)=1,Forward!AD136*(1+SUM($B136:$B$228)),AD135)</f>
        <v>402.012</v>
      </c>
      <c r="AE136" s="4">
        <f t="shared" ref="AE136:AE139" si="15">AD136*(1-0%)</f>
        <v>402.012</v>
      </c>
      <c r="AF136" s="8">
        <f t="shared" si="4"/>
        <v>421.44258000000002</v>
      </c>
      <c r="AG136" s="14">
        <f t="shared" ref="AG136:AG139" si="16">$AE136+$AB136</f>
        <v>448.01660400000003</v>
      </c>
      <c r="AH136" s="8">
        <f t="shared" si="6"/>
        <v>483.20811600000002</v>
      </c>
      <c r="AI136" s="25">
        <f t="shared" ref="AI136:AI139" si="17">(AE136-W136)</f>
        <v>109.72159999999997</v>
      </c>
      <c r="AJ136" s="9">
        <f t="shared" ref="AJ136:AJ139" si="18">(AE136-W136)/AE136</f>
        <v>0.27293115628389192</v>
      </c>
      <c r="AK136" s="9">
        <f t="shared" ref="AK136:AK139" si="19">IF(AJ136&gt;0,AJ136,0)</f>
        <v>0.27293115628389192</v>
      </c>
      <c r="AL136" s="9">
        <f t="shared" ref="AL136:AL139" si="20">IF(AJ136&lt;0,AJ136,0)</f>
        <v>0</v>
      </c>
      <c r="AM136" s="14">
        <f>Forward!AI136*(1+SUM($B136:$B$228))</f>
        <v>407.68000000000006</v>
      </c>
      <c r="AN136" s="14">
        <f>Forward!AJ136*(1+SUM($B136:$B$228))</f>
        <v>303.72160000000002</v>
      </c>
      <c r="AO136" s="14">
        <f>Forward!AK136*(1+SUM($B136:$B$228))</f>
        <v>287.41440000000006</v>
      </c>
      <c r="AP136" s="14">
        <f>Forward!AL136*(1+SUM($B136:$B$228))</f>
        <v>266.01120000000003</v>
      </c>
      <c r="AQ136" s="14">
        <f>Forward!AM136*(1+SUM($B136:$B$228))</f>
        <v>244.60800000000003</v>
      </c>
      <c r="AR136" s="14"/>
    </row>
    <row r="137" spans="1:44" x14ac:dyDescent="0.3">
      <c r="A137" s="11">
        <f>Forward!A137</f>
        <v>1.32E-2</v>
      </c>
      <c r="B137" s="11">
        <f>Forward!B137</f>
        <v>6.7000000000000002E-3</v>
      </c>
      <c r="C137" s="3">
        <v>46113</v>
      </c>
      <c r="D137" s="3"/>
      <c r="E137" s="1"/>
      <c r="F137" s="1"/>
      <c r="G137" s="1"/>
      <c r="H137" s="6"/>
      <c r="I137" s="6"/>
      <c r="J137" s="4"/>
      <c r="K137" s="4"/>
      <c r="L137" s="4"/>
      <c r="M137" s="4"/>
      <c r="N137" s="4"/>
      <c r="O137" s="4">
        <f>Forward!O137*(1+SUM($B137:$B$228))-'Swap - Encargos'!F54-'Swap - Encargos'!$M54-'Swap - Encargos'!$L54+'Swap - Encargos'!R54</f>
        <v>281.0625</v>
      </c>
      <c r="P137" s="4">
        <f>Forward!P137*(1+SUM($B137:$B$228))-'Swap - Encargos'!G54-'Swap - Encargos'!$M54-'Swap - Encargos'!$L54+'Swap - Encargos'!S54</f>
        <v>267.7</v>
      </c>
      <c r="Q137" s="4">
        <f>Forward!Q137*(1+SUM($B137:$B$228))-'Swap - Encargos'!H54-'Swap - Encargos'!$M54-'Swap - Encargos'!$L54+'Swap - Encargos'!T54</f>
        <v>272.5</v>
      </c>
      <c r="R137" s="4">
        <f>Forward!R137*(1+SUM($B137:$B$228))-'Swap - Encargos'!I54-'Swap - Encargos'!$M54-'Swap - Encargos'!$L54+'Swap - Encargos'!U54</f>
        <v>252.2</v>
      </c>
      <c r="S137" s="4">
        <f>Forward!S137*(1+SUM($B137:$B$228))-'Swap - Encargos'!J54-'Swap - Encargos'!$M54-'Swap - Encargos'!$L54+'Swap - Encargos'!V54</f>
        <v>229.88749999999999</v>
      </c>
      <c r="T137" s="4">
        <f>Forward!T137*(1+SUM($B137:$B$228))-'Swap - Encargos'!K54-'Swap - Encargos'!$M54-'Swap - Encargos'!$L54+'Swap - Encargos'!W54</f>
        <v>226.67499999999998</v>
      </c>
      <c r="U137" s="4">
        <f>Forward!U137*(1+SUM($B137:$B$228))</f>
        <v>0</v>
      </c>
      <c r="V137" s="4"/>
      <c r="W137" s="20">
        <f t="shared" si="0"/>
        <v>271.34895833333331</v>
      </c>
      <c r="X137" s="20">
        <f t="shared" si="1"/>
        <v>211.05081733539095</v>
      </c>
      <c r="Y137" s="23">
        <f t="shared" si="2"/>
        <v>257.950625</v>
      </c>
      <c r="Z137" s="23">
        <f t="shared" si="3"/>
        <v>201.34265956790119</v>
      </c>
      <c r="AA137" s="4">
        <f>IF(MONTH($C137)=1,Forward!AA137*(1+SUM($B137:$B$228)),AA136)</f>
        <v>19.430579999999999</v>
      </c>
      <c r="AB137" s="4">
        <f>IF(MONTH($C137)=1,Forward!AB137*(1+SUM($B137:$B$228)),AB136)</f>
        <v>46.004604</v>
      </c>
      <c r="AC137" s="4">
        <f>IF(MONTH($C137)=1,Forward!AC137*(1+SUM($B137:$B$228)),AC136)</f>
        <v>81.196115999999989</v>
      </c>
      <c r="AD137" s="4">
        <f>IF(MONTH($C137)=1,Forward!AD137*(1+SUM($B137:$B$228)),AD136)</f>
        <v>402.012</v>
      </c>
      <c r="AE137" s="4">
        <f t="shared" si="15"/>
        <v>402.012</v>
      </c>
      <c r="AF137" s="8">
        <f t="shared" si="4"/>
        <v>421.44258000000002</v>
      </c>
      <c r="AG137" s="14">
        <f t="shared" si="16"/>
        <v>448.01660400000003</v>
      </c>
      <c r="AH137" s="8">
        <f t="shared" si="6"/>
        <v>483.20811600000002</v>
      </c>
      <c r="AI137" s="25">
        <f t="shared" si="17"/>
        <v>130.66304166666669</v>
      </c>
      <c r="AJ137" s="9">
        <f t="shared" si="18"/>
        <v>0.32502273978554541</v>
      </c>
      <c r="AK137" s="9">
        <f t="shared" si="19"/>
        <v>0.32502273978554541</v>
      </c>
      <c r="AL137" s="9">
        <f t="shared" si="20"/>
        <v>0</v>
      </c>
      <c r="AM137" s="14">
        <f>Forward!AI137*(1+SUM($B137:$B$228))</f>
        <v>329.0625</v>
      </c>
      <c r="AN137" s="14">
        <f>Forward!AJ137*(1+SUM($B137:$B$228))</f>
        <v>299.7</v>
      </c>
      <c r="AO137" s="14">
        <f>Forward!AK137*(1+SUM($B137:$B$228))</f>
        <v>283.5</v>
      </c>
      <c r="AP137" s="14">
        <f>Forward!AL137*(1+SUM($B137:$B$228))</f>
        <v>259.2</v>
      </c>
      <c r="AQ137" s="14">
        <f>Forward!AM137*(1+SUM($B137:$B$228))</f>
        <v>233.88749999999999</v>
      </c>
      <c r="AR137" s="14"/>
    </row>
    <row r="138" spans="1:44" x14ac:dyDescent="0.3">
      <c r="A138" s="11">
        <f>Forward!A138</f>
        <v>8.3999999999999995E-3</v>
      </c>
      <c r="B138" s="11">
        <f>Forward!B138</f>
        <v>5.7999999999999996E-3</v>
      </c>
      <c r="C138" s="3">
        <v>46143</v>
      </c>
      <c r="D138" s="3"/>
      <c r="E138" s="1"/>
      <c r="F138" s="1"/>
      <c r="G138" s="1"/>
      <c r="H138" s="6"/>
      <c r="I138" s="6"/>
      <c r="J138" s="6"/>
      <c r="K138" s="6"/>
      <c r="L138" s="4"/>
      <c r="M138" s="4"/>
      <c r="N138" s="4"/>
      <c r="O138" s="4">
        <f>Forward!O138*(1+SUM($B138:$B$228))-'Swap - Encargos'!F55-'Swap - Encargos'!$M55-'Swap - Encargos'!$L55+'Swap - Encargos'!R55</f>
        <v>316.95460000000003</v>
      </c>
      <c r="P138" s="4">
        <f>Forward!P138*(1+SUM($B138:$B$228))-'Swap - Encargos'!G55-'Swap - Encargos'!$M55-'Swap - Encargos'!$L55+'Swap - Encargos'!S55</f>
        <v>277.83859999999999</v>
      </c>
      <c r="Q138" s="4">
        <f>Forward!Q138*(1+SUM($B138:$B$228))-'Swap - Encargos'!H55-'Swap - Encargos'!$M55-'Swap - Encargos'!$L55+'Swap - Encargos'!T55</f>
        <v>271.69940000000003</v>
      </c>
      <c r="R138" s="4">
        <f>Forward!R138*(1+SUM($B138:$B$228))-'Swap - Encargos'!I55-'Swap - Encargos'!$M55-'Swap - Encargos'!$L55+'Swap - Encargos'!U55</f>
        <v>252.54860000000002</v>
      </c>
      <c r="S138" s="4">
        <f>Forward!S138*(1+SUM($B138:$B$228))-'Swap - Encargos'!J55-'Swap - Encargos'!$M55-'Swap - Encargos'!$L55+'Swap - Encargos'!V55</f>
        <v>248.4442</v>
      </c>
      <c r="T138" s="4">
        <f>Forward!T138*(1+SUM($B138:$B$228))-'Swap - Encargos'!K55-'Swap - Encargos'!$M55-'Swap - Encargos'!$L55+'Swap - Encargos'!W55</f>
        <v>224.27600000000001</v>
      </c>
      <c r="U138" s="4">
        <f>Forward!U138*(1+SUM($B138:$B$228))</f>
        <v>0</v>
      </c>
      <c r="V138" s="4"/>
      <c r="W138" s="20">
        <f t="shared" si="0"/>
        <v>281.67464444444448</v>
      </c>
      <c r="X138" s="20">
        <f t="shared" si="1"/>
        <v>211.05081733539095</v>
      </c>
      <c r="Y138" s="23">
        <f t="shared" si="2"/>
        <v>267.31850666666662</v>
      </c>
      <c r="Z138" s="23">
        <f t="shared" si="3"/>
        <v>201.34265956790119</v>
      </c>
      <c r="AA138" s="4">
        <f>IF(MONTH($C138)=1,Forward!AA138*(1+SUM($B138:$B$228)),AA137)</f>
        <v>19.430579999999999</v>
      </c>
      <c r="AB138" s="4">
        <f>IF(MONTH($C138)=1,Forward!AB138*(1+SUM($B138:$B$228)),AB137)</f>
        <v>46.004604</v>
      </c>
      <c r="AC138" s="4">
        <f>IF(MONTH($C138)=1,Forward!AC138*(1+SUM($B138:$B$228)),AC137)</f>
        <v>81.196115999999989</v>
      </c>
      <c r="AD138" s="4">
        <f>IF(MONTH($C138)=1,Forward!AD138*(1+SUM($B138:$B$228)),AD137)</f>
        <v>402.012</v>
      </c>
      <c r="AE138" s="4">
        <f t="shared" si="15"/>
        <v>402.012</v>
      </c>
      <c r="AF138" s="8">
        <f t="shared" si="4"/>
        <v>421.44258000000002</v>
      </c>
      <c r="AG138" s="14">
        <f t="shared" si="16"/>
        <v>448.01660400000003</v>
      </c>
      <c r="AH138" s="8">
        <f t="shared" si="6"/>
        <v>483.20811600000002</v>
      </c>
      <c r="AI138" s="25">
        <f t="shared" si="17"/>
        <v>120.33735555555552</v>
      </c>
      <c r="AJ138" s="9">
        <f t="shared" si="18"/>
        <v>0.29933772015650162</v>
      </c>
      <c r="AK138" s="9">
        <f t="shared" si="19"/>
        <v>0.29933772015650162</v>
      </c>
      <c r="AL138" s="9">
        <f t="shared" si="20"/>
        <v>0</v>
      </c>
      <c r="AM138" s="14">
        <f>Forward!AI138*(1+SUM($B138:$B$228))</f>
        <v>338.95460000000003</v>
      </c>
      <c r="AN138" s="14">
        <f>Forward!AJ138*(1+SUM($B138:$B$228))</f>
        <v>318.83859999999999</v>
      </c>
      <c r="AO138" s="14">
        <f>Forward!AK138*(1+SUM($B138:$B$228))</f>
        <v>294.69940000000003</v>
      </c>
      <c r="AP138" s="14">
        <f>Forward!AL138*(1+SUM($B138:$B$228))</f>
        <v>268.54860000000002</v>
      </c>
      <c r="AQ138" s="14">
        <f>Forward!AM138*(1+SUM($B138:$B$228))</f>
        <v>250.4442</v>
      </c>
      <c r="AR138" s="14"/>
    </row>
    <row r="139" spans="1:44" x14ac:dyDescent="0.3">
      <c r="A139" s="11">
        <f>Forward!A139</f>
        <v>0</v>
      </c>
      <c r="B139" s="11">
        <f>Forward!B139</f>
        <v>0</v>
      </c>
      <c r="C139" s="3">
        <v>46174</v>
      </c>
      <c r="D139" s="3"/>
      <c r="E139" s="1"/>
      <c r="F139" s="1"/>
      <c r="G139" s="1"/>
      <c r="H139" s="6"/>
      <c r="I139" s="6"/>
      <c r="J139" s="6"/>
      <c r="K139" s="6"/>
      <c r="L139" s="4"/>
      <c r="M139" s="4"/>
      <c r="N139" s="4"/>
      <c r="O139" s="4">
        <f>Forward!O139*(1+SUM($B139:$B$228))-'Swap - Encargos'!F56-'Swap - Encargos'!$M56-'Swap - Encargos'!$L56+'Swap - Encargos'!R56</f>
        <v>312</v>
      </c>
      <c r="P139" s="4">
        <f>Forward!P139*(1+SUM($B139:$B$228))-'Swap - Encargos'!G56-'Swap - Encargos'!$M56-'Swap - Encargos'!$L56+'Swap - Encargos'!S56</f>
        <v>287</v>
      </c>
      <c r="Q139" s="4">
        <f>Forward!Q139*(1+SUM($B139:$B$228))-'Swap - Encargos'!H56-'Swap - Encargos'!$M56-'Swap - Encargos'!$L56+'Swap - Encargos'!T56</f>
        <v>272</v>
      </c>
      <c r="R139" s="4">
        <f>Forward!R139*(1+SUM($B139:$B$228))-'Swap - Encargos'!I56-'Swap - Encargos'!$M56-'Swap - Encargos'!$L56+'Swap - Encargos'!U56</f>
        <v>255</v>
      </c>
      <c r="S139" s="4">
        <f>Forward!S139*(1+SUM($B139:$B$228))-'Swap - Encargos'!J56-'Swap - Encargos'!$M56-'Swap - Encargos'!$L56+'Swap - Encargos'!V56</f>
        <v>239</v>
      </c>
      <c r="T139" s="4">
        <f>Forward!T139*(1+SUM($B139:$B$228))-'Swap - Encargos'!K56-'Swap - Encargos'!$M56-'Swap - Encargos'!$L56+'Swap - Encargos'!W56</f>
        <v>226</v>
      </c>
      <c r="U139" s="4">
        <f>Forward!U139*(1+SUM($B139:$B$228))</f>
        <v>0</v>
      </c>
      <c r="V139" s="4"/>
      <c r="W139" s="20">
        <f t="shared" si="0"/>
        <v>282.41666666666669</v>
      </c>
      <c r="X139" s="20">
        <f t="shared" si="1"/>
        <v>211.05081733539095</v>
      </c>
      <c r="Y139" s="23">
        <f t="shared" si="2"/>
        <v>265.83333333333331</v>
      </c>
      <c r="Z139" s="23">
        <f t="shared" si="3"/>
        <v>201.34265956790119</v>
      </c>
      <c r="AA139" s="4">
        <f>IF(MONTH($C139)=1,Forward!AA139*(1+SUM($B139:$B$228)),AA138)</f>
        <v>19.430579999999999</v>
      </c>
      <c r="AB139" s="4">
        <f>IF(MONTH($C139)=1,Forward!AB139*(1+SUM($B139:$B$228)),AB138)</f>
        <v>46.004604</v>
      </c>
      <c r="AC139" s="4">
        <f>IF(MONTH($C139)=1,Forward!AC139*(1+SUM($B139:$B$228)),AC138)</f>
        <v>81.196115999999989</v>
      </c>
      <c r="AD139" s="4">
        <f>IF(MONTH($C139)=1,Forward!AD139*(1+SUM($B139:$B$228)),AD138)</f>
        <v>402.012</v>
      </c>
      <c r="AE139" s="4">
        <f t="shared" si="15"/>
        <v>402.012</v>
      </c>
      <c r="AF139" s="8">
        <f t="shared" si="4"/>
        <v>421.44258000000002</v>
      </c>
      <c r="AG139" s="14">
        <f t="shared" si="16"/>
        <v>448.01660400000003</v>
      </c>
      <c r="AH139" s="8">
        <f t="shared" si="6"/>
        <v>483.20811600000002</v>
      </c>
      <c r="AI139" s="25">
        <f t="shared" si="17"/>
        <v>119.59533333333331</v>
      </c>
      <c r="AJ139" s="9">
        <f t="shared" si="18"/>
        <v>0.29749194883071478</v>
      </c>
      <c r="AK139" s="9">
        <f t="shared" si="19"/>
        <v>0.29749194883071478</v>
      </c>
      <c r="AL139" s="9">
        <f t="shared" si="20"/>
        <v>0</v>
      </c>
      <c r="AM139" s="14">
        <f>Forward!AI139*(1+SUM($B139:$B$228))</f>
        <v>314</v>
      </c>
      <c r="AN139" s="14">
        <f>Forward!AJ139*(1+SUM($B139:$B$228))</f>
        <v>313</v>
      </c>
      <c r="AO139" s="14">
        <f>Forward!AK139*(1+SUM($B139:$B$228))</f>
        <v>295</v>
      </c>
      <c r="AP139" s="14">
        <f>Forward!AL139*(1+SUM($B139:$B$228))</f>
        <v>270</v>
      </c>
      <c r="AQ139" s="14">
        <f>Forward!AM139*(1+SUM($B139:$B$228))</f>
        <v>251</v>
      </c>
      <c r="AR139" s="14"/>
    </row>
    <row r="140" spans="1:44" x14ac:dyDescent="0.3">
      <c r="A140" s="11">
        <f>Forward!A140</f>
        <v>0</v>
      </c>
      <c r="B140" s="11">
        <f>Forward!B140</f>
        <v>0</v>
      </c>
      <c r="C140" s="3">
        <v>46204</v>
      </c>
      <c r="D140" s="3"/>
      <c r="E140" s="1"/>
      <c r="F140" s="1"/>
      <c r="G140" s="1"/>
      <c r="H140" s="6"/>
      <c r="I140" s="6"/>
      <c r="J140" s="6"/>
      <c r="K140" s="6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0"/>
      <c r="X140" s="20"/>
      <c r="Y140" s="23"/>
      <c r="Z140" s="23"/>
      <c r="AB140" s="14"/>
      <c r="AC140" s="14"/>
      <c r="AD140" s="4"/>
      <c r="AE140" s="4"/>
      <c r="AF140" s="8"/>
      <c r="AG140" s="14"/>
      <c r="AH140" s="14"/>
      <c r="AI140" s="9"/>
      <c r="AJ140" s="9"/>
      <c r="AK140" s="9"/>
      <c r="AL140" s="9"/>
      <c r="AM140" s="14"/>
      <c r="AN140" s="14"/>
      <c r="AO140" s="14"/>
      <c r="AP140" s="14"/>
      <c r="AQ140" s="14"/>
      <c r="AR140" s="14"/>
    </row>
    <row r="141" spans="1:44" x14ac:dyDescent="0.3">
      <c r="A141" s="11">
        <f>Forward!A141</f>
        <v>0</v>
      </c>
      <c r="B141" s="11">
        <f>Forward!B141</f>
        <v>0</v>
      </c>
      <c r="C141" s="3">
        <v>46235</v>
      </c>
      <c r="D141" s="3"/>
      <c r="E141" s="1"/>
      <c r="F141" s="1"/>
      <c r="G141" s="1"/>
      <c r="H141" s="6"/>
      <c r="I141" s="6"/>
      <c r="J141" s="6"/>
      <c r="K141" s="6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0"/>
      <c r="X141" s="20"/>
      <c r="Y141" s="23"/>
      <c r="Z141" s="23"/>
      <c r="AB141" s="14"/>
      <c r="AC141" s="14"/>
      <c r="AD141" s="4"/>
      <c r="AE141" s="4"/>
      <c r="AF141" s="8"/>
      <c r="AG141" s="14"/>
      <c r="AH141" s="14"/>
      <c r="AI141" s="9"/>
      <c r="AJ141" s="9"/>
      <c r="AK141" s="9"/>
      <c r="AL141" s="9"/>
      <c r="AM141" s="14"/>
      <c r="AN141" s="14"/>
      <c r="AO141" s="14"/>
      <c r="AP141" s="14"/>
      <c r="AQ141" s="14"/>
      <c r="AR141" s="14"/>
    </row>
    <row r="142" spans="1:44" x14ac:dyDescent="0.3">
      <c r="S142" s="4"/>
      <c r="T142" s="4"/>
      <c r="U142" s="4"/>
      <c r="V142" s="4"/>
      <c r="W142" s="20"/>
      <c r="X142" s="20"/>
      <c r="Y142" s="23"/>
      <c r="Z142" s="23"/>
      <c r="AB142" s="14"/>
      <c r="AC142" s="14"/>
    </row>
    <row r="143" spans="1:44" x14ac:dyDescent="0.3">
      <c r="S143" s="4"/>
      <c r="T143" s="4"/>
      <c r="U143" s="4"/>
      <c r="V143" s="4"/>
      <c r="W143" s="20"/>
      <c r="X143" s="20"/>
      <c r="Y143" s="23"/>
      <c r="Z143" s="23"/>
      <c r="AB143" s="14"/>
      <c r="AC143" s="14"/>
    </row>
    <row r="144" spans="1:44" x14ac:dyDescent="0.3">
      <c r="S144" s="4"/>
      <c r="T144" s="4"/>
      <c r="U144" s="4"/>
      <c r="V144" s="4"/>
      <c r="W144" s="20"/>
      <c r="X144" s="20"/>
      <c r="Y144" s="23"/>
      <c r="Z144" s="23"/>
      <c r="AB144" s="14"/>
      <c r="AC144" s="14"/>
    </row>
    <row r="145" spans="19:29" x14ac:dyDescent="0.3">
      <c r="S145" s="4"/>
      <c r="T145" s="4"/>
      <c r="U145" s="4"/>
      <c r="V145" s="4"/>
      <c r="W145" s="20"/>
      <c r="X145" s="20"/>
      <c r="Y145" s="23"/>
      <c r="Z145" s="23"/>
      <c r="AB145" s="14"/>
      <c r="AC145" s="14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2</vt:i4>
      </vt:variant>
    </vt:vector>
  </HeadingPairs>
  <TitlesOfParts>
    <vt:vector size="16" baseType="lpstr">
      <vt:lpstr>Forward</vt:lpstr>
      <vt:lpstr>Atac-I50-SECOeS</vt:lpstr>
      <vt:lpstr>Atac-I50-NE</vt:lpstr>
      <vt:lpstr>Atac-I50-N</vt:lpstr>
      <vt:lpstr>Swap - Encargos</vt:lpstr>
      <vt:lpstr>Varej-I50-SECOeS</vt:lpstr>
      <vt:lpstr>Varej-I50-NE</vt:lpstr>
      <vt:lpstr>Varej-I50-N</vt:lpstr>
      <vt:lpstr>Atac-Conv-SECOeS</vt:lpstr>
      <vt:lpstr>Atac-Conv-NE</vt:lpstr>
      <vt:lpstr>Atac-Conv-N</vt:lpstr>
      <vt:lpstr>Varej-Conv-SECOeS</vt:lpstr>
      <vt:lpstr>Varej-Conv-NE</vt:lpstr>
      <vt:lpstr>Varej-Conv-N</vt:lpstr>
      <vt:lpstr>'Atac-I50-SECOeS'!Area_de_impressao</vt:lpstr>
      <vt:lpstr>Forward!Area_de_impressao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Heron</dc:creator>
  <cp:keywords/>
  <dc:description/>
  <cp:lastModifiedBy>Leonardo Rodrigues</cp:lastModifiedBy>
  <cp:revision/>
  <dcterms:created xsi:type="dcterms:W3CDTF">2015-08-24T21:07:55Z</dcterms:created>
  <dcterms:modified xsi:type="dcterms:W3CDTF">2026-07-02T14:47:32Z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0183ae1-726f-4969-b787-1995b26b5e2f_Enabled">
    <vt:lpwstr>True</vt:lpwstr>
  </property>
  <property fmtid="{D5CDD505-2E9C-101B-9397-08002B2CF9AE}" pid="3" name="MSIP_Label_00183ae1-726f-4969-b787-1995b26b5e2f_SiteId">
    <vt:lpwstr>d539d4bf-5610-471a-afc2-1c76685cfefa</vt:lpwstr>
  </property>
  <property fmtid="{D5CDD505-2E9C-101B-9397-08002B2CF9AE}" pid="4" name="MSIP_Label_00183ae1-726f-4969-b787-1995b26b5e2f_Owner">
    <vt:lpwstr>bernardo.castro@enel.com</vt:lpwstr>
  </property>
  <property fmtid="{D5CDD505-2E9C-101B-9397-08002B2CF9AE}" pid="5" name="MSIP_Label_00183ae1-726f-4969-b787-1995b26b5e2f_SetDate">
    <vt:lpwstr>2020-12-01T18:08:58.9833612Z</vt:lpwstr>
  </property>
  <property fmtid="{D5CDD505-2E9C-101B-9397-08002B2CF9AE}" pid="6" name="MSIP_Label_00183ae1-726f-4969-b787-1995b26b5e2f_Name">
    <vt:lpwstr>Internal</vt:lpwstr>
  </property>
  <property fmtid="{D5CDD505-2E9C-101B-9397-08002B2CF9AE}" pid="7" name="MSIP_Label_00183ae1-726f-4969-b787-1995b26b5e2f_Application">
    <vt:lpwstr>Microsoft Azure Information Protection</vt:lpwstr>
  </property>
  <property fmtid="{D5CDD505-2E9C-101B-9397-08002B2CF9AE}" pid="8" name="MSIP_Label_00183ae1-726f-4969-b787-1995b26b5e2f_ActionId">
    <vt:lpwstr>ba477fa1-2a18-4b10-b546-8fce2989d916</vt:lpwstr>
  </property>
  <property fmtid="{D5CDD505-2E9C-101B-9397-08002B2CF9AE}" pid="9" name="MSIP_Label_00183ae1-726f-4969-b787-1995b26b5e2f_Extended_MSFT_Method">
    <vt:lpwstr>Automatic</vt:lpwstr>
  </property>
  <property fmtid="{D5CDD505-2E9C-101B-9397-08002B2CF9AE}" pid="10" name="MSIP_Label_797ad33d-ed35-43c0-b526-22bc83c17deb_Enabled">
    <vt:lpwstr>True</vt:lpwstr>
  </property>
  <property fmtid="{D5CDD505-2E9C-101B-9397-08002B2CF9AE}" pid="11" name="MSIP_Label_797ad33d-ed35-43c0-b526-22bc83c17deb_SiteId">
    <vt:lpwstr>d539d4bf-5610-471a-afc2-1c76685cfefa</vt:lpwstr>
  </property>
  <property fmtid="{D5CDD505-2E9C-101B-9397-08002B2CF9AE}" pid="12" name="MSIP_Label_797ad33d-ed35-43c0-b526-22bc83c17deb_Owner">
    <vt:lpwstr>bernardo.castro@enel.com</vt:lpwstr>
  </property>
  <property fmtid="{D5CDD505-2E9C-101B-9397-08002B2CF9AE}" pid="13" name="MSIP_Label_797ad33d-ed35-43c0-b526-22bc83c17deb_SetDate">
    <vt:lpwstr>2020-12-01T18:08:58.9833612Z</vt:lpwstr>
  </property>
  <property fmtid="{D5CDD505-2E9C-101B-9397-08002B2CF9AE}" pid="14" name="MSIP_Label_797ad33d-ed35-43c0-b526-22bc83c17deb_Name">
    <vt:lpwstr>Not Encrypted</vt:lpwstr>
  </property>
  <property fmtid="{D5CDD505-2E9C-101B-9397-08002B2CF9AE}" pid="15" name="MSIP_Label_797ad33d-ed35-43c0-b526-22bc83c17deb_Application">
    <vt:lpwstr>Microsoft Azure Information Protection</vt:lpwstr>
  </property>
  <property fmtid="{D5CDD505-2E9C-101B-9397-08002B2CF9AE}" pid="16" name="MSIP_Label_797ad33d-ed35-43c0-b526-22bc83c17deb_ActionId">
    <vt:lpwstr>ba477fa1-2a18-4b10-b546-8fce2989d916</vt:lpwstr>
  </property>
  <property fmtid="{D5CDD505-2E9C-101B-9397-08002B2CF9AE}" pid="17" name="MSIP_Label_797ad33d-ed35-43c0-b526-22bc83c17deb_Parent">
    <vt:lpwstr>00183ae1-726f-4969-b787-1995b26b5e2f</vt:lpwstr>
  </property>
  <property fmtid="{D5CDD505-2E9C-101B-9397-08002B2CF9AE}" pid="18" name="MSIP_Label_797ad33d-ed35-43c0-b526-22bc83c17deb_Extended_MSFT_Method">
    <vt:lpwstr>Automatic</vt:lpwstr>
  </property>
  <property fmtid="{D5CDD505-2E9C-101B-9397-08002B2CF9AE}" pid="19" name="Sensitivity">
    <vt:lpwstr>Internal Not Encrypted</vt:lpwstr>
  </property>
</Properties>
</file>