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hil\bootcamp_files\excel_challenge\"/>
    </mc:Choice>
  </mc:AlternateContent>
  <xr:revisionPtr revIDLastSave="0" documentId="13_ncr:1_{1BB6731C-0E5A-436D-894C-47F088C5A48B}" xr6:coauthVersionLast="47" xr6:coauthVersionMax="47" xr10:uidLastSave="{00000000-0000-0000-0000-000000000000}"/>
  <bookViews>
    <workbookView xWindow="-28920" yWindow="-120" windowWidth="29040" windowHeight="15720" firstSheet="2" activeTab="2" xr2:uid="{00000000-000D-0000-FFFF-FFFF00000000}"/>
  </bookViews>
  <sheets>
    <sheet name="Category Pivot" sheetId="3" r:id="rId1"/>
    <sheet name="Sub Category Pivot" sheetId="4" r:id="rId2"/>
    <sheet name="Created Pivot" sheetId="8" r:id="rId3"/>
    <sheet name="Goal Analysis" sheetId="9" r:id="rId4"/>
    <sheet name="Backers Analysis" sheetId="10" r:id="rId5"/>
    <sheet name="Categtory Backers by Country" sheetId="11" r:id="rId6"/>
    <sheet name="Crowdfunding" sheetId="1" r:id="rId7"/>
  </sheets>
  <definedNames>
    <definedName name="_xlnm._FilterDatabase" localSheetId="4" hidden="1">'Backers Analysis'!$A$1:$E$566</definedName>
    <definedName name="_xlnm._FilterDatabase" localSheetId="6" hidden="1">Crowdfunding!$A$1:$V$1002</definedName>
    <definedName name="backers">Crowdfunding!$H$2:$H$1001</definedName>
    <definedName name="goal">Crowdfunding!$D$2:$D$1001</definedName>
    <definedName name="GOALS">Crowdfunding!$D$2:$D$1001</definedName>
    <definedName name="outcomes">Crowdfunding!$G$1:$G$1001</definedName>
    <definedName name="pledged">Crowdfunding!$E$2:$E$1001</definedName>
  </definedNames>
  <calcPr calcId="191029"/>
  <pivotCaches>
    <pivotCache cacheId="0" r:id="rId8"/>
    <pivotCache cacheId="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0" l="1"/>
  <c r="H2" i="1"/>
  <c r="K7" i="10"/>
  <c r="H7" i="10"/>
  <c r="K6" i="10"/>
  <c r="H6" i="10"/>
  <c r="K5" i="10"/>
  <c r="K4" i="10"/>
  <c r="K3" i="10"/>
  <c r="K2" i="10"/>
  <c r="H5" i="10"/>
  <c r="H4" i="10"/>
  <c r="H3" i="10"/>
  <c r="J2" i="10"/>
  <c r="J3" i="10"/>
  <c r="J4" i="10"/>
  <c r="J5" i="10"/>
  <c r="J6" i="10"/>
  <c r="J7" i="10"/>
  <c r="C12" i="9"/>
  <c r="C11" i="9"/>
  <c r="C10" i="9"/>
  <c r="C9" i="9"/>
  <c r="D12" i="9"/>
  <c r="D11" i="9"/>
  <c r="D10" i="9"/>
  <c r="D9" i="9"/>
  <c r="D8" i="9"/>
  <c r="C8" i="9"/>
  <c r="D7" i="9"/>
  <c r="C7" i="9"/>
  <c r="D6" i="9"/>
  <c r="C6" i="9"/>
  <c r="B6" i="9"/>
  <c r="D13" i="9"/>
  <c r="C13" i="9"/>
  <c r="B13" i="9"/>
  <c r="B2" i="9"/>
  <c r="B12" i="9"/>
  <c r="B11" i="9"/>
  <c r="B10" i="9"/>
  <c r="B9" i="9"/>
  <c r="B8" i="9"/>
  <c r="B7" i="9"/>
  <c r="D5" i="9"/>
  <c r="C5" i="9"/>
  <c r="B5" i="9"/>
  <c r="D4" i="9"/>
  <c r="C4" i="9"/>
  <c r="B4" i="9"/>
  <c r="D3" i="9"/>
  <c r="C3" i="9"/>
  <c r="B3" i="9"/>
  <c r="D2" i="9"/>
  <c r="C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2" i="9" l="1"/>
  <c r="F2" i="9" s="1"/>
  <c r="E5" i="9"/>
  <c r="F5" i="9" s="1"/>
  <c r="E7" i="9"/>
  <c r="F7" i="9" s="1"/>
  <c r="E8" i="9"/>
  <c r="F8" i="9" s="1"/>
  <c r="E13" i="9"/>
  <c r="H13" i="9" s="1"/>
  <c r="H5" i="9"/>
  <c r="E9" i="9"/>
  <c r="F9" i="9" s="1"/>
  <c r="G7" i="9"/>
  <c r="E4" i="9"/>
  <c r="F4" i="9" s="1"/>
  <c r="E3" i="9"/>
  <c r="H3" i="9" s="1"/>
  <c r="E12" i="9"/>
  <c r="H12" i="9" s="1"/>
  <c r="E11" i="9"/>
  <c r="G11" i="9" s="1"/>
  <c r="E10" i="9"/>
  <c r="E6" i="9"/>
  <c r="G6" i="9" s="1"/>
  <c r="G2" i="9" l="1"/>
  <c r="H2" i="9"/>
  <c r="H8" i="9"/>
  <c r="H7" i="9"/>
  <c r="G5" i="9"/>
  <c r="G8" i="9"/>
  <c r="F13" i="9"/>
  <c r="G13" i="9"/>
  <c r="G9" i="9"/>
  <c r="H9" i="9"/>
  <c r="H11" i="9"/>
  <c r="F12" i="9"/>
  <c r="F11" i="9"/>
  <c r="G4" i="9"/>
  <c r="G12" i="9"/>
  <c r="G3" i="9"/>
  <c r="F3" i="9"/>
  <c r="F6" i="9"/>
  <c r="H6" i="9"/>
  <c r="H4" i="9"/>
  <c r="G10" i="9"/>
  <c r="H10" i="9"/>
  <c r="F1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<sst xmlns="http://schemas.openxmlformats.org/spreadsheetml/2006/main" count="7080" uniqueCount="2113">
  <si>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</si>
  <si>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</si>
  <si>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</si>
  <si>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</si>
  <si>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</si>
  <si>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</si>
  <si>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</si>
  <si>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</si>
  <si>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</si>
  <si>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</si>
  <si>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</si>
  <si>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</si>
  <si>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</si>
  <si>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</si>
  <si>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</si>
  <si>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</si>
  <si>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</si>
  <si>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</si>
  <si>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</si>
  <si>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</si>
  <si>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</si>
  <si>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</si>
  <si>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</si>
  <si>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</si>
  <si>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</si>
  <si>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</si>
  <si>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</si>
  <si>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</si>
  <si>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</si>
  <si>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</si>
  <si>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</si>
  <si>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</si>
  <si>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</si>
  <si>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</si>
  <si>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</si>
  <si>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</si>
  <si>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</si>
  <si>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</si>
  <si>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</si>
  <si>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</si>
  <si>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</si>
  <si>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</si>
  <si>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</si>
  <si>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</si>
  <si>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</si>
  <si>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</si>
  <si>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</si>
  <si>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</si>
  <si>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</si>
  <si>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</si>
  <si>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</si>
  <si>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</si>
  <si>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</si>
  <si>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</si>
  <si>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</si>
  <si>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</si>
  <si>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</si>
  <si>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</si>
  <si>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</si>
  <si>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</si>
  <si>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</si>
  <si>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</si>
  <si>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</si>
  <si>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</si>
  <si>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</si>
  <si>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</si>
  <si>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</si>
  <si>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</si>
  <si>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</si>
  <si>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</si>
  <si>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</si>
  <si>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</si>
  <si>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</si>
  <si>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</si>
  <si>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</si>
  <si>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</si>
  <si>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</si>
  <si>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</si>
  <si>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</si>
  <si>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</si>
  <si>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</si>
  <si>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</si>
  <si>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</si>
  <si>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</si>
  <si>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</si>
  <si>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</si>
  <si>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</si>
  <si>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</si>
  <si>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</si>
  <si>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</si>
  <si>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</si>
  <si>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</si>
  <si>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</si>
  <si>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</si>
  <si>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</si>
  <si>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</si>
  <si>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</si>
  <si>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</si>
  <si>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</si>
  <si>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</si>
  <si>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</si>
  <si>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</si>
  <si>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</si>
  <si>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</si>
  <si>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</si>
  <si>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</si>
  <si>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</si>
  <si>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</si>
  <si>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</si>
  <si>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</si>
  <si>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</si>
  <si>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</si>
  <si>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</si>
  <si>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</si>
  <si>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</si>
  <si>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</si>
  <si>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</si>
  <si>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</si>
  <si>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</si>
  <si>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</si>
  <si>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</si>
  <si>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</si>
  <si>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</si>
  <si>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</si>
  <si>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</si>
  <si>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</si>
  <si>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</si>
  <si>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</si>
  <si>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</si>
  <si>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</si>
  <si>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</si>
  <si>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</si>
  <si>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</si>
  <si>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</si>
  <si>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</si>
  <si>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</si>
  <si>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</si>
  <si>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</si>
  <si>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</si>
  <si>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</si>
  <si>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</si>
  <si>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</si>
  <si>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</si>
  <si>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</si>
  <si>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</si>
  <si>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</si>
  <si>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</si>
  <si>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</si>
  <si>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</si>
  <si>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</si>
  <si>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</si>
  <si>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</si>
  <si>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</si>
  <si>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</si>
  <si>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</si>
  <si>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</si>
  <si>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</si>
  <si>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</si>
  <si>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</si>
  <si>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</si>
  <si>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</si>
  <si>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</si>
  <si>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</si>
  <si>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</si>
  <si>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</si>
  <si>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</si>
  <si>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</si>
  <si>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</si>
  <si>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</si>
  <si>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</si>
  <si>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</si>
  <si>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</si>
  <si>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</si>
  <si>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</si>
  <si>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</si>
  <si>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</si>
  <si>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</si>
  <si>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</si>
  <si>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</si>
  <si>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</si>
  <si>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</si>
  <si>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</si>
  <si>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</si>
  <si>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</si>
  <si>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</si>
  <si>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</si>
  <si>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</si>
  <si>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</si>
  <si>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</si>
  <si>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</si>
  <si>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</si>
  <si>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</si>
  <si>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</si>
  <si>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</si>
  <si>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</si>
  <si>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</si>
  <si>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</si>
  <si>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</si>
  <si>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</si>
  <si>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</si>
  <si>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</si>
  <si>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</si>
  <si>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</si>
  <si>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</si>
  <si>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</si>
  <si>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</si>
  <si>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</si>
  <si>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</si>
  <si>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</si>
  <si>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</si>
  <si>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</si>
  <si>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</si>
  <si>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</si>
  <si>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</si>
  <si>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</si>
  <si>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</si>
  <si>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</si>
  <si>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</si>
  <si>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</si>
  <si>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</si>
  <si>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</si>
  <si>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</si>
  <si>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</si>
  <si>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</si>
  <si>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</si>
  <si>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</si>
  <si>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</si>
  <si>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</si>
  <si>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</si>
  <si>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</si>
  <si>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</si>
  <si>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</si>
  <si>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</si>
  <si>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</si>
  <si>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</si>
  <si>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</si>
  <si>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</si>
  <si>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</si>
  <si>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</si>
  <si>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</si>
  <si>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</si>
  <si>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</si>
  <si>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</si>
  <si>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</si>
  <si>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</si>
  <si>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</si>
  <si>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</si>
  <si>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</si>
  <si>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</si>
  <si>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</si>
  <si>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</si>
  <si>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</si>
  <si>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</si>
  <si>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</si>
  <si>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</si>
  <si>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</si>
  <si>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</si>
  <si>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</si>
  <si>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</si>
  <si>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</si>
  <si>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</si>
  <si>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</si>
  <si>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</si>
  <si>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</si>
  <si>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</si>
  <si>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</si>
  <si>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</si>
  <si>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</si>
  <si>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</si>
  <si>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</si>
  <si>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</si>
  <si>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</si>
  <si>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</si>
  <si>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</si>
  <si>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</si>
  <si>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</si>
  <si>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</si>
  <si>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</si>
  <si>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</si>
  <si>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</si>
  <si>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</si>
  <si>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</si>
  <si>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</si>
  <si>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</si>
  <si>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</si>
  <si>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</si>
  <si>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</si>
  <si>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</si>
  <si>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</si>
  <si>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</si>
  <si>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</si>
  <si>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</si>
  <si>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</si>
  <si>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</si>
  <si>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</si>
  <si>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</si>
  <si>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</si>
  <si>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</si>
  <si>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</si>
  <si>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</si>
  <si>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</si>
  <si>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</si>
  <si>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</si>
  <si>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</si>
  <si>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</si>
  <si>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</si>
  <si>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</si>
  <si>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</si>
  <si>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</si>
  <si>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</si>
  <si>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</si>
  <si>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</si>
  <si>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</si>
  <si>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</si>
  <si>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</si>
  <si>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</si>
  <si>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</si>
  <si>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</si>
  <si>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</si>
  <si>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</si>
  <si>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</si>
  <si>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</si>
  <si>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</si>
  <si>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</si>
  <si>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</si>
  <si>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</si>
  <si>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</si>
  <si>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</si>
  <si>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</si>
  <si>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</si>
  <si>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</si>
  <si>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</si>
  <si>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</si>
  <si>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</si>
  <si>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</si>
  <si>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</si>
  <si>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</si>
  <si>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</si>
  <si>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</si>
  <si>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</si>
  <si>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</si>
  <si>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</si>
  <si>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</si>
  <si>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</si>
  <si>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</si>
  <si>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</si>
  <si>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</si>
  <si>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</si>
  <si>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</si>
  <si>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</si>
  <si>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</si>
  <si>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</si>
  <si>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</si>
  <si>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</si>
  <si>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</si>
  <si>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</si>
  <si>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</si>
  <si>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</si>
  <si>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</si>
  <si>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</si>
  <si>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</si>
  <si>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</si>
  <si>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</si>
  <si>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</si>
  <si>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</si>
  <si>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</si>
  <si>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</si>
  <si>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</si>
  <si>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</si>
  <si>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</si>
  <si>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</si>
  <si>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</si>
  <si>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</si>
  <si>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</si>
  <si>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</si>
  <si>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</si>
  <si>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</si>
  <si>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</si>
  <si>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</si>
  <si>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</si>
  <si>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</si>
  <si>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</si>
  <si>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</si>
  <si>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</si>
  <si>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</si>
  <si>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</si>
  <si>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</si>
  <si>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</si>
  <si>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</si>
  <si>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</si>
  <si>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</si>
  <si>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</si>
  <si>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</si>
  <si>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</si>
  <si>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</si>
  <si>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</si>
  <si>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</si>
  <si>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</si>
  <si>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</si>
  <si>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</si>
  <si>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</si>
  <si>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</si>
  <si>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</si>
  <si>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</si>
  <si>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</si>
  <si>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</si>
  <si>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</si>
  <si>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</si>
  <si>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</si>
  <si>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</si>
  <si>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</si>
  <si>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</si>
  <si>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</si>
  <si>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</si>
  <si>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</si>
  <si>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</si>
  <si>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</si>
  <si>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</si>
  <si>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</si>
  <si>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</si>
  <si>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</si>
  <si>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</si>
  <si>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</si>
  <si>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</si>
  <si>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</si>
  <si>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</si>
  <si>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</si>
  <si>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</si>
  <si>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</si>
  <si>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</si>
  <si>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</si>
  <si>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</si>
  <si>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</si>
  <si>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</si>
  <si>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</si>
  <si>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</si>
  <si>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</si>
  <si>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</si>
  <si>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</si>
  <si>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</si>
  <si>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</si>
  <si>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</si>
  <si>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</si>
  <si>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</si>
  <si>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</si>
  <si>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</si>
  <si>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</si>
  <si>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</si>
  <si>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</si>
  <si>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</si>
  <si>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</si>
  <si>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</si>
  <si>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</si>
  <si>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</si>
  <si>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</si>
  <si>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</si>
  <si>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</si>
  <si>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</si>
  <si>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</si>
  <si>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</si>
  <si>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</si>
  <si>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</si>
  <si>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</si>
  <si>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</si>
  <si>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</si>
  <si>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</si>
  <si>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</si>
  <si>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</si>
  <si>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</si>
  <si>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</si>
  <si>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</si>
  <si>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</si>
  <si>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</si>
  <si>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</si>
  <si>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</si>
  <si>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</si>
  <si>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</si>
  <si>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</si>
  <si>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</si>
  <si>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</si>
  <si>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</si>
  <si>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</si>
  <si>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</si>
  <si>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</si>
  <si>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</si>
  <si>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</si>
  <si>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</si>
  <si>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</si>
  <si>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</si>
  <si>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</si>
  <si>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</si>
  <si>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</si>
  <si>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</si>
  <si>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</si>
  <si>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</si>
  <si>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</si>
  <si>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</si>
  <si>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</si>
  <si>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</si>
  <si>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</si>
  <si>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</si>
  <si>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</si>
  <si>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</si>
  <si>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</si>
  <si>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</si>
  <si>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</si>
  <si>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</si>
  <si>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</si>
  <si>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</si>
  <si>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</si>
  <si>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</si>
  <si>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</si>
  <si>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</si>
  <si>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</si>
  <si>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</si>
  <si>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</si>
  <si>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</si>
  <si>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</si>
  <si>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</si>
  <si>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</si>
  <si>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</si>
  <si>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</si>
  <si>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</si>
  <si>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</si>
  <si>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</si>
  <si>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</si>
  <si>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</si>
  <si>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</si>
  <si>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</si>
  <si>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</si>
  <si>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</si>
  <si>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</si>
  <si>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</si>
  <si>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</si>
  <si>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</si>
  <si>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</si>
  <si>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</si>
  <si>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</si>
  <si>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</si>
  <si>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</si>
  <si>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</si>
  <si>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</si>
  <si>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</si>
  <si>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</si>
  <si>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</si>
  <si>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</si>
  <si>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</si>
  <si>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</si>
  <si>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</si>
  <si>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</si>
  <si>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</si>
  <si>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</si>
  <si>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</si>
  <si>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</si>
  <si>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</si>
  <si>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</si>
  <si>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</si>
  <si>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</si>
  <si>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</si>
  <si>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</si>
  <si>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</si>
  <si>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</si>
  <si>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</si>
  <si>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</si>
  <si>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</si>
  <si>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</si>
  <si>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</si>
  <si>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</si>
  <si>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</si>
  <si>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</si>
  <si>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</si>
  <si>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</si>
  <si>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</si>
  <si>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</si>
  <si>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</si>
  <si>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</si>
  <si>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</si>
  <si>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</si>
  <si>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</si>
  <si>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</si>
  <si>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</si>
  <si>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</si>
  <si>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</si>
  <si>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</si>
  <si>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</si>
  <si>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</si>
  <si>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</si>
  <si>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</si>
  <si>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</si>
  <si>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</si>
  <si>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</si>
  <si>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</si>
  <si>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</si>
  <si>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</si>
  <si>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</si>
  <si>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</si>
  <si>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</si>
  <si>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</si>
  <si>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</si>
  <si>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</si>
  <si>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</si>
  <si>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</si>
  <si>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</si>
  <si>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</si>
  <si>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</si>
  <si>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</si>
  <si>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</si>
  <si>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</si>
  <si>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</si>
  <si>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</si>
  <si>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</si>
  <si>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</si>
  <si>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</si>
  <si>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</si>
  <si>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</si>
  <si>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</si>
  <si>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</si>
  <si>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</si>
  <si>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</si>
  <si>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</si>
  <si>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</si>
  <si>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</si>
  <si>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</si>
  <si>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</si>
  <si>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</si>
  <si>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</si>
  <si>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</si>
  <si>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</si>
  <si>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</si>
  <si>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</si>
  <si>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</si>
  <si>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</si>
  <si>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</si>
  <si>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</si>
  <si>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</si>
  <si>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</si>
  <si>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</si>
  <si>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</si>
  <si>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</si>
  <si>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</si>
  <si>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</si>
  <si>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</si>
  <si>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</si>
  <si>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</si>
  <si>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</si>
  <si>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</si>
  <si>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</si>
  <si>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</si>
  <si>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</si>
  <si>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</si>
  <si>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</si>
  <si>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</si>
  <si>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</si>
  <si>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</si>
  <si>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</si>
  <si>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</si>
  <si>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</si>
  <si>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</si>
  <si>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</si>
  <si>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</si>
  <si>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</si>
  <si>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</si>
  <si>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</si>
  <si>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</si>
  <si>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</si>
  <si>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</si>
  <si>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</si>
  <si>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</si>
  <si>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</si>
  <si>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</si>
  <si>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</si>
  <si>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</si>
  <si>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</si>
  <si>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</si>
  <si>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</si>
  <si>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</si>
  <si>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</si>
  <si>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</si>
  <si>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</si>
  <si>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</si>
  <si>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</si>
  <si>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</si>
  <si>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</si>
  <si>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</si>
  <si>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</si>
  <si>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</si>
  <si>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</si>
  <si>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</si>
  <si>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</si>
  <si>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</si>
  <si>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</si>
  <si>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</si>
  <si>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</si>
  <si>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</si>
  <si>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</si>
  <si>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</si>
  <si>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</si>
  <si>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</si>
  <si>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</si>
  <si>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</si>
  <si>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</si>
  <si>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</si>
  <si>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</si>
  <si>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</si>
  <si>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</si>
  <si>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</si>
  <si>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</si>
  <si>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</si>
  <si>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</si>
  <si>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</si>
  <si>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</si>
  <si>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</si>
  <si>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</si>
  <si>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</si>
  <si>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</si>
  <si>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</si>
  <si>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</si>
  <si>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</si>
  <si>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</si>
  <si>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</si>
  <si>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</si>
  <si>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</si>
  <si>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</si>
  <si>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</si>
  <si>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</si>
  <si>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</si>
  <si>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</si>
  <si>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</si>
  <si>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</si>
  <si>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</si>
  <si>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</si>
  <si>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</si>
  <si>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</si>
  <si>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</si>
  <si>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</si>
  <si>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</si>
  <si>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</si>
  <si>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</si>
  <si>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</si>
  <si>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</si>
  <si>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</si>
  <si>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</si>
  <si>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</si>
  <si>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</si>
  <si>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</si>
  <si>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</si>
  <si>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</si>
  <si>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</si>
  <si>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</si>
  <si>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</si>
  <si>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</si>
  <si>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</si>
  <si>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</si>
  <si>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</si>
  <si>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</si>
  <si>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</si>
  <si>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</si>
  <si>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</si>
  <si>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</si>
  <si>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</si>
  <si>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</si>
  <si>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</si>
  <si>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</si>
  <si>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</si>
  <si>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</si>
  <si>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</si>
  <si>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</si>
  <si>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</si>
  <si>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</si>
  <si>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</si>
  <si>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</si>
  <si>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</si>
  <si>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</si>
  <si>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</si>
  <si>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</si>
  <si>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</si>
  <si>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</si>
  <si>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</si>
  <si>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</si>
  <si>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</si>
  <si>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</si>
  <si>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</si>
  <si>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</si>
  <si>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</si>
  <si>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</si>
  <si>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</si>
  <si>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</si>
  <si>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</si>
  <si>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</si>
  <si>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</si>
  <si>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</si>
  <si>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</si>
  <si>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</si>
  <si>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</si>
  <si>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</si>
  <si>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</si>
  <si>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</si>
  <si>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</si>
  <si>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</si>
  <si>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</si>
  <si>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</si>
  <si>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</si>
  <si>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</si>
  <si>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</si>
  <si>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</si>
  <si>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</si>
  <si>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</si>
  <si>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</si>
  <si>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</si>
  <si>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</si>
  <si>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</si>
  <si>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</si>
  <si>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</si>
  <si>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</si>
  <si>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</si>
  <si>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</si>
  <si>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</si>
  <si>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</si>
  <si>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</si>
  <si>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</si>
  <si>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</si>
  <si>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</si>
  <si>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</si>
  <si>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</si>
  <si>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</si>
  <si>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</si>
  <si>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</si>
  <si>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</si>
  <si>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</si>
  <si>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</si>
  <si>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</si>
  <si>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</si>
  <si>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</si>
  <si>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</si>
  <si>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</si>
  <si>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</si>
  <si>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</si>
  <si>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</si>
  <si>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</si>
  <si>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</si>
  <si>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</si>
  <si>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</si>
  <si>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</si>
  <si>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</si>
  <si>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</si>
  <si>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</si>
  <si>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</si>
  <si>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</si>
  <si>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</si>
  <si>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</si>
  <si>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</si>
  <si>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</si>
  <si>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</si>
  <si>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</si>
  <si>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</si>
  <si>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</si>
  <si>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</si>
  <si>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</si>
  <si>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</si>
  <si>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</si>
  <si>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</si>
  <si>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</si>
  <si>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</si>
  <si>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</si>
  <si>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</si>
  <si>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</si>
  <si>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</si>
  <si>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</si>
  <si>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</si>
  <si>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</si>
  <si>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</si>
  <si>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</si>
  <si>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</si>
  <si>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</si>
  <si>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</si>
  <si>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</si>
  <si>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</si>
  <si>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</si>
  <si>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</si>
  <si>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</si>
  <si>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</si>
  <si>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</si>
  <si>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</si>
  <si>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</si>
  <si>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</si>
  <si>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</si>
  <si>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</si>
  <si>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</si>
  <si>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</si>
  <si>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</si>
  <si>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</si>
  <si>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</si>
  <si>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</si>
  <si>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</si>
  <si>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</si>
  <si>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</si>
  <si>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</si>
  <si>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</si>
  <si>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</si>
  <si>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</si>
  <si>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</si>
  <si>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</si>
  <si>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</si>
  <si>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</si>
  <si>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</si>
  <si>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</si>
  <si>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</si>
  <si>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</si>
  <si>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</si>
  <si>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</si>
  <si>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</si>
  <si>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</si>
  <si>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</si>
  <si>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</si>
  <si>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</si>
  <si>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</si>
  <si>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</si>
  <si>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</si>
  <si>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</si>
  <si>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</si>
  <si>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</si>
  <si>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</si>
  <si>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</si>
  <si>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</si>
  <si>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</si>
  <si>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</si>
  <si>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</si>
  <si>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</si>
  <si>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</si>
  <si>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</si>
  <si>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</si>
  <si>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</si>
  <si>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</si>
  <si>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</si>
  <si>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</si>
  <si>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</si>
  <si>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</si>
  <si>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</si>
  <si>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</si>
  <si>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</si>
  <si>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</si>
  <si>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</si>
  <si>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</si>
  <si>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</si>
  <si>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</si>
  <si>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</si>
  <si>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</si>
  <si>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</si>
  <si>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</si>
  <si>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</si>
  <si>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</si>
  <si>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</si>
  <si>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</si>
  <si>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</si>
  <si>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</si>
  <si>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</si>
  <si>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</si>
  <si>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</si>
  <si>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</si>
  <si>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</si>
  <si>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</si>
  <si>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</si>
  <si>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</si>
  <si>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</si>
  <si>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</si>
  <si>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</si>
  <si>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</si>
  <si>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</si>
  <si>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</si>
  <si>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</si>
  <si>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</si>
  <si>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</si>
  <si>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</si>
  <si>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</si>
  <si>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</si>
  <si>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</si>
  <si>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</si>
  <si>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</si>
  <si>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</si>
  <si>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</si>
  <si>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</si>
  <si>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</si>
  <si>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</si>
  <si>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</si>
  <si>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</si>
  <si>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</si>
  <si>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</si>
  <si>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</si>
  <si>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</si>
  <si>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</si>
  <si>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</si>
  <si>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</si>
  <si>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</si>
  <si>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</si>
  <si>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</si>
  <si>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</si>
  <si>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</si>
  <si>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</si>
  <si>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</si>
  <si>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</si>
  <si>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</si>
  <si>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</si>
  <si>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</si>
  <si>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</si>
  <si>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</si>
  <si>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</si>
  <si>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</si>
  <si>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</si>
  <si>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</si>
  <si>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</si>
  <si>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</si>
  <si>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</si>
  <si>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</si>
  <si>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</si>
  <si>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</si>
  <si>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</si>
  <si>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</si>
  <si>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</si>
  <si>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</si>
  <si>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</si>
  <si>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</si>
  <si>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</si>
  <si>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</si>
  <si>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</si>
  <si>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</si>
  <si>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</si>
  <si>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</si>
  <si>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</si>
  <si>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</si>
  <si>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</si>
  <si>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</si>
  <si>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</si>
  <si>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</si>
  <si>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</si>
  <si>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</si>
  <si>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</si>
  <si>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</si>
  <si>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</si>
  <si>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</si>
  <si>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</si>
  <si>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</si>
  <si>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</si>
  <si>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</si>
  <si>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</si>
  <si>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</si>
  <si>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</si>
  <si>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</si>
  <si>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</si>
  <si>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</si>
  <si>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</si>
  <si>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</si>
  <si>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</si>
  <si>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</si>
  <si>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</si>
  <si>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</si>
  <si>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</si>
  <si>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</si>
  <si>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</si>
  <si>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</si>
  <si>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</si>
  <si>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</si>
  <si>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</si>
  <si>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</si>
  <si>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</si>
  <si>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</si>
  <si>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</si>
  <si>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</si>
  <si>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</si>
  <si>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</si>
  <si>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</si>
  <si>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</si>
  <si>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</si>
  <si>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</si>
  <si>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</si>
  <si>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</si>
  <si>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</si>
  <si>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</si>
  <si>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</si>
  <si>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</si>
  <si>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</si>
  <si>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</si>
  <si>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</si>
  <si>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</si>
  <si>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</si>
  <si>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</si>
  <si>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</si>
  <si>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</si>
  <si>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</si>
  <si>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</si>
  <si>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</si>
  <si>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</si>
  <si>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</si>
  <si>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</si>
  <si>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</si>
  <si>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</si>
  <si>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</si>
  <si>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</si>
  <si>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</si>
  <si>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</si>
  <si>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</si>
  <si>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</si>
  <si>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</si>
  <si>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</si>
  <si>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</si>
  <si>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</si>
  <si>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</si>
  <si>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</si>
  <si>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</si>
  <si>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</si>
  <si>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</si>
  <si>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</si>
  <si>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</si>
  <si>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</si>
  <si>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</si>
  <si>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</si>
  <si>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</si>
  <si>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</si>
  <si>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</si>
  <si>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</si>
  <si>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</si>
  <si>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</si>
  <si>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</si>
  <si>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</si>
  <si>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</si>
  <si>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</si>
  <si>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</si>
  <si>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</si>
  <si>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</si>
  <si>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</si>
  <si>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</si>
  <si>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</si>
  <si>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</si>
  <si>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</si>
  <si>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</si>
  <si>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</si>
  <si>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</si>
  <si>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</si>
  <si>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</si>
  <si>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</si>
  <si>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</si>
  <si>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</si>
  <si>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</si>
  <si>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</si>
  <si>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</si>
  <si>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</si>
  <si>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</si>
  <si>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</si>
  <si>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</si>
  <si>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</si>
  <si>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</si>
  <si>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</si>
  <si>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</si>
  <si>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</si>
  <si>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</si>
  <si>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</si>
  <si>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</si>
  <si>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</si>
  <si>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</si>
  <si>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</si>
  <si>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</si>
  <si>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</si>
  <si>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</si>
  <si>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</si>
  <si>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</si>
  <si>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</si>
  <si>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</si>
  <si>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</si>
  <si>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</si>
  <si>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</si>
  <si>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</si>
  <si>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</si>
  <si>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</si>
  <si>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</si>
  <si>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</si>
  <si>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</si>
  <si>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</si>
  <si>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</si>
  <si>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</si>
  <si>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</si>
  <si>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</si>
  <si>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</si>
  <si>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</si>
  <si>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</si>
  <si>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</si>
  <si>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</si>
  <si>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</si>
  <si>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</si>
  <si>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</si>
  <si>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</si>
  <si>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</si>
  <si>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</si>
  <si>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</si>
  <si>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</si>
  <si>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</si>
  <si>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</si>
  <si>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</si>
  <si>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</si>
  <si>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</si>
  <si>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</si>
  <si>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</si>
  <si>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</si>
  <si>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</si>
  <si>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</si>
  <si>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</si>
  <si>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</si>
  <si>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</si>
  <si>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</si>
  <si>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</si>
  <si>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</si>
  <si>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</si>
  <si>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</si>
  <si>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</si>
  <si>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</si>
  <si>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</si>
  <si>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</si>
  <si>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</si>
  <si>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</si>
  <si>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</si>
  <si>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</si>
  <si>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</si>
  <si>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</si>
  <si>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</si>
  <si>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</si>
  <si>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</si>
  <si>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</si>
  <si>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</si>
  <si>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</si>
  <si>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</si>
  <si>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</si>
  <si>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</si>
  <si>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</si>
  <si>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</si>
  <si>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</si>
  <si>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</si>
  <si>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</si>
  <si>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</si>
  <si>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</si>
  <si>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</si>
  <si>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</si>
  <si>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</si>
  <si>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</si>
  <si>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</si>
  <si>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</si>
  <si>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</si>
  <si>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</si>
  <si>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</si>
  <si>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</si>
  <si>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</si>
  <si>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</si>
  <si>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</si>
  <si>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</si>
  <si>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</si>
  <si>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</si>
  <si>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</si>
  <si>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</si>
  <si>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</si>
  <si>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</si>
  <si>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</si>
  <si>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</si>
  <si>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</si>
  <si>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</si>
  <si>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</si>
  <si>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</si>
  <si>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</si>
  <si>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</si>
  <si>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</si>
  <si>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</si>
  <si>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</si>
  <si>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</si>
  <si>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</si>
  <si>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</si>
  <si>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</si>
  <si>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</si>
  <si>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</si>
  <si>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</si>
  <si>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</si>
  <si>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</si>
  <si>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</si>
  <si>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</si>
  <si>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</si>
  <si>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</si>
  <si>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</si>
  <si>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</si>
  <si>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</si>
  <si>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</si>
  <si>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</si>
  <si>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</si>
  <si>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</si>
  <si>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</si>
  <si>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</si>
  <si>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</si>
  <si>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</si>
  <si>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</si>
  <si>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</si>
  <si>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</si>
  <si>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</si>
  <si>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</si>
  <si>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</si>
  <si>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</si>
  <si>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</si>
  <si>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</si>
  <si>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</si>
  <si>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</si>
  <si>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</si>
  <si>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</si>
  <si>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</si>
  <si>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</si>
  <si>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</si>
  <si>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</si>
  <si>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</si>
  <si>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</si>
  <si>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</si>
  <si>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</si>
  <si>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</si>
  <si>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</si>
  <si>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</si>
  <si>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</si>
  <si>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</si>
  <si>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</si>
  <si>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</si>
  <si>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</si>
  <si>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</si>
  <si>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</si>
  <si>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</si>
  <si>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</si>
  <si>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</si>
  <si>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</si>
  <si>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</si>
  <si>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</si>
  <si>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</si>
  <si>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</si>
  <si>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</si>
  <si>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</si>
  <si>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</si>
  <si>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</si>
  <si>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</si>
  <si>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</si>
  <si>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</si>
  <si>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</si>
  <si>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</si>
  <si>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</si>
  <si>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</si>
  <si>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</si>
  <si>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</si>
  <si>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</si>
  <si>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</si>
  <si>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</si>
  <si>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</si>
  <si>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</si>
  <si>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</si>
  <si>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</si>
  <si>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</si>
  <si>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</si>
  <si>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</si>
  <si>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</si>
  <si>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</si>
  <si>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</si>
  <si>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</si>
  <si>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</si>
  <si>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</si>
  <si>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</si>
  <si>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</si>
  <si>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</si>
  <si>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</si>
  <si>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</si>
  <si>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</si>
  <si>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</si>
  <si>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</si>
  <si>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</si>
  <si>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</si>
  <si>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</si>
  <si>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</si>
  <si>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</si>
  <si>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</si>
  <si>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</si>
  <si>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</si>
  <si>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</si>
  <si>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</si>
  <si>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</si>
  <si>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</si>
  <si>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</si>
  <si>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</si>
  <si>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</si>
  <si>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</si>
  <si>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</si>
  <si>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</si>
  <si>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</si>
  <si>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</si>
  <si>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</si>
  <si>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</si>
  <si>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</si>
  <si>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</si>
  <si>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</si>
  <si>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</si>
  <si>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</si>
  <si>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</si>
  <si>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</si>
  <si>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</si>
  <si>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</si>
  <si>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</si>
  <si>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</si>
  <si>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</si>
  <si>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</si>
  <si>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</si>
  <si>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</si>
  <si>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</si>
  <si>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</si>
  <si>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</si>
  <si>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</si>
  <si>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</si>
  <si>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</si>
  <si>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</si>
  <si>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</si>
  <si>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</si>
  <si>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</si>
  <si>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</si>
  <si>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</si>
  <si>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</si>
  <si>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</si>
  <si>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</si>
  <si>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</si>
  <si>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</si>
  <si>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</si>
  <si>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</si>
  <si>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</si>
  <si>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</si>
  <si>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</si>
  <si>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</si>
  <si>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</si>
  <si>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</si>
  <si>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</si>
  <si>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</si>
  <si>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</si>
  <si>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</si>
  <si>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</si>
  <si>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</si>
  <si>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</si>
  <si>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</si>
  <si>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</si>
  <si>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</si>
  <si>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</si>
  <si>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</si>
  <si>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</si>
  <si>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</si>
  <si>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</si>
  <si>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</si>
  <si>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</si>
  <si>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</si>
  <si>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</si>
  <si>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</si>
  <si>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</si>
  <si>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</si>
  <si>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</si>
  <si>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</si>
  <si>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</si>
  <si>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</si>
  <si>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</si>
  <si>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</si>
  <si>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</si>
  <si>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</si>
  <si>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</si>
  <si>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</si>
  <si>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</si>
  <si>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</si>
  <si>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</si>
  <si>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</si>
  <si>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</si>
  <si>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</si>
  <si>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</si>
  <si>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</si>
  <si>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</si>
  <si>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</si>
  <si>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</si>
  <si>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</si>
  <si>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</si>
  <si>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</si>
  <si>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</si>
  <si>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</si>
  <si>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</si>
  <si>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</si>
  <si>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</si>
  <si>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</si>
  <si>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</si>
  <si>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</si>
  <si>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</si>
  <si>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</si>
  <si>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</si>
  <si>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</si>
  <si>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</si>
  <si>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</si>
  <si>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</si>
  <si>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</si>
  <si>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</si>
  <si>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</si>
  <si>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</si>
  <si>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</si>
  <si>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</si>
  <si>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</si>
  <si>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</si>
  <si>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</si>
  <si>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</si>
  <si>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</si>
  <si>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</si>
  <si>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</si>
  <si>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</si>
  <si>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</si>
  <si>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</si>
  <si>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</si>
  <si>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</si>
  <si>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</si>
  <si>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</si>
  <si>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</si>
  <si>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</si>
  <si>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</si>
  <si>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</si>
  <si>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</si>
  <si>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</si>
  <si>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</si>
  <si>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</si>
  <si>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</si>
  <si>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</si>
  <si>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</si>
  <si>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</si>
  <si>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</si>
  <si>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</si>
  <si>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</si>
  <si>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</si>
  <si>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</si>
  <si>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</si>
  <si>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</si>
  <si>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</si>
  <si>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</si>
  <si>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</si>
  <si>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</si>
  <si>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</si>
  <si>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</si>
  <si>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</si>
  <si>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</si>
  <si>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</si>
  <si>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</si>
  <si>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</si>
  <si>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</si>
  <si>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</si>
  <si>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</si>
  <si>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</si>
  <si>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</si>
  <si>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</si>
  <si>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</si>
  <si>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</si>
  <si>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</si>
  <si>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</si>
  <si>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</si>
  <si>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</si>
  <si>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</si>
  <si>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</si>
  <si>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</si>
  <si>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</si>
  <si>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</si>
  <si>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</si>
  <si>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</si>
  <si>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</si>
  <si>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</si>
  <si>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</si>
  <si>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</si>
  <si>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</si>
  <si>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</si>
  <si>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</si>
  <si>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</si>
  <si>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</si>
  <si>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</si>
  <si>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</si>
  <si>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</si>
  <si>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</si>
  <si>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</si>
  <si>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</si>
  <si>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</si>
  <si>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</si>
  <si>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</si>
  <si>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</si>
  <si>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</si>
  <si>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</si>
  <si>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</si>
  <si>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</si>
  <si>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</si>
  <si>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</si>
  <si>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</si>
  <si>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</si>
  <si>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</si>
  <si>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</si>
  <si>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</si>
  <si>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</si>
  <si>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</si>
  <si>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</si>
  <si>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</si>
  <si>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</si>
  <si>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</si>
  <si>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</si>
  <si>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</si>
  <si>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</si>
  <si>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</si>
  <si>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</si>
  <si>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</si>
  <si>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</si>
  <si>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</si>
  <si>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</si>
  <si>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</si>
  <si>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</si>
  <si>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</si>
  <si>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</si>
  <si>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</si>
  <si>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</si>
  <si>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</si>
  <si>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</si>
  <si>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</si>
  <si>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</si>
  <si>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</si>
  <si>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</si>
  <si>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</si>
  <si>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</si>
  <si>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</si>
  <si>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</si>
  <si>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</si>
  <si>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</si>
  <si>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</si>
  <si>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</si>
  <si>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</si>
  <si>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</si>
  <si>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</si>
  <si>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</si>
  <si>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</si>
  <si>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</si>
  <si>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</si>
  <si>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</si>
  <si>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</si>
  <si>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</si>
  <si>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</si>
  <si>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</si>
  <si>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</si>
  <si>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</si>
  <si>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</si>
  <si>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</si>
  <si>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</si>
  <si>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</si>
  <si>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</si>
  <si>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</si>
  <si>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</si>
  <si>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</si>
  <si>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</si>
  <si>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</si>
  <si>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</si>
  <si>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</si>
  <si>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</si>
  <si>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</si>
  <si>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</si>
  <si>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</si>
  <si>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</si>
  <si>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</si>
  <si>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</si>
  <si>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</si>
  <si>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</si>
  <si>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</si>
  <si>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</si>
  <si>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</si>
  <si>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</si>
  <si>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</si>
  <si>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</si>
  <si>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</si>
  <si>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</si>
  <si>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</si>
  <si>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</si>
  <si>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</si>
  <si>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</si>
  <si>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</si>
  <si>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</si>
  <si>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</si>
  <si>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</si>
  <si>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</si>
  <si>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</si>
  <si>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</si>
  <si>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</si>
  <si>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</si>
  <si>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</si>
  <si>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</si>
  <si>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</si>
  <si>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</si>
  <si>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</si>
  <si>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</si>
  <si>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</si>
  <si>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</si>
  <si>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</si>
  <si>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</si>
  <si>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</si>
  <si>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</si>
  <si>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</si>
  <si>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</si>
  <si>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</si>
  <si>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</si>
  <si>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</si>
  <si>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</si>
  <si>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</si>
  <si>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</si>
  <si>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</si>
  <si>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</si>
  <si>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</si>
  <si>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</si>
  <si>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</si>
  <si>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</si>
  <si>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</si>
  <si>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</si>
  <si>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</si>
  <si>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</si>
  <si>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</si>
  <si>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</si>
  <si>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</si>
  <si>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</si>
  <si>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</si>
  <si>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</si>
  <si>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</si>
  <si>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</si>
  <si>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</si>
  <si>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</si>
  <si>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</si>
  <si>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</si>
  <si>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</si>
  <si>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</si>
  <si>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</si>
  <si>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</si>
  <si>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</si>
  <si>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</si>
  <si>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</si>
  <si>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</si>
  <si>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</si>
  <si>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</si>
  <si>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</si>
  <si>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</si>
  <si>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</si>
  <si>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</si>
  <si>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</si>
  <si>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</si>
  <si>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</si>
  <si>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</si>
  <si>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</si>
  <si>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</si>
  <si>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</si>
  <si>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</si>
  <si>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</si>
  <si>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</si>
  <si>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</si>
  <si>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</si>
  <si>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</si>
  <si>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</si>
  <si>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</si>
  <si>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</si>
  <si>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</si>
  <si>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</si>
  <si>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</si>
  <si>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</si>
  <si>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</si>
  <si>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</si>
  <si>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</si>
  <si>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</si>
  <si>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</si>
  <si>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</si>
  <si>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</si>
  <si>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</si>
  <si>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</si>
  <si>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</si>
  <si>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</si>
  <si>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</si>
  <si>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</si>
  <si>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</si>
  <si>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</si>
  <si>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</si>
  <si>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</si>
  <si>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</si>
  <si>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</si>
  <si>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</si>
  <si>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</si>
  <si>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</si>
  <si>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</si>
  <si>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</si>
  <si>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</si>
  <si>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</si>
  <si>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</si>
  <si>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</si>
  <si>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</si>
  <si>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</si>
  <si>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</si>
  <si>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</si>
  <si>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</si>
  <si>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</si>
  <si>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</si>
  <si>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</si>
  <si>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</si>
  <si>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</si>
  <si>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</si>
  <si>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</si>
  <si>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</si>
  <si>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</si>
  <si>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</si>
  <si>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</si>
  <si>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</si>
  <si>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</si>
  <si>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</si>
  <si>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</si>
  <si>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</si>
  <si>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</si>
  <si>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</si>
  <si>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</si>
  <si>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</si>
  <si>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</si>
  <si>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</si>
  <si>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</si>
  <si>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</si>
  <si>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</si>
  <si>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</si>
  <si>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</si>
  <si>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</si>
  <si>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</si>
  <si>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</si>
  <si>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</si>
  <si>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</si>
  <si>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</si>
  <si>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</si>
  <si>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</si>
  <si>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</si>
  <si>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</si>
  <si>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</si>
  <si>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</si>
  <si>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</si>
  <si>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</si>
  <si>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</si>
  <si>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</si>
  <si>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</si>
  <si>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</si>
  <si>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</si>
  <si>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</si>
  <si>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</si>
  <si>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</si>
  <si>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</si>
  <si>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</si>
  <si>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</si>
  <si>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</si>
  <si>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</si>
  <si>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</si>
  <si>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</si>
  <si>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</si>
  <si>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</si>
  <si>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</si>
  <si>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</si>
  <si>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</si>
  <si>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</si>
  <si>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</si>
  <si>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</si>
  <si>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</si>
  <si>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</si>
  <si>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</si>
  <si>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</si>
  <si>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</si>
  <si>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</si>
  <si>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</si>
  <si>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</si>
  <si>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</si>
  <si>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</si>
  <si>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</si>
  <si>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</si>
  <si>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</si>
  <si>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</si>
  <si>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</si>
  <si>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</si>
  <si>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</si>
  <si>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</si>
  <si>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</si>
  <si>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</si>
  <si>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</si>
  <si>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</si>
  <si>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</si>
  <si>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</si>
  <si>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</si>
  <si>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</si>
  <si>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</si>
  <si>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</si>
  <si>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</si>
  <si>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</si>
  <si>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</si>
  <si>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</si>
  <si>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</si>
  <si>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</si>
  <si>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</si>
  <si>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</si>
  <si>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</si>
  <si>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</si>
  <si>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</si>
  <si>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</si>
  <si>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</si>
  <si>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</si>
  <si>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</si>
  <si>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</si>
  <si>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</si>
  <si>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</si>
  <si>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</si>
  <si>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</si>
  <si>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</si>
  <si>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</si>
  <si>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</si>
  <si>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</si>
  <si>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</si>
  <si>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</si>
  <si>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</si>
  <si>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</si>
  <si>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</si>
  <si>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</si>
  <si>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</si>
  <si>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</si>
  <si>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</si>
  <si>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</si>
  <si>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</si>
  <si>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</si>
  <si>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</si>
  <si>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</si>
  <si>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</si>
  <si>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</si>
  <si>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</si>
  <si>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</si>
  <si>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</si>
  <si>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</si>
  <si>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</si>
  <si>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</si>
  <si>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</si>
  <si>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</si>
  <si>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</si>
  <si>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</si>
  <si>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</si>
  <si>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</si>
  <si>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</si>
  <si>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</si>
  <si>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</si>
  <si>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</si>
  <si>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</si>
  <si>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</si>
  <si>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</si>
  <si>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</si>
  <si>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</si>
  <si>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</si>
  <si>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</si>
  <si>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</si>
  <si>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</si>
  <si>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</si>
  <si>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</si>
  <si>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</si>
  <si>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</si>
  <si>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</si>
  <si>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</si>
  <si>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</si>
  <si>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</si>
  <si>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</si>
  <si>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</si>
  <si>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</si>
  <si>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</si>
  <si>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</si>
  <si>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</si>
  <si>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</si>
  <si>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</si>
  <si>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</si>
  <si>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</si>
  <si>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</si>
  <si>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</si>
  <si>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</si>
  <si>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</si>
  <si>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</si>
  <si>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</si>
  <si>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</si>
  <si>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</si>
  <si>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</si>
  <si>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</si>
  <si>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</si>
  <si>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</si>
  <si>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</si>
  <si>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</si>
  <si>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</si>
  <si>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</si>
  <si>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</si>
  <si>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</si>
  <si>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</si>
  <si>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</si>
  <si>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</si>
  <si>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</si>
  <si>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</si>
  <si>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</si>
  <si>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</si>
  <si>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</si>
  <si>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</si>
  <si>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</si>
  <si>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</si>
  <si>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</si>
  <si>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</si>
  <si>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</si>
  <si>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</si>
  <si>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</si>
  <si>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</si>
  <si>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</si>
  <si>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</si>
  <si>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</si>
  <si>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</si>
  <si>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</si>
  <si>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</si>
  <si>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</si>
  <si>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</si>
  <si>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</si>
  <si>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</si>
  <si>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</si>
  <si>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</si>
  <si>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</si>
  <si>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</si>
  <si>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</si>
  <si>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</si>
  <si>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</si>
  <si>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</si>
  <si>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</si>
  <si>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</si>
  <si>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</si>
  <si>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</si>
  <si>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</si>
  <si>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</si>
  <si>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</si>
  <si>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</si>
  <si>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</si>
  <si>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</si>
  <si>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</si>
  <si>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</si>
  <si>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 xml:space="preserve"> </t>
  </si>
  <si>
    <t>average donation</t>
  </si>
  <si>
    <t>sub-category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</si>
  <si>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</si>
  <si>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</si>
  <si>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</si>
  <si>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</si>
  <si>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</si>
  <si>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</si>
  <si>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</si>
  <si>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</si>
  <si>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</si>
  <si>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</si>
  <si>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</si>
  <si>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</si>
  <si>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</si>
  <si>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</si>
  <si>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</si>
  <si>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</si>
  <si>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</si>
  <si>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</si>
  <si>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</si>
  <si>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</si>
  <si>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</si>
  <si>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</si>
  <si>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</si>
  <si>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</si>
  <si>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</si>
  <si>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</si>
  <si>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</si>
  <si>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</si>
  <si>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</si>
  <si>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</si>
  <si>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</si>
  <si>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</si>
  <si>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</si>
  <si>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</si>
  <si>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</si>
  <si>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</si>
  <si>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</si>
  <si>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(All)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</si>
  <si>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</si>
  <si>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</si>
  <si>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</si>
  <si>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</si>
  <si>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</si>
  <si>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</si>
  <si>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</si>
  <si>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</si>
  <si>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</si>
  <si>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</si>
  <si>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</si>
  <si>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</si>
  <si>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</si>
  <si>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</si>
  <si>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</si>
  <si>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</si>
  <si>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total projects</t>
  </si>
  <si>
    <t>percentage successful</t>
  </si>
  <si>
    <t>percentage failed</t>
  </si>
  <si>
    <t>percentage canceled</t>
  </si>
  <si>
    <t>&lt; 1000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</si>
  <si>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</si>
  <si>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</si>
  <si>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</si>
  <si>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</si>
  <si>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</si>
  <si>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</si>
  <si>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</si>
  <si>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</si>
  <si>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</si>
  <si>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</si>
  <si>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&gt; 50000</t>
  </si>
  <si>
    <t>Success Outcomes</t>
  </si>
  <si>
    <t>Mean</t>
  </si>
  <si>
    <t>Median</t>
  </si>
  <si>
    <t>Minimum</t>
  </si>
  <si>
    <t>Maximum</t>
  </si>
  <si>
    <t>Variance</t>
  </si>
  <si>
    <t>Stand Dev</t>
  </si>
  <si>
    <t>Failed Outcomes</t>
  </si>
  <si>
    <t>Sum of pledged</t>
  </si>
  <si>
    <t>Sum of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</si>
</sst>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2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0" xfId="0" applyBorder="1"/>
    <xf numFmtId="9" fontId="0" fillId="0" borderId="10" xfId="0" applyNumberFormat="1" applyBorder="1"/>
    <xf numFmtId="0" fontId="16" fillId="0" borderId="0" xfId="0" applyFont="1"/>
    <xf numFmtId="0" fontId="16" fillId="0" borderId="10" xfId="0" applyFont="1" applyBorder="1"/>
    <xf numFmtId="0" fontId="0" fillId="0" borderId="0" xfId="0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Pivot!PivotTable2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D-4126-ACEC-4B4A6EC95D38}"/>
            </c:ext>
          </c:extLst>
        </c:ser>
        <c:ser>
          <c:idx val="1"/>
          <c:order val="1"/>
          <c:tx>
            <c:strRef>
              <c:f>'Category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4D-4126-ACEC-4B4A6EC95D38}"/>
            </c:ext>
          </c:extLst>
        </c:ser>
        <c:ser>
          <c:idx val="2"/>
          <c:order val="2"/>
          <c:tx>
            <c:strRef>
              <c:f>'Category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4D-4126-ACEC-4B4A6EC95D38}"/>
            </c:ext>
          </c:extLst>
        </c:ser>
        <c:ser>
          <c:idx val="3"/>
          <c:order val="3"/>
          <c:tx>
            <c:strRef>
              <c:f>'Category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4D-4126-ACEC-4B4A6EC95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7439487"/>
        <c:axId val="767445247"/>
      </c:barChart>
      <c:catAx>
        <c:axId val="76743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45247"/>
        <c:crosses val="autoZero"/>
        <c:auto val="1"/>
        <c:lblAlgn val="ctr"/>
        <c:lblOffset val="100"/>
        <c:noMultiLvlLbl val="0"/>
      </c:catAx>
      <c:valAx>
        <c:axId val="76744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43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 Pivot!PivotTable3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0-4230-800A-34F0DC6D4178}"/>
            </c:ext>
          </c:extLst>
        </c:ser>
        <c:ser>
          <c:idx val="1"/>
          <c:order val="1"/>
          <c:tx>
            <c:strRef>
              <c:f>'Sub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A0-4230-800A-34F0DC6D4178}"/>
            </c:ext>
          </c:extLst>
        </c:ser>
        <c:ser>
          <c:idx val="2"/>
          <c:order val="2"/>
          <c:tx>
            <c:strRef>
              <c:f>'Sub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A0-4230-800A-34F0DC6D4178}"/>
            </c:ext>
          </c:extLst>
        </c:ser>
        <c:ser>
          <c:idx val="3"/>
          <c:order val="3"/>
          <c:tx>
            <c:strRef>
              <c:f>'Sub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A0-4230-800A-34F0DC6D4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5434607"/>
        <c:axId val="1115433167"/>
      </c:barChart>
      <c:catAx>
        <c:axId val="111543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433167"/>
        <c:crosses val="autoZero"/>
        <c:auto val="1"/>
        <c:lblAlgn val="ctr"/>
        <c:lblOffset val="100"/>
        <c:noMultiLvlLbl val="0"/>
      </c:catAx>
      <c:valAx>
        <c:axId val="111543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43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[CrowdfundingBook.xlsx]Created Pivot!PivotTable7</c:name>
    <c:fmtId val="8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'Created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'Created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F-4658-ACB2-7DAB7BA9A575}"/>
            </c:ext>
          </c:extLst>
        </c:ser>
        <c:ser>
          <c:idx val="1"/>
          <c:order val="1"/>
          <c:tx>
            <c:strRef>
              <c:f>'Created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'Created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F-4658-ACB2-7DAB7BA9A575}"/>
            </c:ext>
          </c:extLst>
        </c:ser>
        <c:ser>
          <c:idx val="2"/>
          <c:order val="2"/>
          <c:tx>
            <c:strRef>
              <c:f>'Created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'Created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Pivot'!$D$6:$D$18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F-4658-ACB2-7DAB7BA9A575}"/>
            </c:ext>
          </c:extLst>
        </c:ser>
        <c:ser>
          <c:idx val="3"/>
          <c:order val="3"/>
          <c:tx>
            <c:strRef>
              <c:f>'Created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'Created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Pivot'!$E$6:$E$18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FF-48C0-B288-10AB104E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1980831"/>
        <c:axId val="1221967391"/>
      </c:lineChart>
      <c:catAx>
        <c:axId val="122198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967391"/>
        <c:crosses val="autoZero"/>
        <c:auto val="1"/>
        <c:lblAlgn val="ctr"/>
        <c:lblOffset val="100"/>
        <c:noMultiLvlLbl val="0"/>
      </c:catAx>
      <c:valAx>
        <c:axId val="122196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98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37-46D2-9AF1-7B3844C1E915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37-46D2-9AF1-7B3844C1E915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37-46D2-9AF1-7B3844C1E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1976511"/>
        <c:axId val="1221969791"/>
      </c:lineChart>
      <c:catAx>
        <c:axId val="122197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969791"/>
        <c:crosses val="autoZero"/>
        <c:auto val="1"/>
        <c:lblAlgn val="ctr"/>
        <c:lblOffset val="100"/>
        <c:noMultiLvlLbl val="0"/>
      </c:catAx>
      <c:valAx>
        <c:axId val="122196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97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[CrowdfundingBook.xlsx]Categtory Backers by Country!PivotTable1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'Categtory Backers by Country'!$B$3</c:f>
              <c:strCache>
                <c:ptCount val="1"/>
                <c:pt idx="0">
                  <c:v>Sum of pledged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'Categtory Backers by Country'!$A$4:$A$13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'Categtory Backers by Country'!$B$4:$B$13</c:f>
              <c:numCache>
                <c:formatCode>General</c:formatCode>
                <c:ptCount val="9"/>
                <c:pt idx="0">
                  <c:v>7510076</c:v>
                </c:pt>
                <c:pt idx="1">
                  <c:v>1735179</c:v>
                </c:pt>
                <c:pt idx="2">
                  <c:v>2015817</c:v>
                </c:pt>
                <c:pt idx="3">
                  <c:v>36176</c:v>
                </c:pt>
                <c:pt idx="4">
                  <c:v>7480097</c:v>
                </c:pt>
                <c:pt idx="5">
                  <c:v>1223931</c:v>
                </c:pt>
                <c:pt idx="6">
                  <c:v>3149827</c:v>
                </c:pt>
                <c:pt idx="7">
                  <c:v>3833725</c:v>
                </c:pt>
                <c:pt idx="8">
                  <c:v>15763227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46C-4F25-9716-7E559F0D1C1D}"/>
            </c:ext>
          </c:extLst>
        </c:ser>
        <c:ser>
          <c:idx val="1"/>
          <c:order val="1"/>
          <c:tx>
            <c:strRef>
              <c:f>'Categtory Backers by Country'!$C$3</c:f>
              <c:strCache>
                <c:ptCount val="1"/>
                <c:pt idx="0">
                  <c:v>Sum of goal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'Categtory Backers by Country'!$A$4:$A$13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'Categtory Backers by Country'!$C$4:$C$13</c:f>
              <c:numCache>
                <c:formatCode>General</c:formatCode>
                <c:ptCount val="9"/>
                <c:pt idx="0">
                  <c:v>8744700</c:v>
                </c:pt>
                <c:pt idx="1">
                  <c:v>1921300</c:v>
                </c:pt>
                <c:pt idx="2">
                  <c:v>2858000</c:v>
                </c:pt>
                <c:pt idx="3">
                  <c:v>25700</c:v>
                </c:pt>
                <c:pt idx="4">
                  <c:v>7026300</c:v>
                </c:pt>
                <c:pt idx="5">
                  <c:v>1351700</c:v>
                </c:pt>
                <c:pt idx="6">
                  <c:v>3240100</c:v>
                </c:pt>
                <c:pt idx="7">
                  <c:v>3177400</c:v>
                </c:pt>
                <c:pt idx="8">
                  <c:v>15637900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46C-4F25-9716-7E559F0D1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0568799"/>
        <c:axId val="1840569759"/>
      </c:barChart>
      <c:catAx>
        <c:axId val="184056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69759"/>
        <c:crosses val="autoZero"/>
        <c:auto val="1"/>
        <c:lblAlgn val="ctr"/>
        <c:lblOffset val="100"/>
        <c:noMultiLvlLbl val="0"/>
      </c:catAx>
      <c:valAx>
        <c:axId val="18405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6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2</xdr:row>
      <xdr:rowOff>165100</xdr:rowOff>
    </xdr:from>
    <xdr:to>
      <xdr:col>15</xdr:col>
      <xdr:colOff>171450</xdr:colOff>
      <xdr:row>24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35519-DC1C-A151-5117-952041CD7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3</xdr:row>
      <xdr:rowOff>31750</xdr:rowOff>
    </xdr:from>
    <xdr:to>
      <xdr:col>15</xdr:col>
      <xdr:colOff>146050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82B676-3115-79E6-320D-B071905D4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3</xdr:row>
      <xdr:rowOff>31750</xdr:rowOff>
    </xdr:from>
    <xdr:to>
      <xdr:col>13</xdr:col>
      <xdr:colOff>641350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6784BD-09F1-403F-3D43-4CA269534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430212</xdr:colOff>
      <xdr:row>2</xdr:row>
      <xdr:rowOff>44450</xdr:rowOff>
    </xdr:from>
    <xdr:to>
      <xdr:col>19</xdr:col>
      <xdr:colOff>561975</xdr:colOff>
      <xdr:row>22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2EFFB6-FB5F-FBDF-1322-32FE1412F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9</xdr:row>
      <xdr:rowOff>95250</xdr:rowOff>
    </xdr:from>
    <xdr:to>
      <xdr:col>13</xdr:col>
      <xdr:colOff>190500</xdr:colOff>
      <xdr:row>29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979027-CB08-1C20-6996-9E145DB2B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d Hillman" refreshedDate="45563.525969444447" createdVersion="8" refreshedVersion="8" minRefreshableVersion="3" recordCount="1000" xr:uid="{010C579E-E939-4333-AB30-4C984E1F8D39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3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d Hillman" refreshedDate="45563.556418287037" createdVersion="8" refreshedVersion="8" minRefreshableVersion="3" recordCount="1002" xr:uid="{32A2F8CF-574A-49D2-815D-2B7C6567697B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x v="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x v="1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x v="2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x v="3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x v="4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x v="4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x v="5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x v="6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x v="7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x v="8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x v="5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x v="9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x v="9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x v="3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x v="1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x v="11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x v="12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x v="13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x v="14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x v="15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x v="16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x v="17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x v="18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x v="6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x v="19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x v="2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x v="21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x v="22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x v="23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x v="24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x v="25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x v="26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x v="27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x v="28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x v="29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x v="3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x v="31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x v="32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x v="33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x v="34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x v="35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x v="36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x v="37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x v="38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x v="39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x v="4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x v="41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x v="42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x v="43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x v="44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x v="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x v="45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x v="44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x v="35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x v="46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x v="47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x v="48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x v="49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x v="5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x v="1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x v="51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x v="52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x v="22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x v="53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x v="54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x v="55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x v="49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x v="56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x v="57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x v="58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x v="59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x v="46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x v="6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x v="1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x v="61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x v="62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x v="63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x v="4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x v="6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x v="64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x v="65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x v="66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x v="67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x v="68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x v="69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x v="7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x v="71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x v="72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x v="73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x v="74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x v="75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x v="76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x v="77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x v="78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x v="49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x v="79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x v="8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x v="81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x v="82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x v="4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x v="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x v="79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x v="41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x v="83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x v="84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x v="85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x v="61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x v="26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x v="42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x v="5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x v="86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x v="87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x v="53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x v="88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x v="89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x v="9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x v="44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x v="7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x v="91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x v="92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x v="93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x v="94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x v="95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x v="96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x v="97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x v="98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x v="99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x v="1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x v="101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x v="102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x v="103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x v="104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x v="88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x v="6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x v="105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x v="106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x v="107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x v="37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x v="103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x v="108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x v="2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x v="109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x v="92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x v="91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x v="25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x v="11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x v="35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x v="111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x v="29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x v="8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x v="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x v="112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x v="113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x v="114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x v="115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x v="116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x v="117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x v="3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x v="118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x v="119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x v="48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x v="2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x v="55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x v="26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x v="12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x v="121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x v="122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x v="97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x v="123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x v="124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x v="125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x v="7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x v="126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x v="127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x v="6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x v="128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x v="129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x v="13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x v="44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x v="131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x v="132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x v="133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x v="134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x v="135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x v="136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x v="67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x v="137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x v="138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x v="139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x v="14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x v="41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x v="141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x v="142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x v="47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x v="143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x v="144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x v="139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x v="145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x v="146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x v="37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x v="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x v="118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x v="111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x v="147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x v="148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x v="81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x v="25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x v="67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x v="149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x v="15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x v="151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x v="152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x v="32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x v="153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x v="1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x v="154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x v="155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x v="156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x v="57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x v="157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x v="58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x v="158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x v="73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x v="159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x v="16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x v="161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x v="162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x v="163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x v="164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x v="165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x v="166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x v="44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x v="74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x v="167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x v="168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x v="133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x v="169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x v="29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x v="166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x v="17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x v="171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x v="172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x v="141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x v="173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x v="31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x v="49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x v="6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x v="174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x v="8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x v="175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x v="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x v="143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x v="67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x v="158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x v="176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x v="177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x v="178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x v="57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x v="92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x v="37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x v="9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x v="179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x v="12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x v="49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x v="18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x v="7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x v="181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x v="182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x v="42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x v="26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x v="183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x v="184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x v="185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x v="75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x v="166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x v="61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x v="2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x v="31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x v="5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x v="48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x v="186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x v="187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x v="141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x v="32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x v="122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x v="79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x v="188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x v="9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x v="36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x v="126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x v="189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x v="37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x v="19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x v="191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x v="6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x v="192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x v="55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x v="44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x v="26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x v="167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x v="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x v="79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x v="193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x v="74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x v="118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x v="54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x v="191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x v="194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x v="195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x v="178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x v="75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x v="9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x v="18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x v="196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x v="1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x v="4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x v="103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x v="47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x v="57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x v="141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x v="197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x v="198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x v="199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x v="2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x v="143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x v="191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x v="44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x v="97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x v="201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x v="202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x v="203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x v="88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x v="204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x v="103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x v="205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x v="206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x v="207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x v="208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x v="209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x v="21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x v="211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x v="212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x v="213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x v="25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x v="214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x v="215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x v="48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x v="79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x v="216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x v="217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x v="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x v="218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x v="54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x v="219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x v="55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x v="167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x v="29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x v="173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x v="62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x v="22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x v="221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x v="2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x v="41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x v="5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x v="79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x v="39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x v="37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x v="34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x v="5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x v="91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x v="222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x v="223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x v="79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x v="224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x v="225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x v="5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x v="74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x v="226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x v="227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x v="44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x v="186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x v="98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x v="14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x v="9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x v="228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x v="229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x v="23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x v="231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x v="232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x v="233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x v="166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x v="234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x v="235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x v="236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x v="126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x v="143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x v="237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x v="32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x v="12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x v="238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x v="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x v="79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x v="19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x v="239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x v="24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x v="241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x v="242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x v="74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x v="243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x v="244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x v="184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x v="75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x v="118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x v="245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x v="246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x v="247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x v="248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x v="12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x v="249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x v="25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x v="92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x v="151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x v="251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x v="252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x v="135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x v="5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x v="37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x v="253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x v="254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x v="255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x v="32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x v="135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x v="106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x v="256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x v="91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x v="257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x v="81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x v="32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x v="111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x v="258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x v="259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x v="26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x v="91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x v="29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x v="8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x v="118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x v="85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x v="261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x v="262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x v="79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x v="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x v="263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x v="73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x v="264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x v="22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x v="265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x v="266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x v="92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x v="267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x v="9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x v="166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x v="268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x v="269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x v="27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x v="271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x v="53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x v="272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x v="1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x v="22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x v="36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x v="136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x v="33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x v="273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x v="92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x v="22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x v="71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x v="274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x v="275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x v="276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x v="166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x v="133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x v="277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x v="3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x v="278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x v="241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x v="279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x v="5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x v="28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x v="98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x v="243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x v="166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x v="281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x v="255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x v="79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x v="186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x v="17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x v="282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x v="122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x v="283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x v="284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x v="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x v="285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x v="81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x v="286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x v="168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x v="262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x v="287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x v="118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x v="288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x v="172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x v="75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x v="252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x v="14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x v="111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x v="289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x v="133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x v="29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x v="291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x v="35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x v="96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x v="126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x v="4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x v="292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x v="79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x v="127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x v="118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x v="111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x v="223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x v="25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x v="135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x v="293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x v="294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x v="39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x v="295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x v="296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x v="97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x v="122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x v="197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x v="297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x v="122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x v="98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x v="298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x v="299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x v="3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x v="54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x v="301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x v="3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x v="81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x v="302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x v="303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x v="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x v="304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x v="25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x v="305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x v="4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x v="9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x v="5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x v="46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x v="306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x v="307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x v="77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x v="162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x v="34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x v="41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x v="308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x v="309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x v="29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x v="85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x v="31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x v="311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x v="312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x v="26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x v="25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x v="313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x v="5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x v="314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x v="62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x v="139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x v="315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x v="8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x v="316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x v="46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x v="251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x v="317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x v="318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x v="2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x v="31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x v="151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x v="215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x v="58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x v="143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x v="6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x v="154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x v="319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x v="32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x v="321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x v="58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x v="322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x v="323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x v="324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x v="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x v="9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x v="325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x v="98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x v="326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x v="88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x v="74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x v="327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x v="61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x v="83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x v="328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x v="139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x v="8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x v="65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x v="329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x v="275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x v="33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x v="1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x v="331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x v="332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x v="333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x v="334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x v="335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x v="336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x v="135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x v="168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x v="33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x v="39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x v="89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x v="337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x v="4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x v="338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x v="339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x v="313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x v="195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x v="34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x v="341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x v="275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x v="342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x v="133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x v="343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x v="151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x v="243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x v="344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x v="345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x v="346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x v="201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x v="6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x v="347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x v="155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x v="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x v="348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x v="83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x v="6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x v="349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x v="35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x v="351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x v="83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x v="352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x v="353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x v="14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x v="354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x v="14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x v="83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x v="355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x v="135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x v="33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x v="35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x v="356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x v="357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x v="358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x v="359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x v="36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x v="36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x v="361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x v="62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x v="362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x v="98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x v="105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x v="1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x v="363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x v="364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x v="91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x v="173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x v="1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x v="365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x v="168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x v="42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x v="49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x v="19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x v="136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x v="92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x v="46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x v="366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x v="14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x v="243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x v="367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x v="368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x v="369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x v="71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x v="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x v="37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x v="251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x v="371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x v="251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x v="372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x v="2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x v="19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x v="12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x v="122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x v="333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x v="8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x v="126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x v="35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x v="373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x v="374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x v="22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x v="36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x v="111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x v="35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x v="251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x v="375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x v="376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x v="7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x v="141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x v="377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x v="378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x v="2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x v="3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x v="36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x v="379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x v="48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x v="38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x v="144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x v="3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x v="211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x v="106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x v="41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x v="381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x v="83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x v="98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x v="272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x v="272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x v="61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x v="22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x v="35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x v="382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x v="7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x v="383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x v="133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x v="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x v="136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x v="306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x v="53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x v="384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x v="6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x v="81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x v="1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x v="241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x v="385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x v="386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x v="196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x v="26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x v="36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x v="65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x v="61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x v="316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x v="387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x v="73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x v="388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x v="333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x v="36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x v="389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x v="39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x v="92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x v="151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x v="391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x v="202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x v="81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x v="392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x v="135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x v="251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x v="135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x v="71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x v="393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x v="313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x v="42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x v="394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x v="136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x v="25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x v="395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x v="118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x v="22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x v="65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x v="47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x v="143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x v="75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x v="4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x v="74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x v="396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x v="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x v="173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x v="8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x v="55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x v="97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x v="62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x v="31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x v="31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x v="5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x v="397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x v="33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x v="398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x v="221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x v="17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x v="17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x v="25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x v="173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x v="399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x v="31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x v="2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x v="42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x v="7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x v="4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x v="178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x v="401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x v="136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x v="54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x v="173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x v="143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x v="103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x v="319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x v="402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x v="403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x v="85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x v="19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x v="404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x v="32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x v="405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x v="33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x v="106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x v="406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x v="14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x v="42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x v="35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x v="35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x v="407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x v="67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x v="53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x v="17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x v="313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x v="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x v="46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x v="7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x v="408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x v="409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x v="41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x v="166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x v="98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x v="22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x v="19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x v="22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x v="35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x v="26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x v="1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x v="3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x v="411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x v="412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x v="73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x v="26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x v="413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x v="106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x v="414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x v="53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x v="369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x v="415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x v="58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x v="111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x v="416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x v="5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x v="67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x v="396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x v="417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x v="126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x v="74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x v="418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x v="37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x v="419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x v="75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x v="306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x v="36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x v="42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x v="162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x v="46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x v="141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x v="12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x v="421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x v="174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x v="35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x v="422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x v="33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x v="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x v="36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x v="1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x v="423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x v="191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x v="58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x v="2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x v="14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x v="424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x v="37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x v="425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x v="306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x v="37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x v="426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x v="33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x v="427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x v="41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x v="136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x v="167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x v="428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x v="98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x v="429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x v="43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x v="12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x v="431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x v="162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x v="251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x v="44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x v="225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x v="2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x v="26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x v="58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x v="173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x v="432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x v="8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x v="55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x v="1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x v="409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x v="243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x v="75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x v="34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x v="433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x v="103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x v="168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x v="83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x v="434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x v="184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x v="136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x v="151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x v="291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x v="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x v="435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x v="436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x v="88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x v="142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x v="31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x v="437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x v="122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x v="65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x v="438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x v="2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x v="57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x v="136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x v="291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x v="41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x v="196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x v="12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x v="439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x v="166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x v="58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x v="309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x v="135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x v="44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x v="441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x v="126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x v="91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x v="22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x v="26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x v="67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x v="138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x v="442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x v="313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x v="44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x v="443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x v="191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x v="305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x v="75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x v="8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x v="151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x v="166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x v="75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x v="122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x v="33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x v="122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x v="444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x v="238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x v="47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x v="4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x v="445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x v="446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s v="food trucks"/>
  </r>
  <r>
    <m/>
    <m/>
    <m/>
    <x v="447"/>
    <m/>
    <m/>
    <x v="4"/>
    <m/>
    <m/>
    <x v="7"/>
    <m/>
    <m/>
    <x v="879"/>
    <m/>
    <m/>
    <m/>
    <m/>
    <m/>
    <x v="9"/>
    <m/>
  </r>
  <r>
    <m/>
    <m/>
    <m/>
    <x v="447"/>
    <m/>
    <m/>
    <x v="4"/>
    <m/>
    <m/>
    <x v="7"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0F6195-C834-40B8-AD4C-5D1CD0DA0D9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3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A848B6-1558-471A-B224-5BE6FC94C84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3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23A36E-85EE-4FE8-A87D-A56EA58EB1BA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342CBE-445C-4030-8631-A05765DDCBF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13" firstHeaderRow="0" firstDataRow="1" firstDataCol="1" rowPageCount="1" colPageCount="1"/>
  <pivotFields count="23">
    <pivotField showAll="0"/>
    <pivotField showAll="0"/>
    <pivotField showAll="0"/>
    <pivotField dataField="1" showAll="0">
      <items count="449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x="447"/>
        <item t="default"/>
      </items>
    </pivotField>
    <pivotField dataField="1" showAll="0"/>
    <pivotField showAll="0"/>
    <pivotField showAll="0"/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um of pledged" fld="4" baseField="0" baseItem="0"/>
    <dataField name="Sum of goal" fld="3" baseField="0" baseItem="0"/>
  </dataFields>
  <chartFormats count="2">
    <chartFormat chart="1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1D1F-7BF2-48B5-90D6-92034960429D}">
  <dimension ref="A2:F15"/>
  <sheetViews>
    <sheetView workbookViewId="0">
      <selection activeCell="E10" sqref="E1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2" spans="1:6" x14ac:dyDescent="0.35">
      <c r="A2" s="8" t="s">
        <v>6</v>
      </c>
      <c r="B2" t="s">
        <v>2070</v>
      </c>
    </row>
    <row r="4" spans="1:6" x14ac:dyDescent="0.35">
      <c r="A4" s="8" t="s">
        <v>2045</v>
      </c>
      <c r="B4" s="8" t="s">
        <v>2044</v>
      </c>
    </row>
    <row r="5" spans="1:6" x14ac:dyDescent="0.3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9" t="s">
        <v>2035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5">
      <c r="A7" s="9" t="s">
        <v>2036</v>
      </c>
      <c r="B7">
        <v>4</v>
      </c>
      <c r="C7">
        <v>20</v>
      </c>
      <c r="E7">
        <v>22</v>
      </c>
      <c r="F7">
        <v>46</v>
      </c>
    </row>
    <row r="8" spans="1:6" x14ac:dyDescent="0.35">
      <c r="A8" s="9" t="s">
        <v>2037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5">
      <c r="A9" s="9" t="s">
        <v>2043</v>
      </c>
      <c r="E9">
        <v>4</v>
      </c>
      <c r="F9">
        <v>4</v>
      </c>
    </row>
    <row r="10" spans="1:6" x14ac:dyDescent="0.35">
      <c r="A10" s="9" t="s">
        <v>2038</v>
      </c>
      <c r="B10">
        <v>10</v>
      </c>
      <c r="C10">
        <v>66</v>
      </c>
      <c r="E10">
        <v>99</v>
      </c>
      <c r="F10">
        <v>175</v>
      </c>
    </row>
    <row r="11" spans="1:6" x14ac:dyDescent="0.35">
      <c r="A11" s="9" t="s">
        <v>2039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5">
      <c r="A12" s="9" t="s">
        <v>2040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5">
      <c r="A13" s="9" t="s">
        <v>2041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5">
      <c r="A14" s="9" t="s">
        <v>2042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5">
      <c r="A15" s="9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845C-835A-415A-B167-A8E30485054C}">
  <dimension ref="A1:F30"/>
  <sheetViews>
    <sheetView workbookViewId="0">
      <selection activeCell="J28" sqref="J28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8" t="s">
        <v>6</v>
      </c>
      <c r="B1" t="s">
        <v>2070</v>
      </c>
    </row>
    <row r="2" spans="1:6" x14ac:dyDescent="0.35">
      <c r="A2" s="8" t="s">
        <v>2071</v>
      </c>
      <c r="B2" t="s">
        <v>2070</v>
      </c>
    </row>
    <row r="4" spans="1:6" x14ac:dyDescent="0.35">
      <c r="A4" s="8" t="s">
        <v>2045</v>
      </c>
      <c r="B4" s="8" t="s">
        <v>2044</v>
      </c>
    </row>
    <row r="5" spans="1:6" x14ac:dyDescent="0.3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9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9" t="s">
        <v>2055</v>
      </c>
      <c r="E7">
        <v>4</v>
      </c>
      <c r="F7">
        <v>4</v>
      </c>
    </row>
    <row r="8" spans="1:6" x14ac:dyDescent="0.35">
      <c r="A8" s="9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9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9" t="s">
        <v>2056</v>
      </c>
      <c r="C10">
        <v>8</v>
      </c>
      <c r="E10">
        <v>10</v>
      </c>
      <c r="F10">
        <v>18</v>
      </c>
    </row>
    <row r="11" spans="1:6" x14ac:dyDescent="0.35">
      <c r="A11" s="9" t="s">
        <v>2063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9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9" t="s">
        <v>2057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9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9" t="s">
        <v>2059</v>
      </c>
      <c r="C15">
        <v>3</v>
      </c>
      <c r="E15">
        <v>4</v>
      </c>
      <c r="F15">
        <v>7</v>
      </c>
    </row>
    <row r="16" spans="1:6" x14ac:dyDescent="0.35">
      <c r="A16" s="9" t="s">
        <v>2053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9" t="s">
        <v>2064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9" t="s">
        <v>2062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9" t="s">
        <v>2069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9" t="s">
        <v>2065</v>
      </c>
      <c r="C20">
        <v>4</v>
      </c>
      <c r="E20">
        <v>4</v>
      </c>
      <c r="F20">
        <v>8</v>
      </c>
    </row>
    <row r="21" spans="1:6" x14ac:dyDescent="0.35">
      <c r="A21" s="9" t="s">
        <v>2060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9" t="s">
        <v>2049</v>
      </c>
      <c r="C22">
        <v>9</v>
      </c>
      <c r="E22">
        <v>5</v>
      </c>
      <c r="F22">
        <v>14</v>
      </c>
    </row>
    <row r="23" spans="1:6" x14ac:dyDescent="0.35">
      <c r="A23" s="9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9" t="s">
        <v>2051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9" t="s">
        <v>2066</v>
      </c>
      <c r="C25">
        <v>7</v>
      </c>
      <c r="E25">
        <v>14</v>
      </c>
      <c r="F25">
        <v>21</v>
      </c>
    </row>
    <row r="26" spans="1:6" x14ac:dyDescent="0.35">
      <c r="A26" s="9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9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9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9" t="s">
        <v>2061</v>
      </c>
      <c r="E29">
        <v>3</v>
      </c>
      <c r="F29">
        <v>3</v>
      </c>
    </row>
    <row r="30" spans="1:6" x14ac:dyDescent="0.35">
      <c r="A30" s="9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C63F-ED96-43BC-8198-7DE04B442053}">
  <dimension ref="A1:F18"/>
  <sheetViews>
    <sheetView tabSelected="1" workbookViewId="0">
      <selection activeCell="H31" sqref="H31"/>
    </sheetView>
  </sheetViews>
  <sheetFormatPr defaultRowHeight="15.5" x14ac:dyDescent="0.35"/>
  <cols>
    <col min="1" max="1" width="27.08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10.58203125" bestFit="1" customWidth="1"/>
  </cols>
  <sheetData>
    <row r="1" spans="1:6" x14ac:dyDescent="0.35">
      <c r="A1" s="8" t="s">
        <v>2071</v>
      </c>
      <c r="B1" t="s">
        <v>2070</v>
      </c>
    </row>
    <row r="2" spans="1:6" x14ac:dyDescent="0.35">
      <c r="A2" s="8" t="s">
        <v>2086</v>
      </c>
      <c r="B2" t="s">
        <v>2070</v>
      </c>
    </row>
    <row r="4" spans="1:6" x14ac:dyDescent="0.35">
      <c r="A4" s="8" t="s">
        <v>2045</v>
      </c>
      <c r="B4" s="8" t="s">
        <v>2044</v>
      </c>
    </row>
    <row r="5" spans="1:6" x14ac:dyDescent="0.3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9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9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9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9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9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9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9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9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9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9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9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9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9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618C-2DEA-446E-83D3-6F75B3A39E48}">
  <dimension ref="A1:I13"/>
  <sheetViews>
    <sheetView workbookViewId="0">
      <selection activeCell="P31" sqref="P31"/>
    </sheetView>
  </sheetViews>
  <sheetFormatPr defaultRowHeight="15.5" x14ac:dyDescent="0.35"/>
  <cols>
    <col min="1" max="1" width="11.75" customWidth="1"/>
    <col min="2" max="2" width="10" customWidth="1"/>
    <col min="5" max="5" width="12.58203125" customWidth="1"/>
    <col min="6" max="6" width="19.75" customWidth="1"/>
    <col min="7" max="7" width="16" customWidth="1"/>
    <col min="8" max="8" width="18.6640625" customWidth="1"/>
  </cols>
  <sheetData>
    <row r="1" spans="1:9" x14ac:dyDescent="0.35">
      <c r="A1" s="14" t="s">
        <v>2</v>
      </c>
      <c r="B1" s="14" t="s">
        <v>20</v>
      </c>
      <c r="C1" s="14" t="s">
        <v>14</v>
      </c>
      <c r="D1" s="14" t="s">
        <v>74</v>
      </c>
      <c r="E1" s="14" t="s">
        <v>2087</v>
      </c>
      <c r="F1" s="14" t="s">
        <v>2088</v>
      </c>
      <c r="G1" s="14" t="s">
        <v>2089</v>
      </c>
      <c r="H1" s="14" t="s">
        <v>2090</v>
      </c>
      <c r="I1" t="s">
        <v>2030</v>
      </c>
    </row>
    <row r="2" spans="1:9" x14ac:dyDescent="0.35">
      <c r="A2" s="11" t="s">
        <v>2091</v>
      </c>
      <c r="B2" s="11">
        <f>COUNTIFS(Crowdfunding!G2:G1001, "successful", Crowdfunding!D2:D1001, "&lt;1000")</f>
        <v>30</v>
      </c>
      <c r="C2" s="11">
        <f>COUNTIFS(Crowdfunding!G2:G1001, "failed", Crowdfunding!D2:D1001, "&lt;1000")</f>
        <v>20</v>
      </c>
      <c r="D2" s="11">
        <f>COUNTIFS(Crowdfunding!G2:G1001, "canceled", Crowdfunding!D2:D1001, "&lt;1000")</f>
        <v>1</v>
      </c>
      <c r="E2" s="11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9" x14ac:dyDescent="0.35">
      <c r="A3" s="11" t="s">
        <v>2092</v>
      </c>
      <c r="B3" s="11">
        <f>COUNTIFS(Crowdfunding!G2:G1001, "successful", Crowdfunding!D2:D1001, "&gt;=1000", Crowdfunding!D2:D1001, "&lt;=4999")</f>
        <v>191</v>
      </c>
      <c r="C3" s="11">
        <f>COUNTIFS(Crowdfunding!G2:G1001, "failed", Crowdfunding!D2:D1001, "&gt;=1000", Crowdfunding!D2:D1001, "&lt;=4999")</f>
        <v>38</v>
      </c>
      <c r="D3" s="11">
        <f>COUNTIFS(Crowdfunding!G2:G1001, "canceled", Crowdfunding!D2:D1001, "&gt;=1000", Crowdfunding!D2:D1001, "&lt;=4999")</f>
        <v>2</v>
      </c>
      <c r="E3" s="11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9" x14ac:dyDescent="0.35">
      <c r="A4" s="11" t="s">
        <v>2093</v>
      </c>
      <c r="B4" s="11">
        <f>COUNTIFS(Crowdfunding!G2:G1001, "successful", Crowdfunding!D2:D1001, "&gt;=5000", Crowdfunding!D2:D1001, "&lt;=9999")</f>
        <v>164</v>
      </c>
      <c r="C4" s="11">
        <f>COUNTIFS(Crowdfunding!G2:G1001, "failed", Crowdfunding!D2:D1001, "&gt;=5000", Crowdfunding!D2:D1001, "&lt;=9999")</f>
        <v>126</v>
      </c>
      <c r="D4" s="11">
        <f>COUNTIFS(Crowdfunding!G2:G1001, "canceled", Crowdfunding!D2:D1001, "&gt;=5000", Crowdfunding!D2:D1001, "&lt;=9999")</f>
        <v>25</v>
      </c>
      <c r="E4" s="11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9" x14ac:dyDescent="0.35">
      <c r="A5" s="11" t="s">
        <v>2094</v>
      </c>
      <c r="B5" s="11">
        <f>COUNTIFS(Crowdfunding!G2:G1001, "successful", Crowdfunding!D2:D1001, "&gt;=10000", Crowdfunding!D2:D1001, "&lt;=14999")</f>
        <v>4</v>
      </c>
      <c r="C5" s="11">
        <f>COUNTIFS(Crowdfunding!G2:G1001, "failed", Crowdfunding!D2:D1001, "&gt;=10000", Crowdfunding!D2:D1001, "&lt;=14999")</f>
        <v>5</v>
      </c>
      <c r="D5" s="11">
        <f>COUNTIFS(Crowdfunding!G2:G1001, "canceled", Crowdfunding!D2:D1001, "&gt;=10000", Crowdfunding!D2:D1001, "&lt;=14999")</f>
        <v>0</v>
      </c>
      <c r="E5" s="11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9" x14ac:dyDescent="0.35">
      <c r="A6" s="11" t="s">
        <v>2095</v>
      </c>
      <c r="B6" s="11">
        <f>COUNTIFS(Crowdfunding!G2:G1001, "successful", Crowdfunding!D2:D1001, "&gt;=15000", Crowdfunding!D2:D1001, "&lt;=19999")</f>
        <v>10</v>
      </c>
      <c r="C6" s="11">
        <f>COUNTIFS(Crowdfunding!G2:G1001, "failed", Crowdfunding!D2:D1001, "&gt;=15000", Crowdfunding!D2:D1001, "&lt;=19999")</f>
        <v>0</v>
      </c>
      <c r="D6" s="11">
        <f>COUNTIFS(Crowdfunding!G2:G1001, "canceled", Crowdfunding!D2:D1001, "&gt;=15000", Crowdfunding!D2:D1001, "&lt;=19999")</f>
        <v>0</v>
      </c>
      <c r="E6" s="11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9" x14ac:dyDescent="0.35">
      <c r="A7" s="11" t="s">
        <v>2096</v>
      </c>
      <c r="B7" s="11">
        <f>COUNTIFS(Crowdfunding!G2:G1001, "successful", Crowdfunding!D2:D1001, "&gt;=20000", Crowdfunding!D2:D1001, "&lt;=24999")</f>
        <v>7</v>
      </c>
      <c r="C7" s="11">
        <f>COUNTIFS(Crowdfunding!G2:G1001, "failed", Crowdfunding!D2:D1001, "&gt;=20000", Crowdfunding!D2:D1001, "&lt;=24999")</f>
        <v>0</v>
      </c>
      <c r="D7" s="11">
        <f>COUNTIFS(Crowdfunding!G2:G1001, "canceled", Crowdfunding!D2:D1001, "&gt;=20000", Crowdfunding!D2:D1001, "&lt;=24999")</f>
        <v>0</v>
      </c>
      <c r="E7" s="11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9" x14ac:dyDescent="0.35">
      <c r="A8" s="11" t="s">
        <v>2097</v>
      </c>
      <c r="B8" s="11">
        <f>COUNTIFS(Crowdfunding!G2:G1001, "successful", Crowdfunding!D2:D1001, "&gt;=25000", Crowdfunding!D2:D1001, "&lt;=29999")</f>
        <v>11</v>
      </c>
      <c r="C8" s="11">
        <f>COUNTIFS(Crowdfunding!G2:G1001, "failed", Crowdfunding!D2:D1001, "&gt;=25000", Crowdfunding!D2:D1001, "&lt;=29999")</f>
        <v>3</v>
      </c>
      <c r="D8" s="11">
        <f>COUNTIFS(Crowdfunding!G2:G1001, "canceled", Crowdfunding!D2:D1001, "&gt;=25000", Crowdfunding!D2:D1001, "&lt;=29999")</f>
        <v>0</v>
      </c>
      <c r="E8" s="11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9" x14ac:dyDescent="0.35">
      <c r="A9" s="11" t="s">
        <v>2098</v>
      </c>
      <c r="B9" s="11">
        <f>COUNTIFS(Crowdfunding!G2:G1001, "successful", Crowdfunding!D2:D1001, "&gt;=30000", Crowdfunding!D2:D1001, "&lt;=34999")</f>
        <v>7</v>
      </c>
      <c r="C9" s="11">
        <f>COUNTIFS(Crowdfunding!G2:G1001, "failed", Crowdfunding!D2:D1001, "&gt;=30000", Crowdfunding!D2:D1001, "&lt;=34999")</f>
        <v>0</v>
      </c>
      <c r="D9" s="11">
        <f>COUNTIFS(Crowdfunding!G2:G1001, "canceled", Crowdfunding!D2:D1001, "&gt;=30000", Crowdfunding!D2:D1001, "&lt;=34999")</f>
        <v>0</v>
      </c>
      <c r="E9" s="11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9" x14ac:dyDescent="0.35">
      <c r="A10" s="11" t="s">
        <v>2099</v>
      </c>
      <c r="B10" s="11">
        <f>COUNTIFS(Crowdfunding!G2:G1001, "successful", Crowdfunding!D2:D1001, "&gt;=35000", Crowdfunding!D2:D1001, "&lt;=39999")</f>
        <v>8</v>
      </c>
      <c r="C10" s="11">
        <f>COUNTIFS(Crowdfunding!G2:G1001, "failed", Crowdfunding!D2:D1001, "&gt;=35000", Crowdfunding!D2:D1001, "&lt;=39999")</f>
        <v>3</v>
      </c>
      <c r="D10" s="11">
        <f>COUNTIFS(Crowdfunding!G2:G1001, "canceled", Crowdfunding!D2:D1001, "&gt;=35000", Crowdfunding!D2:D1001, "&lt;=39999")</f>
        <v>1</v>
      </c>
      <c r="E10" s="11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9" x14ac:dyDescent="0.35">
      <c r="A11" s="11" t="s">
        <v>2100</v>
      </c>
      <c r="B11" s="11">
        <f>COUNTIFS(Crowdfunding!G2:G1001, "successful", Crowdfunding!D2:D1001, "&gt;=40000", Crowdfunding!D2:D1001, "&lt;=44999")</f>
        <v>11</v>
      </c>
      <c r="C11" s="11">
        <f>COUNTIFS(Crowdfunding!G2:G1001, "failed", Crowdfunding!D2:D1001, "&gt;=40000", Crowdfunding!D2:D1001, "&lt;=44999")</f>
        <v>3</v>
      </c>
      <c r="D11" s="11">
        <f>COUNTIFS(Crowdfunding!G2:G1001, "canceled", Crowdfunding!D2:D1001, "&gt;=40000", Crowdfunding!D2:D1001, "&lt;=44999")</f>
        <v>0</v>
      </c>
      <c r="E11" s="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9" x14ac:dyDescent="0.35">
      <c r="A12" s="11" t="s">
        <v>2101</v>
      </c>
      <c r="B12" s="11">
        <f>COUNTIFS(Crowdfunding!G2:G1001, "successful", Crowdfunding!D2:D1001, "&gt;=45000", Crowdfunding!D2:D1001, "&lt;=49999")</f>
        <v>8</v>
      </c>
      <c r="C12" s="11">
        <f>COUNTIFS(Crowdfunding!G2:G1001, "failed", Crowdfunding!D2:D1001, "&gt;=45000", Crowdfunding!D2:D1001, "&lt;=49999")</f>
        <v>3</v>
      </c>
      <c r="D12" s="11">
        <f>COUNTIFS(Crowdfunding!G2:G1001, "canceled", Crowdfunding!D2:D1001, "&gt;=45000", Crowdfunding!D2:D1001, "&lt;=49999")</f>
        <v>0</v>
      </c>
      <c r="E12" s="11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9" x14ac:dyDescent="0.35">
      <c r="A13" s="11" t="s">
        <v>2102</v>
      </c>
      <c r="B13" s="11">
        <f>COUNTIFS(Crowdfunding!G2:G1001, "successful", Crowdfunding!D2:D1001, "&gt;50000")</f>
        <v>114</v>
      </c>
      <c r="C13" s="11">
        <f>COUNTIFS(Crowdfunding!G2:G1001, "failed", Crowdfunding!D2:D1001, "&gt;50000")</f>
        <v>163</v>
      </c>
      <c r="D13" s="11">
        <f>COUNTIFS(Crowdfunding!G2:G1001, "canceled", Crowdfunding!D2:D1001, "&gt;50000")</f>
        <v>28</v>
      </c>
      <c r="E13" s="11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750B-DE41-4DB5-8612-CA643A8809AD}">
  <dimension ref="B1:O566"/>
  <sheetViews>
    <sheetView workbookViewId="0">
      <selection activeCell="I13" sqref="I13"/>
    </sheetView>
  </sheetViews>
  <sheetFormatPr defaultRowHeight="15.5" x14ac:dyDescent="0.35"/>
  <cols>
    <col min="2" max="2" width="14.25" customWidth="1"/>
    <col min="3" max="3" width="17.08203125" customWidth="1"/>
    <col min="4" max="4" width="11.83203125" customWidth="1"/>
    <col min="5" max="5" width="16.83203125" customWidth="1"/>
    <col min="7" max="7" width="11.08203125" customWidth="1"/>
    <col min="8" max="8" width="13.58203125" customWidth="1"/>
    <col min="11" max="11" width="12.33203125" customWidth="1"/>
  </cols>
  <sheetData>
    <row r="1" spans="2:15" x14ac:dyDescent="0.35">
      <c r="B1" s="1" t="s">
        <v>4</v>
      </c>
      <c r="C1" s="1" t="s">
        <v>5</v>
      </c>
      <c r="D1" s="1" t="s">
        <v>4</v>
      </c>
      <c r="E1" s="1" t="s">
        <v>5</v>
      </c>
      <c r="G1" s="13" t="s">
        <v>2103</v>
      </c>
      <c r="J1" s="13" t="s">
        <v>2110</v>
      </c>
    </row>
    <row r="2" spans="2:15" x14ac:dyDescent="0.35">
      <c r="B2" t="s">
        <v>20</v>
      </c>
      <c r="C2">
        <v>158</v>
      </c>
      <c r="D2" t="s">
        <v>14</v>
      </c>
      <c r="E2">
        <v>0</v>
      </c>
      <c r="G2" t="s">
        <v>2104</v>
      </c>
      <c r="H2">
        <f>AVERAGE(C2:C2:C566)</f>
        <v>851.14690265486729</v>
      </c>
      <c r="J2" t="str">
        <f t="shared" ref="J2:J7" si="0">G2</f>
        <v>Mean</v>
      </c>
      <c r="K2">
        <f>AVERAGE(E2:E2:E365)</f>
        <v>585.61538461538464</v>
      </c>
      <c r="O2" t="s">
        <v>2030</v>
      </c>
    </row>
    <row r="3" spans="2:15" x14ac:dyDescent="0.35">
      <c r="B3" t="s">
        <v>20</v>
      </c>
      <c r="C3">
        <v>1425</v>
      </c>
      <c r="D3" t="s">
        <v>14</v>
      </c>
      <c r="E3">
        <v>24</v>
      </c>
      <c r="G3" t="s">
        <v>2105</v>
      </c>
      <c r="H3">
        <f>MEDIAN(C2:C2:C566)</f>
        <v>201</v>
      </c>
      <c r="J3" t="str">
        <f t="shared" si="0"/>
        <v>Median</v>
      </c>
      <c r="K3">
        <f>MEDIAN(E2:E2:E365)</f>
        <v>114.5</v>
      </c>
    </row>
    <row r="4" spans="2:15" x14ac:dyDescent="0.35">
      <c r="B4" t="s">
        <v>20</v>
      </c>
      <c r="C4">
        <v>174</v>
      </c>
      <c r="D4" t="s">
        <v>14</v>
      </c>
      <c r="E4">
        <v>53</v>
      </c>
      <c r="G4" t="s">
        <v>2106</v>
      </c>
      <c r="H4">
        <f>MIN(C2:C2:C566)</f>
        <v>16</v>
      </c>
      <c r="J4" t="str">
        <f t="shared" si="0"/>
        <v>Minimum</v>
      </c>
      <c r="K4">
        <f>MIN(E2:E365)</f>
        <v>0</v>
      </c>
    </row>
    <row r="5" spans="2:15" x14ac:dyDescent="0.35">
      <c r="B5" t="s">
        <v>20</v>
      </c>
      <c r="C5">
        <v>227</v>
      </c>
      <c r="D5" t="s">
        <v>14</v>
      </c>
      <c r="E5">
        <v>18</v>
      </c>
      <c r="G5" t="s">
        <v>2107</v>
      </c>
      <c r="H5">
        <f>MAX(C2:C2:C566)</f>
        <v>7295</v>
      </c>
      <c r="J5" t="str">
        <f t="shared" si="0"/>
        <v>Maximum</v>
      </c>
      <c r="K5">
        <f>MAX(E2:E365)</f>
        <v>6080</v>
      </c>
    </row>
    <row r="6" spans="2:15" x14ac:dyDescent="0.35">
      <c r="B6" t="s">
        <v>20</v>
      </c>
      <c r="C6">
        <v>220</v>
      </c>
      <c r="D6" t="s">
        <v>14</v>
      </c>
      <c r="E6">
        <v>44</v>
      </c>
      <c r="G6" t="s">
        <v>2108</v>
      </c>
      <c r="H6">
        <f>_xlfn.VAR.P(C2:C566)</f>
        <v>1603373.7324019109</v>
      </c>
      <c r="J6" t="str">
        <f t="shared" si="0"/>
        <v>Variance</v>
      </c>
      <c r="K6">
        <f>_xlfn.VAR.P(E2:E365)</f>
        <v>921574.68174133555</v>
      </c>
    </row>
    <row r="7" spans="2:15" x14ac:dyDescent="0.35">
      <c r="B7" t="s">
        <v>20</v>
      </c>
      <c r="C7">
        <v>98</v>
      </c>
      <c r="D7" t="s">
        <v>14</v>
      </c>
      <c r="E7">
        <v>27</v>
      </c>
      <c r="G7" t="s">
        <v>2109</v>
      </c>
      <c r="H7">
        <f>_xlfn.STDEV.P(C2:C566)</f>
        <v>1266.2439466397898</v>
      </c>
      <c r="J7" t="str">
        <f t="shared" si="0"/>
        <v>Stand Dev</v>
      </c>
      <c r="K7">
        <f>_xlfn.STDEV.P(E2:E365)</f>
        <v>959.98681331637863</v>
      </c>
    </row>
    <row r="8" spans="2:15" x14ac:dyDescent="0.35">
      <c r="B8" t="s">
        <v>20</v>
      </c>
      <c r="C8">
        <v>100</v>
      </c>
      <c r="D8" t="s">
        <v>14</v>
      </c>
      <c r="E8">
        <v>55</v>
      </c>
    </row>
    <row r="9" spans="2:15" x14ac:dyDescent="0.35">
      <c r="B9" t="s">
        <v>20</v>
      </c>
      <c r="C9">
        <v>1249</v>
      </c>
      <c r="D9" t="s">
        <v>14</v>
      </c>
      <c r="E9">
        <v>200</v>
      </c>
    </row>
    <row r="10" spans="2:15" x14ac:dyDescent="0.35">
      <c r="B10" t="s">
        <v>20</v>
      </c>
      <c r="C10">
        <v>1396</v>
      </c>
      <c r="D10" t="s">
        <v>14</v>
      </c>
      <c r="E10">
        <v>452</v>
      </c>
    </row>
    <row r="11" spans="2:15" x14ac:dyDescent="0.35">
      <c r="B11" t="s">
        <v>20</v>
      </c>
      <c r="C11">
        <v>890</v>
      </c>
      <c r="D11" t="s">
        <v>14</v>
      </c>
      <c r="E11">
        <v>674</v>
      </c>
    </row>
    <row r="12" spans="2:15" x14ac:dyDescent="0.35">
      <c r="B12" t="s">
        <v>20</v>
      </c>
      <c r="C12">
        <v>142</v>
      </c>
      <c r="D12" t="s">
        <v>14</v>
      </c>
      <c r="E12">
        <v>558</v>
      </c>
    </row>
    <row r="13" spans="2:15" x14ac:dyDescent="0.35">
      <c r="B13" t="s">
        <v>20</v>
      </c>
      <c r="C13">
        <v>2673</v>
      </c>
      <c r="D13" t="s">
        <v>14</v>
      </c>
      <c r="E13">
        <v>15</v>
      </c>
    </row>
    <row r="14" spans="2:15" x14ac:dyDescent="0.35">
      <c r="B14" t="s">
        <v>20</v>
      </c>
      <c r="C14">
        <v>163</v>
      </c>
      <c r="D14" t="s">
        <v>14</v>
      </c>
      <c r="E14">
        <v>2307</v>
      </c>
    </row>
    <row r="15" spans="2:15" x14ac:dyDescent="0.35">
      <c r="B15" t="s">
        <v>20</v>
      </c>
      <c r="C15">
        <v>2220</v>
      </c>
      <c r="D15" t="s">
        <v>14</v>
      </c>
      <c r="E15">
        <v>88</v>
      </c>
    </row>
    <row r="16" spans="2:15" x14ac:dyDescent="0.35">
      <c r="B16" t="s">
        <v>20</v>
      </c>
      <c r="C16">
        <v>1606</v>
      </c>
      <c r="D16" t="s">
        <v>14</v>
      </c>
      <c r="E16">
        <v>48</v>
      </c>
    </row>
    <row r="17" spans="2:5" x14ac:dyDescent="0.35">
      <c r="B17" t="s">
        <v>20</v>
      </c>
      <c r="C17">
        <v>129</v>
      </c>
      <c r="D17" t="s">
        <v>14</v>
      </c>
      <c r="E17">
        <v>1</v>
      </c>
    </row>
    <row r="18" spans="2:5" x14ac:dyDescent="0.35">
      <c r="B18" t="s">
        <v>20</v>
      </c>
      <c r="C18">
        <v>226</v>
      </c>
      <c r="D18" t="s">
        <v>14</v>
      </c>
      <c r="E18">
        <v>1467</v>
      </c>
    </row>
    <row r="19" spans="2:5" x14ac:dyDescent="0.35">
      <c r="B19" t="s">
        <v>20</v>
      </c>
      <c r="C19">
        <v>5419</v>
      </c>
      <c r="D19" t="s">
        <v>14</v>
      </c>
      <c r="E19">
        <v>75</v>
      </c>
    </row>
    <row r="20" spans="2:5" x14ac:dyDescent="0.35">
      <c r="B20" t="s">
        <v>20</v>
      </c>
      <c r="C20">
        <v>165</v>
      </c>
      <c r="D20" t="s">
        <v>14</v>
      </c>
      <c r="E20">
        <v>120</v>
      </c>
    </row>
    <row r="21" spans="2:5" x14ac:dyDescent="0.35">
      <c r="B21" t="s">
        <v>20</v>
      </c>
      <c r="C21">
        <v>1965</v>
      </c>
      <c r="D21" t="s">
        <v>14</v>
      </c>
      <c r="E21">
        <v>2253</v>
      </c>
    </row>
    <row r="22" spans="2:5" x14ac:dyDescent="0.35">
      <c r="B22" t="s">
        <v>20</v>
      </c>
      <c r="C22">
        <v>16</v>
      </c>
      <c r="D22" t="s">
        <v>14</v>
      </c>
      <c r="E22">
        <v>5</v>
      </c>
    </row>
    <row r="23" spans="2:5" x14ac:dyDescent="0.35">
      <c r="B23" t="s">
        <v>20</v>
      </c>
      <c r="C23">
        <v>107</v>
      </c>
      <c r="D23" t="s">
        <v>14</v>
      </c>
      <c r="E23">
        <v>38</v>
      </c>
    </row>
    <row r="24" spans="2:5" x14ac:dyDescent="0.35">
      <c r="B24" t="s">
        <v>20</v>
      </c>
      <c r="C24">
        <v>134</v>
      </c>
      <c r="D24" t="s">
        <v>14</v>
      </c>
      <c r="E24">
        <v>12</v>
      </c>
    </row>
    <row r="25" spans="2:5" x14ac:dyDescent="0.35">
      <c r="B25" t="s">
        <v>20</v>
      </c>
      <c r="C25">
        <v>198</v>
      </c>
      <c r="D25" t="s">
        <v>14</v>
      </c>
      <c r="E25">
        <v>1684</v>
      </c>
    </row>
    <row r="26" spans="2:5" x14ac:dyDescent="0.35">
      <c r="B26" t="s">
        <v>20</v>
      </c>
      <c r="C26">
        <v>111</v>
      </c>
      <c r="D26" t="s">
        <v>14</v>
      </c>
      <c r="E26">
        <v>56</v>
      </c>
    </row>
    <row r="27" spans="2:5" x14ac:dyDescent="0.35">
      <c r="B27" t="s">
        <v>20</v>
      </c>
      <c r="C27">
        <v>222</v>
      </c>
      <c r="D27" t="s">
        <v>14</v>
      </c>
      <c r="E27">
        <v>838</v>
      </c>
    </row>
    <row r="28" spans="2:5" x14ac:dyDescent="0.35">
      <c r="B28" t="s">
        <v>20</v>
      </c>
      <c r="C28">
        <v>6212</v>
      </c>
      <c r="D28" t="s">
        <v>14</v>
      </c>
      <c r="E28">
        <v>1000</v>
      </c>
    </row>
    <row r="29" spans="2:5" x14ac:dyDescent="0.35">
      <c r="B29" t="s">
        <v>20</v>
      </c>
      <c r="C29">
        <v>98</v>
      </c>
      <c r="D29" t="s">
        <v>14</v>
      </c>
      <c r="E29">
        <v>1482</v>
      </c>
    </row>
    <row r="30" spans="2:5" x14ac:dyDescent="0.35">
      <c r="B30" t="s">
        <v>20</v>
      </c>
      <c r="C30">
        <v>92</v>
      </c>
      <c r="D30" t="s">
        <v>14</v>
      </c>
      <c r="E30">
        <v>106</v>
      </c>
    </row>
    <row r="31" spans="2:5" x14ac:dyDescent="0.35">
      <c r="B31" t="s">
        <v>20</v>
      </c>
      <c r="C31">
        <v>149</v>
      </c>
      <c r="D31" t="s">
        <v>14</v>
      </c>
      <c r="E31">
        <v>679</v>
      </c>
    </row>
    <row r="32" spans="2:5" x14ac:dyDescent="0.35">
      <c r="B32" t="s">
        <v>20</v>
      </c>
      <c r="C32">
        <v>2431</v>
      </c>
      <c r="D32" t="s">
        <v>14</v>
      </c>
      <c r="E32">
        <v>1220</v>
      </c>
    </row>
    <row r="33" spans="2:5" x14ac:dyDescent="0.35">
      <c r="B33" t="s">
        <v>20</v>
      </c>
      <c r="C33">
        <v>303</v>
      </c>
      <c r="D33" t="s">
        <v>14</v>
      </c>
      <c r="E33">
        <v>1</v>
      </c>
    </row>
    <row r="34" spans="2:5" x14ac:dyDescent="0.35">
      <c r="B34" t="s">
        <v>20</v>
      </c>
      <c r="C34">
        <v>209</v>
      </c>
      <c r="D34" t="s">
        <v>14</v>
      </c>
      <c r="E34">
        <v>37</v>
      </c>
    </row>
    <row r="35" spans="2:5" x14ac:dyDescent="0.35">
      <c r="B35" t="s">
        <v>20</v>
      </c>
      <c r="C35">
        <v>131</v>
      </c>
      <c r="D35" t="s">
        <v>14</v>
      </c>
      <c r="E35">
        <v>60</v>
      </c>
    </row>
    <row r="36" spans="2:5" x14ac:dyDescent="0.35">
      <c r="B36" t="s">
        <v>20</v>
      </c>
      <c r="C36">
        <v>164</v>
      </c>
      <c r="D36" t="s">
        <v>14</v>
      </c>
      <c r="E36">
        <v>296</v>
      </c>
    </row>
    <row r="37" spans="2:5" x14ac:dyDescent="0.35">
      <c r="B37" t="s">
        <v>20</v>
      </c>
      <c r="C37">
        <v>201</v>
      </c>
      <c r="D37" t="s">
        <v>14</v>
      </c>
      <c r="E37">
        <v>3304</v>
      </c>
    </row>
    <row r="38" spans="2:5" x14ac:dyDescent="0.35">
      <c r="B38" t="s">
        <v>20</v>
      </c>
      <c r="C38">
        <v>211</v>
      </c>
      <c r="D38" t="s">
        <v>14</v>
      </c>
      <c r="E38">
        <v>73</v>
      </c>
    </row>
    <row r="39" spans="2:5" x14ac:dyDescent="0.35">
      <c r="B39" t="s">
        <v>20</v>
      </c>
      <c r="C39">
        <v>128</v>
      </c>
      <c r="D39" t="s">
        <v>14</v>
      </c>
      <c r="E39">
        <v>3387</v>
      </c>
    </row>
    <row r="40" spans="2:5" x14ac:dyDescent="0.35">
      <c r="B40" t="s">
        <v>20</v>
      </c>
      <c r="C40">
        <v>1600</v>
      </c>
      <c r="D40" t="s">
        <v>14</v>
      </c>
      <c r="E40">
        <v>662</v>
      </c>
    </row>
    <row r="41" spans="2:5" x14ac:dyDescent="0.35">
      <c r="B41" t="s">
        <v>20</v>
      </c>
      <c r="C41">
        <v>249</v>
      </c>
      <c r="D41" t="s">
        <v>14</v>
      </c>
      <c r="E41">
        <v>774</v>
      </c>
    </row>
    <row r="42" spans="2:5" x14ac:dyDescent="0.35">
      <c r="B42" t="s">
        <v>20</v>
      </c>
      <c r="C42">
        <v>236</v>
      </c>
      <c r="D42" t="s">
        <v>14</v>
      </c>
      <c r="E42">
        <v>672</v>
      </c>
    </row>
    <row r="43" spans="2:5" x14ac:dyDescent="0.35">
      <c r="B43" t="s">
        <v>20</v>
      </c>
      <c r="C43">
        <v>4065</v>
      </c>
      <c r="D43" t="s">
        <v>14</v>
      </c>
      <c r="E43">
        <v>940</v>
      </c>
    </row>
    <row r="44" spans="2:5" x14ac:dyDescent="0.35">
      <c r="B44" t="s">
        <v>20</v>
      </c>
      <c r="C44">
        <v>246</v>
      </c>
      <c r="D44" t="s">
        <v>14</v>
      </c>
      <c r="E44">
        <v>117</v>
      </c>
    </row>
    <row r="45" spans="2:5" x14ac:dyDescent="0.35">
      <c r="B45" t="s">
        <v>20</v>
      </c>
      <c r="C45">
        <v>2475</v>
      </c>
      <c r="D45" t="s">
        <v>14</v>
      </c>
      <c r="E45">
        <v>115</v>
      </c>
    </row>
    <row r="46" spans="2:5" x14ac:dyDescent="0.35">
      <c r="B46" t="s">
        <v>20</v>
      </c>
      <c r="C46">
        <v>76</v>
      </c>
      <c r="D46" t="s">
        <v>14</v>
      </c>
      <c r="E46">
        <v>326</v>
      </c>
    </row>
    <row r="47" spans="2:5" x14ac:dyDescent="0.35">
      <c r="B47" t="s">
        <v>20</v>
      </c>
      <c r="C47">
        <v>54</v>
      </c>
      <c r="D47" t="s">
        <v>14</v>
      </c>
      <c r="E47">
        <v>1</v>
      </c>
    </row>
    <row r="48" spans="2:5" x14ac:dyDescent="0.35">
      <c r="B48" t="s">
        <v>20</v>
      </c>
      <c r="C48">
        <v>88</v>
      </c>
      <c r="D48" t="s">
        <v>14</v>
      </c>
      <c r="E48">
        <v>1467</v>
      </c>
    </row>
    <row r="49" spans="2:5" x14ac:dyDescent="0.35">
      <c r="B49" t="s">
        <v>20</v>
      </c>
      <c r="C49">
        <v>85</v>
      </c>
      <c r="D49" t="s">
        <v>14</v>
      </c>
      <c r="E49">
        <v>5681</v>
      </c>
    </row>
    <row r="50" spans="2:5" x14ac:dyDescent="0.35">
      <c r="B50" t="s">
        <v>20</v>
      </c>
      <c r="C50">
        <v>170</v>
      </c>
      <c r="D50" t="s">
        <v>14</v>
      </c>
      <c r="E50">
        <v>1059</v>
      </c>
    </row>
    <row r="51" spans="2:5" x14ac:dyDescent="0.35">
      <c r="B51" t="s">
        <v>20</v>
      </c>
      <c r="C51">
        <v>330</v>
      </c>
      <c r="D51" t="s">
        <v>14</v>
      </c>
      <c r="E51">
        <v>1194</v>
      </c>
    </row>
    <row r="52" spans="2:5" x14ac:dyDescent="0.35">
      <c r="B52" t="s">
        <v>20</v>
      </c>
      <c r="C52">
        <v>127</v>
      </c>
      <c r="D52" t="s">
        <v>14</v>
      </c>
      <c r="E52">
        <v>30</v>
      </c>
    </row>
    <row r="53" spans="2:5" x14ac:dyDescent="0.35">
      <c r="B53" t="s">
        <v>20</v>
      </c>
      <c r="C53">
        <v>411</v>
      </c>
      <c r="D53" t="s">
        <v>14</v>
      </c>
      <c r="E53">
        <v>75</v>
      </c>
    </row>
    <row r="54" spans="2:5" x14ac:dyDescent="0.35">
      <c r="B54" t="s">
        <v>20</v>
      </c>
      <c r="C54">
        <v>180</v>
      </c>
      <c r="D54" t="s">
        <v>14</v>
      </c>
      <c r="E54">
        <v>955</v>
      </c>
    </row>
    <row r="55" spans="2:5" x14ac:dyDescent="0.35">
      <c r="B55" t="s">
        <v>20</v>
      </c>
      <c r="C55">
        <v>374</v>
      </c>
      <c r="D55" t="s">
        <v>14</v>
      </c>
      <c r="E55">
        <v>67</v>
      </c>
    </row>
    <row r="56" spans="2:5" x14ac:dyDescent="0.35">
      <c r="B56" t="s">
        <v>20</v>
      </c>
      <c r="C56">
        <v>71</v>
      </c>
      <c r="D56" t="s">
        <v>14</v>
      </c>
      <c r="E56">
        <v>5</v>
      </c>
    </row>
    <row r="57" spans="2:5" x14ac:dyDescent="0.35">
      <c r="B57" t="s">
        <v>20</v>
      </c>
      <c r="C57">
        <v>203</v>
      </c>
      <c r="D57" t="s">
        <v>14</v>
      </c>
      <c r="E57">
        <v>26</v>
      </c>
    </row>
    <row r="58" spans="2:5" x14ac:dyDescent="0.35">
      <c r="B58" t="s">
        <v>20</v>
      </c>
      <c r="C58">
        <v>113</v>
      </c>
      <c r="D58" t="s">
        <v>14</v>
      </c>
      <c r="E58">
        <v>1130</v>
      </c>
    </row>
    <row r="59" spans="2:5" x14ac:dyDescent="0.35">
      <c r="B59" t="s">
        <v>20</v>
      </c>
      <c r="C59">
        <v>96</v>
      </c>
      <c r="D59" t="s">
        <v>14</v>
      </c>
      <c r="E59">
        <v>782</v>
      </c>
    </row>
    <row r="60" spans="2:5" x14ac:dyDescent="0.35">
      <c r="B60" t="s">
        <v>20</v>
      </c>
      <c r="C60">
        <v>498</v>
      </c>
      <c r="D60" t="s">
        <v>14</v>
      </c>
      <c r="E60">
        <v>210</v>
      </c>
    </row>
    <row r="61" spans="2:5" x14ac:dyDescent="0.35">
      <c r="B61" t="s">
        <v>20</v>
      </c>
      <c r="C61">
        <v>180</v>
      </c>
      <c r="D61" t="s">
        <v>14</v>
      </c>
      <c r="E61">
        <v>136</v>
      </c>
    </row>
    <row r="62" spans="2:5" x14ac:dyDescent="0.35">
      <c r="B62" t="s">
        <v>20</v>
      </c>
      <c r="C62">
        <v>27</v>
      </c>
      <c r="D62" t="s">
        <v>14</v>
      </c>
      <c r="E62">
        <v>86</v>
      </c>
    </row>
    <row r="63" spans="2:5" x14ac:dyDescent="0.35">
      <c r="B63" t="s">
        <v>20</v>
      </c>
      <c r="C63">
        <v>2331</v>
      </c>
      <c r="D63" t="s">
        <v>14</v>
      </c>
      <c r="E63">
        <v>19</v>
      </c>
    </row>
    <row r="64" spans="2:5" x14ac:dyDescent="0.35">
      <c r="B64" t="s">
        <v>20</v>
      </c>
      <c r="C64">
        <v>113</v>
      </c>
      <c r="D64" t="s">
        <v>14</v>
      </c>
      <c r="E64">
        <v>886</v>
      </c>
    </row>
    <row r="65" spans="2:5" x14ac:dyDescent="0.35">
      <c r="B65" t="s">
        <v>20</v>
      </c>
      <c r="C65">
        <v>164</v>
      </c>
      <c r="D65" t="s">
        <v>14</v>
      </c>
      <c r="E65">
        <v>35</v>
      </c>
    </row>
    <row r="66" spans="2:5" x14ac:dyDescent="0.35">
      <c r="B66" t="s">
        <v>20</v>
      </c>
      <c r="C66">
        <v>164</v>
      </c>
      <c r="D66" t="s">
        <v>14</v>
      </c>
      <c r="E66">
        <v>24</v>
      </c>
    </row>
    <row r="67" spans="2:5" x14ac:dyDescent="0.35">
      <c r="B67" t="s">
        <v>20</v>
      </c>
      <c r="C67">
        <v>336</v>
      </c>
      <c r="D67" t="s">
        <v>14</v>
      </c>
      <c r="E67">
        <v>86</v>
      </c>
    </row>
    <row r="68" spans="2:5" x14ac:dyDescent="0.35">
      <c r="B68" t="s">
        <v>20</v>
      </c>
      <c r="C68">
        <v>1917</v>
      </c>
      <c r="D68" t="s">
        <v>14</v>
      </c>
      <c r="E68">
        <v>243</v>
      </c>
    </row>
    <row r="69" spans="2:5" x14ac:dyDescent="0.35">
      <c r="B69" t="s">
        <v>20</v>
      </c>
      <c r="C69">
        <v>95</v>
      </c>
      <c r="D69" t="s">
        <v>14</v>
      </c>
      <c r="E69">
        <v>65</v>
      </c>
    </row>
    <row r="70" spans="2:5" x14ac:dyDescent="0.35">
      <c r="B70" t="s">
        <v>20</v>
      </c>
      <c r="C70">
        <v>147</v>
      </c>
      <c r="D70" t="s">
        <v>14</v>
      </c>
      <c r="E70">
        <v>100</v>
      </c>
    </row>
    <row r="71" spans="2:5" x14ac:dyDescent="0.35">
      <c r="B71" t="s">
        <v>20</v>
      </c>
      <c r="C71">
        <v>86</v>
      </c>
      <c r="D71" t="s">
        <v>14</v>
      </c>
      <c r="E71">
        <v>168</v>
      </c>
    </row>
    <row r="72" spans="2:5" x14ac:dyDescent="0.35">
      <c r="B72" t="s">
        <v>20</v>
      </c>
      <c r="C72">
        <v>83</v>
      </c>
      <c r="D72" t="s">
        <v>14</v>
      </c>
      <c r="E72">
        <v>13</v>
      </c>
    </row>
    <row r="73" spans="2:5" x14ac:dyDescent="0.35">
      <c r="B73" t="s">
        <v>20</v>
      </c>
      <c r="C73">
        <v>676</v>
      </c>
      <c r="D73" t="s">
        <v>14</v>
      </c>
      <c r="E73">
        <v>1</v>
      </c>
    </row>
    <row r="74" spans="2:5" x14ac:dyDescent="0.35">
      <c r="B74" t="s">
        <v>20</v>
      </c>
      <c r="C74">
        <v>361</v>
      </c>
      <c r="D74" t="s">
        <v>14</v>
      </c>
      <c r="E74">
        <v>40</v>
      </c>
    </row>
    <row r="75" spans="2:5" x14ac:dyDescent="0.35">
      <c r="B75" t="s">
        <v>20</v>
      </c>
      <c r="C75">
        <v>131</v>
      </c>
      <c r="D75" t="s">
        <v>14</v>
      </c>
      <c r="E75">
        <v>226</v>
      </c>
    </row>
    <row r="76" spans="2:5" x14ac:dyDescent="0.35">
      <c r="B76" t="s">
        <v>20</v>
      </c>
      <c r="C76">
        <v>126</v>
      </c>
      <c r="D76" t="s">
        <v>14</v>
      </c>
      <c r="E76">
        <v>1625</v>
      </c>
    </row>
    <row r="77" spans="2:5" x14ac:dyDescent="0.35">
      <c r="B77" t="s">
        <v>20</v>
      </c>
      <c r="C77">
        <v>275</v>
      </c>
      <c r="D77" t="s">
        <v>14</v>
      </c>
      <c r="E77">
        <v>143</v>
      </c>
    </row>
    <row r="78" spans="2:5" x14ac:dyDescent="0.35">
      <c r="B78" t="s">
        <v>20</v>
      </c>
      <c r="C78">
        <v>67</v>
      </c>
      <c r="D78" t="s">
        <v>14</v>
      </c>
      <c r="E78">
        <v>934</v>
      </c>
    </row>
    <row r="79" spans="2:5" x14ac:dyDescent="0.35">
      <c r="B79" t="s">
        <v>20</v>
      </c>
      <c r="C79">
        <v>154</v>
      </c>
      <c r="D79" t="s">
        <v>14</v>
      </c>
      <c r="E79">
        <v>17</v>
      </c>
    </row>
    <row r="80" spans="2:5" x14ac:dyDescent="0.35">
      <c r="B80" t="s">
        <v>20</v>
      </c>
      <c r="C80">
        <v>1782</v>
      </c>
      <c r="D80" t="s">
        <v>14</v>
      </c>
      <c r="E80">
        <v>2179</v>
      </c>
    </row>
    <row r="81" spans="2:5" x14ac:dyDescent="0.35">
      <c r="B81" t="s">
        <v>20</v>
      </c>
      <c r="C81">
        <v>903</v>
      </c>
      <c r="D81" t="s">
        <v>14</v>
      </c>
      <c r="E81">
        <v>931</v>
      </c>
    </row>
    <row r="82" spans="2:5" x14ac:dyDescent="0.35">
      <c r="B82" t="s">
        <v>20</v>
      </c>
      <c r="C82">
        <v>94</v>
      </c>
      <c r="D82" t="s">
        <v>14</v>
      </c>
      <c r="E82">
        <v>92</v>
      </c>
    </row>
    <row r="83" spans="2:5" x14ac:dyDescent="0.35">
      <c r="B83" t="s">
        <v>20</v>
      </c>
      <c r="C83">
        <v>180</v>
      </c>
      <c r="D83" t="s">
        <v>14</v>
      </c>
      <c r="E83">
        <v>57</v>
      </c>
    </row>
    <row r="84" spans="2:5" x14ac:dyDescent="0.35">
      <c r="B84" t="s">
        <v>20</v>
      </c>
      <c r="C84">
        <v>533</v>
      </c>
      <c r="D84" t="s">
        <v>14</v>
      </c>
      <c r="E84">
        <v>41</v>
      </c>
    </row>
    <row r="85" spans="2:5" x14ac:dyDescent="0.35">
      <c r="B85" t="s">
        <v>20</v>
      </c>
      <c r="C85">
        <v>2443</v>
      </c>
      <c r="D85" t="s">
        <v>14</v>
      </c>
      <c r="E85">
        <v>1</v>
      </c>
    </row>
    <row r="86" spans="2:5" x14ac:dyDescent="0.35">
      <c r="B86" t="s">
        <v>20</v>
      </c>
      <c r="C86">
        <v>89</v>
      </c>
      <c r="D86" t="s">
        <v>14</v>
      </c>
      <c r="E86">
        <v>101</v>
      </c>
    </row>
    <row r="87" spans="2:5" x14ac:dyDescent="0.35">
      <c r="B87" t="s">
        <v>20</v>
      </c>
      <c r="C87">
        <v>159</v>
      </c>
      <c r="D87" t="s">
        <v>14</v>
      </c>
      <c r="E87">
        <v>1335</v>
      </c>
    </row>
    <row r="88" spans="2:5" x14ac:dyDescent="0.35">
      <c r="B88" t="s">
        <v>20</v>
      </c>
      <c r="C88">
        <v>50</v>
      </c>
      <c r="D88" t="s">
        <v>14</v>
      </c>
      <c r="E88">
        <v>15</v>
      </c>
    </row>
    <row r="89" spans="2:5" x14ac:dyDescent="0.35">
      <c r="B89" t="s">
        <v>20</v>
      </c>
      <c r="C89">
        <v>186</v>
      </c>
      <c r="D89" t="s">
        <v>14</v>
      </c>
      <c r="E89">
        <v>454</v>
      </c>
    </row>
    <row r="90" spans="2:5" x14ac:dyDescent="0.35">
      <c r="B90" t="s">
        <v>20</v>
      </c>
      <c r="C90">
        <v>1071</v>
      </c>
      <c r="D90" t="s">
        <v>14</v>
      </c>
      <c r="E90">
        <v>3182</v>
      </c>
    </row>
    <row r="91" spans="2:5" x14ac:dyDescent="0.35">
      <c r="B91" t="s">
        <v>20</v>
      </c>
      <c r="C91">
        <v>117</v>
      </c>
      <c r="D91" t="s">
        <v>14</v>
      </c>
      <c r="E91">
        <v>15</v>
      </c>
    </row>
    <row r="92" spans="2:5" x14ac:dyDescent="0.35">
      <c r="B92" t="s">
        <v>20</v>
      </c>
      <c r="C92">
        <v>70</v>
      </c>
      <c r="D92" t="s">
        <v>14</v>
      </c>
      <c r="E92">
        <v>133</v>
      </c>
    </row>
    <row r="93" spans="2:5" x14ac:dyDescent="0.35">
      <c r="B93" t="s">
        <v>20</v>
      </c>
      <c r="C93">
        <v>135</v>
      </c>
      <c r="D93" t="s">
        <v>14</v>
      </c>
      <c r="E93">
        <v>2062</v>
      </c>
    </row>
    <row r="94" spans="2:5" x14ac:dyDescent="0.35">
      <c r="B94" t="s">
        <v>20</v>
      </c>
      <c r="C94">
        <v>768</v>
      </c>
      <c r="D94" t="s">
        <v>14</v>
      </c>
      <c r="E94">
        <v>29</v>
      </c>
    </row>
    <row r="95" spans="2:5" x14ac:dyDescent="0.35">
      <c r="B95" t="s">
        <v>20</v>
      </c>
      <c r="C95">
        <v>199</v>
      </c>
      <c r="D95" t="s">
        <v>14</v>
      </c>
      <c r="E95">
        <v>132</v>
      </c>
    </row>
    <row r="96" spans="2:5" x14ac:dyDescent="0.35">
      <c r="B96" t="s">
        <v>20</v>
      </c>
      <c r="C96">
        <v>107</v>
      </c>
      <c r="D96" t="s">
        <v>14</v>
      </c>
      <c r="E96">
        <v>137</v>
      </c>
    </row>
    <row r="97" spans="2:5" x14ac:dyDescent="0.35">
      <c r="B97" t="s">
        <v>20</v>
      </c>
      <c r="C97">
        <v>195</v>
      </c>
      <c r="D97" t="s">
        <v>14</v>
      </c>
      <c r="E97">
        <v>908</v>
      </c>
    </row>
    <row r="98" spans="2:5" x14ac:dyDescent="0.35">
      <c r="B98" t="s">
        <v>20</v>
      </c>
      <c r="C98">
        <v>3376</v>
      </c>
      <c r="D98" t="s">
        <v>14</v>
      </c>
      <c r="E98">
        <v>10</v>
      </c>
    </row>
    <row r="99" spans="2:5" x14ac:dyDescent="0.35">
      <c r="B99" t="s">
        <v>20</v>
      </c>
      <c r="C99">
        <v>41</v>
      </c>
      <c r="D99" t="s">
        <v>14</v>
      </c>
      <c r="E99">
        <v>1910</v>
      </c>
    </row>
    <row r="100" spans="2:5" x14ac:dyDescent="0.35">
      <c r="B100" t="s">
        <v>20</v>
      </c>
      <c r="C100">
        <v>1821</v>
      </c>
      <c r="D100" t="s">
        <v>14</v>
      </c>
      <c r="E100">
        <v>38</v>
      </c>
    </row>
    <row r="101" spans="2:5" x14ac:dyDescent="0.35">
      <c r="B101" t="s">
        <v>20</v>
      </c>
      <c r="C101">
        <v>164</v>
      </c>
      <c r="D101" t="s">
        <v>14</v>
      </c>
      <c r="E101">
        <v>104</v>
      </c>
    </row>
    <row r="102" spans="2:5" x14ac:dyDescent="0.35">
      <c r="B102" t="s">
        <v>20</v>
      </c>
      <c r="C102">
        <v>157</v>
      </c>
      <c r="D102" t="s">
        <v>14</v>
      </c>
      <c r="E102">
        <v>49</v>
      </c>
    </row>
    <row r="103" spans="2:5" x14ac:dyDescent="0.35">
      <c r="B103" t="s">
        <v>20</v>
      </c>
      <c r="C103">
        <v>246</v>
      </c>
      <c r="D103" t="s">
        <v>14</v>
      </c>
      <c r="E103">
        <v>1</v>
      </c>
    </row>
    <row r="104" spans="2:5" x14ac:dyDescent="0.35">
      <c r="B104" t="s">
        <v>20</v>
      </c>
      <c r="C104">
        <v>1396</v>
      </c>
      <c r="D104" t="s">
        <v>14</v>
      </c>
      <c r="E104">
        <v>245</v>
      </c>
    </row>
    <row r="105" spans="2:5" x14ac:dyDescent="0.35">
      <c r="B105" t="s">
        <v>20</v>
      </c>
      <c r="C105">
        <v>2506</v>
      </c>
      <c r="D105" t="s">
        <v>14</v>
      </c>
      <c r="E105">
        <v>32</v>
      </c>
    </row>
    <row r="106" spans="2:5" x14ac:dyDescent="0.35">
      <c r="B106" t="s">
        <v>20</v>
      </c>
      <c r="C106">
        <v>244</v>
      </c>
      <c r="D106" t="s">
        <v>14</v>
      </c>
      <c r="E106">
        <v>7</v>
      </c>
    </row>
    <row r="107" spans="2:5" x14ac:dyDescent="0.35">
      <c r="B107" t="s">
        <v>20</v>
      </c>
      <c r="C107">
        <v>146</v>
      </c>
      <c r="D107" t="s">
        <v>14</v>
      </c>
      <c r="E107">
        <v>803</v>
      </c>
    </row>
    <row r="108" spans="2:5" x14ac:dyDescent="0.35">
      <c r="B108" t="s">
        <v>20</v>
      </c>
      <c r="C108">
        <v>1267</v>
      </c>
      <c r="D108" t="s">
        <v>14</v>
      </c>
      <c r="E108">
        <v>16</v>
      </c>
    </row>
    <row r="109" spans="2:5" x14ac:dyDescent="0.35">
      <c r="B109" t="s">
        <v>20</v>
      </c>
      <c r="C109">
        <v>1561</v>
      </c>
      <c r="D109" t="s">
        <v>14</v>
      </c>
      <c r="E109">
        <v>31</v>
      </c>
    </row>
    <row r="110" spans="2:5" x14ac:dyDescent="0.35">
      <c r="B110" t="s">
        <v>20</v>
      </c>
      <c r="C110">
        <v>48</v>
      </c>
      <c r="D110" t="s">
        <v>14</v>
      </c>
      <c r="E110">
        <v>108</v>
      </c>
    </row>
    <row r="111" spans="2:5" x14ac:dyDescent="0.35">
      <c r="B111" t="s">
        <v>20</v>
      </c>
      <c r="C111">
        <v>2739</v>
      </c>
      <c r="D111" t="s">
        <v>14</v>
      </c>
      <c r="E111">
        <v>30</v>
      </c>
    </row>
    <row r="112" spans="2:5" x14ac:dyDescent="0.35">
      <c r="B112" t="s">
        <v>20</v>
      </c>
      <c r="C112">
        <v>3537</v>
      </c>
      <c r="D112" t="s">
        <v>14</v>
      </c>
      <c r="E112">
        <v>17</v>
      </c>
    </row>
    <row r="113" spans="2:5" x14ac:dyDescent="0.35">
      <c r="B113" t="s">
        <v>20</v>
      </c>
      <c r="C113">
        <v>2107</v>
      </c>
      <c r="D113" t="s">
        <v>14</v>
      </c>
      <c r="E113">
        <v>80</v>
      </c>
    </row>
    <row r="114" spans="2:5" x14ac:dyDescent="0.35">
      <c r="B114" t="s">
        <v>20</v>
      </c>
      <c r="C114">
        <v>3318</v>
      </c>
      <c r="D114" t="s">
        <v>14</v>
      </c>
      <c r="E114">
        <v>2468</v>
      </c>
    </row>
    <row r="115" spans="2:5" x14ac:dyDescent="0.35">
      <c r="B115" t="s">
        <v>20</v>
      </c>
      <c r="C115">
        <v>340</v>
      </c>
      <c r="D115" t="s">
        <v>14</v>
      </c>
      <c r="E115">
        <v>26</v>
      </c>
    </row>
    <row r="116" spans="2:5" x14ac:dyDescent="0.35">
      <c r="B116" t="s">
        <v>20</v>
      </c>
      <c r="C116">
        <v>1442</v>
      </c>
      <c r="D116" t="s">
        <v>14</v>
      </c>
      <c r="E116">
        <v>73</v>
      </c>
    </row>
    <row r="117" spans="2:5" x14ac:dyDescent="0.35">
      <c r="B117" t="s">
        <v>20</v>
      </c>
      <c r="C117">
        <v>126</v>
      </c>
      <c r="D117" t="s">
        <v>14</v>
      </c>
      <c r="E117">
        <v>128</v>
      </c>
    </row>
    <row r="118" spans="2:5" x14ac:dyDescent="0.35">
      <c r="B118" t="s">
        <v>20</v>
      </c>
      <c r="C118">
        <v>524</v>
      </c>
      <c r="D118" t="s">
        <v>14</v>
      </c>
      <c r="E118">
        <v>33</v>
      </c>
    </row>
    <row r="119" spans="2:5" x14ac:dyDescent="0.35">
      <c r="B119" t="s">
        <v>20</v>
      </c>
      <c r="C119">
        <v>1989</v>
      </c>
      <c r="D119" t="s">
        <v>14</v>
      </c>
      <c r="E119">
        <v>1072</v>
      </c>
    </row>
    <row r="120" spans="2:5" x14ac:dyDescent="0.35">
      <c r="B120" t="s">
        <v>20</v>
      </c>
      <c r="C120">
        <v>157</v>
      </c>
      <c r="D120" t="s">
        <v>14</v>
      </c>
      <c r="E120">
        <v>393</v>
      </c>
    </row>
    <row r="121" spans="2:5" x14ac:dyDescent="0.35">
      <c r="B121" t="s">
        <v>20</v>
      </c>
      <c r="C121">
        <v>4498</v>
      </c>
      <c r="D121" t="s">
        <v>14</v>
      </c>
      <c r="E121">
        <v>1257</v>
      </c>
    </row>
    <row r="122" spans="2:5" x14ac:dyDescent="0.35">
      <c r="B122" t="s">
        <v>20</v>
      </c>
      <c r="C122">
        <v>80</v>
      </c>
      <c r="D122" t="s">
        <v>14</v>
      </c>
      <c r="E122">
        <v>328</v>
      </c>
    </row>
    <row r="123" spans="2:5" x14ac:dyDescent="0.35">
      <c r="B123" t="s">
        <v>20</v>
      </c>
      <c r="C123">
        <v>43</v>
      </c>
      <c r="D123" t="s">
        <v>14</v>
      </c>
      <c r="E123">
        <v>147</v>
      </c>
    </row>
    <row r="124" spans="2:5" x14ac:dyDescent="0.35">
      <c r="B124" t="s">
        <v>20</v>
      </c>
      <c r="C124">
        <v>2053</v>
      </c>
      <c r="D124" t="s">
        <v>14</v>
      </c>
      <c r="E124">
        <v>830</v>
      </c>
    </row>
    <row r="125" spans="2:5" x14ac:dyDescent="0.35">
      <c r="B125" t="s">
        <v>20</v>
      </c>
      <c r="C125">
        <v>168</v>
      </c>
      <c r="D125" t="s">
        <v>14</v>
      </c>
      <c r="E125">
        <v>331</v>
      </c>
    </row>
    <row r="126" spans="2:5" x14ac:dyDescent="0.35">
      <c r="B126" t="s">
        <v>20</v>
      </c>
      <c r="C126">
        <v>4289</v>
      </c>
      <c r="D126" t="s">
        <v>14</v>
      </c>
      <c r="E126">
        <v>25</v>
      </c>
    </row>
    <row r="127" spans="2:5" x14ac:dyDescent="0.35">
      <c r="B127" t="s">
        <v>20</v>
      </c>
      <c r="C127">
        <v>165</v>
      </c>
      <c r="D127" t="s">
        <v>14</v>
      </c>
      <c r="E127">
        <v>3483</v>
      </c>
    </row>
    <row r="128" spans="2:5" x14ac:dyDescent="0.35">
      <c r="B128" t="s">
        <v>20</v>
      </c>
      <c r="C128">
        <v>1815</v>
      </c>
      <c r="D128" t="s">
        <v>14</v>
      </c>
      <c r="E128">
        <v>923</v>
      </c>
    </row>
    <row r="129" spans="2:5" x14ac:dyDescent="0.35">
      <c r="B129" t="s">
        <v>20</v>
      </c>
      <c r="C129">
        <v>397</v>
      </c>
      <c r="D129" t="s">
        <v>14</v>
      </c>
      <c r="E129">
        <v>1</v>
      </c>
    </row>
    <row r="130" spans="2:5" x14ac:dyDescent="0.35">
      <c r="B130" t="s">
        <v>20</v>
      </c>
      <c r="C130">
        <v>1539</v>
      </c>
      <c r="D130" t="s">
        <v>14</v>
      </c>
      <c r="E130">
        <v>33</v>
      </c>
    </row>
    <row r="131" spans="2:5" x14ac:dyDescent="0.35">
      <c r="B131" t="s">
        <v>20</v>
      </c>
      <c r="C131">
        <v>138</v>
      </c>
      <c r="D131" t="s">
        <v>14</v>
      </c>
      <c r="E131">
        <v>40</v>
      </c>
    </row>
    <row r="132" spans="2:5" x14ac:dyDescent="0.35">
      <c r="B132" t="s">
        <v>20</v>
      </c>
      <c r="C132">
        <v>3594</v>
      </c>
      <c r="D132" t="s">
        <v>14</v>
      </c>
      <c r="E132">
        <v>23</v>
      </c>
    </row>
    <row r="133" spans="2:5" x14ac:dyDescent="0.35">
      <c r="B133" t="s">
        <v>20</v>
      </c>
      <c r="C133">
        <v>5880</v>
      </c>
      <c r="D133" t="s">
        <v>14</v>
      </c>
      <c r="E133">
        <v>75</v>
      </c>
    </row>
    <row r="134" spans="2:5" x14ac:dyDescent="0.35">
      <c r="B134" t="s">
        <v>20</v>
      </c>
      <c r="C134">
        <v>112</v>
      </c>
      <c r="D134" t="s">
        <v>14</v>
      </c>
      <c r="E134">
        <v>2176</v>
      </c>
    </row>
    <row r="135" spans="2:5" x14ac:dyDescent="0.35">
      <c r="B135" t="s">
        <v>20</v>
      </c>
      <c r="C135">
        <v>943</v>
      </c>
      <c r="D135" t="s">
        <v>14</v>
      </c>
      <c r="E135">
        <v>441</v>
      </c>
    </row>
    <row r="136" spans="2:5" x14ac:dyDescent="0.35">
      <c r="B136" t="s">
        <v>20</v>
      </c>
      <c r="C136">
        <v>2468</v>
      </c>
      <c r="D136" t="s">
        <v>14</v>
      </c>
      <c r="E136">
        <v>25</v>
      </c>
    </row>
    <row r="137" spans="2:5" x14ac:dyDescent="0.35">
      <c r="B137" t="s">
        <v>20</v>
      </c>
      <c r="C137">
        <v>2551</v>
      </c>
      <c r="D137" t="s">
        <v>14</v>
      </c>
      <c r="E137">
        <v>127</v>
      </c>
    </row>
    <row r="138" spans="2:5" x14ac:dyDescent="0.35">
      <c r="B138" t="s">
        <v>20</v>
      </c>
      <c r="C138">
        <v>101</v>
      </c>
      <c r="D138" t="s">
        <v>14</v>
      </c>
      <c r="E138">
        <v>355</v>
      </c>
    </row>
    <row r="139" spans="2:5" x14ac:dyDescent="0.35">
      <c r="B139" t="s">
        <v>20</v>
      </c>
      <c r="C139">
        <v>92</v>
      </c>
      <c r="D139" t="s">
        <v>14</v>
      </c>
      <c r="E139">
        <v>44</v>
      </c>
    </row>
    <row r="140" spans="2:5" x14ac:dyDescent="0.35">
      <c r="B140" t="s">
        <v>20</v>
      </c>
      <c r="C140">
        <v>62</v>
      </c>
      <c r="D140" t="s">
        <v>14</v>
      </c>
      <c r="E140">
        <v>67</v>
      </c>
    </row>
    <row r="141" spans="2:5" x14ac:dyDescent="0.35">
      <c r="B141" t="s">
        <v>20</v>
      </c>
      <c r="C141">
        <v>149</v>
      </c>
      <c r="D141" t="s">
        <v>14</v>
      </c>
      <c r="E141">
        <v>1068</v>
      </c>
    </row>
    <row r="142" spans="2:5" x14ac:dyDescent="0.35">
      <c r="B142" t="s">
        <v>20</v>
      </c>
      <c r="C142">
        <v>329</v>
      </c>
      <c r="D142" t="s">
        <v>14</v>
      </c>
      <c r="E142">
        <v>424</v>
      </c>
    </row>
    <row r="143" spans="2:5" x14ac:dyDescent="0.35">
      <c r="B143" t="s">
        <v>20</v>
      </c>
      <c r="C143">
        <v>97</v>
      </c>
      <c r="D143" t="s">
        <v>14</v>
      </c>
      <c r="E143">
        <v>151</v>
      </c>
    </row>
    <row r="144" spans="2:5" x14ac:dyDescent="0.35">
      <c r="B144" t="s">
        <v>20</v>
      </c>
      <c r="C144">
        <v>1784</v>
      </c>
      <c r="D144" t="s">
        <v>14</v>
      </c>
      <c r="E144">
        <v>1608</v>
      </c>
    </row>
    <row r="145" spans="2:5" x14ac:dyDescent="0.35">
      <c r="B145" t="s">
        <v>20</v>
      </c>
      <c r="C145">
        <v>1684</v>
      </c>
      <c r="D145" t="s">
        <v>14</v>
      </c>
      <c r="E145">
        <v>941</v>
      </c>
    </row>
    <row r="146" spans="2:5" x14ac:dyDescent="0.35">
      <c r="B146" t="s">
        <v>20</v>
      </c>
      <c r="C146">
        <v>250</v>
      </c>
      <c r="D146" t="s">
        <v>14</v>
      </c>
      <c r="E146">
        <v>1</v>
      </c>
    </row>
    <row r="147" spans="2:5" x14ac:dyDescent="0.35">
      <c r="B147" t="s">
        <v>20</v>
      </c>
      <c r="C147">
        <v>238</v>
      </c>
      <c r="D147" t="s">
        <v>14</v>
      </c>
      <c r="E147">
        <v>40</v>
      </c>
    </row>
    <row r="148" spans="2:5" x14ac:dyDescent="0.35">
      <c r="B148" t="s">
        <v>20</v>
      </c>
      <c r="C148">
        <v>53</v>
      </c>
      <c r="D148" t="s">
        <v>14</v>
      </c>
      <c r="E148">
        <v>3015</v>
      </c>
    </row>
    <row r="149" spans="2:5" x14ac:dyDescent="0.35">
      <c r="B149" t="s">
        <v>20</v>
      </c>
      <c r="C149">
        <v>214</v>
      </c>
      <c r="D149" t="s">
        <v>14</v>
      </c>
      <c r="E149">
        <v>435</v>
      </c>
    </row>
    <row r="150" spans="2:5" x14ac:dyDescent="0.35">
      <c r="B150" t="s">
        <v>20</v>
      </c>
      <c r="C150">
        <v>222</v>
      </c>
      <c r="D150" t="s">
        <v>14</v>
      </c>
      <c r="E150">
        <v>714</v>
      </c>
    </row>
    <row r="151" spans="2:5" x14ac:dyDescent="0.35">
      <c r="B151" t="s">
        <v>20</v>
      </c>
      <c r="C151">
        <v>1884</v>
      </c>
      <c r="D151" t="s">
        <v>14</v>
      </c>
      <c r="E151">
        <v>5497</v>
      </c>
    </row>
    <row r="152" spans="2:5" x14ac:dyDescent="0.35">
      <c r="B152" t="s">
        <v>20</v>
      </c>
      <c r="C152">
        <v>218</v>
      </c>
      <c r="D152" t="s">
        <v>14</v>
      </c>
      <c r="E152">
        <v>418</v>
      </c>
    </row>
    <row r="153" spans="2:5" x14ac:dyDescent="0.35">
      <c r="B153" t="s">
        <v>20</v>
      </c>
      <c r="C153">
        <v>6465</v>
      </c>
      <c r="D153" t="s">
        <v>14</v>
      </c>
      <c r="E153">
        <v>1439</v>
      </c>
    </row>
    <row r="154" spans="2:5" x14ac:dyDescent="0.35">
      <c r="B154" t="s">
        <v>20</v>
      </c>
      <c r="C154">
        <v>59</v>
      </c>
      <c r="D154" t="s">
        <v>14</v>
      </c>
      <c r="E154">
        <v>15</v>
      </c>
    </row>
    <row r="155" spans="2:5" x14ac:dyDescent="0.35">
      <c r="B155" t="s">
        <v>20</v>
      </c>
      <c r="C155">
        <v>88</v>
      </c>
      <c r="D155" t="s">
        <v>14</v>
      </c>
      <c r="E155">
        <v>1999</v>
      </c>
    </row>
    <row r="156" spans="2:5" x14ac:dyDescent="0.35">
      <c r="B156" t="s">
        <v>20</v>
      </c>
      <c r="C156">
        <v>1697</v>
      </c>
      <c r="D156" t="s">
        <v>14</v>
      </c>
      <c r="E156">
        <v>118</v>
      </c>
    </row>
    <row r="157" spans="2:5" x14ac:dyDescent="0.35">
      <c r="B157" t="s">
        <v>20</v>
      </c>
      <c r="C157">
        <v>92</v>
      </c>
      <c r="D157" t="s">
        <v>14</v>
      </c>
      <c r="E157">
        <v>162</v>
      </c>
    </row>
    <row r="158" spans="2:5" x14ac:dyDescent="0.35">
      <c r="B158" t="s">
        <v>20</v>
      </c>
      <c r="C158">
        <v>186</v>
      </c>
      <c r="D158" t="s">
        <v>14</v>
      </c>
      <c r="E158">
        <v>83</v>
      </c>
    </row>
    <row r="159" spans="2:5" x14ac:dyDescent="0.35">
      <c r="B159" t="s">
        <v>20</v>
      </c>
      <c r="C159">
        <v>138</v>
      </c>
      <c r="D159" t="s">
        <v>14</v>
      </c>
      <c r="E159">
        <v>747</v>
      </c>
    </row>
    <row r="160" spans="2:5" x14ac:dyDescent="0.35">
      <c r="B160" t="s">
        <v>20</v>
      </c>
      <c r="C160">
        <v>261</v>
      </c>
      <c r="D160" t="s">
        <v>14</v>
      </c>
      <c r="E160">
        <v>84</v>
      </c>
    </row>
    <row r="161" spans="2:5" x14ac:dyDescent="0.35">
      <c r="B161" t="s">
        <v>20</v>
      </c>
      <c r="C161">
        <v>107</v>
      </c>
      <c r="D161" t="s">
        <v>14</v>
      </c>
      <c r="E161">
        <v>91</v>
      </c>
    </row>
    <row r="162" spans="2:5" x14ac:dyDescent="0.35">
      <c r="B162" t="s">
        <v>20</v>
      </c>
      <c r="C162">
        <v>199</v>
      </c>
      <c r="D162" t="s">
        <v>14</v>
      </c>
      <c r="E162">
        <v>792</v>
      </c>
    </row>
    <row r="163" spans="2:5" x14ac:dyDescent="0.35">
      <c r="B163" t="s">
        <v>20</v>
      </c>
      <c r="C163">
        <v>5512</v>
      </c>
      <c r="D163" t="s">
        <v>14</v>
      </c>
      <c r="E163">
        <v>32</v>
      </c>
    </row>
    <row r="164" spans="2:5" x14ac:dyDescent="0.35">
      <c r="B164" t="s">
        <v>20</v>
      </c>
      <c r="C164">
        <v>86</v>
      </c>
      <c r="D164" t="s">
        <v>14</v>
      </c>
      <c r="E164">
        <v>186</v>
      </c>
    </row>
    <row r="165" spans="2:5" x14ac:dyDescent="0.35">
      <c r="B165" t="s">
        <v>20</v>
      </c>
      <c r="C165">
        <v>2768</v>
      </c>
      <c r="D165" t="s">
        <v>14</v>
      </c>
      <c r="E165">
        <v>605</v>
      </c>
    </row>
    <row r="166" spans="2:5" x14ac:dyDescent="0.35">
      <c r="B166" t="s">
        <v>20</v>
      </c>
      <c r="C166">
        <v>48</v>
      </c>
      <c r="D166" t="s">
        <v>14</v>
      </c>
      <c r="E166">
        <v>1</v>
      </c>
    </row>
    <row r="167" spans="2:5" x14ac:dyDescent="0.35">
      <c r="B167" t="s">
        <v>20</v>
      </c>
      <c r="C167">
        <v>87</v>
      </c>
      <c r="D167" t="s">
        <v>14</v>
      </c>
      <c r="E167">
        <v>31</v>
      </c>
    </row>
    <row r="168" spans="2:5" x14ac:dyDescent="0.35">
      <c r="B168" t="s">
        <v>20</v>
      </c>
      <c r="C168">
        <v>1894</v>
      </c>
      <c r="D168" t="s">
        <v>14</v>
      </c>
      <c r="E168">
        <v>1181</v>
      </c>
    </row>
    <row r="169" spans="2:5" x14ac:dyDescent="0.35">
      <c r="B169" t="s">
        <v>20</v>
      </c>
      <c r="C169">
        <v>282</v>
      </c>
      <c r="D169" t="s">
        <v>14</v>
      </c>
      <c r="E169">
        <v>39</v>
      </c>
    </row>
    <row r="170" spans="2:5" x14ac:dyDescent="0.35">
      <c r="B170" t="s">
        <v>20</v>
      </c>
      <c r="C170">
        <v>116</v>
      </c>
      <c r="D170" t="s">
        <v>14</v>
      </c>
      <c r="E170">
        <v>46</v>
      </c>
    </row>
    <row r="171" spans="2:5" x14ac:dyDescent="0.35">
      <c r="B171" t="s">
        <v>20</v>
      </c>
      <c r="C171">
        <v>83</v>
      </c>
      <c r="D171" t="s">
        <v>14</v>
      </c>
      <c r="E171">
        <v>105</v>
      </c>
    </row>
    <row r="172" spans="2:5" x14ac:dyDescent="0.35">
      <c r="B172" t="s">
        <v>20</v>
      </c>
      <c r="C172">
        <v>91</v>
      </c>
      <c r="D172" t="s">
        <v>14</v>
      </c>
      <c r="E172">
        <v>535</v>
      </c>
    </row>
    <row r="173" spans="2:5" x14ac:dyDescent="0.35">
      <c r="B173" t="s">
        <v>20</v>
      </c>
      <c r="C173">
        <v>546</v>
      </c>
      <c r="D173" t="s">
        <v>14</v>
      </c>
      <c r="E173">
        <v>16</v>
      </c>
    </row>
    <row r="174" spans="2:5" x14ac:dyDescent="0.35">
      <c r="B174" t="s">
        <v>20</v>
      </c>
      <c r="C174">
        <v>393</v>
      </c>
      <c r="D174" t="s">
        <v>14</v>
      </c>
      <c r="E174">
        <v>575</v>
      </c>
    </row>
    <row r="175" spans="2:5" x14ac:dyDescent="0.35">
      <c r="B175" t="s">
        <v>20</v>
      </c>
      <c r="C175">
        <v>133</v>
      </c>
      <c r="D175" t="s">
        <v>14</v>
      </c>
      <c r="E175">
        <v>1120</v>
      </c>
    </row>
    <row r="176" spans="2:5" x14ac:dyDescent="0.35">
      <c r="B176" t="s">
        <v>20</v>
      </c>
      <c r="C176">
        <v>254</v>
      </c>
      <c r="D176" t="s">
        <v>14</v>
      </c>
      <c r="E176">
        <v>113</v>
      </c>
    </row>
    <row r="177" spans="2:5" x14ac:dyDescent="0.35">
      <c r="B177" t="s">
        <v>20</v>
      </c>
      <c r="C177">
        <v>176</v>
      </c>
      <c r="D177" t="s">
        <v>14</v>
      </c>
      <c r="E177">
        <v>1538</v>
      </c>
    </row>
    <row r="178" spans="2:5" x14ac:dyDescent="0.35">
      <c r="B178" t="s">
        <v>20</v>
      </c>
      <c r="C178">
        <v>337</v>
      </c>
      <c r="D178" t="s">
        <v>14</v>
      </c>
      <c r="E178">
        <v>9</v>
      </c>
    </row>
    <row r="179" spans="2:5" x14ac:dyDescent="0.35">
      <c r="B179" t="s">
        <v>20</v>
      </c>
      <c r="C179">
        <v>107</v>
      </c>
      <c r="D179" t="s">
        <v>14</v>
      </c>
      <c r="E179">
        <v>554</v>
      </c>
    </row>
    <row r="180" spans="2:5" x14ac:dyDescent="0.35">
      <c r="B180" t="s">
        <v>20</v>
      </c>
      <c r="C180">
        <v>183</v>
      </c>
      <c r="D180" t="s">
        <v>14</v>
      </c>
      <c r="E180">
        <v>648</v>
      </c>
    </row>
    <row r="181" spans="2:5" x14ac:dyDescent="0.35">
      <c r="B181" t="s">
        <v>20</v>
      </c>
      <c r="C181">
        <v>72</v>
      </c>
      <c r="D181" t="s">
        <v>14</v>
      </c>
      <c r="E181">
        <v>21</v>
      </c>
    </row>
    <row r="182" spans="2:5" x14ac:dyDescent="0.35">
      <c r="B182" t="s">
        <v>20</v>
      </c>
      <c r="C182">
        <v>295</v>
      </c>
      <c r="D182" t="s">
        <v>14</v>
      </c>
      <c r="E182">
        <v>54</v>
      </c>
    </row>
    <row r="183" spans="2:5" x14ac:dyDescent="0.35">
      <c r="B183" t="s">
        <v>20</v>
      </c>
      <c r="C183">
        <v>142</v>
      </c>
      <c r="D183" t="s">
        <v>14</v>
      </c>
      <c r="E183">
        <v>120</v>
      </c>
    </row>
    <row r="184" spans="2:5" x14ac:dyDescent="0.35">
      <c r="B184" t="s">
        <v>20</v>
      </c>
      <c r="C184">
        <v>85</v>
      </c>
      <c r="D184" t="s">
        <v>14</v>
      </c>
      <c r="E184">
        <v>579</v>
      </c>
    </row>
    <row r="185" spans="2:5" x14ac:dyDescent="0.35">
      <c r="B185" t="s">
        <v>20</v>
      </c>
      <c r="C185">
        <v>659</v>
      </c>
      <c r="D185" t="s">
        <v>14</v>
      </c>
      <c r="E185">
        <v>2072</v>
      </c>
    </row>
    <row r="186" spans="2:5" x14ac:dyDescent="0.35">
      <c r="B186" t="s">
        <v>20</v>
      </c>
      <c r="C186">
        <v>121</v>
      </c>
      <c r="D186" t="s">
        <v>14</v>
      </c>
      <c r="E186">
        <v>0</v>
      </c>
    </row>
    <row r="187" spans="2:5" x14ac:dyDescent="0.35">
      <c r="B187" t="s">
        <v>20</v>
      </c>
      <c r="C187">
        <v>3742</v>
      </c>
      <c r="D187" t="s">
        <v>14</v>
      </c>
      <c r="E187">
        <v>1796</v>
      </c>
    </row>
    <row r="188" spans="2:5" x14ac:dyDescent="0.35">
      <c r="B188" t="s">
        <v>20</v>
      </c>
      <c r="C188">
        <v>223</v>
      </c>
      <c r="D188" t="s">
        <v>14</v>
      </c>
      <c r="E188">
        <v>62</v>
      </c>
    </row>
    <row r="189" spans="2:5" x14ac:dyDescent="0.35">
      <c r="B189" t="s">
        <v>20</v>
      </c>
      <c r="C189">
        <v>133</v>
      </c>
      <c r="D189" t="s">
        <v>14</v>
      </c>
      <c r="E189">
        <v>347</v>
      </c>
    </row>
    <row r="190" spans="2:5" x14ac:dyDescent="0.35">
      <c r="B190" t="s">
        <v>20</v>
      </c>
      <c r="C190">
        <v>5168</v>
      </c>
      <c r="D190" t="s">
        <v>14</v>
      </c>
      <c r="E190">
        <v>19</v>
      </c>
    </row>
    <row r="191" spans="2:5" x14ac:dyDescent="0.35">
      <c r="B191" t="s">
        <v>20</v>
      </c>
      <c r="C191">
        <v>307</v>
      </c>
      <c r="D191" t="s">
        <v>14</v>
      </c>
      <c r="E191">
        <v>1258</v>
      </c>
    </row>
    <row r="192" spans="2:5" x14ac:dyDescent="0.35">
      <c r="B192" t="s">
        <v>20</v>
      </c>
      <c r="C192">
        <v>2441</v>
      </c>
      <c r="D192" t="s">
        <v>14</v>
      </c>
      <c r="E192">
        <v>362</v>
      </c>
    </row>
    <row r="193" spans="2:5" x14ac:dyDescent="0.35">
      <c r="B193" t="s">
        <v>20</v>
      </c>
      <c r="C193">
        <v>1385</v>
      </c>
      <c r="D193" t="s">
        <v>14</v>
      </c>
      <c r="E193">
        <v>133</v>
      </c>
    </row>
    <row r="194" spans="2:5" x14ac:dyDescent="0.35">
      <c r="B194" t="s">
        <v>20</v>
      </c>
      <c r="C194">
        <v>190</v>
      </c>
      <c r="D194" t="s">
        <v>14</v>
      </c>
      <c r="E194">
        <v>846</v>
      </c>
    </row>
    <row r="195" spans="2:5" x14ac:dyDescent="0.35">
      <c r="B195" t="s">
        <v>20</v>
      </c>
      <c r="C195">
        <v>470</v>
      </c>
      <c r="D195" t="s">
        <v>14</v>
      </c>
      <c r="E195">
        <v>10</v>
      </c>
    </row>
    <row r="196" spans="2:5" x14ac:dyDescent="0.35">
      <c r="B196" t="s">
        <v>20</v>
      </c>
      <c r="C196">
        <v>253</v>
      </c>
      <c r="D196" t="s">
        <v>14</v>
      </c>
      <c r="E196">
        <v>191</v>
      </c>
    </row>
    <row r="197" spans="2:5" x14ac:dyDescent="0.35">
      <c r="B197" t="s">
        <v>20</v>
      </c>
      <c r="C197">
        <v>1113</v>
      </c>
      <c r="D197" t="s">
        <v>14</v>
      </c>
      <c r="E197">
        <v>1979</v>
      </c>
    </row>
    <row r="198" spans="2:5" x14ac:dyDescent="0.35">
      <c r="B198" t="s">
        <v>20</v>
      </c>
      <c r="C198">
        <v>2283</v>
      </c>
      <c r="D198" t="s">
        <v>14</v>
      </c>
      <c r="E198">
        <v>63</v>
      </c>
    </row>
    <row r="199" spans="2:5" x14ac:dyDescent="0.35">
      <c r="B199" t="s">
        <v>20</v>
      </c>
      <c r="C199">
        <v>1095</v>
      </c>
      <c r="D199" t="s">
        <v>14</v>
      </c>
      <c r="E199">
        <v>6080</v>
      </c>
    </row>
    <row r="200" spans="2:5" x14ac:dyDescent="0.35">
      <c r="B200" t="s">
        <v>20</v>
      </c>
      <c r="C200">
        <v>1690</v>
      </c>
      <c r="D200" t="s">
        <v>14</v>
      </c>
      <c r="E200">
        <v>80</v>
      </c>
    </row>
    <row r="201" spans="2:5" x14ac:dyDescent="0.35">
      <c r="B201" t="s">
        <v>20</v>
      </c>
      <c r="C201">
        <v>191</v>
      </c>
      <c r="D201" t="s">
        <v>14</v>
      </c>
      <c r="E201">
        <v>9</v>
      </c>
    </row>
    <row r="202" spans="2:5" x14ac:dyDescent="0.35">
      <c r="B202" t="s">
        <v>20</v>
      </c>
      <c r="C202">
        <v>2013</v>
      </c>
      <c r="D202" t="s">
        <v>14</v>
      </c>
      <c r="E202">
        <v>1784</v>
      </c>
    </row>
    <row r="203" spans="2:5" x14ac:dyDescent="0.35">
      <c r="B203" t="s">
        <v>20</v>
      </c>
      <c r="C203">
        <v>1703</v>
      </c>
      <c r="D203" t="s">
        <v>14</v>
      </c>
      <c r="E203">
        <v>243</v>
      </c>
    </row>
    <row r="204" spans="2:5" x14ac:dyDescent="0.35">
      <c r="B204" t="s">
        <v>20</v>
      </c>
      <c r="C204">
        <v>80</v>
      </c>
      <c r="D204" t="s">
        <v>14</v>
      </c>
      <c r="E204">
        <v>1296</v>
      </c>
    </row>
    <row r="205" spans="2:5" x14ac:dyDescent="0.35">
      <c r="B205" t="s">
        <v>20</v>
      </c>
      <c r="C205">
        <v>41</v>
      </c>
      <c r="D205" t="s">
        <v>14</v>
      </c>
      <c r="E205">
        <v>77</v>
      </c>
    </row>
    <row r="206" spans="2:5" x14ac:dyDescent="0.35">
      <c r="B206" t="s">
        <v>20</v>
      </c>
      <c r="C206">
        <v>187</v>
      </c>
      <c r="D206" t="s">
        <v>14</v>
      </c>
      <c r="E206">
        <v>395</v>
      </c>
    </row>
    <row r="207" spans="2:5" x14ac:dyDescent="0.35">
      <c r="B207" t="s">
        <v>20</v>
      </c>
      <c r="C207">
        <v>2875</v>
      </c>
      <c r="D207" t="s">
        <v>14</v>
      </c>
      <c r="E207">
        <v>49</v>
      </c>
    </row>
    <row r="208" spans="2:5" x14ac:dyDescent="0.35">
      <c r="B208" t="s">
        <v>20</v>
      </c>
      <c r="C208">
        <v>88</v>
      </c>
      <c r="D208" t="s">
        <v>14</v>
      </c>
      <c r="E208">
        <v>180</v>
      </c>
    </row>
    <row r="209" spans="2:5" x14ac:dyDescent="0.35">
      <c r="B209" t="s">
        <v>20</v>
      </c>
      <c r="C209">
        <v>191</v>
      </c>
      <c r="D209" t="s">
        <v>14</v>
      </c>
      <c r="E209">
        <v>2690</v>
      </c>
    </row>
    <row r="210" spans="2:5" x14ac:dyDescent="0.35">
      <c r="B210" t="s">
        <v>20</v>
      </c>
      <c r="C210">
        <v>139</v>
      </c>
      <c r="D210" t="s">
        <v>14</v>
      </c>
      <c r="E210">
        <v>2779</v>
      </c>
    </row>
    <row r="211" spans="2:5" x14ac:dyDescent="0.35">
      <c r="B211" t="s">
        <v>20</v>
      </c>
      <c r="C211">
        <v>186</v>
      </c>
      <c r="D211" t="s">
        <v>14</v>
      </c>
      <c r="E211">
        <v>92</v>
      </c>
    </row>
    <row r="212" spans="2:5" x14ac:dyDescent="0.35">
      <c r="B212" t="s">
        <v>20</v>
      </c>
      <c r="C212">
        <v>112</v>
      </c>
      <c r="D212" t="s">
        <v>14</v>
      </c>
      <c r="E212">
        <v>1028</v>
      </c>
    </row>
    <row r="213" spans="2:5" x14ac:dyDescent="0.35">
      <c r="B213" t="s">
        <v>20</v>
      </c>
      <c r="C213">
        <v>101</v>
      </c>
      <c r="D213" t="s">
        <v>14</v>
      </c>
      <c r="E213">
        <v>26</v>
      </c>
    </row>
    <row r="214" spans="2:5" x14ac:dyDescent="0.35">
      <c r="B214" t="s">
        <v>20</v>
      </c>
      <c r="C214">
        <v>206</v>
      </c>
      <c r="D214" t="s">
        <v>14</v>
      </c>
      <c r="E214">
        <v>1790</v>
      </c>
    </row>
    <row r="215" spans="2:5" x14ac:dyDescent="0.35">
      <c r="B215" t="s">
        <v>20</v>
      </c>
      <c r="C215">
        <v>154</v>
      </c>
      <c r="D215" t="s">
        <v>14</v>
      </c>
      <c r="E215">
        <v>37</v>
      </c>
    </row>
    <row r="216" spans="2:5" x14ac:dyDescent="0.35">
      <c r="B216" t="s">
        <v>20</v>
      </c>
      <c r="C216">
        <v>5966</v>
      </c>
      <c r="D216" t="s">
        <v>14</v>
      </c>
      <c r="E216">
        <v>35</v>
      </c>
    </row>
    <row r="217" spans="2:5" x14ac:dyDescent="0.35">
      <c r="B217" t="s">
        <v>20</v>
      </c>
      <c r="C217">
        <v>169</v>
      </c>
      <c r="D217" t="s">
        <v>14</v>
      </c>
      <c r="E217">
        <v>558</v>
      </c>
    </row>
    <row r="218" spans="2:5" x14ac:dyDescent="0.35">
      <c r="B218" t="s">
        <v>20</v>
      </c>
      <c r="C218">
        <v>2106</v>
      </c>
      <c r="D218" t="s">
        <v>14</v>
      </c>
      <c r="E218">
        <v>64</v>
      </c>
    </row>
    <row r="219" spans="2:5" x14ac:dyDescent="0.35">
      <c r="B219" t="s">
        <v>20</v>
      </c>
      <c r="C219">
        <v>131</v>
      </c>
      <c r="D219" t="s">
        <v>14</v>
      </c>
      <c r="E219">
        <v>245</v>
      </c>
    </row>
    <row r="220" spans="2:5" x14ac:dyDescent="0.35">
      <c r="B220" t="s">
        <v>20</v>
      </c>
      <c r="C220">
        <v>84</v>
      </c>
      <c r="D220" t="s">
        <v>14</v>
      </c>
      <c r="E220">
        <v>71</v>
      </c>
    </row>
    <row r="221" spans="2:5" x14ac:dyDescent="0.35">
      <c r="B221" t="s">
        <v>20</v>
      </c>
      <c r="C221">
        <v>155</v>
      </c>
      <c r="D221" t="s">
        <v>14</v>
      </c>
      <c r="E221">
        <v>42</v>
      </c>
    </row>
    <row r="222" spans="2:5" x14ac:dyDescent="0.35">
      <c r="B222" t="s">
        <v>20</v>
      </c>
      <c r="C222">
        <v>189</v>
      </c>
      <c r="D222" t="s">
        <v>14</v>
      </c>
      <c r="E222">
        <v>156</v>
      </c>
    </row>
    <row r="223" spans="2:5" x14ac:dyDescent="0.35">
      <c r="B223" t="s">
        <v>20</v>
      </c>
      <c r="C223">
        <v>4799</v>
      </c>
      <c r="D223" t="s">
        <v>14</v>
      </c>
      <c r="E223">
        <v>1368</v>
      </c>
    </row>
    <row r="224" spans="2:5" x14ac:dyDescent="0.35">
      <c r="B224" t="s">
        <v>20</v>
      </c>
      <c r="C224">
        <v>1137</v>
      </c>
      <c r="D224" t="s">
        <v>14</v>
      </c>
      <c r="E224">
        <v>102</v>
      </c>
    </row>
    <row r="225" spans="2:5" x14ac:dyDescent="0.35">
      <c r="B225" t="s">
        <v>20</v>
      </c>
      <c r="C225">
        <v>1152</v>
      </c>
      <c r="D225" t="s">
        <v>14</v>
      </c>
      <c r="E225">
        <v>86</v>
      </c>
    </row>
    <row r="226" spans="2:5" x14ac:dyDescent="0.35">
      <c r="B226" t="s">
        <v>20</v>
      </c>
      <c r="C226">
        <v>50</v>
      </c>
      <c r="D226" t="s">
        <v>14</v>
      </c>
      <c r="E226">
        <v>253</v>
      </c>
    </row>
    <row r="227" spans="2:5" x14ac:dyDescent="0.35">
      <c r="B227" t="s">
        <v>20</v>
      </c>
      <c r="C227">
        <v>3059</v>
      </c>
      <c r="D227" t="s">
        <v>14</v>
      </c>
      <c r="E227">
        <v>157</v>
      </c>
    </row>
    <row r="228" spans="2:5" x14ac:dyDescent="0.35">
      <c r="B228" t="s">
        <v>20</v>
      </c>
      <c r="C228">
        <v>34</v>
      </c>
      <c r="D228" t="s">
        <v>14</v>
      </c>
      <c r="E228">
        <v>183</v>
      </c>
    </row>
    <row r="229" spans="2:5" x14ac:dyDescent="0.35">
      <c r="B229" t="s">
        <v>20</v>
      </c>
      <c r="C229">
        <v>220</v>
      </c>
      <c r="D229" t="s">
        <v>14</v>
      </c>
      <c r="E229">
        <v>82</v>
      </c>
    </row>
    <row r="230" spans="2:5" x14ac:dyDescent="0.35">
      <c r="B230" t="s">
        <v>20</v>
      </c>
      <c r="C230">
        <v>1604</v>
      </c>
      <c r="D230" t="s">
        <v>14</v>
      </c>
      <c r="E230">
        <v>1</v>
      </c>
    </row>
    <row r="231" spans="2:5" x14ac:dyDescent="0.35">
      <c r="B231" t="s">
        <v>20</v>
      </c>
      <c r="C231">
        <v>454</v>
      </c>
      <c r="D231" t="s">
        <v>14</v>
      </c>
      <c r="E231">
        <v>1198</v>
      </c>
    </row>
    <row r="232" spans="2:5" x14ac:dyDescent="0.35">
      <c r="B232" t="s">
        <v>20</v>
      </c>
      <c r="C232">
        <v>123</v>
      </c>
      <c r="D232" t="s">
        <v>14</v>
      </c>
      <c r="E232">
        <v>648</v>
      </c>
    </row>
    <row r="233" spans="2:5" x14ac:dyDescent="0.35">
      <c r="B233" t="s">
        <v>20</v>
      </c>
      <c r="C233">
        <v>299</v>
      </c>
      <c r="D233" t="s">
        <v>14</v>
      </c>
      <c r="E233">
        <v>64</v>
      </c>
    </row>
    <row r="234" spans="2:5" x14ac:dyDescent="0.35">
      <c r="B234" t="s">
        <v>20</v>
      </c>
      <c r="C234">
        <v>2237</v>
      </c>
      <c r="D234" t="s">
        <v>14</v>
      </c>
      <c r="E234">
        <v>62</v>
      </c>
    </row>
    <row r="235" spans="2:5" x14ac:dyDescent="0.35">
      <c r="B235" t="s">
        <v>20</v>
      </c>
      <c r="C235">
        <v>645</v>
      </c>
      <c r="D235" t="s">
        <v>14</v>
      </c>
      <c r="E235">
        <v>750</v>
      </c>
    </row>
    <row r="236" spans="2:5" x14ac:dyDescent="0.35">
      <c r="B236" t="s">
        <v>20</v>
      </c>
      <c r="C236">
        <v>484</v>
      </c>
      <c r="D236" t="s">
        <v>14</v>
      </c>
      <c r="E236">
        <v>105</v>
      </c>
    </row>
    <row r="237" spans="2:5" x14ac:dyDescent="0.35">
      <c r="B237" t="s">
        <v>20</v>
      </c>
      <c r="C237">
        <v>154</v>
      </c>
      <c r="D237" t="s">
        <v>14</v>
      </c>
      <c r="E237">
        <v>2604</v>
      </c>
    </row>
    <row r="238" spans="2:5" x14ac:dyDescent="0.35">
      <c r="B238" t="s">
        <v>20</v>
      </c>
      <c r="C238">
        <v>82</v>
      </c>
      <c r="D238" t="s">
        <v>14</v>
      </c>
      <c r="E238">
        <v>65</v>
      </c>
    </row>
    <row r="239" spans="2:5" x14ac:dyDescent="0.35">
      <c r="B239" t="s">
        <v>20</v>
      </c>
      <c r="C239">
        <v>134</v>
      </c>
      <c r="D239" t="s">
        <v>14</v>
      </c>
      <c r="E239">
        <v>94</v>
      </c>
    </row>
    <row r="240" spans="2:5" x14ac:dyDescent="0.35">
      <c r="B240" t="s">
        <v>20</v>
      </c>
      <c r="C240">
        <v>5203</v>
      </c>
      <c r="D240" t="s">
        <v>14</v>
      </c>
      <c r="E240">
        <v>257</v>
      </c>
    </row>
    <row r="241" spans="2:5" x14ac:dyDescent="0.35">
      <c r="B241" t="s">
        <v>20</v>
      </c>
      <c r="C241">
        <v>94</v>
      </c>
      <c r="D241" t="s">
        <v>14</v>
      </c>
      <c r="E241">
        <v>2928</v>
      </c>
    </row>
    <row r="242" spans="2:5" x14ac:dyDescent="0.35">
      <c r="B242" t="s">
        <v>20</v>
      </c>
      <c r="C242">
        <v>205</v>
      </c>
      <c r="D242" t="s">
        <v>14</v>
      </c>
      <c r="E242">
        <v>4697</v>
      </c>
    </row>
    <row r="243" spans="2:5" x14ac:dyDescent="0.35">
      <c r="B243" t="s">
        <v>20</v>
      </c>
      <c r="C243">
        <v>92</v>
      </c>
      <c r="D243" t="s">
        <v>14</v>
      </c>
      <c r="E243">
        <v>2915</v>
      </c>
    </row>
    <row r="244" spans="2:5" x14ac:dyDescent="0.35">
      <c r="B244" t="s">
        <v>20</v>
      </c>
      <c r="C244">
        <v>219</v>
      </c>
      <c r="D244" t="s">
        <v>14</v>
      </c>
      <c r="E244">
        <v>18</v>
      </c>
    </row>
    <row r="245" spans="2:5" x14ac:dyDescent="0.35">
      <c r="B245" t="s">
        <v>20</v>
      </c>
      <c r="C245">
        <v>2526</v>
      </c>
      <c r="D245" t="s">
        <v>14</v>
      </c>
      <c r="E245">
        <v>602</v>
      </c>
    </row>
    <row r="246" spans="2:5" x14ac:dyDescent="0.35">
      <c r="B246" t="s">
        <v>20</v>
      </c>
      <c r="C246">
        <v>94</v>
      </c>
      <c r="D246" t="s">
        <v>14</v>
      </c>
      <c r="E246">
        <v>1</v>
      </c>
    </row>
    <row r="247" spans="2:5" x14ac:dyDescent="0.35">
      <c r="B247" t="s">
        <v>20</v>
      </c>
      <c r="C247">
        <v>1713</v>
      </c>
      <c r="D247" t="s">
        <v>14</v>
      </c>
      <c r="E247">
        <v>3868</v>
      </c>
    </row>
    <row r="248" spans="2:5" x14ac:dyDescent="0.35">
      <c r="B248" t="s">
        <v>20</v>
      </c>
      <c r="C248">
        <v>249</v>
      </c>
      <c r="D248" t="s">
        <v>14</v>
      </c>
      <c r="E248">
        <v>504</v>
      </c>
    </row>
    <row r="249" spans="2:5" x14ac:dyDescent="0.35">
      <c r="B249" t="s">
        <v>20</v>
      </c>
      <c r="C249">
        <v>192</v>
      </c>
      <c r="D249" t="s">
        <v>14</v>
      </c>
      <c r="E249">
        <v>14</v>
      </c>
    </row>
    <row r="250" spans="2:5" x14ac:dyDescent="0.35">
      <c r="B250" t="s">
        <v>20</v>
      </c>
      <c r="C250">
        <v>247</v>
      </c>
      <c r="D250" t="s">
        <v>14</v>
      </c>
      <c r="E250">
        <v>750</v>
      </c>
    </row>
    <row r="251" spans="2:5" x14ac:dyDescent="0.35">
      <c r="B251" t="s">
        <v>20</v>
      </c>
      <c r="C251">
        <v>2293</v>
      </c>
      <c r="D251" t="s">
        <v>14</v>
      </c>
      <c r="E251">
        <v>77</v>
      </c>
    </row>
    <row r="252" spans="2:5" x14ac:dyDescent="0.35">
      <c r="B252" t="s">
        <v>20</v>
      </c>
      <c r="C252">
        <v>3131</v>
      </c>
      <c r="D252" t="s">
        <v>14</v>
      </c>
      <c r="E252">
        <v>752</v>
      </c>
    </row>
    <row r="253" spans="2:5" x14ac:dyDescent="0.35">
      <c r="B253" t="s">
        <v>20</v>
      </c>
      <c r="C253">
        <v>143</v>
      </c>
      <c r="D253" t="s">
        <v>14</v>
      </c>
      <c r="E253">
        <v>131</v>
      </c>
    </row>
    <row r="254" spans="2:5" x14ac:dyDescent="0.35">
      <c r="B254" t="s">
        <v>20</v>
      </c>
      <c r="C254">
        <v>296</v>
      </c>
      <c r="D254" t="s">
        <v>14</v>
      </c>
      <c r="E254">
        <v>87</v>
      </c>
    </row>
    <row r="255" spans="2:5" x14ac:dyDescent="0.35">
      <c r="B255" t="s">
        <v>20</v>
      </c>
      <c r="C255">
        <v>170</v>
      </c>
      <c r="D255" t="s">
        <v>14</v>
      </c>
      <c r="E255">
        <v>1063</v>
      </c>
    </row>
    <row r="256" spans="2:5" x14ac:dyDescent="0.35">
      <c r="B256" t="s">
        <v>20</v>
      </c>
      <c r="C256">
        <v>86</v>
      </c>
      <c r="D256" t="s">
        <v>14</v>
      </c>
      <c r="E256">
        <v>76</v>
      </c>
    </row>
    <row r="257" spans="2:5" x14ac:dyDescent="0.35">
      <c r="B257" t="s">
        <v>20</v>
      </c>
      <c r="C257">
        <v>6286</v>
      </c>
      <c r="D257" t="s">
        <v>14</v>
      </c>
      <c r="E257">
        <v>4428</v>
      </c>
    </row>
    <row r="258" spans="2:5" x14ac:dyDescent="0.35">
      <c r="B258" t="s">
        <v>20</v>
      </c>
      <c r="C258">
        <v>3727</v>
      </c>
      <c r="D258" t="s">
        <v>14</v>
      </c>
      <c r="E258">
        <v>58</v>
      </c>
    </row>
    <row r="259" spans="2:5" x14ac:dyDescent="0.35">
      <c r="B259" t="s">
        <v>20</v>
      </c>
      <c r="C259">
        <v>1605</v>
      </c>
      <c r="D259" t="s">
        <v>14</v>
      </c>
      <c r="E259">
        <v>111</v>
      </c>
    </row>
    <row r="260" spans="2:5" x14ac:dyDescent="0.35">
      <c r="B260" t="s">
        <v>20</v>
      </c>
      <c r="C260">
        <v>2120</v>
      </c>
      <c r="D260" t="s">
        <v>14</v>
      </c>
      <c r="E260">
        <v>2955</v>
      </c>
    </row>
    <row r="261" spans="2:5" x14ac:dyDescent="0.35">
      <c r="B261" t="s">
        <v>20</v>
      </c>
      <c r="C261">
        <v>50</v>
      </c>
      <c r="D261" t="s">
        <v>14</v>
      </c>
      <c r="E261">
        <v>1657</v>
      </c>
    </row>
    <row r="262" spans="2:5" x14ac:dyDescent="0.35">
      <c r="B262" t="s">
        <v>20</v>
      </c>
      <c r="C262">
        <v>2080</v>
      </c>
      <c r="D262" t="s">
        <v>14</v>
      </c>
      <c r="E262">
        <v>926</v>
      </c>
    </row>
    <row r="263" spans="2:5" x14ac:dyDescent="0.35">
      <c r="B263" t="s">
        <v>20</v>
      </c>
      <c r="C263">
        <v>2105</v>
      </c>
      <c r="D263" t="s">
        <v>14</v>
      </c>
      <c r="E263">
        <v>77</v>
      </c>
    </row>
    <row r="264" spans="2:5" x14ac:dyDescent="0.35">
      <c r="B264" t="s">
        <v>20</v>
      </c>
      <c r="C264">
        <v>2436</v>
      </c>
      <c r="D264" t="s">
        <v>14</v>
      </c>
      <c r="E264">
        <v>1748</v>
      </c>
    </row>
    <row r="265" spans="2:5" x14ac:dyDescent="0.35">
      <c r="B265" t="s">
        <v>20</v>
      </c>
      <c r="C265">
        <v>80</v>
      </c>
      <c r="D265" t="s">
        <v>14</v>
      </c>
      <c r="E265">
        <v>79</v>
      </c>
    </row>
    <row r="266" spans="2:5" x14ac:dyDescent="0.35">
      <c r="B266" t="s">
        <v>20</v>
      </c>
      <c r="C266">
        <v>42</v>
      </c>
      <c r="D266" t="s">
        <v>14</v>
      </c>
      <c r="E266">
        <v>889</v>
      </c>
    </row>
    <row r="267" spans="2:5" x14ac:dyDescent="0.35">
      <c r="B267" t="s">
        <v>20</v>
      </c>
      <c r="C267">
        <v>139</v>
      </c>
      <c r="D267" t="s">
        <v>14</v>
      </c>
      <c r="E267">
        <v>56</v>
      </c>
    </row>
    <row r="268" spans="2:5" x14ac:dyDescent="0.35">
      <c r="B268" t="s">
        <v>20</v>
      </c>
      <c r="C268">
        <v>159</v>
      </c>
      <c r="D268" t="s">
        <v>14</v>
      </c>
      <c r="E268">
        <v>1</v>
      </c>
    </row>
    <row r="269" spans="2:5" x14ac:dyDescent="0.35">
      <c r="B269" t="s">
        <v>20</v>
      </c>
      <c r="C269">
        <v>381</v>
      </c>
      <c r="D269" t="s">
        <v>14</v>
      </c>
      <c r="E269">
        <v>83</v>
      </c>
    </row>
    <row r="270" spans="2:5" x14ac:dyDescent="0.35">
      <c r="B270" t="s">
        <v>20</v>
      </c>
      <c r="C270">
        <v>194</v>
      </c>
      <c r="D270" t="s">
        <v>14</v>
      </c>
      <c r="E270">
        <v>2025</v>
      </c>
    </row>
    <row r="271" spans="2:5" x14ac:dyDescent="0.35">
      <c r="B271" t="s">
        <v>20</v>
      </c>
      <c r="C271">
        <v>106</v>
      </c>
      <c r="D271" t="s">
        <v>14</v>
      </c>
      <c r="E271">
        <v>14</v>
      </c>
    </row>
    <row r="272" spans="2:5" x14ac:dyDescent="0.35">
      <c r="B272" t="s">
        <v>20</v>
      </c>
      <c r="C272">
        <v>142</v>
      </c>
      <c r="D272" t="s">
        <v>14</v>
      </c>
      <c r="E272">
        <v>656</v>
      </c>
    </row>
    <row r="273" spans="2:5" x14ac:dyDescent="0.35">
      <c r="B273" t="s">
        <v>20</v>
      </c>
      <c r="C273">
        <v>211</v>
      </c>
      <c r="D273" t="s">
        <v>14</v>
      </c>
      <c r="E273">
        <v>1596</v>
      </c>
    </row>
    <row r="274" spans="2:5" x14ac:dyDescent="0.35">
      <c r="B274" t="s">
        <v>20</v>
      </c>
      <c r="C274">
        <v>2756</v>
      </c>
      <c r="D274" t="s">
        <v>14</v>
      </c>
      <c r="E274">
        <v>10</v>
      </c>
    </row>
    <row r="275" spans="2:5" x14ac:dyDescent="0.35">
      <c r="B275" t="s">
        <v>20</v>
      </c>
      <c r="C275">
        <v>173</v>
      </c>
      <c r="D275" t="s">
        <v>14</v>
      </c>
      <c r="E275">
        <v>1121</v>
      </c>
    </row>
    <row r="276" spans="2:5" x14ac:dyDescent="0.35">
      <c r="B276" t="s">
        <v>20</v>
      </c>
      <c r="C276">
        <v>87</v>
      </c>
      <c r="D276" t="s">
        <v>14</v>
      </c>
      <c r="E276">
        <v>15</v>
      </c>
    </row>
    <row r="277" spans="2:5" x14ac:dyDescent="0.35">
      <c r="B277" t="s">
        <v>20</v>
      </c>
      <c r="C277">
        <v>1572</v>
      </c>
      <c r="D277" t="s">
        <v>14</v>
      </c>
      <c r="E277">
        <v>191</v>
      </c>
    </row>
    <row r="278" spans="2:5" x14ac:dyDescent="0.35">
      <c r="B278" t="s">
        <v>20</v>
      </c>
      <c r="C278">
        <v>2346</v>
      </c>
      <c r="D278" t="s">
        <v>14</v>
      </c>
      <c r="E278">
        <v>16</v>
      </c>
    </row>
    <row r="279" spans="2:5" x14ac:dyDescent="0.35">
      <c r="B279" t="s">
        <v>20</v>
      </c>
      <c r="C279">
        <v>115</v>
      </c>
      <c r="D279" t="s">
        <v>14</v>
      </c>
      <c r="E279">
        <v>17</v>
      </c>
    </row>
    <row r="280" spans="2:5" x14ac:dyDescent="0.35">
      <c r="B280" t="s">
        <v>20</v>
      </c>
      <c r="C280">
        <v>85</v>
      </c>
      <c r="D280" t="s">
        <v>14</v>
      </c>
      <c r="E280">
        <v>34</v>
      </c>
    </row>
    <row r="281" spans="2:5" x14ac:dyDescent="0.35">
      <c r="B281" t="s">
        <v>20</v>
      </c>
      <c r="C281">
        <v>144</v>
      </c>
      <c r="D281" t="s">
        <v>14</v>
      </c>
      <c r="E281">
        <v>1</v>
      </c>
    </row>
    <row r="282" spans="2:5" x14ac:dyDescent="0.35">
      <c r="B282" t="s">
        <v>20</v>
      </c>
      <c r="C282">
        <v>2443</v>
      </c>
      <c r="D282" t="s">
        <v>14</v>
      </c>
      <c r="E282">
        <v>1274</v>
      </c>
    </row>
    <row r="283" spans="2:5" x14ac:dyDescent="0.35">
      <c r="B283" t="s">
        <v>20</v>
      </c>
      <c r="C283">
        <v>64</v>
      </c>
      <c r="D283" t="s">
        <v>14</v>
      </c>
      <c r="E283">
        <v>210</v>
      </c>
    </row>
    <row r="284" spans="2:5" x14ac:dyDescent="0.35">
      <c r="B284" t="s">
        <v>20</v>
      </c>
      <c r="C284">
        <v>268</v>
      </c>
      <c r="D284" t="s">
        <v>14</v>
      </c>
      <c r="E284">
        <v>248</v>
      </c>
    </row>
    <row r="285" spans="2:5" x14ac:dyDescent="0.35">
      <c r="B285" t="s">
        <v>20</v>
      </c>
      <c r="C285">
        <v>195</v>
      </c>
      <c r="D285" t="s">
        <v>14</v>
      </c>
      <c r="E285">
        <v>513</v>
      </c>
    </row>
    <row r="286" spans="2:5" x14ac:dyDescent="0.35">
      <c r="B286" t="s">
        <v>20</v>
      </c>
      <c r="C286">
        <v>186</v>
      </c>
      <c r="D286" t="s">
        <v>14</v>
      </c>
      <c r="E286">
        <v>3410</v>
      </c>
    </row>
    <row r="287" spans="2:5" x14ac:dyDescent="0.35">
      <c r="B287" t="s">
        <v>20</v>
      </c>
      <c r="C287">
        <v>460</v>
      </c>
      <c r="D287" t="s">
        <v>14</v>
      </c>
      <c r="E287">
        <v>10</v>
      </c>
    </row>
    <row r="288" spans="2:5" x14ac:dyDescent="0.35">
      <c r="B288" t="s">
        <v>20</v>
      </c>
      <c r="C288">
        <v>2528</v>
      </c>
      <c r="D288" t="s">
        <v>14</v>
      </c>
      <c r="E288">
        <v>2201</v>
      </c>
    </row>
    <row r="289" spans="2:5" x14ac:dyDescent="0.35">
      <c r="B289" t="s">
        <v>20</v>
      </c>
      <c r="C289">
        <v>3657</v>
      </c>
      <c r="D289" t="s">
        <v>14</v>
      </c>
      <c r="E289">
        <v>676</v>
      </c>
    </row>
    <row r="290" spans="2:5" x14ac:dyDescent="0.35">
      <c r="B290" t="s">
        <v>20</v>
      </c>
      <c r="C290">
        <v>131</v>
      </c>
      <c r="D290" t="s">
        <v>14</v>
      </c>
      <c r="E290">
        <v>831</v>
      </c>
    </row>
    <row r="291" spans="2:5" x14ac:dyDescent="0.35">
      <c r="B291" t="s">
        <v>20</v>
      </c>
      <c r="C291">
        <v>239</v>
      </c>
      <c r="D291" t="s">
        <v>14</v>
      </c>
      <c r="E291">
        <v>859</v>
      </c>
    </row>
    <row r="292" spans="2:5" x14ac:dyDescent="0.35">
      <c r="B292" t="s">
        <v>20</v>
      </c>
      <c r="C292">
        <v>78</v>
      </c>
      <c r="D292" t="s">
        <v>14</v>
      </c>
      <c r="E292">
        <v>45</v>
      </c>
    </row>
    <row r="293" spans="2:5" x14ac:dyDescent="0.35">
      <c r="B293" t="s">
        <v>20</v>
      </c>
      <c r="C293">
        <v>1773</v>
      </c>
      <c r="D293" t="s">
        <v>14</v>
      </c>
      <c r="E293">
        <v>6</v>
      </c>
    </row>
    <row r="294" spans="2:5" x14ac:dyDescent="0.35">
      <c r="B294" t="s">
        <v>20</v>
      </c>
      <c r="C294">
        <v>32</v>
      </c>
      <c r="D294" t="s">
        <v>14</v>
      </c>
      <c r="E294">
        <v>7</v>
      </c>
    </row>
    <row r="295" spans="2:5" x14ac:dyDescent="0.35">
      <c r="B295" t="s">
        <v>20</v>
      </c>
      <c r="C295">
        <v>369</v>
      </c>
      <c r="D295" t="s">
        <v>14</v>
      </c>
      <c r="E295">
        <v>31</v>
      </c>
    </row>
    <row r="296" spans="2:5" x14ac:dyDescent="0.35">
      <c r="B296" t="s">
        <v>20</v>
      </c>
      <c r="C296">
        <v>89</v>
      </c>
      <c r="D296" t="s">
        <v>14</v>
      </c>
      <c r="E296">
        <v>78</v>
      </c>
    </row>
    <row r="297" spans="2:5" x14ac:dyDescent="0.35">
      <c r="B297" t="s">
        <v>20</v>
      </c>
      <c r="C297">
        <v>147</v>
      </c>
      <c r="D297" t="s">
        <v>14</v>
      </c>
      <c r="E297">
        <v>1225</v>
      </c>
    </row>
    <row r="298" spans="2:5" x14ac:dyDescent="0.35">
      <c r="B298" t="s">
        <v>20</v>
      </c>
      <c r="C298">
        <v>126</v>
      </c>
      <c r="D298" t="s">
        <v>14</v>
      </c>
      <c r="E298">
        <v>1</v>
      </c>
    </row>
    <row r="299" spans="2:5" x14ac:dyDescent="0.35">
      <c r="B299" t="s">
        <v>20</v>
      </c>
      <c r="C299">
        <v>2218</v>
      </c>
      <c r="D299" t="s">
        <v>14</v>
      </c>
      <c r="E299">
        <v>67</v>
      </c>
    </row>
    <row r="300" spans="2:5" x14ac:dyDescent="0.35">
      <c r="B300" t="s">
        <v>20</v>
      </c>
      <c r="C300">
        <v>202</v>
      </c>
      <c r="D300" t="s">
        <v>14</v>
      </c>
      <c r="E300">
        <v>19</v>
      </c>
    </row>
    <row r="301" spans="2:5" x14ac:dyDescent="0.35">
      <c r="B301" t="s">
        <v>20</v>
      </c>
      <c r="C301">
        <v>140</v>
      </c>
      <c r="D301" t="s">
        <v>14</v>
      </c>
      <c r="E301">
        <v>2108</v>
      </c>
    </row>
    <row r="302" spans="2:5" x14ac:dyDescent="0.35">
      <c r="B302" t="s">
        <v>20</v>
      </c>
      <c r="C302">
        <v>1052</v>
      </c>
      <c r="D302" t="s">
        <v>14</v>
      </c>
      <c r="E302">
        <v>679</v>
      </c>
    </row>
    <row r="303" spans="2:5" x14ac:dyDescent="0.35">
      <c r="B303" t="s">
        <v>20</v>
      </c>
      <c r="C303">
        <v>247</v>
      </c>
      <c r="D303" t="s">
        <v>14</v>
      </c>
      <c r="E303">
        <v>36</v>
      </c>
    </row>
    <row r="304" spans="2:5" x14ac:dyDescent="0.35">
      <c r="B304" t="s">
        <v>20</v>
      </c>
      <c r="C304">
        <v>84</v>
      </c>
      <c r="D304" t="s">
        <v>14</v>
      </c>
      <c r="E304">
        <v>47</v>
      </c>
    </row>
    <row r="305" spans="2:5" x14ac:dyDescent="0.35">
      <c r="B305" t="s">
        <v>20</v>
      </c>
      <c r="C305">
        <v>88</v>
      </c>
      <c r="D305" t="s">
        <v>14</v>
      </c>
      <c r="E305">
        <v>70</v>
      </c>
    </row>
    <row r="306" spans="2:5" x14ac:dyDescent="0.35">
      <c r="B306" t="s">
        <v>20</v>
      </c>
      <c r="C306">
        <v>156</v>
      </c>
      <c r="D306" t="s">
        <v>14</v>
      </c>
      <c r="E306">
        <v>154</v>
      </c>
    </row>
    <row r="307" spans="2:5" x14ac:dyDescent="0.35">
      <c r="B307" t="s">
        <v>20</v>
      </c>
      <c r="C307">
        <v>2985</v>
      </c>
      <c r="D307" t="s">
        <v>14</v>
      </c>
      <c r="E307">
        <v>22</v>
      </c>
    </row>
    <row r="308" spans="2:5" x14ac:dyDescent="0.35">
      <c r="B308" t="s">
        <v>20</v>
      </c>
      <c r="C308">
        <v>762</v>
      </c>
      <c r="D308" t="s">
        <v>14</v>
      </c>
      <c r="E308">
        <v>1758</v>
      </c>
    </row>
    <row r="309" spans="2:5" x14ac:dyDescent="0.35">
      <c r="B309" t="s">
        <v>20</v>
      </c>
      <c r="C309">
        <v>554</v>
      </c>
      <c r="D309" t="s">
        <v>14</v>
      </c>
      <c r="E309">
        <v>94</v>
      </c>
    </row>
    <row r="310" spans="2:5" x14ac:dyDescent="0.35">
      <c r="B310" t="s">
        <v>20</v>
      </c>
      <c r="C310">
        <v>135</v>
      </c>
      <c r="D310" t="s">
        <v>14</v>
      </c>
      <c r="E310">
        <v>33</v>
      </c>
    </row>
    <row r="311" spans="2:5" x14ac:dyDescent="0.35">
      <c r="B311" t="s">
        <v>20</v>
      </c>
      <c r="C311">
        <v>122</v>
      </c>
      <c r="D311" t="s">
        <v>14</v>
      </c>
      <c r="E311">
        <v>1</v>
      </c>
    </row>
    <row r="312" spans="2:5" x14ac:dyDescent="0.35">
      <c r="B312" t="s">
        <v>20</v>
      </c>
      <c r="C312">
        <v>221</v>
      </c>
      <c r="D312" t="s">
        <v>14</v>
      </c>
      <c r="E312">
        <v>31</v>
      </c>
    </row>
    <row r="313" spans="2:5" x14ac:dyDescent="0.35">
      <c r="B313" t="s">
        <v>20</v>
      </c>
      <c r="C313">
        <v>126</v>
      </c>
      <c r="D313" t="s">
        <v>14</v>
      </c>
      <c r="E313">
        <v>35</v>
      </c>
    </row>
    <row r="314" spans="2:5" x14ac:dyDescent="0.35">
      <c r="B314" t="s">
        <v>20</v>
      </c>
      <c r="C314">
        <v>1022</v>
      </c>
      <c r="D314" t="s">
        <v>14</v>
      </c>
      <c r="E314">
        <v>63</v>
      </c>
    </row>
    <row r="315" spans="2:5" x14ac:dyDescent="0.35">
      <c r="B315" t="s">
        <v>20</v>
      </c>
      <c r="C315">
        <v>3177</v>
      </c>
      <c r="D315" t="s">
        <v>14</v>
      </c>
      <c r="E315">
        <v>526</v>
      </c>
    </row>
    <row r="316" spans="2:5" x14ac:dyDescent="0.35">
      <c r="B316" t="s">
        <v>20</v>
      </c>
      <c r="C316">
        <v>198</v>
      </c>
      <c r="D316" t="s">
        <v>14</v>
      </c>
      <c r="E316">
        <v>121</v>
      </c>
    </row>
    <row r="317" spans="2:5" x14ac:dyDescent="0.35">
      <c r="B317" t="s">
        <v>20</v>
      </c>
      <c r="C317">
        <v>85</v>
      </c>
      <c r="D317" t="s">
        <v>14</v>
      </c>
      <c r="E317">
        <v>67</v>
      </c>
    </row>
    <row r="318" spans="2:5" x14ac:dyDescent="0.35">
      <c r="B318" t="s">
        <v>20</v>
      </c>
      <c r="C318">
        <v>3596</v>
      </c>
      <c r="D318" t="s">
        <v>14</v>
      </c>
      <c r="E318">
        <v>57</v>
      </c>
    </row>
    <row r="319" spans="2:5" x14ac:dyDescent="0.35">
      <c r="B319" t="s">
        <v>20</v>
      </c>
      <c r="C319">
        <v>244</v>
      </c>
      <c r="D319" t="s">
        <v>14</v>
      </c>
      <c r="E319">
        <v>1229</v>
      </c>
    </row>
    <row r="320" spans="2:5" x14ac:dyDescent="0.35">
      <c r="B320" t="s">
        <v>20</v>
      </c>
      <c r="C320">
        <v>5180</v>
      </c>
      <c r="D320" t="s">
        <v>14</v>
      </c>
      <c r="E320">
        <v>12</v>
      </c>
    </row>
    <row r="321" spans="2:5" x14ac:dyDescent="0.35">
      <c r="B321" t="s">
        <v>20</v>
      </c>
      <c r="C321">
        <v>589</v>
      </c>
      <c r="D321" t="s">
        <v>14</v>
      </c>
      <c r="E321">
        <v>452</v>
      </c>
    </row>
    <row r="322" spans="2:5" x14ac:dyDescent="0.35">
      <c r="B322" t="s">
        <v>20</v>
      </c>
      <c r="C322">
        <v>2725</v>
      </c>
      <c r="D322" t="s">
        <v>14</v>
      </c>
      <c r="E322">
        <v>1886</v>
      </c>
    </row>
    <row r="323" spans="2:5" x14ac:dyDescent="0.35">
      <c r="B323" t="s">
        <v>20</v>
      </c>
      <c r="C323">
        <v>300</v>
      </c>
      <c r="D323" t="s">
        <v>14</v>
      </c>
      <c r="E323">
        <v>1825</v>
      </c>
    </row>
    <row r="324" spans="2:5" x14ac:dyDescent="0.35">
      <c r="B324" t="s">
        <v>20</v>
      </c>
      <c r="C324">
        <v>144</v>
      </c>
      <c r="D324" t="s">
        <v>14</v>
      </c>
      <c r="E324">
        <v>31</v>
      </c>
    </row>
    <row r="325" spans="2:5" x14ac:dyDescent="0.35">
      <c r="B325" t="s">
        <v>20</v>
      </c>
      <c r="C325">
        <v>87</v>
      </c>
      <c r="D325" t="s">
        <v>14</v>
      </c>
      <c r="E325">
        <v>107</v>
      </c>
    </row>
    <row r="326" spans="2:5" x14ac:dyDescent="0.35">
      <c r="B326" t="s">
        <v>20</v>
      </c>
      <c r="C326">
        <v>3116</v>
      </c>
      <c r="D326" t="s">
        <v>14</v>
      </c>
      <c r="E326">
        <v>27</v>
      </c>
    </row>
    <row r="327" spans="2:5" x14ac:dyDescent="0.35">
      <c r="B327" t="s">
        <v>20</v>
      </c>
      <c r="C327">
        <v>909</v>
      </c>
      <c r="D327" t="s">
        <v>14</v>
      </c>
      <c r="E327">
        <v>1221</v>
      </c>
    </row>
    <row r="328" spans="2:5" x14ac:dyDescent="0.35">
      <c r="B328" t="s">
        <v>20</v>
      </c>
      <c r="C328">
        <v>1613</v>
      </c>
      <c r="D328" t="s">
        <v>14</v>
      </c>
      <c r="E328">
        <v>1</v>
      </c>
    </row>
    <row r="329" spans="2:5" x14ac:dyDescent="0.35">
      <c r="B329" t="s">
        <v>20</v>
      </c>
      <c r="C329">
        <v>136</v>
      </c>
      <c r="D329" t="s">
        <v>14</v>
      </c>
      <c r="E329">
        <v>16</v>
      </c>
    </row>
    <row r="330" spans="2:5" x14ac:dyDescent="0.35">
      <c r="B330" t="s">
        <v>20</v>
      </c>
      <c r="C330">
        <v>130</v>
      </c>
      <c r="D330" t="s">
        <v>14</v>
      </c>
      <c r="E330">
        <v>41</v>
      </c>
    </row>
    <row r="331" spans="2:5" x14ac:dyDescent="0.35">
      <c r="B331" t="s">
        <v>20</v>
      </c>
      <c r="C331">
        <v>102</v>
      </c>
      <c r="D331" t="s">
        <v>14</v>
      </c>
      <c r="E331">
        <v>523</v>
      </c>
    </row>
    <row r="332" spans="2:5" x14ac:dyDescent="0.35">
      <c r="B332" t="s">
        <v>20</v>
      </c>
      <c r="C332">
        <v>4006</v>
      </c>
      <c r="D332" t="s">
        <v>14</v>
      </c>
      <c r="E332">
        <v>141</v>
      </c>
    </row>
    <row r="333" spans="2:5" x14ac:dyDescent="0.35">
      <c r="B333" t="s">
        <v>20</v>
      </c>
      <c r="C333">
        <v>1629</v>
      </c>
      <c r="D333" t="s">
        <v>14</v>
      </c>
      <c r="E333">
        <v>52</v>
      </c>
    </row>
    <row r="334" spans="2:5" x14ac:dyDescent="0.35">
      <c r="B334" t="s">
        <v>20</v>
      </c>
      <c r="C334">
        <v>2188</v>
      </c>
      <c r="D334" t="s">
        <v>14</v>
      </c>
      <c r="E334">
        <v>225</v>
      </c>
    </row>
    <row r="335" spans="2:5" x14ac:dyDescent="0.35">
      <c r="B335" t="s">
        <v>20</v>
      </c>
      <c r="C335">
        <v>2409</v>
      </c>
      <c r="D335" t="s">
        <v>14</v>
      </c>
      <c r="E335">
        <v>38</v>
      </c>
    </row>
    <row r="336" spans="2:5" x14ac:dyDescent="0.35">
      <c r="B336" t="s">
        <v>20</v>
      </c>
      <c r="C336">
        <v>194</v>
      </c>
      <c r="D336" t="s">
        <v>14</v>
      </c>
      <c r="E336">
        <v>15</v>
      </c>
    </row>
    <row r="337" spans="2:5" x14ac:dyDescent="0.35">
      <c r="B337" t="s">
        <v>20</v>
      </c>
      <c r="C337">
        <v>1140</v>
      </c>
      <c r="D337" t="s">
        <v>14</v>
      </c>
      <c r="E337">
        <v>37</v>
      </c>
    </row>
    <row r="338" spans="2:5" x14ac:dyDescent="0.35">
      <c r="B338" t="s">
        <v>20</v>
      </c>
      <c r="C338">
        <v>102</v>
      </c>
      <c r="D338" t="s">
        <v>14</v>
      </c>
      <c r="E338">
        <v>112</v>
      </c>
    </row>
    <row r="339" spans="2:5" x14ac:dyDescent="0.35">
      <c r="B339" t="s">
        <v>20</v>
      </c>
      <c r="C339">
        <v>2857</v>
      </c>
      <c r="D339" t="s">
        <v>14</v>
      </c>
      <c r="E339">
        <v>21</v>
      </c>
    </row>
    <row r="340" spans="2:5" x14ac:dyDescent="0.35">
      <c r="B340" t="s">
        <v>20</v>
      </c>
      <c r="C340">
        <v>107</v>
      </c>
      <c r="D340" t="s">
        <v>14</v>
      </c>
      <c r="E340">
        <v>67</v>
      </c>
    </row>
    <row r="341" spans="2:5" x14ac:dyDescent="0.35">
      <c r="B341" t="s">
        <v>20</v>
      </c>
      <c r="C341">
        <v>160</v>
      </c>
      <c r="D341" t="s">
        <v>14</v>
      </c>
      <c r="E341">
        <v>78</v>
      </c>
    </row>
    <row r="342" spans="2:5" x14ac:dyDescent="0.35">
      <c r="B342" t="s">
        <v>20</v>
      </c>
      <c r="C342">
        <v>2230</v>
      </c>
      <c r="D342" t="s">
        <v>14</v>
      </c>
      <c r="E342">
        <v>67</v>
      </c>
    </row>
    <row r="343" spans="2:5" x14ac:dyDescent="0.35">
      <c r="B343" t="s">
        <v>20</v>
      </c>
      <c r="C343">
        <v>316</v>
      </c>
      <c r="D343" t="s">
        <v>14</v>
      </c>
      <c r="E343">
        <v>263</v>
      </c>
    </row>
    <row r="344" spans="2:5" x14ac:dyDescent="0.35">
      <c r="B344" t="s">
        <v>20</v>
      </c>
      <c r="C344">
        <v>117</v>
      </c>
      <c r="D344" t="s">
        <v>14</v>
      </c>
      <c r="E344">
        <v>1691</v>
      </c>
    </row>
    <row r="345" spans="2:5" x14ac:dyDescent="0.35">
      <c r="B345" t="s">
        <v>20</v>
      </c>
      <c r="C345">
        <v>6406</v>
      </c>
      <c r="D345" t="s">
        <v>14</v>
      </c>
      <c r="E345">
        <v>181</v>
      </c>
    </row>
    <row r="346" spans="2:5" x14ac:dyDescent="0.35">
      <c r="B346" t="s">
        <v>20</v>
      </c>
      <c r="C346">
        <v>192</v>
      </c>
      <c r="D346" t="s">
        <v>14</v>
      </c>
      <c r="E346">
        <v>13</v>
      </c>
    </row>
    <row r="347" spans="2:5" x14ac:dyDescent="0.35">
      <c r="B347" t="s">
        <v>20</v>
      </c>
      <c r="C347">
        <v>26</v>
      </c>
      <c r="D347" t="s">
        <v>14</v>
      </c>
      <c r="E347">
        <v>1</v>
      </c>
    </row>
    <row r="348" spans="2:5" x14ac:dyDescent="0.35">
      <c r="B348" t="s">
        <v>20</v>
      </c>
      <c r="C348">
        <v>723</v>
      </c>
      <c r="D348" t="s">
        <v>14</v>
      </c>
      <c r="E348">
        <v>21</v>
      </c>
    </row>
    <row r="349" spans="2:5" x14ac:dyDescent="0.35">
      <c r="B349" t="s">
        <v>20</v>
      </c>
      <c r="C349">
        <v>170</v>
      </c>
      <c r="D349" t="s">
        <v>14</v>
      </c>
      <c r="E349">
        <v>830</v>
      </c>
    </row>
    <row r="350" spans="2:5" x14ac:dyDescent="0.35">
      <c r="B350" t="s">
        <v>20</v>
      </c>
      <c r="C350">
        <v>238</v>
      </c>
      <c r="D350" t="s">
        <v>14</v>
      </c>
      <c r="E350">
        <v>130</v>
      </c>
    </row>
    <row r="351" spans="2:5" x14ac:dyDescent="0.35">
      <c r="B351" t="s">
        <v>20</v>
      </c>
      <c r="C351">
        <v>55</v>
      </c>
      <c r="D351" t="s">
        <v>14</v>
      </c>
      <c r="E351">
        <v>55</v>
      </c>
    </row>
    <row r="352" spans="2:5" x14ac:dyDescent="0.35">
      <c r="B352" t="s">
        <v>20</v>
      </c>
      <c r="C352">
        <v>128</v>
      </c>
      <c r="D352" t="s">
        <v>14</v>
      </c>
      <c r="E352">
        <v>114</v>
      </c>
    </row>
    <row r="353" spans="2:5" x14ac:dyDescent="0.35">
      <c r="B353" t="s">
        <v>20</v>
      </c>
      <c r="C353">
        <v>2144</v>
      </c>
      <c r="D353" t="s">
        <v>14</v>
      </c>
      <c r="E353">
        <v>594</v>
      </c>
    </row>
    <row r="354" spans="2:5" x14ac:dyDescent="0.35">
      <c r="B354" t="s">
        <v>20</v>
      </c>
      <c r="C354">
        <v>2693</v>
      </c>
      <c r="D354" t="s">
        <v>14</v>
      </c>
      <c r="E354">
        <v>24</v>
      </c>
    </row>
    <row r="355" spans="2:5" x14ac:dyDescent="0.35">
      <c r="B355" t="s">
        <v>20</v>
      </c>
      <c r="C355">
        <v>432</v>
      </c>
      <c r="D355" t="s">
        <v>14</v>
      </c>
      <c r="E355">
        <v>252</v>
      </c>
    </row>
    <row r="356" spans="2:5" x14ac:dyDescent="0.35">
      <c r="B356" t="s">
        <v>20</v>
      </c>
      <c r="C356">
        <v>189</v>
      </c>
      <c r="D356" t="s">
        <v>14</v>
      </c>
      <c r="E356">
        <v>67</v>
      </c>
    </row>
    <row r="357" spans="2:5" x14ac:dyDescent="0.35">
      <c r="B357" t="s">
        <v>20</v>
      </c>
      <c r="C357">
        <v>154</v>
      </c>
      <c r="D357" t="s">
        <v>14</v>
      </c>
      <c r="E357">
        <v>742</v>
      </c>
    </row>
    <row r="358" spans="2:5" x14ac:dyDescent="0.35">
      <c r="B358" t="s">
        <v>20</v>
      </c>
      <c r="C358">
        <v>96</v>
      </c>
      <c r="D358" t="s">
        <v>14</v>
      </c>
      <c r="E358">
        <v>75</v>
      </c>
    </row>
    <row r="359" spans="2:5" x14ac:dyDescent="0.35">
      <c r="B359" t="s">
        <v>20</v>
      </c>
      <c r="C359">
        <v>3063</v>
      </c>
      <c r="D359" t="s">
        <v>14</v>
      </c>
      <c r="E359">
        <v>4405</v>
      </c>
    </row>
    <row r="360" spans="2:5" x14ac:dyDescent="0.35">
      <c r="B360" t="s">
        <v>20</v>
      </c>
      <c r="C360">
        <v>2266</v>
      </c>
      <c r="D360" t="s">
        <v>14</v>
      </c>
      <c r="E360">
        <v>92</v>
      </c>
    </row>
    <row r="361" spans="2:5" x14ac:dyDescent="0.35">
      <c r="B361" t="s">
        <v>20</v>
      </c>
      <c r="C361">
        <v>194</v>
      </c>
      <c r="D361" t="s">
        <v>14</v>
      </c>
      <c r="E361">
        <v>64</v>
      </c>
    </row>
    <row r="362" spans="2:5" x14ac:dyDescent="0.35">
      <c r="B362" t="s">
        <v>20</v>
      </c>
      <c r="C362">
        <v>129</v>
      </c>
      <c r="D362" t="s">
        <v>14</v>
      </c>
      <c r="E362">
        <v>64</v>
      </c>
    </row>
    <row r="363" spans="2:5" x14ac:dyDescent="0.35">
      <c r="B363" t="s">
        <v>20</v>
      </c>
      <c r="C363">
        <v>375</v>
      </c>
      <c r="D363" t="s">
        <v>14</v>
      </c>
      <c r="E363">
        <v>842</v>
      </c>
    </row>
    <row r="364" spans="2:5" x14ac:dyDescent="0.35">
      <c r="B364" t="s">
        <v>20</v>
      </c>
      <c r="C364">
        <v>409</v>
      </c>
      <c r="D364" t="s">
        <v>14</v>
      </c>
      <c r="E364">
        <v>112</v>
      </c>
    </row>
    <row r="365" spans="2:5" x14ac:dyDescent="0.35">
      <c r="B365" t="s">
        <v>20</v>
      </c>
      <c r="C365">
        <v>234</v>
      </c>
      <c r="D365" t="s">
        <v>14</v>
      </c>
      <c r="E365">
        <v>374</v>
      </c>
    </row>
    <row r="366" spans="2:5" x14ac:dyDescent="0.35">
      <c r="B366" t="s">
        <v>20</v>
      </c>
      <c r="C366">
        <v>3016</v>
      </c>
    </row>
    <row r="367" spans="2:5" x14ac:dyDescent="0.35">
      <c r="B367" t="s">
        <v>20</v>
      </c>
      <c r="C367">
        <v>264</v>
      </c>
    </row>
    <row r="368" spans="2:5" x14ac:dyDescent="0.35">
      <c r="B368" t="s">
        <v>20</v>
      </c>
      <c r="C368">
        <v>272</v>
      </c>
    </row>
    <row r="369" spans="2:3" x14ac:dyDescent="0.35">
      <c r="B369" t="s">
        <v>20</v>
      </c>
      <c r="C369">
        <v>419</v>
      </c>
    </row>
    <row r="370" spans="2:3" x14ac:dyDescent="0.35">
      <c r="B370" t="s">
        <v>20</v>
      </c>
      <c r="C370">
        <v>1621</v>
      </c>
    </row>
    <row r="371" spans="2:3" x14ac:dyDescent="0.35">
      <c r="B371" t="s">
        <v>20</v>
      </c>
      <c r="C371">
        <v>1101</v>
      </c>
    </row>
    <row r="372" spans="2:3" x14ac:dyDescent="0.35">
      <c r="B372" t="s">
        <v>20</v>
      </c>
      <c r="C372">
        <v>1073</v>
      </c>
    </row>
    <row r="373" spans="2:3" x14ac:dyDescent="0.35">
      <c r="B373" t="s">
        <v>20</v>
      </c>
      <c r="C373">
        <v>331</v>
      </c>
    </row>
    <row r="374" spans="2:3" x14ac:dyDescent="0.35">
      <c r="B374" t="s">
        <v>20</v>
      </c>
      <c r="C374">
        <v>1170</v>
      </c>
    </row>
    <row r="375" spans="2:3" x14ac:dyDescent="0.35">
      <c r="B375" t="s">
        <v>20</v>
      </c>
      <c r="C375">
        <v>363</v>
      </c>
    </row>
    <row r="376" spans="2:3" x14ac:dyDescent="0.35">
      <c r="B376" t="s">
        <v>20</v>
      </c>
      <c r="C376">
        <v>103</v>
      </c>
    </row>
    <row r="377" spans="2:3" x14ac:dyDescent="0.35">
      <c r="B377" t="s">
        <v>20</v>
      </c>
      <c r="C377">
        <v>147</v>
      </c>
    </row>
    <row r="378" spans="2:3" x14ac:dyDescent="0.35">
      <c r="B378" t="s">
        <v>20</v>
      </c>
      <c r="C378">
        <v>110</v>
      </c>
    </row>
    <row r="379" spans="2:3" x14ac:dyDescent="0.35">
      <c r="B379" t="s">
        <v>20</v>
      </c>
      <c r="C379">
        <v>134</v>
      </c>
    </row>
    <row r="380" spans="2:3" x14ac:dyDescent="0.35">
      <c r="B380" t="s">
        <v>20</v>
      </c>
      <c r="C380">
        <v>269</v>
      </c>
    </row>
    <row r="381" spans="2:3" x14ac:dyDescent="0.35">
      <c r="B381" t="s">
        <v>20</v>
      </c>
      <c r="C381">
        <v>175</v>
      </c>
    </row>
    <row r="382" spans="2:3" x14ac:dyDescent="0.35">
      <c r="B382" t="s">
        <v>20</v>
      </c>
      <c r="C382">
        <v>69</v>
      </c>
    </row>
    <row r="383" spans="2:3" x14ac:dyDescent="0.35">
      <c r="B383" t="s">
        <v>20</v>
      </c>
      <c r="C383">
        <v>190</v>
      </c>
    </row>
    <row r="384" spans="2:3" x14ac:dyDescent="0.35">
      <c r="B384" t="s">
        <v>20</v>
      </c>
      <c r="C384">
        <v>237</v>
      </c>
    </row>
    <row r="385" spans="2:3" x14ac:dyDescent="0.35">
      <c r="B385" t="s">
        <v>20</v>
      </c>
      <c r="C385">
        <v>196</v>
      </c>
    </row>
    <row r="386" spans="2:3" x14ac:dyDescent="0.35">
      <c r="B386" t="s">
        <v>20</v>
      </c>
      <c r="C386">
        <v>7295</v>
      </c>
    </row>
    <row r="387" spans="2:3" x14ac:dyDescent="0.35">
      <c r="B387" t="s">
        <v>20</v>
      </c>
      <c r="C387">
        <v>2893</v>
      </c>
    </row>
    <row r="388" spans="2:3" x14ac:dyDescent="0.35">
      <c r="B388" t="s">
        <v>20</v>
      </c>
      <c r="C388">
        <v>820</v>
      </c>
    </row>
    <row r="389" spans="2:3" x14ac:dyDescent="0.35">
      <c r="B389" t="s">
        <v>20</v>
      </c>
      <c r="C389">
        <v>2038</v>
      </c>
    </row>
    <row r="390" spans="2:3" x14ac:dyDescent="0.35">
      <c r="B390" t="s">
        <v>20</v>
      </c>
      <c r="C390">
        <v>116</v>
      </c>
    </row>
    <row r="391" spans="2:3" x14ac:dyDescent="0.35">
      <c r="B391" t="s">
        <v>20</v>
      </c>
      <c r="C391">
        <v>1345</v>
      </c>
    </row>
    <row r="392" spans="2:3" x14ac:dyDescent="0.35">
      <c r="B392" t="s">
        <v>20</v>
      </c>
      <c r="C392">
        <v>168</v>
      </c>
    </row>
    <row r="393" spans="2:3" x14ac:dyDescent="0.35">
      <c r="B393" t="s">
        <v>20</v>
      </c>
      <c r="C393">
        <v>137</v>
      </c>
    </row>
    <row r="394" spans="2:3" x14ac:dyDescent="0.35">
      <c r="B394" t="s">
        <v>20</v>
      </c>
      <c r="C394">
        <v>186</v>
      </c>
    </row>
    <row r="395" spans="2:3" x14ac:dyDescent="0.35">
      <c r="B395" t="s">
        <v>20</v>
      </c>
      <c r="C395">
        <v>125</v>
      </c>
    </row>
    <row r="396" spans="2:3" x14ac:dyDescent="0.35">
      <c r="B396" t="s">
        <v>20</v>
      </c>
      <c r="C396">
        <v>202</v>
      </c>
    </row>
    <row r="397" spans="2:3" x14ac:dyDescent="0.35">
      <c r="B397" t="s">
        <v>20</v>
      </c>
      <c r="C397">
        <v>103</v>
      </c>
    </row>
    <row r="398" spans="2:3" x14ac:dyDescent="0.35">
      <c r="B398" t="s">
        <v>20</v>
      </c>
      <c r="C398">
        <v>1785</v>
      </c>
    </row>
    <row r="399" spans="2:3" x14ac:dyDescent="0.35">
      <c r="B399" t="s">
        <v>20</v>
      </c>
      <c r="C399">
        <v>157</v>
      </c>
    </row>
    <row r="400" spans="2:3" x14ac:dyDescent="0.35">
      <c r="B400" t="s">
        <v>20</v>
      </c>
      <c r="C400">
        <v>555</v>
      </c>
    </row>
    <row r="401" spans="2:3" x14ac:dyDescent="0.35">
      <c r="B401" t="s">
        <v>20</v>
      </c>
      <c r="C401">
        <v>297</v>
      </c>
    </row>
    <row r="402" spans="2:3" x14ac:dyDescent="0.35">
      <c r="B402" t="s">
        <v>20</v>
      </c>
      <c r="C402">
        <v>123</v>
      </c>
    </row>
    <row r="403" spans="2:3" x14ac:dyDescent="0.35">
      <c r="B403" t="s">
        <v>20</v>
      </c>
      <c r="C403">
        <v>3036</v>
      </c>
    </row>
    <row r="404" spans="2:3" x14ac:dyDescent="0.35">
      <c r="B404" t="s">
        <v>20</v>
      </c>
      <c r="C404">
        <v>144</v>
      </c>
    </row>
    <row r="405" spans="2:3" x14ac:dyDescent="0.35">
      <c r="B405" t="s">
        <v>20</v>
      </c>
      <c r="C405">
        <v>121</v>
      </c>
    </row>
    <row r="406" spans="2:3" x14ac:dyDescent="0.35">
      <c r="B406" t="s">
        <v>20</v>
      </c>
      <c r="C406">
        <v>181</v>
      </c>
    </row>
    <row r="407" spans="2:3" x14ac:dyDescent="0.35">
      <c r="B407" t="s">
        <v>20</v>
      </c>
      <c r="C407">
        <v>122</v>
      </c>
    </row>
    <row r="408" spans="2:3" x14ac:dyDescent="0.35">
      <c r="B408" t="s">
        <v>20</v>
      </c>
      <c r="C408">
        <v>1071</v>
      </c>
    </row>
    <row r="409" spans="2:3" x14ac:dyDescent="0.35">
      <c r="B409" t="s">
        <v>20</v>
      </c>
      <c r="C409">
        <v>980</v>
      </c>
    </row>
    <row r="410" spans="2:3" x14ac:dyDescent="0.35">
      <c r="B410" t="s">
        <v>20</v>
      </c>
      <c r="C410">
        <v>536</v>
      </c>
    </row>
    <row r="411" spans="2:3" x14ac:dyDescent="0.35">
      <c r="B411" t="s">
        <v>20</v>
      </c>
      <c r="C411">
        <v>1991</v>
      </c>
    </row>
    <row r="412" spans="2:3" x14ac:dyDescent="0.35">
      <c r="B412" t="s">
        <v>20</v>
      </c>
      <c r="C412">
        <v>180</v>
      </c>
    </row>
    <row r="413" spans="2:3" x14ac:dyDescent="0.35">
      <c r="B413" t="s">
        <v>20</v>
      </c>
      <c r="C413">
        <v>130</v>
      </c>
    </row>
    <row r="414" spans="2:3" x14ac:dyDescent="0.35">
      <c r="B414" t="s">
        <v>20</v>
      </c>
      <c r="C414">
        <v>122</v>
      </c>
    </row>
    <row r="415" spans="2:3" x14ac:dyDescent="0.35">
      <c r="B415" t="s">
        <v>20</v>
      </c>
      <c r="C415">
        <v>140</v>
      </c>
    </row>
    <row r="416" spans="2:3" x14ac:dyDescent="0.35">
      <c r="B416" t="s">
        <v>20</v>
      </c>
      <c r="C416">
        <v>3388</v>
      </c>
    </row>
    <row r="417" spans="2:3" x14ac:dyDescent="0.35">
      <c r="B417" t="s">
        <v>20</v>
      </c>
      <c r="C417">
        <v>280</v>
      </c>
    </row>
    <row r="418" spans="2:3" x14ac:dyDescent="0.35">
      <c r="B418" t="s">
        <v>20</v>
      </c>
      <c r="C418">
        <v>366</v>
      </c>
    </row>
    <row r="419" spans="2:3" x14ac:dyDescent="0.35">
      <c r="B419" t="s">
        <v>20</v>
      </c>
      <c r="C419">
        <v>270</v>
      </c>
    </row>
    <row r="420" spans="2:3" x14ac:dyDescent="0.35">
      <c r="B420" t="s">
        <v>20</v>
      </c>
      <c r="C420">
        <v>137</v>
      </c>
    </row>
    <row r="421" spans="2:3" x14ac:dyDescent="0.35">
      <c r="B421" t="s">
        <v>20</v>
      </c>
      <c r="C421">
        <v>3205</v>
      </c>
    </row>
    <row r="422" spans="2:3" x14ac:dyDescent="0.35">
      <c r="B422" t="s">
        <v>20</v>
      </c>
      <c r="C422">
        <v>288</v>
      </c>
    </row>
    <row r="423" spans="2:3" x14ac:dyDescent="0.35">
      <c r="B423" t="s">
        <v>20</v>
      </c>
      <c r="C423">
        <v>148</v>
      </c>
    </row>
    <row r="424" spans="2:3" x14ac:dyDescent="0.35">
      <c r="B424" t="s">
        <v>20</v>
      </c>
      <c r="C424">
        <v>114</v>
      </c>
    </row>
    <row r="425" spans="2:3" x14ac:dyDescent="0.35">
      <c r="B425" t="s">
        <v>20</v>
      </c>
      <c r="C425">
        <v>1518</v>
      </c>
    </row>
    <row r="426" spans="2:3" x14ac:dyDescent="0.35">
      <c r="B426" t="s">
        <v>20</v>
      </c>
      <c r="C426">
        <v>166</v>
      </c>
    </row>
    <row r="427" spans="2:3" x14ac:dyDescent="0.35">
      <c r="B427" t="s">
        <v>20</v>
      </c>
      <c r="C427">
        <v>100</v>
      </c>
    </row>
    <row r="428" spans="2:3" x14ac:dyDescent="0.35">
      <c r="B428" t="s">
        <v>20</v>
      </c>
      <c r="C428">
        <v>235</v>
      </c>
    </row>
    <row r="429" spans="2:3" x14ac:dyDescent="0.35">
      <c r="B429" t="s">
        <v>20</v>
      </c>
      <c r="C429">
        <v>148</v>
      </c>
    </row>
    <row r="430" spans="2:3" x14ac:dyDescent="0.35">
      <c r="B430" t="s">
        <v>20</v>
      </c>
      <c r="C430">
        <v>198</v>
      </c>
    </row>
    <row r="431" spans="2:3" x14ac:dyDescent="0.35">
      <c r="B431" t="s">
        <v>20</v>
      </c>
      <c r="C431">
        <v>150</v>
      </c>
    </row>
    <row r="432" spans="2:3" x14ac:dyDescent="0.35">
      <c r="B432" t="s">
        <v>20</v>
      </c>
      <c r="C432">
        <v>216</v>
      </c>
    </row>
    <row r="433" spans="2:3" x14ac:dyDescent="0.35">
      <c r="B433" t="s">
        <v>20</v>
      </c>
      <c r="C433">
        <v>5139</v>
      </c>
    </row>
    <row r="434" spans="2:3" x14ac:dyDescent="0.35">
      <c r="B434" t="s">
        <v>20</v>
      </c>
      <c r="C434">
        <v>2353</v>
      </c>
    </row>
    <row r="435" spans="2:3" x14ac:dyDescent="0.35">
      <c r="B435" t="s">
        <v>20</v>
      </c>
      <c r="C435">
        <v>78</v>
      </c>
    </row>
    <row r="436" spans="2:3" x14ac:dyDescent="0.35">
      <c r="B436" t="s">
        <v>20</v>
      </c>
      <c r="C436">
        <v>174</v>
      </c>
    </row>
    <row r="437" spans="2:3" x14ac:dyDescent="0.35">
      <c r="B437" t="s">
        <v>20</v>
      </c>
      <c r="C437">
        <v>164</v>
      </c>
    </row>
    <row r="438" spans="2:3" x14ac:dyDescent="0.35">
      <c r="B438" t="s">
        <v>20</v>
      </c>
      <c r="C438">
        <v>161</v>
      </c>
    </row>
    <row r="439" spans="2:3" x14ac:dyDescent="0.35">
      <c r="B439" t="s">
        <v>20</v>
      </c>
      <c r="C439">
        <v>138</v>
      </c>
    </row>
    <row r="440" spans="2:3" x14ac:dyDescent="0.35">
      <c r="B440" t="s">
        <v>20</v>
      </c>
      <c r="C440">
        <v>3308</v>
      </c>
    </row>
    <row r="441" spans="2:3" x14ac:dyDescent="0.35">
      <c r="B441" t="s">
        <v>20</v>
      </c>
      <c r="C441">
        <v>127</v>
      </c>
    </row>
    <row r="442" spans="2:3" x14ac:dyDescent="0.35">
      <c r="B442" t="s">
        <v>20</v>
      </c>
      <c r="C442">
        <v>207</v>
      </c>
    </row>
    <row r="443" spans="2:3" x14ac:dyDescent="0.35">
      <c r="B443" t="s">
        <v>20</v>
      </c>
      <c r="C443">
        <v>181</v>
      </c>
    </row>
    <row r="444" spans="2:3" x14ac:dyDescent="0.35">
      <c r="B444" t="s">
        <v>20</v>
      </c>
      <c r="C444">
        <v>110</v>
      </c>
    </row>
    <row r="445" spans="2:3" x14ac:dyDescent="0.35">
      <c r="B445" t="s">
        <v>20</v>
      </c>
      <c r="C445">
        <v>185</v>
      </c>
    </row>
    <row r="446" spans="2:3" x14ac:dyDescent="0.35">
      <c r="B446" t="s">
        <v>20</v>
      </c>
      <c r="C446">
        <v>121</v>
      </c>
    </row>
    <row r="447" spans="2:3" x14ac:dyDescent="0.35">
      <c r="B447" t="s">
        <v>20</v>
      </c>
      <c r="C447">
        <v>106</v>
      </c>
    </row>
    <row r="448" spans="2:3" x14ac:dyDescent="0.35">
      <c r="B448" t="s">
        <v>20</v>
      </c>
      <c r="C448">
        <v>142</v>
      </c>
    </row>
    <row r="449" spans="2:3" x14ac:dyDescent="0.35">
      <c r="B449" t="s">
        <v>20</v>
      </c>
      <c r="C449">
        <v>233</v>
      </c>
    </row>
    <row r="450" spans="2:3" x14ac:dyDescent="0.35">
      <c r="B450" t="s">
        <v>20</v>
      </c>
      <c r="C450">
        <v>218</v>
      </c>
    </row>
    <row r="451" spans="2:3" x14ac:dyDescent="0.35">
      <c r="B451" t="s">
        <v>20</v>
      </c>
      <c r="C451">
        <v>76</v>
      </c>
    </row>
    <row r="452" spans="2:3" x14ac:dyDescent="0.35">
      <c r="B452" t="s">
        <v>20</v>
      </c>
      <c r="C452">
        <v>43</v>
      </c>
    </row>
    <row r="453" spans="2:3" x14ac:dyDescent="0.35">
      <c r="B453" t="s">
        <v>20</v>
      </c>
      <c r="C453">
        <v>221</v>
      </c>
    </row>
    <row r="454" spans="2:3" x14ac:dyDescent="0.35">
      <c r="B454" t="s">
        <v>20</v>
      </c>
      <c r="C454">
        <v>2805</v>
      </c>
    </row>
    <row r="455" spans="2:3" x14ac:dyDescent="0.35">
      <c r="B455" t="s">
        <v>20</v>
      </c>
      <c r="C455">
        <v>68</v>
      </c>
    </row>
    <row r="456" spans="2:3" x14ac:dyDescent="0.35">
      <c r="B456" t="s">
        <v>20</v>
      </c>
      <c r="C456">
        <v>183</v>
      </c>
    </row>
    <row r="457" spans="2:3" x14ac:dyDescent="0.35">
      <c r="B457" t="s">
        <v>20</v>
      </c>
      <c r="C457">
        <v>133</v>
      </c>
    </row>
    <row r="458" spans="2:3" x14ac:dyDescent="0.35">
      <c r="B458" t="s">
        <v>20</v>
      </c>
      <c r="C458">
        <v>2489</v>
      </c>
    </row>
    <row r="459" spans="2:3" x14ac:dyDescent="0.35">
      <c r="B459" t="s">
        <v>20</v>
      </c>
      <c r="C459">
        <v>69</v>
      </c>
    </row>
    <row r="460" spans="2:3" x14ac:dyDescent="0.35">
      <c r="B460" t="s">
        <v>20</v>
      </c>
      <c r="C460">
        <v>279</v>
      </c>
    </row>
    <row r="461" spans="2:3" x14ac:dyDescent="0.35">
      <c r="B461" t="s">
        <v>20</v>
      </c>
      <c r="C461">
        <v>210</v>
      </c>
    </row>
    <row r="462" spans="2:3" x14ac:dyDescent="0.35">
      <c r="B462" t="s">
        <v>20</v>
      </c>
      <c r="C462">
        <v>2100</v>
      </c>
    </row>
    <row r="463" spans="2:3" x14ac:dyDescent="0.35">
      <c r="B463" t="s">
        <v>20</v>
      </c>
      <c r="C463">
        <v>252</v>
      </c>
    </row>
    <row r="464" spans="2:3" x14ac:dyDescent="0.35">
      <c r="B464" t="s">
        <v>20</v>
      </c>
      <c r="C464">
        <v>1280</v>
      </c>
    </row>
    <row r="465" spans="2:3" x14ac:dyDescent="0.35">
      <c r="B465" t="s">
        <v>20</v>
      </c>
      <c r="C465">
        <v>157</v>
      </c>
    </row>
    <row r="466" spans="2:3" x14ac:dyDescent="0.35">
      <c r="B466" t="s">
        <v>20</v>
      </c>
      <c r="C466">
        <v>194</v>
      </c>
    </row>
    <row r="467" spans="2:3" x14ac:dyDescent="0.35">
      <c r="B467" t="s">
        <v>20</v>
      </c>
      <c r="C467">
        <v>82</v>
      </c>
    </row>
    <row r="468" spans="2:3" x14ac:dyDescent="0.35">
      <c r="B468" t="s">
        <v>20</v>
      </c>
      <c r="C468">
        <v>4233</v>
      </c>
    </row>
    <row r="469" spans="2:3" x14ac:dyDescent="0.35">
      <c r="B469" t="s">
        <v>20</v>
      </c>
      <c r="C469">
        <v>1297</v>
      </c>
    </row>
    <row r="470" spans="2:3" x14ac:dyDescent="0.35">
      <c r="B470" t="s">
        <v>20</v>
      </c>
      <c r="C470">
        <v>165</v>
      </c>
    </row>
    <row r="471" spans="2:3" x14ac:dyDescent="0.35">
      <c r="B471" t="s">
        <v>20</v>
      </c>
      <c r="C471">
        <v>119</v>
      </c>
    </row>
    <row r="472" spans="2:3" x14ac:dyDescent="0.35">
      <c r="B472" t="s">
        <v>20</v>
      </c>
      <c r="C472">
        <v>1797</v>
      </c>
    </row>
    <row r="473" spans="2:3" x14ac:dyDescent="0.35">
      <c r="B473" t="s">
        <v>20</v>
      </c>
      <c r="C473">
        <v>261</v>
      </c>
    </row>
    <row r="474" spans="2:3" x14ac:dyDescent="0.35">
      <c r="B474" t="s">
        <v>20</v>
      </c>
      <c r="C474">
        <v>157</v>
      </c>
    </row>
    <row r="475" spans="2:3" x14ac:dyDescent="0.35">
      <c r="B475" t="s">
        <v>20</v>
      </c>
      <c r="C475">
        <v>3533</v>
      </c>
    </row>
    <row r="476" spans="2:3" x14ac:dyDescent="0.35">
      <c r="B476" t="s">
        <v>20</v>
      </c>
      <c r="C476">
        <v>155</v>
      </c>
    </row>
    <row r="477" spans="2:3" x14ac:dyDescent="0.35">
      <c r="B477" t="s">
        <v>20</v>
      </c>
      <c r="C477">
        <v>132</v>
      </c>
    </row>
    <row r="478" spans="2:3" x14ac:dyDescent="0.35">
      <c r="B478" t="s">
        <v>20</v>
      </c>
      <c r="C478">
        <v>1354</v>
      </c>
    </row>
    <row r="479" spans="2:3" x14ac:dyDescent="0.35">
      <c r="B479" t="s">
        <v>20</v>
      </c>
      <c r="C479">
        <v>48</v>
      </c>
    </row>
    <row r="480" spans="2:3" x14ac:dyDescent="0.35">
      <c r="B480" t="s">
        <v>20</v>
      </c>
      <c r="C480">
        <v>110</v>
      </c>
    </row>
    <row r="481" spans="2:3" x14ac:dyDescent="0.35">
      <c r="B481" t="s">
        <v>20</v>
      </c>
      <c r="C481">
        <v>172</v>
      </c>
    </row>
    <row r="482" spans="2:3" x14ac:dyDescent="0.35">
      <c r="B482" t="s">
        <v>20</v>
      </c>
      <c r="C482">
        <v>307</v>
      </c>
    </row>
    <row r="483" spans="2:3" x14ac:dyDescent="0.35">
      <c r="B483" t="s">
        <v>20</v>
      </c>
      <c r="C483">
        <v>160</v>
      </c>
    </row>
    <row r="484" spans="2:3" x14ac:dyDescent="0.35">
      <c r="B484" t="s">
        <v>20</v>
      </c>
      <c r="C484">
        <v>1467</v>
      </c>
    </row>
    <row r="485" spans="2:3" x14ac:dyDescent="0.35">
      <c r="B485" t="s">
        <v>20</v>
      </c>
      <c r="C485">
        <v>2662</v>
      </c>
    </row>
    <row r="486" spans="2:3" x14ac:dyDescent="0.35">
      <c r="B486" t="s">
        <v>20</v>
      </c>
      <c r="C486">
        <v>452</v>
      </c>
    </row>
    <row r="487" spans="2:3" x14ac:dyDescent="0.35">
      <c r="B487" t="s">
        <v>20</v>
      </c>
      <c r="C487">
        <v>158</v>
      </c>
    </row>
    <row r="488" spans="2:3" x14ac:dyDescent="0.35">
      <c r="B488" t="s">
        <v>20</v>
      </c>
      <c r="C488">
        <v>225</v>
      </c>
    </row>
    <row r="489" spans="2:3" x14ac:dyDescent="0.35">
      <c r="B489" t="s">
        <v>20</v>
      </c>
      <c r="C489">
        <v>65</v>
      </c>
    </row>
    <row r="490" spans="2:3" x14ac:dyDescent="0.35">
      <c r="B490" t="s">
        <v>20</v>
      </c>
      <c r="C490">
        <v>163</v>
      </c>
    </row>
    <row r="491" spans="2:3" x14ac:dyDescent="0.35">
      <c r="B491" t="s">
        <v>20</v>
      </c>
      <c r="C491">
        <v>85</v>
      </c>
    </row>
    <row r="492" spans="2:3" x14ac:dyDescent="0.35">
      <c r="B492" t="s">
        <v>20</v>
      </c>
      <c r="C492">
        <v>217</v>
      </c>
    </row>
    <row r="493" spans="2:3" x14ac:dyDescent="0.35">
      <c r="B493" t="s">
        <v>20</v>
      </c>
      <c r="C493">
        <v>150</v>
      </c>
    </row>
    <row r="494" spans="2:3" x14ac:dyDescent="0.35">
      <c r="B494" t="s">
        <v>20</v>
      </c>
      <c r="C494">
        <v>3272</v>
      </c>
    </row>
    <row r="495" spans="2:3" x14ac:dyDescent="0.35">
      <c r="B495" t="s">
        <v>20</v>
      </c>
      <c r="C495">
        <v>300</v>
      </c>
    </row>
    <row r="496" spans="2:3" x14ac:dyDescent="0.35">
      <c r="B496" t="s">
        <v>20</v>
      </c>
      <c r="C496">
        <v>126</v>
      </c>
    </row>
    <row r="497" spans="2:3" x14ac:dyDescent="0.35">
      <c r="B497" t="s">
        <v>20</v>
      </c>
      <c r="C497">
        <v>2320</v>
      </c>
    </row>
    <row r="498" spans="2:3" x14ac:dyDescent="0.35">
      <c r="B498" t="s">
        <v>20</v>
      </c>
      <c r="C498">
        <v>81</v>
      </c>
    </row>
    <row r="499" spans="2:3" x14ac:dyDescent="0.35">
      <c r="B499" t="s">
        <v>20</v>
      </c>
      <c r="C499">
        <v>1887</v>
      </c>
    </row>
    <row r="500" spans="2:3" x14ac:dyDescent="0.35">
      <c r="B500" t="s">
        <v>20</v>
      </c>
      <c r="C500">
        <v>4358</v>
      </c>
    </row>
    <row r="501" spans="2:3" x14ac:dyDescent="0.35">
      <c r="B501" t="s">
        <v>20</v>
      </c>
      <c r="C501">
        <v>53</v>
      </c>
    </row>
    <row r="502" spans="2:3" x14ac:dyDescent="0.35">
      <c r="B502" t="s">
        <v>20</v>
      </c>
      <c r="C502">
        <v>2414</v>
      </c>
    </row>
    <row r="503" spans="2:3" x14ac:dyDescent="0.35">
      <c r="B503" t="s">
        <v>20</v>
      </c>
      <c r="C503">
        <v>80</v>
      </c>
    </row>
    <row r="504" spans="2:3" x14ac:dyDescent="0.35">
      <c r="B504" t="s">
        <v>20</v>
      </c>
      <c r="C504">
        <v>193</v>
      </c>
    </row>
    <row r="505" spans="2:3" x14ac:dyDescent="0.35">
      <c r="B505" t="s">
        <v>20</v>
      </c>
      <c r="C505">
        <v>52</v>
      </c>
    </row>
    <row r="506" spans="2:3" x14ac:dyDescent="0.35">
      <c r="B506" t="s">
        <v>20</v>
      </c>
      <c r="C506">
        <v>290</v>
      </c>
    </row>
    <row r="507" spans="2:3" x14ac:dyDescent="0.35">
      <c r="B507" t="s">
        <v>20</v>
      </c>
      <c r="C507">
        <v>122</v>
      </c>
    </row>
    <row r="508" spans="2:3" x14ac:dyDescent="0.35">
      <c r="B508" t="s">
        <v>20</v>
      </c>
      <c r="C508">
        <v>1470</v>
      </c>
    </row>
    <row r="509" spans="2:3" x14ac:dyDescent="0.35">
      <c r="B509" t="s">
        <v>20</v>
      </c>
      <c r="C509">
        <v>165</v>
      </c>
    </row>
    <row r="510" spans="2:3" x14ac:dyDescent="0.35">
      <c r="B510" t="s">
        <v>20</v>
      </c>
      <c r="C510">
        <v>182</v>
      </c>
    </row>
    <row r="511" spans="2:3" x14ac:dyDescent="0.35">
      <c r="B511" t="s">
        <v>20</v>
      </c>
      <c r="C511">
        <v>199</v>
      </c>
    </row>
    <row r="512" spans="2:3" x14ac:dyDescent="0.35">
      <c r="B512" t="s">
        <v>20</v>
      </c>
      <c r="C512">
        <v>56</v>
      </c>
    </row>
    <row r="513" spans="2:3" x14ac:dyDescent="0.35">
      <c r="B513" t="s">
        <v>20</v>
      </c>
      <c r="C513">
        <v>1460</v>
      </c>
    </row>
    <row r="514" spans="2:3" x14ac:dyDescent="0.35">
      <c r="B514" t="s">
        <v>20</v>
      </c>
      <c r="C514">
        <v>123</v>
      </c>
    </row>
    <row r="515" spans="2:3" x14ac:dyDescent="0.35">
      <c r="B515" t="s">
        <v>20</v>
      </c>
      <c r="C515">
        <v>159</v>
      </c>
    </row>
    <row r="516" spans="2:3" x14ac:dyDescent="0.35">
      <c r="B516" t="s">
        <v>20</v>
      </c>
      <c r="C516">
        <v>110</v>
      </c>
    </row>
    <row r="517" spans="2:3" x14ac:dyDescent="0.35">
      <c r="B517" t="s">
        <v>20</v>
      </c>
      <c r="C517">
        <v>236</v>
      </c>
    </row>
    <row r="518" spans="2:3" x14ac:dyDescent="0.35">
      <c r="B518" t="s">
        <v>20</v>
      </c>
      <c r="C518">
        <v>191</v>
      </c>
    </row>
    <row r="519" spans="2:3" x14ac:dyDescent="0.35">
      <c r="B519" t="s">
        <v>20</v>
      </c>
      <c r="C519">
        <v>3934</v>
      </c>
    </row>
    <row r="520" spans="2:3" x14ac:dyDescent="0.35">
      <c r="B520" t="s">
        <v>20</v>
      </c>
      <c r="C520">
        <v>80</v>
      </c>
    </row>
    <row r="521" spans="2:3" x14ac:dyDescent="0.35">
      <c r="B521" t="s">
        <v>20</v>
      </c>
      <c r="C521">
        <v>462</v>
      </c>
    </row>
    <row r="522" spans="2:3" x14ac:dyDescent="0.35">
      <c r="B522" t="s">
        <v>20</v>
      </c>
      <c r="C522">
        <v>179</v>
      </c>
    </row>
    <row r="523" spans="2:3" x14ac:dyDescent="0.35">
      <c r="B523" t="s">
        <v>20</v>
      </c>
      <c r="C523">
        <v>1866</v>
      </c>
    </row>
    <row r="524" spans="2:3" x14ac:dyDescent="0.35">
      <c r="B524" t="s">
        <v>20</v>
      </c>
      <c r="C524">
        <v>156</v>
      </c>
    </row>
    <row r="525" spans="2:3" x14ac:dyDescent="0.35">
      <c r="B525" t="s">
        <v>20</v>
      </c>
      <c r="C525">
        <v>255</v>
      </c>
    </row>
    <row r="526" spans="2:3" x14ac:dyDescent="0.35">
      <c r="B526" t="s">
        <v>20</v>
      </c>
      <c r="C526">
        <v>2261</v>
      </c>
    </row>
    <row r="527" spans="2:3" x14ac:dyDescent="0.35">
      <c r="B527" t="s">
        <v>20</v>
      </c>
      <c r="C527">
        <v>40</v>
      </c>
    </row>
    <row r="528" spans="2:3" x14ac:dyDescent="0.35">
      <c r="B528" t="s">
        <v>20</v>
      </c>
      <c r="C528">
        <v>2289</v>
      </c>
    </row>
    <row r="529" spans="2:3" x14ac:dyDescent="0.35">
      <c r="B529" t="s">
        <v>20</v>
      </c>
      <c r="C529">
        <v>65</v>
      </c>
    </row>
    <row r="530" spans="2:3" x14ac:dyDescent="0.35">
      <c r="B530" t="s">
        <v>20</v>
      </c>
      <c r="C530">
        <v>3777</v>
      </c>
    </row>
    <row r="531" spans="2:3" x14ac:dyDescent="0.35">
      <c r="B531" t="s">
        <v>20</v>
      </c>
      <c r="C531">
        <v>184</v>
      </c>
    </row>
    <row r="532" spans="2:3" x14ac:dyDescent="0.35">
      <c r="B532" t="s">
        <v>20</v>
      </c>
      <c r="C532">
        <v>85</v>
      </c>
    </row>
    <row r="533" spans="2:3" x14ac:dyDescent="0.35">
      <c r="B533" t="s">
        <v>20</v>
      </c>
      <c r="C533">
        <v>144</v>
      </c>
    </row>
    <row r="534" spans="2:3" x14ac:dyDescent="0.35">
      <c r="B534" t="s">
        <v>20</v>
      </c>
      <c r="C534">
        <v>1902</v>
      </c>
    </row>
    <row r="535" spans="2:3" x14ac:dyDescent="0.35">
      <c r="B535" t="s">
        <v>20</v>
      </c>
      <c r="C535">
        <v>105</v>
      </c>
    </row>
    <row r="536" spans="2:3" x14ac:dyDescent="0.35">
      <c r="B536" t="s">
        <v>20</v>
      </c>
      <c r="C536">
        <v>132</v>
      </c>
    </row>
    <row r="537" spans="2:3" x14ac:dyDescent="0.35">
      <c r="B537" t="s">
        <v>20</v>
      </c>
      <c r="C537">
        <v>96</v>
      </c>
    </row>
    <row r="538" spans="2:3" x14ac:dyDescent="0.35">
      <c r="B538" t="s">
        <v>20</v>
      </c>
      <c r="C538">
        <v>114</v>
      </c>
    </row>
    <row r="539" spans="2:3" x14ac:dyDescent="0.35">
      <c r="B539" t="s">
        <v>20</v>
      </c>
      <c r="C539">
        <v>203</v>
      </c>
    </row>
    <row r="540" spans="2:3" x14ac:dyDescent="0.35">
      <c r="B540" t="s">
        <v>20</v>
      </c>
      <c r="C540">
        <v>1559</v>
      </c>
    </row>
    <row r="541" spans="2:3" x14ac:dyDescent="0.35">
      <c r="B541" t="s">
        <v>20</v>
      </c>
      <c r="C541">
        <v>1548</v>
      </c>
    </row>
    <row r="542" spans="2:3" x14ac:dyDescent="0.35">
      <c r="B542" t="s">
        <v>20</v>
      </c>
      <c r="C542">
        <v>80</v>
      </c>
    </row>
    <row r="543" spans="2:3" x14ac:dyDescent="0.35">
      <c r="B543" t="s">
        <v>20</v>
      </c>
      <c r="C543">
        <v>131</v>
      </c>
    </row>
    <row r="544" spans="2:3" x14ac:dyDescent="0.35">
      <c r="B544" t="s">
        <v>20</v>
      </c>
      <c r="C544">
        <v>112</v>
      </c>
    </row>
    <row r="545" spans="2:3" x14ac:dyDescent="0.35">
      <c r="B545" t="s">
        <v>20</v>
      </c>
      <c r="C545">
        <v>155</v>
      </c>
    </row>
    <row r="546" spans="2:3" x14ac:dyDescent="0.35">
      <c r="B546" t="s">
        <v>20</v>
      </c>
      <c r="C546">
        <v>266</v>
      </c>
    </row>
    <row r="547" spans="2:3" x14ac:dyDescent="0.35">
      <c r="B547" t="s">
        <v>20</v>
      </c>
      <c r="C547">
        <v>155</v>
      </c>
    </row>
    <row r="548" spans="2:3" x14ac:dyDescent="0.35">
      <c r="B548" t="s">
        <v>20</v>
      </c>
      <c r="C548">
        <v>207</v>
      </c>
    </row>
    <row r="549" spans="2:3" x14ac:dyDescent="0.35">
      <c r="B549" t="s">
        <v>20</v>
      </c>
      <c r="C549">
        <v>245</v>
      </c>
    </row>
    <row r="550" spans="2:3" x14ac:dyDescent="0.35">
      <c r="B550" t="s">
        <v>20</v>
      </c>
      <c r="C550">
        <v>1573</v>
      </c>
    </row>
    <row r="551" spans="2:3" x14ac:dyDescent="0.35">
      <c r="B551" t="s">
        <v>20</v>
      </c>
      <c r="C551">
        <v>114</v>
      </c>
    </row>
    <row r="552" spans="2:3" x14ac:dyDescent="0.35">
      <c r="B552" t="s">
        <v>20</v>
      </c>
      <c r="C552">
        <v>93</v>
      </c>
    </row>
    <row r="553" spans="2:3" x14ac:dyDescent="0.35">
      <c r="B553" t="s">
        <v>20</v>
      </c>
      <c r="C553">
        <v>1681</v>
      </c>
    </row>
    <row r="554" spans="2:3" x14ac:dyDescent="0.35">
      <c r="B554" t="s">
        <v>20</v>
      </c>
      <c r="C554">
        <v>32</v>
      </c>
    </row>
    <row r="555" spans="2:3" x14ac:dyDescent="0.35">
      <c r="B555" t="s">
        <v>20</v>
      </c>
      <c r="C555">
        <v>135</v>
      </c>
    </row>
    <row r="556" spans="2:3" x14ac:dyDescent="0.35">
      <c r="B556" t="s">
        <v>20</v>
      </c>
      <c r="C556">
        <v>140</v>
      </c>
    </row>
    <row r="557" spans="2:3" x14ac:dyDescent="0.35">
      <c r="B557" t="s">
        <v>20</v>
      </c>
      <c r="C557">
        <v>92</v>
      </c>
    </row>
    <row r="558" spans="2:3" x14ac:dyDescent="0.35">
      <c r="B558" t="s">
        <v>20</v>
      </c>
      <c r="C558">
        <v>1015</v>
      </c>
    </row>
    <row r="559" spans="2:3" x14ac:dyDescent="0.35">
      <c r="B559" t="s">
        <v>20</v>
      </c>
      <c r="C559">
        <v>323</v>
      </c>
    </row>
    <row r="560" spans="2:3" x14ac:dyDescent="0.35">
      <c r="B560" t="s">
        <v>20</v>
      </c>
      <c r="C560">
        <v>2326</v>
      </c>
    </row>
    <row r="561" spans="2:3" x14ac:dyDescent="0.35">
      <c r="B561" t="s">
        <v>20</v>
      </c>
      <c r="C561">
        <v>381</v>
      </c>
    </row>
    <row r="562" spans="2:3" x14ac:dyDescent="0.35">
      <c r="B562" t="s">
        <v>20</v>
      </c>
      <c r="C562">
        <v>480</v>
      </c>
    </row>
    <row r="563" spans="2:3" x14ac:dyDescent="0.35">
      <c r="B563" t="s">
        <v>20</v>
      </c>
      <c r="C563">
        <v>226</v>
      </c>
    </row>
    <row r="564" spans="2:3" x14ac:dyDescent="0.35">
      <c r="B564" t="s">
        <v>20</v>
      </c>
      <c r="C564">
        <v>241</v>
      </c>
    </row>
    <row r="565" spans="2:3" x14ac:dyDescent="0.35">
      <c r="B565" t="s">
        <v>20</v>
      </c>
      <c r="C565">
        <v>132</v>
      </c>
    </row>
    <row r="566" spans="2:3" x14ac:dyDescent="0.35">
      <c r="B566" t="s">
        <v>20</v>
      </c>
      <c r="C566">
        <v>2043</v>
      </c>
    </row>
  </sheetData>
  <autoFilter ref="A1:E566" xr:uid="{F55D750B-DE41-4DB5-8612-CA643A8809AD}"/>
  <conditionalFormatting sqref="B1:B566">
    <cfRule type="containsText" dxfId="14" priority="5" stopIfTrue="1" operator="containsText" text="live">
      <formula>NOT(ISERROR(SEARCH("live",B1)))</formula>
    </cfRule>
    <cfRule type="containsText" dxfId="13" priority="6" stopIfTrue="1" operator="containsText" text="canceled">
      <formula>NOT(ISERROR(SEARCH("canceled",B1)))</formula>
    </cfRule>
    <cfRule type="containsText" dxfId="12" priority="7" stopIfTrue="1" operator="containsText" text="successful">
      <formula>NOT(ISERROR(SEARCH("successful",B1)))</formula>
    </cfRule>
    <cfRule type="containsText" dxfId="11" priority="8" stopIfTrue="1" operator="containsText" text="failed">
      <formula>NOT(ISERROR(SEARCH("failed",B1)))</formula>
    </cfRule>
  </conditionalFormatting>
  <conditionalFormatting sqref="D1:D365">
    <cfRule type="containsText" dxfId="10" priority="1" stopIfTrue="1" operator="containsText" text="live">
      <formula>NOT(ISERROR(SEARCH("live",D1)))</formula>
    </cfRule>
    <cfRule type="containsText" dxfId="9" priority="2" stopIfTrue="1" operator="containsText" text="canceled">
      <formula>NOT(ISERROR(SEARCH("canceled",D1)))</formula>
    </cfRule>
    <cfRule type="containsText" dxfId="8" priority="3" stopIfTrue="1" operator="containsText" text="successful">
      <formula>NOT(ISERROR(SEARCH("successful",D1)))</formula>
    </cfRule>
    <cfRule type="containsText" dxfId="7" priority="4" stopIfTrue="1" operator="containsText" text="failed">
      <formula>NOT(ISERROR(SEARCH("failed",D1)))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AD60-A99B-4227-81FF-93CAD430C1D8}">
  <dimension ref="A1:C13"/>
  <sheetViews>
    <sheetView workbookViewId="0">
      <selection activeCell="B7" sqref="B7"/>
    </sheetView>
  </sheetViews>
  <sheetFormatPr defaultRowHeight="15.5" x14ac:dyDescent="0.35"/>
  <cols>
    <col min="1" max="1" width="12.5" bestFit="1" customWidth="1"/>
    <col min="2" max="2" width="14.33203125" bestFit="1" customWidth="1"/>
    <col min="3" max="3" width="11" bestFit="1" customWidth="1"/>
    <col min="4" max="4" width="15.08203125" bestFit="1" customWidth="1"/>
    <col min="5" max="10" width="15.33203125" bestFit="1" customWidth="1"/>
    <col min="11" max="12" width="11" bestFit="1" customWidth="1"/>
  </cols>
  <sheetData>
    <row r="1" spans="1:3" x14ac:dyDescent="0.35">
      <c r="A1" s="8" t="s">
        <v>6</v>
      </c>
      <c r="B1" t="s">
        <v>2070</v>
      </c>
    </row>
    <row r="3" spans="1:3" x14ac:dyDescent="0.35">
      <c r="A3" s="8" t="s">
        <v>2033</v>
      </c>
      <c r="B3" t="s">
        <v>2111</v>
      </c>
      <c r="C3" t="s">
        <v>2112</v>
      </c>
    </row>
    <row r="4" spans="1:3" x14ac:dyDescent="0.35">
      <c r="A4" s="9" t="s">
        <v>2035</v>
      </c>
      <c r="B4" s="16">
        <v>7510076</v>
      </c>
      <c r="C4" s="16">
        <v>8744700</v>
      </c>
    </row>
    <row r="5" spans="1:3" x14ac:dyDescent="0.35">
      <c r="A5" s="9" t="s">
        <v>2036</v>
      </c>
      <c r="B5" s="16">
        <v>1735179</v>
      </c>
      <c r="C5" s="16">
        <v>1921300</v>
      </c>
    </row>
    <row r="6" spans="1:3" x14ac:dyDescent="0.35">
      <c r="A6" s="9" t="s">
        <v>2037</v>
      </c>
      <c r="B6" s="16">
        <v>2015817</v>
      </c>
      <c r="C6" s="16">
        <v>2858000</v>
      </c>
    </row>
    <row r="7" spans="1:3" x14ac:dyDescent="0.35">
      <c r="A7" s="9" t="s">
        <v>2043</v>
      </c>
      <c r="B7" s="16">
        <v>36176</v>
      </c>
      <c r="C7" s="16">
        <v>25700</v>
      </c>
    </row>
    <row r="8" spans="1:3" x14ac:dyDescent="0.35">
      <c r="A8" s="9" t="s">
        <v>2038</v>
      </c>
      <c r="B8" s="16">
        <v>7480097</v>
      </c>
      <c r="C8" s="16">
        <v>7026300</v>
      </c>
    </row>
    <row r="9" spans="1:3" x14ac:dyDescent="0.35">
      <c r="A9" s="9" t="s">
        <v>2039</v>
      </c>
      <c r="B9" s="16">
        <v>1223931</v>
      </c>
      <c r="C9" s="16">
        <v>1351700</v>
      </c>
    </row>
    <row r="10" spans="1:3" x14ac:dyDescent="0.35">
      <c r="A10" s="9" t="s">
        <v>2040</v>
      </c>
      <c r="B10" s="16">
        <v>3149827</v>
      </c>
      <c r="C10" s="16">
        <v>3240100</v>
      </c>
    </row>
    <row r="11" spans="1:3" x14ac:dyDescent="0.35">
      <c r="A11" s="9" t="s">
        <v>2041</v>
      </c>
      <c r="B11" s="16">
        <v>3833725</v>
      </c>
      <c r="C11" s="16">
        <v>3177400</v>
      </c>
    </row>
    <row r="12" spans="1:3" x14ac:dyDescent="0.35">
      <c r="A12" s="9" t="s">
        <v>2042</v>
      </c>
      <c r="B12" s="16">
        <v>15763227</v>
      </c>
      <c r="C12" s="16">
        <v>15637900</v>
      </c>
    </row>
    <row r="13" spans="1:3" x14ac:dyDescent="0.35">
      <c r="A13" s="9" t="s">
        <v>2034</v>
      </c>
      <c r="B13" s="16">
        <v>42748055</v>
      </c>
      <c r="C13" s="16">
        <v>43983100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topLeftCell="D1" workbookViewId="0">
      <selection activeCell="E3" sqref="E3:E1000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5" max="5" width="9.6640625" customWidth="1"/>
    <col min="6" max="6" width="13.5" customWidth="1"/>
    <col min="8" max="8" width="13" bestFit="1" customWidth="1"/>
    <col min="9" max="9" width="13" style="4" customWidth="1"/>
    <col min="12" max="12" width="11.1640625" bestFit="1" customWidth="1"/>
    <col min="13" max="13" width="11.1640625" customWidth="1"/>
    <col min="14" max="14" width="11.1640625" bestFit="1" customWidth="1"/>
    <col min="15" max="15" width="11.1640625" customWidth="1"/>
    <col min="18" max="18" width="28" bestFit="1" customWidth="1"/>
    <col min="19" max="19" width="28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7" t="s">
        <v>2031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2071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_xlfn.PERCENTOF(E2,D2)*100</f>
        <v>0</v>
      </c>
      <c r="G2" t="s">
        <v>14</v>
      </c>
      <c r="H2" s="15" t="str">
        <f>IFERROR((E2/G2),"0")</f>
        <v>0</v>
      </c>
      <c r="I2" s="4"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0">_xlfn.PERCENTOF(E3,D3)*100</f>
        <v>1040</v>
      </c>
      <c r="G3" t="s">
        <v>20</v>
      </c>
      <c r="H3">
        <v>158</v>
      </c>
      <c r="I3" s="4">
        <f t="shared" ref="I3:I66" si="1">AVERAGE(E3/H3)</f>
        <v>92.151898734177209</v>
      </c>
      <c r="J3" t="s">
        <v>21</v>
      </c>
      <c r="K3" t="s">
        <v>22</v>
      </c>
      <c r="L3">
        <v>1408424400</v>
      </c>
      <c r="M3" s="10">
        <f t="shared" ref="M3:M66" si="2">(((L3/60)/60)/24)+DATE(1970,1,1)</f>
        <v>41870.208333333336</v>
      </c>
      <c r="N3">
        <v>1408597200</v>
      </c>
      <c r="O3" s="10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 s="10">
        <f t="shared" si="2"/>
        <v>41595.25</v>
      </c>
      <c r="N4">
        <v>1384840800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 s="10">
        <f t="shared" si="2"/>
        <v>43688.208333333328</v>
      </c>
      <c r="N5">
        <v>1568955600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 s="10">
        <f t="shared" si="2"/>
        <v>43485.25</v>
      </c>
      <c r="N6">
        <v>1548309600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 s="10">
        <f t="shared" si="2"/>
        <v>41149.208333333336</v>
      </c>
      <c r="N7">
        <v>1347080400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 s="10">
        <f t="shared" si="2"/>
        <v>42991.208333333328</v>
      </c>
      <c r="N8">
        <v>1505365200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 s="10">
        <f t="shared" si="2"/>
        <v>42229.208333333328</v>
      </c>
      <c r="N9">
        <v>1439614800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 s="10">
        <f t="shared" si="2"/>
        <v>40399.208333333336</v>
      </c>
      <c r="N10">
        <v>1281502800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 s="10">
        <f t="shared" si="2"/>
        <v>41536.208333333336</v>
      </c>
      <c r="N11">
        <v>1383804000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 s="10">
        <f t="shared" si="2"/>
        <v>40404.208333333336</v>
      </c>
      <c r="N12">
        <v>1285909200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 s="10">
        <f t="shared" si="2"/>
        <v>40442.208333333336</v>
      </c>
      <c r="N13">
        <v>1285563600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 s="10">
        <f t="shared" si="2"/>
        <v>43760.208333333328</v>
      </c>
      <c r="N14">
        <v>1572411600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 s="10">
        <f t="shared" si="2"/>
        <v>42532.208333333328</v>
      </c>
      <c r="N15">
        <v>1466658000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 s="10">
        <f t="shared" si="2"/>
        <v>40974.25</v>
      </c>
      <c r="N16">
        <v>1333342800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 s="10">
        <f t="shared" si="2"/>
        <v>43809.25</v>
      </c>
      <c r="N17">
        <v>1576303200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 s="10">
        <f t="shared" si="2"/>
        <v>41661.25</v>
      </c>
      <c r="N18">
        <v>1392271200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 s="10">
        <f t="shared" si="2"/>
        <v>40555.25</v>
      </c>
      <c r="N19">
        <v>1294898400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 s="10">
        <f t="shared" si="2"/>
        <v>43351.208333333328</v>
      </c>
      <c r="N20">
        <v>1537074000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 s="10">
        <f t="shared" si="2"/>
        <v>43528.25</v>
      </c>
      <c r="N21">
        <v>1553490000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 s="10">
        <f t="shared" si="2"/>
        <v>41848.208333333336</v>
      </c>
      <c r="N22">
        <v>1406523600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 s="10">
        <f t="shared" si="2"/>
        <v>40770.208333333336</v>
      </c>
      <c r="N23">
        <v>1316322000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 s="10">
        <f t="shared" si="2"/>
        <v>43193.208333333328</v>
      </c>
      <c r="N24">
        <v>1524027600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 s="10">
        <f t="shared" si="2"/>
        <v>43510.25</v>
      </c>
      <c r="N25">
        <v>1554699600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 s="10">
        <f t="shared" si="2"/>
        <v>41811.208333333336</v>
      </c>
      <c r="N26">
        <v>1403499600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 s="10">
        <f t="shared" si="2"/>
        <v>40681.208333333336</v>
      </c>
      <c r="N27">
        <v>1307422800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 s="10">
        <f t="shared" si="2"/>
        <v>43312.208333333328</v>
      </c>
      <c r="N28">
        <v>1535346000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 s="10">
        <f t="shared" si="2"/>
        <v>42280.208333333328</v>
      </c>
      <c r="N29">
        <v>1444539600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 s="10">
        <f t="shared" si="2"/>
        <v>40218.25</v>
      </c>
      <c r="N30">
        <v>1267682400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 s="10">
        <f t="shared" si="2"/>
        <v>43301.208333333328</v>
      </c>
      <c r="N31">
        <v>1535518800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 s="10">
        <f t="shared" si="2"/>
        <v>43609.208333333328</v>
      </c>
      <c r="N32">
        <v>1559106000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 s="10">
        <f t="shared" si="2"/>
        <v>42374.25</v>
      </c>
      <c r="N33">
        <v>1454392800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 s="10">
        <f t="shared" si="2"/>
        <v>43110.25</v>
      </c>
      <c r="N34">
        <v>1517896800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 s="10">
        <f t="shared" si="2"/>
        <v>41917.208333333336</v>
      </c>
      <c r="N35">
        <v>1415685600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 s="10">
        <f t="shared" si="2"/>
        <v>42817.208333333328</v>
      </c>
      <c r="N36">
        <v>1490677200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 s="10">
        <f t="shared" si="2"/>
        <v>43484.25</v>
      </c>
      <c r="N37">
        <v>1551506400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 s="10">
        <f t="shared" si="2"/>
        <v>40600.25</v>
      </c>
      <c r="N38">
        <v>1300856400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 s="10">
        <f t="shared" si="2"/>
        <v>43744.208333333328</v>
      </c>
      <c r="N39">
        <v>1573192800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 s="10">
        <f t="shared" si="2"/>
        <v>40469.208333333336</v>
      </c>
      <c r="N40">
        <v>1287810000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 s="10">
        <f t="shared" si="2"/>
        <v>41330.25</v>
      </c>
      <c r="N41">
        <v>1362978000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 s="10">
        <f t="shared" si="2"/>
        <v>40334.208333333336</v>
      </c>
      <c r="N42">
        <v>1277355600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 s="10">
        <f t="shared" si="2"/>
        <v>41156.208333333336</v>
      </c>
      <c r="N43">
        <v>1348981200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 s="10">
        <f t="shared" si="2"/>
        <v>40728.208333333336</v>
      </c>
      <c r="N44">
        <v>1310533200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 s="10">
        <f t="shared" si="2"/>
        <v>41844.208333333336</v>
      </c>
      <c r="N45">
        <v>1407560400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 s="10">
        <f t="shared" si="2"/>
        <v>43541.208333333328</v>
      </c>
      <c r="N46">
        <v>1552885200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 s="10">
        <f t="shared" si="2"/>
        <v>42676.208333333328</v>
      </c>
      <c r="N47">
        <v>1479362400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 s="10">
        <f t="shared" si="2"/>
        <v>40367.208333333336</v>
      </c>
      <c r="N48">
        <v>1280552400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 s="10">
        <f t="shared" si="2"/>
        <v>41727.208333333336</v>
      </c>
      <c r="N49">
        <v>1398661200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 s="10">
        <f t="shared" si="2"/>
        <v>42180.208333333328</v>
      </c>
      <c r="N50">
        <v>1436245200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 s="10">
        <f t="shared" si="2"/>
        <v>43758.208333333328</v>
      </c>
      <c r="N51">
        <v>1575439200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 s="10">
        <f t="shared" si="2"/>
        <v>41487.208333333336</v>
      </c>
      <c r="N52">
        <v>1377752400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 s="10">
        <f t="shared" si="2"/>
        <v>40995.208333333336</v>
      </c>
      <c r="N53">
        <v>1334206800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 s="10">
        <f t="shared" si="2"/>
        <v>40436.208333333336</v>
      </c>
      <c r="N54">
        <v>1284872400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 s="10">
        <f t="shared" si="2"/>
        <v>41779.208333333336</v>
      </c>
      <c r="N55">
        <v>1403931600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 s="10">
        <f t="shared" si="2"/>
        <v>43170.25</v>
      </c>
      <c r="N56">
        <v>1521262800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 s="10">
        <f t="shared" si="2"/>
        <v>43311.208333333328</v>
      </c>
      <c r="N57">
        <v>1533358800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 s="10">
        <f t="shared" si="2"/>
        <v>42014.25</v>
      </c>
      <c r="N58">
        <v>1421474400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 s="10">
        <f t="shared" si="2"/>
        <v>42979.208333333328</v>
      </c>
      <c r="N59">
        <v>1505278800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 s="10">
        <f t="shared" si="2"/>
        <v>42268.208333333328</v>
      </c>
      <c r="N60">
        <v>1443934800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 s="10">
        <f t="shared" si="2"/>
        <v>42898.208333333328</v>
      </c>
      <c r="N61">
        <v>1498539600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 s="10">
        <f t="shared" si="2"/>
        <v>41107.208333333336</v>
      </c>
      <c r="N62">
        <v>1342760400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 s="10">
        <f t="shared" si="2"/>
        <v>40595.25</v>
      </c>
      <c r="N63">
        <v>1301720400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 s="10">
        <f t="shared" si="2"/>
        <v>42160.208333333328</v>
      </c>
      <c r="N64">
        <v>1433566800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 s="10">
        <f t="shared" si="2"/>
        <v>42853.208333333328</v>
      </c>
      <c r="N65">
        <v>1493874000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 s="10">
        <f t="shared" si="2"/>
        <v>43283.208333333328</v>
      </c>
      <c r="N66">
        <v>1531803600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4">_xlfn.PERCENTOF(E67,D67)*100</f>
        <v>236.14754098360655</v>
      </c>
      <c r="G67" t="s">
        <v>20</v>
      </c>
      <c r="H67">
        <v>236</v>
      </c>
      <c r="I67" s="4">
        <f t="shared" ref="I67:I130" si="5">AVERAGE(E67/H67)</f>
        <v>61.038135593220339</v>
      </c>
      <c r="J67" t="s">
        <v>21</v>
      </c>
      <c r="K67" t="s">
        <v>22</v>
      </c>
      <c r="L67">
        <v>1296108000</v>
      </c>
      <c r="M67" s="10">
        <f t="shared" ref="M67:M130" si="6">(((L67/60)/60)/24)+DATE(1970,1,1)</f>
        <v>40570.25</v>
      </c>
      <c r="N67">
        <v>1296712800</v>
      </c>
      <c r="O67" s="10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 s="10">
        <f t="shared" si="6"/>
        <v>42102.208333333328</v>
      </c>
      <c r="N68">
        <v>1428901200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 s="10">
        <f t="shared" si="6"/>
        <v>40203.25</v>
      </c>
      <c r="N69">
        <v>1264831200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 s="10">
        <f t="shared" si="6"/>
        <v>42943.208333333328</v>
      </c>
      <c r="N70">
        <v>1505192400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 s="10">
        <f t="shared" si="6"/>
        <v>40531.25</v>
      </c>
      <c r="N71">
        <v>1295676000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 s="10">
        <f t="shared" si="6"/>
        <v>40484.208333333336</v>
      </c>
      <c r="N72">
        <v>1292911200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 s="10">
        <f t="shared" si="6"/>
        <v>43799.25</v>
      </c>
      <c r="N73">
        <v>1575439200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 s="10">
        <f t="shared" si="6"/>
        <v>42186.208333333328</v>
      </c>
      <c r="N74">
        <v>1438837200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 s="10">
        <f t="shared" si="6"/>
        <v>42701.25</v>
      </c>
      <c r="N75">
        <v>1480485600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 s="10">
        <f t="shared" si="6"/>
        <v>42456.208333333328</v>
      </c>
      <c r="N76">
        <v>1459141200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 s="10">
        <f t="shared" si="6"/>
        <v>43296.208333333328</v>
      </c>
      <c r="N77">
        <v>1532322000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 s="10">
        <f t="shared" si="6"/>
        <v>42027.25</v>
      </c>
      <c r="N78">
        <v>1426222800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 s="10">
        <f t="shared" si="6"/>
        <v>40448.208333333336</v>
      </c>
      <c r="N79">
        <v>1286773200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 s="10">
        <f t="shared" si="6"/>
        <v>43206.208333333328</v>
      </c>
      <c r="N80">
        <v>1523941200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 s="10">
        <f t="shared" si="6"/>
        <v>43267.208333333328</v>
      </c>
      <c r="N81">
        <v>1529557200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 s="10">
        <f t="shared" si="6"/>
        <v>42976.208333333328</v>
      </c>
      <c r="N82">
        <v>1506574800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 s="10">
        <f t="shared" si="6"/>
        <v>43062.25</v>
      </c>
      <c r="N83">
        <v>1513576800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 s="10">
        <f t="shared" si="6"/>
        <v>43482.25</v>
      </c>
      <c r="N84">
        <v>1548309600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 s="10">
        <f t="shared" si="6"/>
        <v>42579.208333333328</v>
      </c>
      <c r="N85">
        <v>1471582800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 s="10">
        <f t="shared" si="6"/>
        <v>41118.208333333336</v>
      </c>
      <c r="N86">
        <v>1344315600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 s="10">
        <f t="shared" si="6"/>
        <v>40797.208333333336</v>
      </c>
      <c r="N87">
        <v>1316408400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 s="10">
        <f t="shared" si="6"/>
        <v>42128.208333333328</v>
      </c>
      <c r="N88">
        <v>1431838800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 s="10">
        <f t="shared" si="6"/>
        <v>40610.25</v>
      </c>
      <c r="N89">
        <v>1300510800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 s="10">
        <f t="shared" si="6"/>
        <v>42110.208333333328</v>
      </c>
      <c r="N90">
        <v>1431061200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 s="10">
        <f t="shared" si="6"/>
        <v>40283.208333333336</v>
      </c>
      <c r="N91">
        <v>1271480400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 s="10">
        <f t="shared" si="6"/>
        <v>42425.25</v>
      </c>
      <c r="N92">
        <v>1456380000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 s="10">
        <f t="shared" si="6"/>
        <v>42588.208333333328</v>
      </c>
      <c r="N93">
        <v>1472878800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 s="10">
        <f t="shared" si="6"/>
        <v>40352.208333333336</v>
      </c>
      <c r="N94">
        <v>1277355600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 s="10">
        <f t="shared" si="6"/>
        <v>41202.208333333336</v>
      </c>
      <c r="N95">
        <v>1351054800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 s="10">
        <f t="shared" si="6"/>
        <v>43562.208333333328</v>
      </c>
      <c r="N96">
        <v>1555563600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 s="10">
        <f t="shared" si="6"/>
        <v>43752.208333333328</v>
      </c>
      <c r="N97">
        <v>1571634000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 s="10">
        <f t="shared" si="6"/>
        <v>40612.25</v>
      </c>
      <c r="N98">
        <v>1300856400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 s="10">
        <f t="shared" si="6"/>
        <v>42180.208333333328</v>
      </c>
      <c r="N99">
        <v>1439874000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 s="10">
        <f t="shared" si="6"/>
        <v>42212.208333333328</v>
      </c>
      <c r="N100">
        <v>1438318800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 s="10">
        <f t="shared" si="6"/>
        <v>41968.25</v>
      </c>
      <c r="N101">
        <v>1419400800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 s="10">
        <f t="shared" si="6"/>
        <v>40835.208333333336</v>
      </c>
      <c r="N102">
        <v>1320555600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 s="10">
        <f t="shared" si="6"/>
        <v>42056.25</v>
      </c>
      <c r="N103">
        <v>1425103200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 s="10">
        <f t="shared" si="6"/>
        <v>43234.208333333328</v>
      </c>
      <c r="N104">
        <v>1526878800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 s="10">
        <f t="shared" si="6"/>
        <v>40475.208333333336</v>
      </c>
      <c r="N105">
        <v>1288674000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 s="10">
        <f t="shared" si="6"/>
        <v>42878.208333333328</v>
      </c>
      <c r="N106">
        <v>1495602000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 s="10">
        <f t="shared" si="6"/>
        <v>41366.208333333336</v>
      </c>
      <c r="N107">
        <v>1366434000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 s="10">
        <f t="shared" si="6"/>
        <v>43716.208333333328</v>
      </c>
      <c r="N108">
        <v>1568350800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 s="10">
        <f t="shared" si="6"/>
        <v>43213.208333333328</v>
      </c>
      <c r="N109">
        <v>1525928400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 s="10">
        <f t="shared" si="6"/>
        <v>41005.208333333336</v>
      </c>
      <c r="N110">
        <v>1336885200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 s="10">
        <f t="shared" si="6"/>
        <v>41651.25</v>
      </c>
      <c r="N111">
        <v>1389679200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 s="10">
        <f t="shared" si="6"/>
        <v>43354.208333333328</v>
      </c>
      <c r="N112">
        <v>1538283600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 s="10">
        <f t="shared" si="6"/>
        <v>41174.208333333336</v>
      </c>
      <c r="N113">
        <v>1348808400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 s="10">
        <f t="shared" si="6"/>
        <v>41875.208333333336</v>
      </c>
      <c r="N114">
        <v>1410152400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 s="10">
        <f t="shared" si="6"/>
        <v>42990.208333333328</v>
      </c>
      <c r="N115">
        <v>1505797200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 s="10">
        <f t="shared" si="6"/>
        <v>43564.208333333328</v>
      </c>
      <c r="N116">
        <v>1554872400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 s="10">
        <f t="shared" si="6"/>
        <v>43056.25</v>
      </c>
      <c r="N117">
        <v>1513922400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 s="10">
        <f t="shared" si="6"/>
        <v>42265.208333333328</v>
      </c>
      <c r="N118">
        <v>1442638800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 s="10">
        <f t="shared" si="6"/>
        <v>40808.208333333336</v>
      </c>
      <c r="N119">
        <v>1317186000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 s="10">
        <f t="shared" si="6"/>
        <v>41665.25</v>
      </c>
      <c r="N120">
        <v>1391234400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 s="10">
        <f t="shared" si="6"/>
        <v>41806.208333333336</v>
      </c>
      <c r="N121">
        <v>1404363600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 s="10">
        <f t="shared" si="6"/>
        <v>42111.208333333328</v>
      </c>
      <c r="N122">
        <v>1429592400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 s="10">
        <f t="shared" si="6"/>
        <v>41917.208333333336</v>
      </c>
      <c r="N123">
        <v>1413608400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 s="10">
        <f t="shared" si="6"/>
        <v>41970.25</v>
      </c>
      <c r="N124">
        <v>1419400800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 s="10">
        <f t="shared" si="6"/>
        <v>42332.25</v>
      </c>
      <c r="N125">
        <v>1448604000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 s="10">
        <f t="shared" si="6"/>
        <v>43598.208333333328</v>
      </c>
      <c r="N126">
        <v>1562302800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 s="10">
        <f t="shared" si="6"/>
        <v>43362.208333333328</v>
      </c>
      <c r="N127">
        <v>1537678800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 s="10">
        <f t="shared" si="6"/>
        <v>42596.208333333328</v>
      </c>
      <c r="N128">
        <v>1473570000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 s="10">
        <f t="shared" si="6"/>
        <v>40310.208333333336</v>
      </c>
      <c r="N129">
        <v>1273899600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4"/>
        <v>60.334277620396605</v>
      </c>
      <c r="G130" t="s">
        <v>74</v>
      </c>
      <c r="H130">
        <v>532</v>
      </c>
      <c r="I130" s="4">
        <f t="shared" si="5"/>
        <v>80.067669172932327</v>
      </c>
      <c r="J130" t="s">
        <v>21</v>
      </c>
      <c r="K130" t="s">
        <v>22</v>
      </c>
      <c r="L130">
        <v>1282885200</v>
      </c>
      <c r="M130" s="10">
        <f t="shared" si="6"/>
        <v>40417.208333333336</v>
      </c>
      <c r="N130">
        <v>1284008400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8">_xlfn.PERCENTOF(E131,D131)*100</f>
        <v>3.202693602693603</v>
      </c>
      <c r="G131" t="s">
        <v>74</v>
      </c>
      <c r="H131">
        <v>55</v>
      </c>
      <c r="I131" s="4">
        <f t="shared" ref="I131:I194" si="9">AVERAGE(E131/H131)</f>
        <v>86.472727272727269</v>
      </c>
      <c r="J131" t="s">
        <v>26</v>
      </c>
      <c r="K131" t="s">
        <v>27</v>
      </c>
      <c r="L131">
        <v>1422943200</v>
      </c>
      <c r="M131" s="10">
        <f t="shared" ref="M131:M194" si="10">(((L131/60)/60)/24)+DATE(1970,1,1)</f>
        <v>42038.25</v>
      </c>
      <c r="N131">
        <v>1425103200</v>
      </c>
      <c r="O131" s="10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155.46875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 s="10">
        <f t="shared" si="10"/>
        <v>40842.208333333336</v>
      </c>
      <c r="N132">
        <v>1320991200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100.85974499089254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 s="10">
        <f t="shared" si="10"/>
        <v>41607.25</v>
      </c>
      <c r="N133">
        <v>1386828000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116.18181818181819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 s="10">
        <f t="shared" si="10"/>
        <v>43112.25</v>
      </c>
      <c r="N134">
        <v>1517119200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310.77777777777777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 s="10">
        <f t="shared" si="10"/>
        <v>40767.208333333336</v>
      </c>
      <c r="N135">
        <v>1315026000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89.73668341708543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 s="10">
        <f t="shared" si="10"/>
        <v>40713.208333333336</v>
      </c>
      <c r="N136">
        <v>1312693200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71.27272727272728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 s="10">
        <f t="shared" si="10"/>
        <v>41340.25</v>
      </c>
      <c r="N137">
        <v>1363064400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3.2862318840579712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 s="10">
        <f t="shared" si="10"/>
        <v>41797.208333333336</v>
      </c>
      <c r="N138">
        <v>1403154000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261.77777777777777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 s="10">
        <f t="shared" si="10"/>
        <v>40457.208333333336</v>
      </c>
      <c r="N139">
        <v>1286859600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 s="10">
        <f t="shared" si="10"/>
        <v>41180.208333333336</v>
      </c>
      <c r="N140">
        <v>1349326800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20.896851248642779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 s="10">
        <f t="shared" si="10"/>
        <v>42115.208333333328</v>
      </c>
      <c r="N141">
        <v>1430974800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223.16363636363636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 s="10">
        <f t="shared" si="10"/>
        <v>43156.25</v>
      </c>
      <c r="N142">
        <v>1519970400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101.59097978227061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 s="10">
        <f t="shared" si="10"/>
        <v>42167.208333333328</v>
      </c>
      <c r="N143">
        <v>1434603600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230.03999999999996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 s="10">
        <f t="shared" si="10"/>
        <v>41005.208333333336</v>
      </c>
      <c r="N144">
        <v>1337230800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135.59259259259261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 s="10">
        <f t="shared" si="10"/>
        <v>40357.208333333336</v>
      </c>
      <c r="N145">
        <v>1279429200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129.1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 s="10">
        <f t="shared" si="10"/>
        <v>43633.208333333328</v>
      </c>
      <c r="N146">
        <v>1561438800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236.512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 s="10">
        <f t="shared" si="10"/>
        <v>41889.208333333336</v>
      </c>
      <c r="N147">
        <v>1410498000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17.25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 s="10">
        <f t="shared" si="10"/>
        <v>40855.25</v>
      </c>
      <c r="N148">
        <v>1322460000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112.49397590361446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 s="10">
        <f t="shared" si="10"/>
        <v>42534.208333333328</v>
      </c>
      <c r="N149">
        <v>1466312400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121.02150537634408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 s="10">
        <f t="shared" si="10"/>
        <v>42941.208333333328</v>
      </c>
      <c r="N150">
        <v>1501736400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219.87096774193549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 s="10">
        <f t="shared" si="10"/>
        <v>41275.25</v>
      </c>
      <c r="N151">
        <v>1361512800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 s="10">
        <f t="shared" si="10"/>
        <v>43450.25</v>
      </c>
      <c r="N152">
        <v>1545026400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64.166909620991248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 s="10">
        <f t="shared" si="10"/>
        <v>41799.208333333336</v>
      </c>
      <c r="N153">
        <v>1406696400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423.06746987951806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 s="10">
        <f t="shared" si="10"/>
        <v>42783.25</v>
      </c>
      <c r="N154">
        <v>1487916000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92.984160506863773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 s="10">
        <f t="shared" si="10"/>
        <v>41201.208333333336</v>
      </c>
      <c r="N155">
        <v>1351141200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58.756567425569173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 s="10">
        <f t="shared" si="10"/>
        <v>42502.208333333328</v>
      </c>
      <c r="N156">
        <v>1465016400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65.022222222222226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 s="10">
        <f t="shared" si="10"/>
        <v>40262.208333333336</v>
      </c>
      <c r="N157">
        <v>1270789200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73.939560439560438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 s="10">
        <f t="shared" si="10"/>
        <v>43743.208333333328</v>
      </c>
      <c r="N158">
        <v>1572325200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52.666666666666664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 s="10">
        <f t="shared" si="10"/>
        <v>41638.25</v>
      </c>
      <c r="N159">
        <v>1389420000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220.95238095238096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 s="10">
        <f t="shared" si="10"/>
        <v>42346.25</v>
      </c>
      <c r="N160">
        <v>1449640800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100.01150627615063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 s="10">
        <f t="shared" si="10"/>
        <v>43551.208333333328</v>
      </c>
      <c r="N161">
        <v>1555218000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162.3125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 s="10">
        <f t="shared" si="10"/>
        <v>43582.208333333328</v>
      </c>
      <c r="N162">
        <v>1557723600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78.181818181818187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 s="10">
        <f t="shared" si="10"/>
        <v>42270.208333333328</v>
      </c>
      <c r="N163">
        <v>1443502800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149.73770491803279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 s="10">
        <f t="shared" si="10"/>
        <v>43442.25</v>
      </c>
      <c r="N164">
        <v>1546840800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253.25714285714284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 s="10">
        <f t="shared" si="10"/>
        <v>43028.208333333328</v>
      </c>
      <c r="N165">
        <v>1512712800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100.16943521594683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 s="10">
        <f t="shared" si="10"/>
        <v>43016.208333333328</v>
      </c>
      <c r="N166">
        <v>1507525200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121.99004424778761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 s="10">
        <f t="shared" si="10"/>
        <v>42948.208333333328</v>
      </c>
      <c r="N167">
        <v>1504328400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137.13265306122449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 s="10">
        <f t="shared" si="10"/>
        <v>40534.25</v>
      </c>
      <c r="N168">
        <v>1293343200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415.53846153846149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 s="10">
        <f t="shared" si="10"/>
        <v>41435.208333333336</v>
      </c>
      <c r="N169">
        <v>1371704400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31.30913348946136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 s="10">
        <f t="shared" si="10"/>
        <v>43518.25</v>
      </c>
      <c r="N170">
        <v>1552798800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424.08154506437768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 s="10">
        <f t="shared" si="10"/>
        <v>41077.208333333336</v>
      </c>
      <c r="N171">
        <v>1342328400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2.93886230728336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 s="10">
        <f t="shared" si="10"/>
        <v>42950.208333333328</v>
      </c>
      <c r="N172">
        <v>1502341200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10.63265306122449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 s="10">
        <f t="shared" si="10"/>
        <v>41718.208333333336</v>
      </c>
      <c r="N173">
        <v>1397192400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82.875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 s="10">
        <f t="shared" si="10"/>
        <v>41839.208333333336</v>
      </c>
      <c r="N174">
        <v>1407042000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163.01447776628748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 s="10">
        <f t="shared" si="10"/>
        <v>41412.208333333336</v>
      </c>
      <c r="N175">
        <v>1369371600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894.66666666666674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 s="10">
        <f t="shared" si="10"/>
        <v>42282.208333333328</v>
      </c>
      <c r="N176">
        <v>1444107600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26.191501103752756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 s="10">
        <f t="shared" si="10"/>
        <v>42613.208333333328</v>
      </c>
      <c r="N177">
        <v>1474261200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74.834782608695647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 s="10">
        <f t="shared" si="10"/>
        <v>42616.208333333328</v>
      </c>
      <c r="N178">
        <v>1473656400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416.47680412371136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 s="10">
        <f t="shared" si="10"/>
        <v>40497.25</v>
      </c>
      <c r="N179">
        <v>1291960800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96.208333333333329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 s="10">
        <f t="shared" si="10"/>
        <v>42999.208333333328</v>
      </c>
      <c r="N180">
        <v>1506747600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357.71910112359546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 s="10">
        <f t="shared" si="10"/>
        <v>41350.208333333336</v>
      </c>
      <c r="N181">
        <v>1363582800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308.45714285714286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 s="10">
        <f t="shared" si="10"/>
        <v>40259.208333333336</v>
      </c>
      <c r="N182">
        <v>1269666000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61.802325581395344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 s="10">
        <f t="shared" si="10"/>
        <v>43012.208333333328</v>
      </c>
      <c r="N183">
        <v>1508648400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722.32472324723244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 s="10">
        <f t="shared" si="10"/>
        <v>43631.208333333328</v>
      </c>
      <c r="N184">
        <v>1561957200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69.117647058823522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 s="10">
        <f t="shared" si="10"/>
        <v>40430.208333333336</v>
      </c>
      <c r="N185">
        <v>1285131600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293.05555555555554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 s="10">
        <f t="shared" si="10"/>
        <v>43588.208333333328</v>
      </c>
      <c r="N186">
        <v>1556946000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71.8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 s="10">
        <f t="shared" si="10"/>
        <v>43233.208333333328</v>
      </c>
      <c r="N187">
        <v>1527138000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31.934684684684683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 s="10">
        <f t="shared" si="10"/>
        <v>41782.208333333336</v>
      </c>
      <c r="N188">
        <v>1402117200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229.87375415282392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 s="10">
        <f t="shared" si="10"/>
        <v>41328.25</v>
      </c>
      <c r="N189">
        <v>1364014800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32.012195121951223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 s="10">
        <f t="shared" si="10"/>
        <v>41975.25</v>
      </c>
      <c r="N190">
        <v>1417586400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23.525352848928385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 s="10">
        <f t="shared" si="10"/>
        <v>42433.25</v>
      </c>
      <c r="N191">
        <v>1457071200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68.594594594594597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 s="10">
        <f t="shared" si="10"/>
        <v>41429.208333333336</v>
      </c>
      <c r="N192">
        <v>1370408400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37.952380952380956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 s="10">
        <f t="shared" si="10"/>
        <v>43536.208333333328</v>
      </c>
      <c r="N193">
        <v>1552626000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8"/>
        <v>19.992957746478872</v>
      </c>
      <c r="G194" t="s">
        <v>14</v>
      </c>
      <c r="H194">
        <v>243</v>
      </c>
      <c r="I194" s="4">
        <f t="shared" si="9"/>
        <v>35.049382716049379</v>
      </c>
      <c r="J194" t="s">
        <v>21</v>
      </c>
      <c r="K194" t="s">
        <v>22</v>
      </c>
      <c r="L194">
        <v>1403845200</v>
      </c>
      <c r="M194" s="10">
        <f t="shared" si="10"/>
        <v>41817.208333333336</v>
      </c>
      <c r="N194">
        <v>1404190800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2">_xlfn.PERCENTOF(E195,D195)*100</f>
        <v>45.636363636363633</v>
      </c>
      <c r="G195" t="s">
        <v>14</v>
      </c>
      <c r="H195">
        <v>65</v>
      </c>
      <c r="I195" s="4">
        <f t="shared" ref="I195:I258" si="13">AVERAGE(E195/H195)</f>
        <v>46.338461538461537</v>
      </c>
      <c r="J195" t="s">
        <v>21</v>
      </c>
      <c r="K195" t="s">
        <v>22</v>
      </c>
      <c r="L195">
        <v>1523163600</v>
      </c>
      <c r="M195" s="10">
        <f t="shared" ref="M195:M258" si="14">(((L195/60)/60)/24)+DATE(1970,1,1)</f>
        <v>43198.208333333328</v>
      </c>
      <c r="N195">
        <v>1523509200</v>
      </c>
      <c r="O195" s="10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122.7605633802817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 s="10">
        <f t="shared" si="14"/>
        <v>42261.208333333328</v>
      </c>
      <c r="N196">
        <v>1443589200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361.75316455696202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 s="10">
        <f t="shared" si="14"/>
        <v>43310.208333333328</v>
      </c>
      <c r="N197">
        <v>1533445200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63.146341463414636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 s="10">
        <f t="shared" si="14"/>
        <v>42616.208333333328</v>
      </c>
      <c r="N198">
        <v>1474520400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298.20475319926874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 s="10">
        <f t="shared" si="14"/>
        <v>42909.208333333328</v>
      </c>
      <c r="N199">
        <v>1499403600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9.5585443037974684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 s="10">
        <f t="shared" si="14"/>
        <v>40396.208333333336</v>
      </c>
      <c r="N200">
        <v>1283576400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53.777777777777779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 s="10">
        <f t="shared" si="14"/>
        <v>42192.208333333328</v>
      </c>
      <c r="N201">
        <v>1436590800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 s="10">
        <f t="shared" si="14"/>
        <v>40262.208333333336</v>
      </c>
      <c r="N202">
        <v>1270443600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681.19047619047615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 s="10">
        <f t="shared" si="14"/>
        <v>41845.208333333336</v>
      </c>
      <c r="N203">
        <v>1407819600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78.831325301204828</v>
      </c>
      <c r="G204" t="s">
        <v>74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 s="10">
        <f t="shared" si="14"/>
        <v>40818.208333333336</v>
      </c>
      <c r="N204">
        <v>1317877200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134.40792216817235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 s="10">
        <f t="shared" si="14"/>
        <v>42752.25</v>
      </c>
      <c r="N205">
        <v>1484805600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3.3719999999999999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 s="10">
        <f t="shared" si="14"/>
        <v>40636.208333333336</v>
      </c>
      <c r="N206">
        <v>1302670800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431.84615384615387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 s="10">
        <f t="shared" si="14"/>
        <v>43390.208333333328</v>
      </c>
      <c r="N207">
        <v>1540789200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38.844444444444441</v>
      </c>
      <c r="G208" t="s">
        <v>74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 s="10">
        <f t="shared" si="14"/>
        <v>40236.25</v>
      </c>
      <c r="N208">
        <v>1268028000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425.7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 s="10">
        <f t="shared" si="14"/>
        <v>43340.208333333328</v>
      </c>
      <c r="N209">
        <v>1537160400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101.12239715591672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 s="10">
        <f t="shared" si="14"/>
        <v>43048.25</v>
      </c>
      <c r="N210">
        <v>1512280800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21.188688946015425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 s="10">
        <f t="shared" si="14"/>
        <v>42496.208333333328</v>
      </c>
      <c r="N211">
        <v>1463115600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67.425531914893625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 s="10">
        <f t="shared" si="14"/>
        <v>42797.25</v>
      </c>
      <c r="N212">
        <v>1490850000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94.923371647509583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 s="10">
        <f t="shared" si="14"/>
        <v>41513.208333333336</v>
      </c>
      <c r="N213">
        <v>1379653200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151.85185185185185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 s="10">
        <f t="shared" si="14"/>
        <v>43814.25</v>
      </c>
      <c r="N214">
        <v>1580364000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195.16382252559728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 s="10">
        <f t="shared" si="14"/>
        <v>40488.208333333336</v>
      </c>
      <c r="N215">
        <v>1289714400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1023.1428571428571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 s="10">
        <f t="shared" si="14"/>
        <v>40409.208333333336</v>
      </c>
      <c r="N216">
        <v>1282712400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3.841836734693878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 s="10">
        <f t="shared" si="14"/>
        <v>43509.25</v>
      </c>
      <c r="N217">
        <v>1550210400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155.07066557107643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 s="10">
        <f t="shared" si="14"/>
        <v>40869.25</v>
      </c>
      <c r="N218">
        <v>1322114400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44.753477588871718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 s="10">
        <f t="shared" si="14"/>
        <v>43583.208333333328</v>
      </c>
      <c r="N219">
        <v>1557205200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215.94736842105263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 s="10">
        <f t="shared" si="14"/>
        <v>40858.25</v>
      </c>
      <c r="N220">
        <v>1323928800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332.12709832134288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 s="10">
        <f t="shared" si="14"/>
        <v>41137.208333333336</v>
      </c>
      <c r="N221">
        <v>1346130000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8.4430379746835449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 s="10">
        <f t="shared" si="14"/>
        <v>40725.208333333336</v>
      </c>
      <c r="N222">
        <v>1311051600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98.625514403292186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 s="10">
        <f t="shared" si="14"/>
        <v>41081.208333333336</v>
      </c>
      <c r="N223">
        <v>1340427600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137.97916666666669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 s="10">
        <f t="shared" si="14"/>
        <v>41914.208333333336</v>
      </c>
      <c r="N224">
        <v>1412312400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93.81099656357388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 s="10">
        <f t="shared" si="14"/>
        <v>42445.208333333328</v>
      </c>
      <c r="N225">
        <v>1459314000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403.63930885529157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 s="10">
        <f t="shared" si="14"/>
        <v>41906.208333333336</v>
      </c>
      <c r="N226">
        <v>1415426400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260.1740412979351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 s="10">
        <f t="shared" si="14"/>
        <v>41762.208333333336</v>
      </c>
      <c r="N227">
        <v>1399093200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366.63333333333333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 s="10">
        <f t="shared" si="14"/>
        <v>40276.208333333336</v>
      </c>
      <c r="N228">
        <v>1273899600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168.72085385878489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 s="10">
        <f t="shared" si="14"/>
        <v>42139.208333333328</v>
      </c>
      <c r="N229">
        <v>1432184400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119.90717911530093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 s="10">
        <f t="shared" si="14"/>
        <v>42613.208333333328</v>
      </c>
      <c r="N230">
        <v>1474779600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193.68925233644859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 s="10">
        <f t="shared" si="14"/>
        <v>42887.208333333328</v>
      </c>
      <c r="N231">
        <v>1500440400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420.16666666666669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 s="10">
        <f t="shared" si="14"/>
        <v>43805.25</v>
      </c>
      <c r="N232">
        <v>1575612000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76.708333333333329</v>
      </c>
      <c r="G233" t="s">
        <v>74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 s="10">
        <f t="shared" si="14"/>
        <v>41415.208333333336</v>
      </c>
      <c r="N233">
        <v>1374123600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171.26470588235293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 s="10">
        <f t="shared" si="14"/>
        <v>42576.208333333328</v>
      </c>
      <c r="N234">
        <v>1469509200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157.89473684210526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 s="10">
        <f t="shared" si="14"/>
        <v>40706.208333333336</v>
      </c>
      <c r="N235">
        <v>1309237200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109.08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 s="10">
        <f t="shared" si="14"/>
        <v>42969.208333333328</v>
      </c>
      <c r="N236">
        <v>1503982800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41.732558139534881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 s="10">
        <f t="shared" si="14"/>
        <v>42779.25</v>
      </c>
      <c r="N237">
        <v>1487397600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10.944303797468354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 s="10">
        <f t="shared" si="14"/>
        <v>43641.208333333328</v>
      </c>
      <c r="N238">
        <v>1562043600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159.3763440860215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 s="10">
        <f t="shared" si="14"/>
        <v>41754.208333333336</v>
      </c>
      <c r="N239">
        <v>1398574800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422.41666666666669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 s="10">
        <f t="shared" si="14"/>
        <v>43083.25</v>
      </c>
      <c r="N240">
        <v>1515391200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97.71875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 s="10">
        <f t="shared" si="14"/>
        <v>42245.208333333328</v>
      </c>
      <c r="N241">
        <v>1441170000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418.78911564625849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 s="10">
        <f t="shared" si="14"/>
        <v>40396.208333333336</v>
      </c>
      <c r="N242">
        <v>1281157200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101.91632047477745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 s="10">
        <f t="shared" si="14"/>
        <v>41742.208333333336</v>
      </c>
      <c r="N243">
        <v>1398229200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127.72619047619047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 s="10">
        <f t="shared" si="14"/>
        <v>42865.208333333328</v>
      </c>
      <c r="N244">
        <v>1495256400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445.21739130434781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 s="10">
        <f t="shared" si="14"/>
        <v>43163.25</v>
      </c>
      <c r="N245">
        <v>1520402400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569.71428571428578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 s="10">
        <f t="shared" si="14"/>
        <v>41834.208333333336</v>
      </c>
      <c r="N246">
        <v>1409806800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509.34482758620686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 s="10">
        <f t="shared" si="14"/>
        <v>41736.208333333336</v>
      </c>
      <c r="N247">
        <v>1396933200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325.5333333333333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 s="10">
        <f t="shared" si="14"/>
        <v>41491.208333333336</v>
      </c>
      <c r="N248">
        <v>1376024400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932.61616161616166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 s="10">
        <f t="shared" si="14"/>
        <v>42726.25</v>
      </c>
      <c r="N249">
        <v>1483682400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211.33870967741933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 s="10">
        <f t="shared" si="14"/>
        <v>42004.25</v>
      </c>
      <c r="N250">
        <v>1420437600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273.32520325203251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 s="10">
        <f t="shared" si="14"/>
        <v>42006.25</v>
      </c>
      <c r="N251">
        <v>1420783200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 s="10">
        <f t="shared" si="14"/>
        <v>40203.25</v>
      </c>
      <c r="N252">
        <v>1267423200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54.084507042253513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 s="10">
        <f t="shared" si="14"/>
        <v>41252.25</v>
      </c>
      <c r="N253">
        <v>1355205600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626.29999999999995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 s="10">
        <f t="shared" si="14"/>
        <v>41572.208333333336</v>
      </c>
      <c r="N254">
        <v>1383109200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89.021399176954731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 s="10">
        <f t="shared" si="14"/>
        <v>40641.208333333336</v>
      </c>
      <c r="N255">
        <v>1303275600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184.89130434782609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 s="10">
        <f t="shared" si="14"/>
        <v>42787.25</v>
      </c>
      <c r="N256">
        <v>1487829600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120.16770186335404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 s="10">
        <f t="shared" si="14"/>
        <v>40590.25</v>
      </c>
      <c r="N257">
        <v>1298268000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2"/>
        <v>23.390243902439025</v>
      </c>
      <c r="G258" t="s">
        <v>14</v>
      </c>
      <c r="H258">
        <v>15</v>
      </c>
      <c r="I258" s="4">
        <f t="shared" si="13"/>
        <v>63.93333333333333</v>
      </c>
      <c r="J258" t="s">
        <v>40</v>
      </c>
      <c r="K258" t="s">
        <v>41</v>
      </c>
      <c r="L258">
        <v>1453615200</v>
      </c>
      <c r="M258" s="10">
        <f t="shared" si="14"/>
        <v>42393.25</v>
      </c>
      <c r="N258">
        <v>1456812000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16">_xlfn.PERCENTOF(E259,D259)*100</f>
        <v>146</v>
      </c>
      <c r="G259" t="s">
        <v>20</v>
      </c>
      <c r="H259">
        <v>92</v>
      </c>
      <c r="I259" s="4">
        <f t="shared" ref="I259:I322" si="17">AVERAGE(E259/H259)</f>
        <v>90.456521739130437</v>
      </c>
      <c r="J259" t="s">
        <v>21</v>
      </c>
      <c r="K259" t="s">
        <v>22</v>
      </c>
      <c r="L259">
        <v>1362463200</v>
      </c>
      <c r="M259" s="10">
        <f t="shared" ref="M259:M322" si="18">(((L259/60)/60)/24)+DATE(1970,1,1)</f>
        <v>41338.25</v>
      </c>
      <c r="N259">
        <v>1363669200</v>
      </c>
      <c r="O259" s="10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268.48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 s="10">
        <f t="shared" si="18"/>
        <v>42712.25</v>
      </c>
      <c r="N260">
        <v>1482904800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597.5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 s="10">
        <f t="shared" si="18"/>
        <v>41251.25</v>
      </c>
      <c r="N261">
        <v>1356588000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157.69841269841268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 s="10">
        <f t="shared" si="18"/>
        <v>41180.208333333336</v>
      </c>
      <c r="N262">
        <v>1349845200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31.201660735468568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 s="10">
        <f t="shared" si="18"/>
        <v>40415.208333333336</v>
      </c>
      <c r="N263">
        <v>1283058000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313.41176470588238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 s="10">
        <f t="shared" si="18"/>
        <v>40638.208333333336</v>
      </c>
      <c r="N264">
        <v>1304226000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370.89655172413791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 s="10">
        <f t="shared" si="18"/>
        <v>40187.25</v>
      </c>
      <c r="N265">
        <v>1263016800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362.66447368421052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 s="10">
        <f t="shared" si="18"/>
        <v>41317.25</v>
      </c>
      <c r="N266">
        <v>1362031200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123.08163265306122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 s="10">
        <f t="shared" si="18"/>
        <v>42372.25</v>
      </c>
      <c r="N267">
        <v>1455602400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76.766756032171585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 s="10">
        <f t="shared" si="18"/>
        <v>41950.25</v>
      </c>
      <c r="N268">
        <v>1418191200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233.62012987012989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 s="10">
        <f t="shared" si="18"/>
        <v>41206.208333333336</v>
      </c>
      <c r="N269">
        <v>1352440800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180.53333333333333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 s="10">
        <f t="shared" si="18"/>
        <v>41186.208333333336</v>
      </c>
      <c r="N270">
        <v>1353304800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252.62857142857143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 s="10">
        <f t="shared" si="18"/>
        <v>43496.25</v>
      </c>
      <c r="N271">
        <v>1550728800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27.176538240368025</v>
      </c>
      <c r="G272" t="s">
        <v>74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 s="10">
        <f t="shared" si="18"/>
        <v>40514.25</v>
      </c>
      <c r="N272">
        <v>1291442400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1.2706571242680547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 s="10">
        <f t="shared" si="18"/>
        <v>42345.25</v>
      </c>
      <c r="N273">
        <v>1452146400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304.0097847358121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 s="10">
        <f t="shared" si="18"/>
        <v>43656.208333333328</v>
      </c>
      <c r="N274">
        <v>1564894800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137.23076923076923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 s="10">
        <f t="shared" si="18"/>
        <v>42995.208333333328</v>
      </c>
      <c r="N275">
        <v>1505883600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32.208333333333336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 s="10">
        <f t="shared" si="18"/>
        <v>43045.25</v>
      </c>
      <c r="N276">
        <v>1510380000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241.51282051282053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 s="10">
        <f t="shared" si="18"/>
        <v>43561.208333333328</v>
      </c>
      <c r="N277">
        <v>1555218000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96.8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 s="10">
        <f t="shared" si="18"/>
        <v>41018.208333333336</v>
      </c>
      <c r="N278">
        <v>1335243600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1066.4285714285716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 s="10">
        <f t="shared" si="18"/>
        <v>40378.208333333336</v>
      </c>
      <c r="N279">
        <v>1279688400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325.88888888888891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 s="10">
        <f t="shared" si="18"/>
        <v>41239.25</v>
      </c>
      <c r="N280">
        <v>1356069600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170.70000000000002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 s="10">
        <f t="shared" si="18"/>
        <v>43346.208333333328</v>
      </c>
      <c r="N281">
        <v>1536210000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581.44000000000005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 s="10">
        <f t="shared" si="18"/>
        <v>43060.25</v>
      </c>
      <c r="N282">
        <v>1511762400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91.520972644376897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 s="10">
        <f t="shared" si="18"/>
        <v>40979.25</v>
      </c>
      <c r="N283">
        <v>1333256400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108.04761904761904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 s="10">
        <f t="shared" si="18"/>
        <v>42701.25</v>
      </c>
      <c r="N284">
        <v>1480744800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18.728395061728396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 s="10">
        <f t="shared" si="18"/>
        <v>42520.208333333328</v>
      </c>
      <c r="N285">
        <v>1465016400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83.193877551020407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 s="10">
        <f t="shared" si="18"/>
        <v>41030.208333333336</v>
      </c>
      <c r="N286">
        <v>1336280400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706.33333333333337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 s="10">
        <f t="shared" si="18"/>
        <v>42623.208333333328</v>
      </c>
      <c r="N287">
        <v>1476766800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17.446030330062445</v>
      </c>
      <c r="G288" t="s">
        <v>74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 s="10">
        <f t="shared" si="18"/>
        <v>42697.25</v>
      </c>
      <c r="N288">
        <v>1480485600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209.73015873015873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 s="10">
        <f t="shared" si="18"/>
        <v>42122.208333333328</v>
      </c>
      <c r="N289">
        <v>1430197200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97.785714285714292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 s="10">
        <f t="shared" si="18"/>
        <v>40982.208333333336</v>
      </c>
      <c r="N290">
        <v>1331787600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1684.25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 s="10">
        <f t="shared" si="18"/>
        <v>42219.208333333328</v>
      </c>
      <c r="N291">
        <v>1438837200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54.402135231316727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 s="10">
        <f t="shared" si="18"/>
        <v>41404.208333333336</v>
      </c>
      <c r="N292">
        <v>1370926800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456.61111111111109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 s="10">
        <f t="shared" si="18"/>
        <v>40831.208333333336</v>
      </c>
      <c r="N293">
        <v>1319000400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9.8219178082191778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 s="10">
        <f t="shared" si="18"/>
        <v>40984.208333333336</v>
      </c>
      <c r="N294">
        <v>1333429200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16.384615384615383</v>
      </c>
      <c r="G295" t="s">
        <v>74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 s="10">
        <f t="shared" si="18"/>
        <v>40456.208333333336</v>
      </c>
      <c r="N295">
        <v>1287032400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1339.6666666666667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 s="10">
        <f t="shared" si="18"/>
        <v>43399.208333333328</v>
      </c>
      <c r="N296">
        <v>1541570400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35.650077760497666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 s="10">
        <f t="shared" si="18"/>
        <v>41562.208333333336</v>
      </c>
      <c r="N297">
        <v>1383976800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54.950819672131146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 s="10">
        <f t="shared" si="18"/>
        <v>43493.25</v>
      </c>
      <c r="N298">
        <v>1550556000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94.236111111111114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 s="10">
        <f t="shared" si="18"/>
        <v>41653.25</v>
      </c>
      <c r="N299">
        <v>1390456800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143.91428571428571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 s="10">
        <f t="shared" si="18"/>
        <v>42426.25</v>
      </c>
      <c r="N300">
        <v>1458018000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51.421052631578945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 s="10">
        <f t="shared" si="18"/>
        <v>42432.25</v>
      </c>
      <c r="N301">
        <v>1461819600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 s="10">
        <f t="shared" si="18"/>
        <v>42977.208333333328</v>
      </c>
      <c r="N302">
        <v>1504155600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1344.6666666666667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 s="10">
        <f t="shared" si="18"/>
        <v>42061.25</v>
      </c>
      <c r="N303">
        <v>1426395600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31.844940867279899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 s="10">
        <f t="shared" si="18"/>
        <v>43345.208333333328</v>
      </c>
      <c r="N304">
        <v>1537074000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82.617647058823536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 s="10">
        <f t="shared" si="18"/>
        <v>42376.25</v>
      </c>
      <c r="N305">
        <v>1452578400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546.14285714285722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 s="10">
        <f t="shared" si="18"/>
        <v>42589.208333333328</v>
      </c>
      <c r="N306">
        <v>1474088400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286.21428571428572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 s="10">
        <f t="shared" si="18"/>
        <v>42448.208333333328</v>
      </c>
      <c r="N307">
        <v>1461906000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7.9076923076923071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 s="10">
        <f t="shared" si="18"/>
        <v>42930.208333333328</v>
      </c>
      <c r="N308">
        <v>1500267600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132.13677811550153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 s="10">
        <f t="shared" si="18"/>
        <v>41066.208333333336</v>
      </c>
      <c r="N309">
        <v>1340686800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74.077834179357026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 s="10">
        <f t="shared" si="18"/>
        <v>40651.208333333336</v>
      </c>
      <c r="N310">
        <v>1303189200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75.292682926829272</v>
      </c>
      <c r="G311" t="s">
        <v>74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 s="10">
        <f t="shared" si="18"/>
        <v>40807.208333333336</v>
      </c>
      <c r="N311">
        <v>1318309200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20.333333333333332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 s="10">
        <f t="shared" si="18"/>
        <v>40277.208333333336</v>
      </c>
      <c r="N312">
        <v>1272171600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203.36507936507937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 s="10">
        <f t="shared" si="18"/>
        <v>40590.25</v>
      </c>
      <c r="N313">
        <v>1298872800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310.2284263959391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 s="10">
        <f t="shared" si="18"/>
        <v>41572.208333333336</v>
      </c>
      <c r="N314">
        <v>1383282000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395.31818181818181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 s="10">
        <f t="shared" si="18"/>
        <v>40966.25</v>
      </c>
      <c r="N315">
        <v>1330495200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294.71428571428572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 s="10">
        <f t="shared" si="18"/>
        <v>43536.208333333328</v>
      </c>
      <c r="N316">
        <v>1552798800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33.89473684210526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 s="10">
        <f t="shared" si="18"/>
        <v>41783.208333333336</v>
      </c>
      <c r="N317">
        <v>1403413200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66.677083333333329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 s="10">
        <f t="shared" si="18"/>
        <v>43788.25</v>
      </c>
      <c r="N318">
        <v>1574229600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19.227272727272727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 s="10">
        <f t="shared" si="18"/>
        <v>42869.208333333328</v>
      </c>
      <c r="N319">
        <v>1495861200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15.842105263157894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 s="10">
        <f t="shared" si="18"/>
        <v>41684.25</v>
      </c>
      <c r="N320">
        <v>1392530400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38.702380952380956</v>
      </c>
      <c r="G321" t="s">
        <v>74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 s="10">
        <f t="shared" si="18"/>
        <v>40402.208333333336</v>
      </c>
      <c r="N321">
        <v>1283662800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6"/>
        <v>9.5876777251184837</v>
      </c>
      <c r="G322" t="s">
        <v>14</v>
      </c>
      <c r="H322">
        <v>80</v>
      </c>
      <c r="I322" s="4">
        <f t="shared" si="17"/>
        <v>101.15</v>
      </c>
      <c r="J322" t="s">
        <v>21</v>
      </c>
      <c r="K322" t="s">
        <v>22</v>
      </c>
      <c r="L322">
        <v>1305003600</v>
      </c>
      <c r="M322" s="10">
        <f t="shared" si="18"/>
        <v>40673.208333333336</v>
      </c>
      <c r="N322">
        <v>1305781200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20">_xlfn.PERCENTOF(E323,D323)*100</f>
        <v>94.144366197183089</v>
      </c>
      <c r="G323" t="s">
        <v>14</v>
      </c>
      <c r="H323">
        <v>2468</v>
      </c>
      <c r="I323" s="4">
        <f t="shared" ref="I323:I386" si="21">AVERAGE(E323/H323)</f>
        <v>65.000810372771468</v>
      </c>
      <c r="J323" t="s">
        <v>21</v>
      </c>
      <c r="K323" t="s">
        <v>22</v>
      </c>
      <c r="L323">
        <v>1301634000</v>
      </c>
      <c r="M323" s="10">
        <f t="shared" ref="M323:M386" si="22">(((L323/60)/60)/24)+DATE(1970,1,1)</f>
        <v>40634.208333333336</v>
      </c>
      <c r="N323">
        <v>1302325200</v>
      </c>
      <c r="O323" s="10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166.56234096692114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 s="10">
        <f t="shared" si="22"/>
        <v>40507.25</v>
      </c>
      <c r="N324">
        <v>1291788000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24.134831460674157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 s="10">
        <f t="shared" si="22"/>
        <v>41725.208333333336</v>
      </c>
      <c r="N325">
        <v>1396069200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164.05633802816902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 s="10">
        <f t="shared" si="22"/>
        <v>42176.208333333328</v>
      </c>
      <c r="N326">
        <v>1435899600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90.723076923076931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 s="10">
        <f t="shared" si="22"/>
        <v>43267.208333333328</v>
      </c>
      <c r="N327">
        <v>1531112400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46.194444444444443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 s="10">
        <f t="shared" si="22"/>
        <v>42364.25</v>
      </c>
      <c r="N328">
        <v>1451628000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38.53846153846154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 s="10">
        <f t="shared" si="22"/>
        <v>43705.208333333328</v>
      </c>
      <c r="N329">
        <v>1567314000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133.56231003039514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 s="10">
        <f t="shared" si="22"/>
        <v>43434.25</v>
      </c>
      <c r="N330">
        <v>1544508000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22.896588486140725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 s="10">
        <f t="shared" si="22"/>
        <v>42716.25</v>
      </c>
      <c r="N331">
        <v>1482472800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184.95548961424333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 s="10">
        <f t="shared" si="22"/>
        <v>43077.25</v>
      </c>
      <c r="N332">
        <v>1512799200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443.72727272727275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 s="10">
        <f t="shared" si="22"/>
        <v>40896.25</v>
      </c>
      <c r="N333">
        <v>1324360800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199.9806763285024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 s="10">
        <f t="shared" si="22"/>
        <v>41361.208333333336</v>
      </c>
      <c r="N334">
        <v>1364533200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123.95833333333333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 s="10">
        <f t="shared" si="22"/>
        <v>43424.25</v>
      </c>
      <c r="N335">
        <v>1545112800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186.61329305135951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 s="10">
        <f t="shared" si="22"/>
        <v>43110.25</v>
      </c>
      <c r="N336">
        <v>1516168800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114.28538550057536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 s="10">
        <f t="shared" si="22"/>
        <v>43784.25</v>
      </c>
      <c r="N337">
        <v>1574920800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97.032531824611041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 s="10">
        <f t="shared" si="22"/>
        <v>40527.25</v>
      </c>
      <c r="N338">
        <v>1292479200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122.81904761904762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 s="10">
        <f t="shared" si="22"/>
        <v>43780.25</v>
      </c>
      <c r="N339">
        <v>1573538400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179.14326647564468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 s="10">
        <f t="shared" si="22"/>
        <v>40821.208333333336</v>
      </c>
      <c r="N340">
        <v>1320382800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79.951577402787962</v>
      </c>
      <c r="G341" t="s">
        <v>74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 s="10">
        <f t="shared" si="22"/>
        <v>42949.208333333328</v>
      </c>
      <c r="N341">
        <v>1502859600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94.242587601078171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 s="10">
        <f t="shared" si="22"/>
        <v>40889.25</v>
      </c>
      <c r="N342">
        <v>1323756000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84.669291338582681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 s="10">
        <f t="shared" si="22"/>
        <v>42244.208333333328</v>
      </c>
      <c r="N343">
        <v>1441342800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66.521920668058456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 s="10">
        <f t="shared" si="22"/>
        <v>41475.208333333336</v>
      </c>
      <c r="N344">
        <v>1375333200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53.922222222222224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 s="10">
        <f t="shared" si="22"/>
        <v>41597.25</v>
      </c>
      <c r="N345">
        <v>1389420000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41.983299595141702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 s="10">
        <f t="shared" si="22"/>
        <v>43122.25</v>
      </c>
      <c r="N346">
        <v>1520056800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14.69479695431472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 s="10">
        <f t="shared" si="22"/>
        <v>42194.208333333328</v>
      </c>
      <c r="N347">
        <v>1436504400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34.475000000000001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 s="10">
        <f t="shared" si="22"/>
        <v>42971.208333333328</v>
      </c>
      <c r="N348">
        <v>1508302800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1400.7777777777778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 s="10">
        <f t="shared" si="22"/>
        <v>42046.25</v>
      </c>
      <c r="N349">
        <v>1425708000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71.770351758793964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 s="10">
        <f t="shared" si="22"/>
        <v>42782.25</v>
      </c>
      <c r="N350">
        <v>1488348000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53.074115044247783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 s="10">
        <f t="shared" si="22"/>
        <v>42930.208333333328</v>
      </c>
      <c r="N351">
        <v>1502600400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 s="10">
        <f t="shared" si="22"/>
        <v>42144.208333333328</v>
      </c>
      <c r="N352">
        <v>1433653200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127.70715249662618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 s="10">
        <f t="shared" si="22"/>
        <v>42240.208333333328</v>
      </c>
      <c r="N353">
        <v>1441602000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34.892857142857139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 s="10">
        <f t="shared" si="22"/>
        <v>42315.25</v>
      </c>
      <c r="N354">
        <v>1447567200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410.59821428571428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 s="10">
        <f t="shared" si="22"/>
        <v>43651.208333333328</v>
      </c>
      <c r="N355">
        <v>1562389200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123.73770491803278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 s="10">
        <f t="shared" si="22"/>
        <v>41520.208333333336</v>
      </c>
      <c r="N356">
        <v>1378789200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58.973684210526315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 s="10">
        <f t="shared" si="22"/>
        <v>42757.25</v>
      </c>
      <c r="N357">
        <v>1488520800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36.892473118279568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 s="10">
        <f t="shared" si="22"/>
        <v>40922.25</v>
      </c>
      <c r="N358">
        <v>1327298400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184.91304347826087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 s="10">
        <f t="shared" si="22"/>
        <v>42250.208333333328</v>
      </c>
      <c r="N359">
        <v>1443416400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11.814432989690722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 s="10">
        <f t="shared" si="22"/>
        <v>43322.208333333328</v>
      </c>
      <c r="N360">
        <v>1534136400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298.7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 s="10">
        <f t="shared" si="22"/>
        <v>40782.208333333336</v>
      </c>
      <c r="N361">
        <v>1315026000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226.35175879396985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 s="10">
        <f t="shared" si="22"/>
        <v>40544.25</v>
      </c>
      <c r="N362">
        <v>1295071200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173.56363636363636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 s="10">
        <f t="shared" si="22"/>
        <v>43015.208333333328</v>
      </c>
      <c r="N363">
        <v>1509426000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371.75675675675677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 s="10">
        <f t="shared" si="22"/>
        <v>40570.25</v>
      </c>
      <c r="N364">
        <v>1299391200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160.19230769230771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 s="10">
        <f t="shared" si="22"/>
        <v>40904.25</v>
      </c>
      <c r="N365">
        <v>1325052000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1616.3333333333335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 s="10">
        <f t="shared" si="22"/>
        <v>43164.25</v>
      </c>
      <c r="N366">
        <v>1522818000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733.4375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 s="10">
        <f t="shared" si="22"/>
        <v>42733.25</v>
      </c>
      <c r="N367">
        <v>1485324000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592.11111111111109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 s="10">
        <f t="shared" si="22"/>
        <v>40546.25</v>
      </c>
      <c r="N368">
        <v>1294120800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18.888888888888889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 s="10">
        <f t="shared" si="22"/>
        <v>41930.208333333336</v>
      </c>
      <c r="N369">
        <v>1415685600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276.80769230769232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 s="10">
        <f t="shared" si="22"/>
        <v>40464.208333333336</v>
      </c>
      <c r="N370">
        <v>1288933200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273.01851851851848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 s="10">
        <f t="shared" si="22"/>
        <v>41308.25</v>
      </c>
      <c r="N371">
        <v>1363237200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159.36331255565449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 s="10">
        <f t="shared" si="22"/>
        <v>43570.208333333328</v>
      </c>
      <c r="N372">
        <v>1555822800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67.869978858350947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 s="10">
        <f t="shared" si="22"/>
        <v>42043.25</v>
      </c>
      <c r="N373">
        <v>1427778000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1591.5555555555554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 s="10">
        <f t="shared" si="22"/>
        <v>42012.25</v>
      </c>
      <c r="N374">
        <v>1422424800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730.18222222222221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 s="10">
        <f t="shared" si="22"/>
        <v>42964.208333333328</v>
      </c>
      <c r="N375">
        <v>1503637200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13.185782556750297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 s="10">
        <f t="shared" si="22"/>
        <v>43476.25</v>
      </c>
      <c r="N376">
        <v>1547618400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54.777777777777779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 s="10">
        <f t="shared" si="22"/>
        <v>42293.208333333328</v>
      </c>
      <c r="N377">
        <v>1449900000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361.02941176470591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 s="10">
        <f t="shared" si="22"/>
        <v>41826.208333333336</v>
      </c>
      <c r="N378">
        <v>1405141200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10.257545271629779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 s="10">
        <f t="shared" si="22"/>
        <v>43760.208333333328</v>
      </c>
      <c r="N379">
        <v>1572933600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13.962962962962964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 s="10">
        <f t="shared" si="22"/>
        <v>43241.208333333328</v>
      </c>
      <c r="N380">
        <v>1530162000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40.444444444444443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 s="10">
        <f t="shared" si="22"/>
        <v>40843.208333333336</v>
      </c>
      <c r="N381">
        <v>1320904800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160.32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 s="10">
        <f t="shared" si="22"/>
        <v>41448.208333333336</v>
      </c>
      <c r="N382">
        <v>1372395600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183.9433962264151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 s="10">
        <f t="shared" si="22"/>
        <v>42163.208333333328</v>
      </c>
      <c r="N383">
        <v>1437714000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63.769230769230766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 s="10">
        <f t="shared" si="22"/>
        <v>43024.208333333328</v>
      </c>
      <c r="N384">
        <v>1509771600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225.38095238095238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 s="10">
        <f t="shared" si="22"/>
        <v>43509.25</v>
      </c>
      <c r="N385">
        <v>1550556000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0"/>
        <v>172.00961538461539</v>
      </c>
      <c r="G386" t="s">
        <v>20</v>
      </c>
      <c r="H386">
        <v>4799</v>
      </c>
      <c r="I386" s="4">
        <f t="shared" si="21"/>
        <v>41.004167534903104</v>
      </c>
      <c r="J386" t="s">
        <v>21</v>
      </c>
      <c r="K386" t="s">
        <v>22</v>
      </c>
      <c r="L386">
        <v>1486706400</v>
      </c>
      <c r="M386" s="10">
        <f t="shared" si="22"/>
        <v>42776.25</v>
      </c>
      <c r="N386">
        <v>1489039200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24">_xlfn.PERCENTOF(E387,D387)*100</f>
        <v>146.16709511568124</v>
      </c>
      <c r="G387" t="s">
        <v>20</v>
      </c>
      <c r="H387">
        <v>1137</v>
      </c>
      <c r="I387" s="4">
        <f t="shared" ref="I387:I450" si="25">AVERAGE(E387/H387)</f>
        <v>50.007915567282325</v>
      </c>
      <c r="J387" t="s">
        <v>21</v>
      </c>
      <c r="K387" t="s">
        <v>22</v>
      </c>
      <c r="L387">
        <v>1553835600</v>
      </c>
      <c r="M387" s="10">
        <f t="shared" ref="M387:M450" si="26">(((L387/60)/60)/24)+DATE(1970,1,1)</f>
        <v>43553.208333333328</v>
      </c>
      <c r="N387">
        <v>1556600400</v>
      </c>
      <c r="O387" s="10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76.42361623616236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 s="10">
        <f t="shared" si="26"/>
        <v>40355.208333333336</v>
      </c>
      <c r="N388">
        <v>1278565200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39.261467889908261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 s="10">
        <f t="shared" si="26"/>
        <v>41072.208333333336</v>
      </c>
      <c r="N389">
        <v>1339909200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11.270034843205574</v>
      </c>
      <c r="G390" t="s">
        <v>74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 s="10">
        <f t="shared" si="26"/>
        <v>40912.25</v>
      </c>
      <c r="N390">
        <v>1325829600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122.11084337349398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 s="10">
        <f t="shared" si="26"/>
        <v>40479.208333333336</v>
      </c>
      <c r="N391">
        <v>1290578400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186.54166666666669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 s="10">
        <f t="shared" si="26"/>
        <v>41530.208333333336</v>
      </c>
      <c r="N392">
        <v>1380344400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7.2731788079470201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 s="10">
        <f t="shared" si="26"/>
        <v>41653.25</v>
      </c>
      <c r="N393">
        <v>1389852000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65.642371234207957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 s="10">
        <f t="shared" si="26"/>
        <v>40549.25</v>
      </c>
      <c r="N394">
        <v>1294466400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228.96178343949046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 s="10">
        <f t="shared" si="26"/>
        <v>42933.208333333328</v>
      </c>
      <c r="N395">
        <v>1500354000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469.37499999999994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 s="10">
        <f t="shared" si="26"/>
        <v>41484.208333333336</v>
      </c>
      <c r="N396">
        <v>1375938000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130.11267605633802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 s="10">
        <f t="shared" si="26"/>
        <v>40885.25</v>
      </c>
      <c r="N397">
        <v>1323410400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167.05422993492408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 s="10">
        <f t="shared" si="26"/>
        <v>43378.208333333328</v>
      </c>
      <c r="N398">
        <v>1539406800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173.8641975308642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 s="10">
        <f t="shared" si="26"/>
        <v>41417.208333333336</v>
      </c>
      <c r="N399">
        <v>1369803600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717.76470588235293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 s="10">
        <f t="shared" si="26"/>
        <v>43228.208333333328</v>
      </c>
      <c r="N400">
        <v>1525928400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63.850976361767728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 s="10">
        <f t="shared" si="26"/>
        <v>40576.25</v>
      </c>
      <c r="N401">
        <v>1297231200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 s="10">
        <f t="shared" si="26"/>
        <v>41502.208333333336</v>
      </c>
      <c r="N402">
        <v>1378530000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1530.2222222222222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 s="10">
        <f t="shared" si="26"/>
        <v>43765.208333333328</v>
      </c>
      <c r="N403">
        <v>1572152400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40.356164383561641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 s="10">
        <f t="shared" si="26"/>
        <v>40914.25</v>
      </c>
      <c r="N404">
        <v>1329890400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86.220633299284984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 s="10">
        <f t="shared" si="26"/>
        <v>40310.208333333336</v>
      </c>
      <c r="N405">
        <v>1276750800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315.58486707566465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 s="10">
        <f t="shared" si="26"/>
        <v>43053.25</v>
      </c>
      <c r="N406">
        <v>1510898400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89.618243243243242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 s="10">
        <f t="shared" si="26"/>
        <v>43255.208333333328</v>
      </c>
      <c r="N407">
        <v>1532408400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182.14503816793894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 s="10">
        <f t="shared" si="26"/>
        <v>41304.25</v>
      </c>
      <c r="N408">
        <v>1360562400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355.88235294117646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 s="10">
        <f t="shared" si="26"/>
        <v>43751.208333333328</v>
      </c>
      <c r="N409">
        <v>1571547600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131.83695652173913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 s="10">
        <f t="shared" si="26"/>
        <v>42541.208333333328</v>
      </c>
      <c r="N410">
        <v>1468126800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46.315634218289084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 s="10">
        <f t="shared" si="26"/>
        <v>42843.208333333328</v>
      </c>
      <c r="N411">
        <v>1492837200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36.132726089785294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 s="10">
        <f t="shared" si="26"/>
        <v>42122.208333333328</v>
      </c>
      <c r="N412">
        <v>1430197200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104.62820512820512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 s="10">
        <f t="shared" si="26"/>
        <v>42884.208333333328</v>
      </c>
      <c r="N413">
        <v>1496206800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668.85714285714289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 s="10">
        <f t="shared" si="26"/>
        <v>41642.25</v>
      </c>
      <c r="N414">
        <v>1389592800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62.072823218997364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 s="10">
        <f t="shared" si="26"/>
        <v>43431.25</v>
      </c>
      <c r="N415">
        <v>1545631200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84.699787460148784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 s="10">
        <f t="shared" si="26"/>
        <v>40288.208333333336</v>
      </c>
      <c r="N416">
        <v>1272430800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11.059030837004405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 s="10">
        <f t="shared" si="26"/>
        <v>40921.25</v>
      </c>
      <c r="N417">
        <v>1327903200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43.838781575037146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 s="10">
        <f t="shared" si="26"/>
        <v>40560.25</v>
      </c>
      <c r="N418">
        <v>1296021600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55.470588235294116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 s="10">
        <f t="shared" si="26"/>
        <v>43407.208333333328</v>
      </c>
      <c r="N419">
        <v>1543298400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57.399511301160658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 s="10">
        <f t="shared" si="26"/>
        <v>41035.208333333336</v>
      </c>
      <c r="N420">
        <v>1336366800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123.43497363796135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 s="10">
        <f t="shared" si="26"/>
        <v>40899.25</v>
      </c>
      <c r="N421">
        <v>1325052000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128.46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 s="10">
        <f t="shared" si="26"/>
        <v>42911.208333333328</v>
      </c>
      <c r="N422">
        <v>1499576400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63.989361702127653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 s="10">
        <f t="shared" si="26"/>
        <v>42915.208333333328</v>
      </c>
      <c r="N423">
        <v>1501304400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127.29885057471265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 s="10">
        <f t="shared" si="26"/>
        <v>40285.208333333336</v>
      </c>
      <c r="N424">
        <v>1273208400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10.638024357239512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 s="10">
        <f t="shared" si="26"/>
        <v>40808.208333333336</v>
      </c>
      <c r="N425">
        <v>1316840400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40.470588235294116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 s="10">
        <f t="shared" si="26"/>
        <v>43208.208333333328</v>
      </c>
      <c r="N426">
        <v>1524546000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287.66666666666663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 s="10">
        <f t="shared" si="26"/>
        <v>42213.208333333328</v>
      </c>
      <c r="N427">
        <v>1438578000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572.94444444444446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 s="10">
        <f t="shared" si="26"/>
        <v>41332.25</v>
      </c>
      <c r="N428">
        <v>1362549600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112.90429799426933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 s="10">
        <f t="shared" si="26"/>
        <v>41895.208333333336</v>
      </c>
      <c r="N429">
        <v>1413349200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46.387573964497044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 s="10">
        <f t="shared" si="26"/>
        <v>40585.25</v>
      </c>
      <c r="N430">
        <v>1298008800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90.675916230366497</v>
      </c>
      <c r="G431" t="s">
        <v>74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 s="10">
        <f t="shared" si="26"/>
        <v>41680.25</v>
      </c>
      <c r="N431">
        <v>1394427600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67.740740740740748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 s="10">
        <f t="shared" si="26"/>
        <v>43737.208333333328</v>
      </c>
      <c r="N432">
        <v>1572670800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192.49019607843135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 s="10">
        <f t="shared" si="26"/>
        <v>43273.208333333328</v>
      </c>
      <c r="N433">
        <v>1531112400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82.714285714285722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 s="10">
        <f t="shared" si="26"/>
        <v>41761.208333333336</v>
      </c>
      <c r="N434">
        <v>1400734800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54.163920922570021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 s="10">
        <f t="shared" si="26"/>
        <v>41603.25</v>
      </c>
      <c r="N435">
        <v>1386741600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16.722222222222221</v>
      </c>
      <c r="G436" t="s">
        <v>74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 s="10">
        <f t="shared" si="26"/>
        <v>42705.25</v>
      </c>
      <c r="N436">
        <v>1481781600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116.87664041994749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 s="10">
        <f t="shared" si="26"/>
        <v>41988.25</v>
      </c>
      <c r="N437">
        <v>1419660000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1052.1538461538462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 s="10">
        <f t="shared" si="26"/>
        <v>43575.208333333328</v>
      </c>
      <c r="N438">
        <v>1555822800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123.07407407407408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 s="10">
        <f t="shared" si="26"/>
        <v>42260.208333333328</v>
      </c>
      <c r="N439">
        <v>1442379600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178.63855421686748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 s="10">
        <f t="shared" si="26"/>
        <v>41337.25</v>
      </c>
      <c r="N440">
        <v>1364965200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355.28169014084506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 s="10">
        <f t="shared" si="26"/>
        <v>42680.208333333328</v>
      </c>
      <c r="N441">
        <v>1479016800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161.90634146341463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 s="10">
        <f t="shared" si="26"/>
        <v>42916.208333333328</v>
      </c>
      <c r="N442">
        <v>1499662800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24.914285714285715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 s="10">
        <f t="shared" si="26"/>
        <v>41025.208333333336</v>
      </c>
      <c r="N443">
        <v>1337835600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198.72222222222223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 s="10">
        <f t="shared" si="26"/>
        <v>42980.208333333328</v>
      </c>
      <c r="N444">
        <v>1505710800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34.752688172043008</v>
      </c>
      <c r="G445" t="s">
        <v>74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 s="10">
        <f t="shared" si="26"/>
        <v>40451.208333333336</v>
      </c>
      <c r="N445">
        <v>1287464400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176.41935483870967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 s="10">
        <f t="shared" si="26"/>
        <v>40748.208333333336</v>
      </c>
      <c r="N446">
        <v>1311656400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511.38095238095235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 s="10">
        <f t="shared" si="26"/>
        <v>40515.25</v>
      </c>
      <c r="N447">
        <v>1293170400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82.044117647058826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 s="10">
        <f t="shared" si="26"/>
        <v>41261.25</v>
      </c>
      <c r="N448">
        <v>1355983200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24.326030927835053</v>
      </c>
      <c r="G449" t="s">
        <v>74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 s="10">
        <f t="shared" si="26"/>
        <v>43088.25</v>
      </c>
      <c r="N449">
        <v>1515045600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4"/>
        <v>50.482758620689658</v>
      </c>
      <c r="G450" t="s">
        <v>14</v>
      </c>
      <c r="H450">
        <v>605</v>
      </c>
      <c r="I450" s="4">
        <f t="shared" si="25"/>
        <v>75.014876033057845</v>
      </c>
      <c r="J450" t="s">
        <v>21</v>
      </c>
      <c r="K450" t="s">
        <v>22</v>
      </c>
      <c r="L450">
        <v>1365915600</v>
      </c>
      <c r="M450" s="10">
        <f t="shared" si="26"/>
        <v>41378.208333333336</v>
      </c>
      <c r="N450">
        <v>1366088400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28">_xlfn.PERCENTOF(E451,D451)*100</f>
        <v>967</v>
      </c>
      <c r="G451" t="s">
        <v>20</v>
      </c>
      <c r="H451">
        <v>86</v>
      </c>
      <c r="I451" s="4">
        <f t="shared" ref="I451:I514" si="29">AVERAGE(E451/H451)</f>
        <v>101.19767441860465</v>
      </c>
      <c r="J451" t="s">
        <v>36</v>
      </c>
      <c r="K451" t="s">
        <v>37</v>
      </c>
      <c r="L451">
        <v>1551852000</v>
      </c>
      <c r="M451" s="10">
        <f t="shared" ref="M451:M514" si="30">(((L451/60)/60)/24)+DATE(1970,1,1)</f>
        <v>43530.25</v>
      </c>
      <c r="N451">
        <v>1553317200</v>
      </c>
      <c r="O451" s="10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 s="10">
        <f t="shared" si="30"/>
        <v>43394.208333333328</v>
      </c>
      <c r="N452">
        <v>1542088800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122.84501347708894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 s="10">
        <f t="shared" si="30"/>
        <v>42935.208333333328</v>
      </c>
      <c r="N453">
        <v>1503118800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63.4375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 s="10">
        <f t="shared" si="30"/>
        <v>40365.208333333336</v>
      </c>
      <c r="N454">
        <v>1278478800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56.331688596491226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 s="10">
        <f t="shared" si="30"/>
        <v>42705.25</v>
      </c>
      <c r="N455">
        <v>1484114400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44.074999999999996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 s="10">
        <f t="shared" si="30"/>
        <v>41568.208333333336</v>
      </c>
      <c r="N456">
        <v>1385445600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118.37253218884121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 s="10">
        <f t="shared" si="30"/>
        <v>40809.208333333336</v>
      </c>
      <c r="N457">
        <v>1318741200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104.1243169398907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 s="10">
        <f t="shared" si="30"/>
        <v>43141.25</v>
      </c>
      <c r="N458">
        <v>1518242400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26.640000000000004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 s="10">
        <f t="shared" si="30"/>
        <v>42657.208333333328</v>
      </c>
      <c r="N459">
        <v>1476594000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351.20118343195264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 s="10">
        <f t="shared" si="30"/>
        <v>40265.208333333336</v>
      </c>
      <c r="N460">
        <v>1273554000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90.063492063492063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 s="10">
        <f t="shared" si="30"/>
        <v>42001.25</v>
      </c>
      <c r="N461">
        <v>1421906400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171.625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 s="10">
        <f t="shared" si="30"/>
        <v>40399.208333333336</v>
      </c>
      <c r="N462">
        <v>1281589200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141.04655870445345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 s="10">
        <f t="shared" si="30"/>
        <v>41757.208333333336</v>
      </c>
      <c r="N463">
        <v>1400389200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30.57944915254237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 s="10">
        <f t="shared" si="30"/>
        <v>41304.25</v>
      </c>
      <c r="N464">
        <v>1362808800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108.16455696202532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 s="10">
        <f t="shared" si="30"/>
        <v>41639.25</v>
      </c>
      <c r="N465">
        <v>1388815200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133.45505617977528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 s="10">
        <f t="shared" si="30"/>
        <v>43142.25</v>
      </c>
      <c r="N466">
        <v>1519538400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187.85106382978722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 s="10">
        <f t="shared" si="30"/>
        <v>43127.25</v>
      </c>
      <c r="N467">
        <v>1517810400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 s="10">
        <f t="shared" si="30"/>
        <v>41409.208333333336</v>
      </c>
      <c r="N468">
        <v>1370581200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575.21428571428578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 s="10">
        <f t="shared" si="30"/>
        <v>42331.25</v>
      </c>
      <c r="N469">
        <v>1448863200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40.5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 s="10">
        <f t="shared" si="30"/>
        <v>43569.208333333328</v>
      </c>
      <c r="N470">
        <v>1556600400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184.42857142857144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 s="10">
        <f t="shared" si="30"/>
        <v>42142.208333333328</v>
      </c>
      <c r="N471">
        <v>1432098000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285.80555555555554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 s="10">
        <f t="shared" si="30"/>
        <v>42716.25</v>
      </c>
      <c r="N472">
        <v>1482127200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 s="10">
        <f t="shared" si="30"/>
        <v>41031.208333333336</v>
      </c>
      <c r="N473">
        <v>1335934800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39.234070221066318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 s="10">
        <f t="shared" si="30"/>
        <v>43535.208333333328</v>
      </c>
      <c r="N474">
        <v>1556946000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178.14000000000001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 s="10">
        <f t="shared" si="30"/>
        <v>43277.208333333328</v>
      </c>
      <c r="N475">
        <v>1530075600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365.15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 s="10">
        <f t="shared" si="30"/>
        <v>41989.25</v>
      </c>
      <c r="N476">
        <v>1418796000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113.94594594594594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 s="10">
        <f t="shared" si="30"/>
        <v>41450.208333333336</v>
      </c>
      <c r="N477">
        <v>1372482000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29.828720626631856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 s="10">
        <f t="shared" si="30"/>
        <v>43322.208333333328</v>
      </c>
      <c r="N478">
        <v>1534395600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54.270588235294113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 s="10">
        <f t="shared" si="30"/>
        <v>40720.208333333336</v>
      </c>
      <c r="N479">
        <v>1311397200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236.34156976744185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 s="10">
        <f t="shared" si="30"/>
        <v>42072.208333333328</v>
      </c>
      <c r="N480">
        <v>1426914000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512.91666666666663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 s="10">
        <f t="shared" si="30"/>
        <v>42945.208333333328</v>
      </c>
      <c r="N481">
        <v>1501477200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100.65116279069768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 s="10">
        <f t="shared" si="30"/>
        <v>40248.25</v>
      </c>
      <c r="N482">
        <v>1269061200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81.348423194303152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 s="10">
        <f t="shared" si="30"/>
        <v>41913.208333333336</v>
      </c>
      <c r="N483">
        <v>1415772000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16.404761904761905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 s="10">
        <f t="shared" si="30"/>
        <v>40963.25</v>
      </c>
      <c r="N484">
        <v>1331013600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52.774617067833695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 s="10">
        <f t="shared" si="30"/>
        <v>43811.25</v>
      </c>
      <c r="N485">
        <v>1576735200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260.20608108108109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 s="10">
        <f t="shared" si="30"/>
        <v>41855.208333333336</v>
      </c>
      <c r="N486">
        <v>1411362000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30.73289183222958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 s="10">
        <f t="shared" si="30"/>
        <v>43626.208333333328</v>
      </c>
      <c r="N487">
        <v>1563685200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13.5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 s="10">
        <f t="shared" si="30"/>
        <v>43168.25</v>
      </c>
      <c r="N488">
        <v>1521867600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178.62556663644605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 s="10">
        <f t="shared" si="30"/>
        <v>42845.208333333328</v>
      </c>
      <c r="N489">
        <v>1495515600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220.0566037735849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 s="10">
        <f t="shared" si="30"/>
        <v>42403.25</v>
      </c>
      <c r="N490">
        <v>1455948000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101.5108695652174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 s="10">
        <f t="shared" si="30"/>
        <v>40406.208333333336</v>
      </c>
      <c r="N491">
        <v>1282366800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191.5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 s="10">
        <f t="shared" si="30"/>
        <v>43786.25</v>
      </c>
      <c r="N492">
        <v>1574575200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305.34683098591546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 s="10">
        <f t="shared" si="30"/>
        <v>41456.208333333336</v>
      </c>
      <c r="N493">
        <v>1374901200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23.995287958115181</v>
      </c>
      <c r="G494" t="s">
        <v>74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 s="10">
        <f t="shared" si="30"/>
        <v>40336.208333333336</v>
      </c>
      <c r="N494">
        <v>1278910800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723.77777777777771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 s="10">
        <f t="shared" si="30"/>
        <v>43645.208333333328</v>
      </c>
      <c r="N495">
        <v>1562907600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547.36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 s="10">
        <f t="shared" si="30"/>
        <v>40990.208333333336</v>
      </c>
      <c r="N496">
        <v>1332478800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414.49999999999994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 s="10">
        <f t="shared" si="30"/>
        <v>41800.208333333336</v>
      </c>
      <c r="N497">
        <v>1402722000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0.90696409140369971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 s="10">
        <f t="shared" si="30"/>
        <v>42876.208333333328</v>
      </c>
      <c r="N498">
        <v>1496811600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34.173469387755098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 s="10">
        <f t="shared" si="30"/>
        <v>42724.25</v>
      </c>
      <c r="N499">
        <v>1482213600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23.948810754912099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 s="10">
        <f t="shared" si="30"/>
        <v>42005.25</v>
      </c>
      <c r="N500">
        <v>1420264800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48.072649572649574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 s="10">
        <f t="shared" si="30"/>
        <v>42444.208333333328</v>
      </c>
      <c r="N501">
        <v>1458450000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 s="4" t="e">
        <f t="shared" si="29"/>
        <v>#DIV/0!</v>
      </c>
      <c r="J502" t="s">
        <v>21</v>
      </c>
      <c r="K502" t="s">
        <v>22</v>
      </c>
      <c r="L502">
        <v>1367384400</v>
      </c>
      <c r="M502" s="10">
        <f t="shared" si="30"/>
        <v>41395.208333333336</v>
      </c>
      <c r="N502">
        <v>1369803600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70.145182291666657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 s="10">
        <f t="shared" si="30"/>
        <v>41345.208333333336</v>
      </c>
      <c r="N503">
        <v>1363237200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529.92307692307691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 s="10">
        <f t="shared" si="30"/>
        <v>41117.208333333336</v>
      </c>
      <c r="N504">
        <v>1345870800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180.32549019607845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 s="10">
        <f t="shared" si="30"/>
        <v>42186.208333333328</v>
      </c>
      <c r="N505">
        <v>1437454800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92.320000000000007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 s="10">
        <f t="shared" si="30"/>
        <v>42142.208333333328</v>
      </c>
      <c r="N506">
        <v>1432011600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13.901001112347053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 s="10">
        <f t="shared" si="30"/>
        <v>41341.25</v>
      </c>
      <c r="N507">
        <v>1366347600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927.07777777777767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 s="10">
        <f t="shared" si="30"/>
        <v>43062.25</v>
      </c>
      <c r="N508">
        <v>1512885600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39.857142857142861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 s="10">
        <f t="shared" si="30"/>
        <v>41373.208333333336</v>
      </c>
      <c r="N509">
        <v>1369717200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112.22929936305732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 s="10">
        <f t="shared" si="30"/>
        <v>43310.208333333328</v>
      </c>
      <c r="N510">
        <v>1534654800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70.925816023738875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 s="10">
        <f t="shared" si="30"/>
        <v>41034.208333333336</v>
      </c>
      <c r="N511">
        <v>1337058000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119.08974358974358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 s="10">
        <f t="shared" si="30"/>
        <v>43251.208333333328</v>
      </c>
      <c r="N512">
        <v>1529816400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24.017591339648174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 s="10">
        <f t="shared" si="30"/>
        <v>43671.208333333328</v>
      </c>
      <c r="N513">
        <v>1564894800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28"/>
        <v>139.31868131868131</v>
      </c>
      <c r="G514" t="s">
        <v>20</v>
      </c>
      <c r="H514">
        <v>239</v>
      </c>
      <c r="I514" s="4">
        <f t="shared" si="29"/>
        <v>53.046025104602514</v>
      </c>
      <c r="J514" t="s">
        <v>21</v>
      </c>
      <c r="K514" t="s">
        <v>22</v>
      </c>
      <c r="L514">
        <v>1404536400</v>
      </c>
      <c r="M514" s="10">
        <f t="shared" si="30"/>
        <v>41825.208333333336</v>
      </c>
      <c r="N514">
        <v>1404622800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32">_xlfn.PERCENTOF(E515,D515)*100</f>
        <v>39.277108433734945</v>
      </c>
      <c r="G515" t="s">
        <v>74</v>
      </c>
      <c r="H515">
        <v>35</v>
      </c>
      <c r="I515" s="4">
        <f t="shared" ref="I515:I578" si="33">AVERAGE(E515/H515)</f>
        <v>93.142857142857139</v>
      </c>
      <c r="J515" t="s">
        <v>21</v>
      </c>
      <c r="K515" t="s">
        <v>22</v>
      </c>
      <c r="L515">
        <v>1284008400</v>
      </c>
      <c r="M515" s="10">
        <f t="shared" ref="M515:M578" si="34">(((L515/60)/60)/24)+DATE(1970,1,1)</f>
        <v>40430.208333333336</v>
      </c>
      <c r="N515">
        <v>1284181200</v>
      </c>
      <c r="O515" s="10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22.439077144917089</v>
      </c>
      <c r="G516" t="s">
        <v>74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 s="10">
        <f t="shared" si="34"/>
        <v>41614.25</v>
      </c>
      <c r="N516">
        <v>1386741600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55.779069767441861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 s="10">
        <f t="shared" si="34"/>
        <v>40900.25</v>
      </c>
      <c r="N517">
        <v>1324792800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42.523125996810208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 s="10">
        <f t="shared" si="34"/>
        <v>40396.208333333336</v>
      </c>
      <c r="N518">
        <v>1284354000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112.00000000000001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 s="10">
        <f t="shared" si="34"/>
        <v>42860.208333333328</v>
      </c>
      <c r="N519">
        <v>1494392400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7.0681818181818183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 s="10">
        <f t="shared" si="34"/>
        <v>43154.25</v>
      </c>
      <c r="N520">
        <v>1519538400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101.74563871693867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 s="10">
        <f t="shared" si="34"/>
        <v>42012.25</v>
      </c>
      <c r="N521">
        <v>1421906400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425.75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 s="10">
        <f t="shared" si="34"/>
        <v>43574.208333333328</v>
      </c>
      <c r="N522">
        <v>1555909200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145.53947368421052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 s="10">
        <f t="shared" si="34"/>
        <v>42605.208333333328</v>
      </c>
      <c r="N523">
        <v>1472446800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32.453465346534657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 s="10">
        <f t="shared" si="34"/>
        <v>41093.208333333336</v>
      </c>
      <c r="N524">
        <v>1342328400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700.33333333333326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 s="10">
        <f t="shared" si="34"/>
        <v>40241.25</v>
      </c>
      <c r="N525">
        <v>1268114400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83.904860392967933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 s="10">
        <f t="shared" si="34"/>
        <v>40294.208333333336</v>
      </c>
      <c r="N526">
        <v>1273381200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84.19047619047619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 s="10">
        <f t="shared" si="34"/>
        <v>40505.25</v>
      </c>
      <c r="N527">
        <v>1290837600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155.95180722891567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 s="10">
        <f t="shared" si="34"/>
        <v>42364.25</v>
      </c>
      <c r="N528">
        <v>1454306400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99.619450317124731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 s="10">
        <f t="shared" si="34"/>
        <v>42405.25</v>
      </c>
      <c r="N529">
        <v>1457762400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80.300000000000011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 s="10">
        <f t="shared" si="34"/>
        <v>41601.25</v>
      </c>
      <c r="N530">
        <v>1389074400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11.254901960784313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 s="10">
        <f t="shared" si="34"/>
        <v>41769.208333333336</v>
      </c>
      <c r="N531">
        <v>1402117200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91.740952380952379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 s="10">
        <f t="shared" si="34"/>
        <v>40421.208333333336</v>
      </c>
      <c r="N532">
        <v>1284440400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95.521156936261391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 s="10">
        <f t="shared" si="34"/>
        <v>41589.25</v>
      </c>
      <c r="N533">
        <v>1388988000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502.87499999999994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 s="10">
        <f t="shared" si="34"/>
        <v>43125.25</v>
      </c>
      <c r="N534">
        <v>1516946400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159.24394463667818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 s="10">
        <f t="shared" si="34"/>
        <v>41479.208333333336</v>
      </c>
      <c r="N535">
        <v>1377752400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15.022446689113355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 s="10">
        <f t="shared" si="34"/>
        <v>43329.208333333328</v>
      </c>
      <c r="N536">
        <v>1534568400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482.03846153846149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 s="10">
        <f t="shared" si="34"/>
        <v>43259.208333333328</v>
      </c>
      <c r="N537">
        <v>1528606800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149.96938775510205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 s="10">
        <f t="shared" si="34"/>
        <v>40414.208333333336</v>
      </c>
      <c r="N538">
        <v>1284872400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117.22156398104266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 s="10">
        <f t="shared" si="34"/>
        <v>43342.208333333328</v>
      </c>
      <c r="N539">
        <v>1537592400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37.695968274950431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 s="10">
        <f t="shared" si="34"/>
        <v>41539.208333333336</v>
      </c>
      <c r="N540">
        <v>1381208400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72.653061224489804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 s="10">
        <f t="shared" si="34"/>
        <v>43647.208333333328</v>
      </c>
      <c r="N541">
        <v>1562475600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265.98113207547169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 s="10">
        <f t="shared" si="34"/>
        <v>43225.208333333328</v>
      </c>
      <c r="N542">
        <v>1527397200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24.205617977528089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 s="10">
        <f t="shared" si="34"/>
        <v>42165.208333333328</v>
      </c>
      <c r="N543">
        <v>1436158800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2.5064935064935066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 s="10">
        <f t="shared" si="34"/>
        <v>42391.25</v>
      </c>
      <c r="N544">
        <v>1456034400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16.329799764428738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 s="10">
        <f t="shared" si="34"/>
        <v>41528.208333333336</v>
      </c>
      <c r="N545">
        <v>1380171600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276.5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 s="10">
        <f t="shared" si="34"/>
        <v>42377.25</v>
      </c>
      <c r="N546">
        <v>1453356000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88.803571428571431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 s="10">
        <f t="shared" si="34"/>
        <v>43824.25</v>
      </c>
      <c r="N547">
        <v>1578981600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163.57142857142856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 s="10">
        <f t="shared" si="34"/>
        <v>43360.208333333328</v>
      </c>
      <c r="N548">
        <v>1537419600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 s="10">
        <f t="shared" si="34"/>
        <v>42029.25</v>
      </c>
      <c r="N549">
        <v>1423202400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270.91376701966715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 s="10">
        <f t="shared" si="34"/>
        <v>42461.208333333328</v>
      </c>
      <c r="N550">
        <v>1460610000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284.21355932203392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 s="10">
        <f t="shared" si="34"/>
        <v>41422.208333333336</v>
      </c>
      <c r="N551">
        <v>1370494800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 s="10">
        <f t="shared" si="34"/>
        <v>40968.25</v>
      </c>
      <c r="N552">
        <v>1332306000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58.6329816768462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 s="10">
        <f t="shared" si="34"/>
        <v>41993.25</v>
      </c>
      <c r="N553">
        <v>1422511200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98.51111111111112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 s="10">
        <f t="shared" si="34"/>
        <v>42700.25</v>
      </c>
      <c r="N554">
        <v>1480312800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43.975381008206334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 s="10">
        <f t="shared" si="34"/>
        <v>40545.25</v>
      </c>
      <c r="N555">
        <v>1294034400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151.66315789473683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 s="10">
        <f t="shared" si="34"/>
        <v>42723.25</v>
      </c>
      <c r="N556">
        <v>1482645600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223.63492063492063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 s="10">
        <f t="shared" si="34"/>
        <v>41731.208333333336</v>
      </c>
      <c r="N557">
        <v>1399093200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239.75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 s="10">
        <f t="shared" si="34"/>
        <v>40792.208333333336</v>
      </c>
      <c r="N558">
        <v>1315890000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199.33333333333334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 s="10">
        <f t="shared" si="34"/>
        <v>42279.208333333328</v>
      </c>
      <c r="N559">
        <v>1444021200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137.34482758620689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 s="10">
        <f t="shared" si="34"/>
        <v>42424.25</v>
      </c>
      <c r="N560">
        <v>1460005200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100.9696106362773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 s="10">
        <f t="shared" si="34"/>
        <v>42584.208333333328</v>
      </c>
      <c r="N561">
        <v>1470718800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794.16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 s="10">
        <f t="shared" si="34"/>
        <v>40865.25</v>
      </c>
      <c r="N562">
        <v>1325052000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369.7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 s="10">
        <f t="shared" si="34"/>
        <v>40833.208333333336</v>
      </c>
      <c r="N563">
        <v>1319000400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12.818181818181817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 s="10">
        <f t="shared" si="34"/>
        <v>43536.208333333328</v>
      </c>
      <c r="N564">
        <v>1552539600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138.02702702702703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 s="10">
        <f t="shared" si="34"/>
        <v>43417.25</v>
      </c>
      <c r="N565">
        <v>1543816800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83.813278008298752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 s="10">
        <f t="shared" si="34"/>
        <v>42078.208333333328</v>
      </c>
      <c r="N566">
        <v>1427086800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204.60063224446787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 s="10">
        <f t="shared" si="34"/>
        <v>40862.25</v>
      </c>
      <c r="N567">
        <v>1323064800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44.344086021505376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 s="10">
        <f t="shared" si="34"/>
        <v>42424.25</v>
      </c>
      <c r="N568">
        <v>1458277200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218.60294117647058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 s="10">
        <f t="shared" si="34"/>
        <v>41830.208333333336</v>
      </c>
      <c r="N569">
        <v>1405141200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186.03314917127071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 s="10">
        <f t="shared" si="34"/>
        <v>40374.208333333336</v>
      </c>
      <c r="N570">
        <v>1283058000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237.33830845771143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 s="10">
        <f t="shared" si="34"/>
        <v>40554.25</v>
      </c>
      <c r="N571">
        <v>1295762400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305.65384615384613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 s="10">
        <f t="shared" si="34"/>
        <v>41993.25</v>
      </c>
      <c r="N572">
        <v>1419573600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94.142857142857139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 s="10">
        <f t="shared" si="34"/>
        <v>42174.208333333328</v>
      </c>
      <c r="N573">
        <v>1438750800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54.400000000000006</v>
      </c>
      <c r="G574" t="s">
        <v>74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 s="10">
        <f t="shared" si="34"/>
        <v>42275.208333333328</v>
      </c>
      <c r="N574">
        <v>1444798800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111.88059701492537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 s="10">
        <f t="shared" si="34"/>
        <v>41761.208333333336</v>
      </c>
      <c r="N575">
        <v>1399179600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369.14814814814815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 s="10">
        <f t="shared" si="34"/>
        <v>43806.25</v>
      </c>
      <c r="N576">
        <v>1576562400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62.930372148859547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 s="10">
        <f t="shared" si="34"/>
        <v>41779.208333333336</v>
      </c>
      <c r="N577">
        <v>1400821200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2"/>
        <v>64.927835051546396</v>
      </c>
      <c r="G578" t="s">
        <v>14</v>
      </c>
      <c r="H578">
        <v>64</v>
      </c>
      <c r="I578" s="4">
        <f t="shared" si="33"/>
        <v>98.40625</v>
      </c>
      <c r="J578" t="s">
        <v>21</v>
      </c>
      <c r="K578" t="s">
        <v>22</v>
      </c>
      <c r="L578">
        <v>1509512400</v>
      </c>
      <c r="M578" s="10">
        <f t="shared" si="34"/>
        <v>43040.208333333328</v>
      </c>
      <c r="N578">
        <v>1510984800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36">_xlfn.PERCENTOF(E579,D579)*100</f>
        <v>18.853658536585368</v>
      </c>
      <c r="G579" t="s">
        <v>74</v>
      </c>
      <c r="H579">
        <v>37</v>
      </c>
      <c r="I579" s="4">
        <f t="shared" ref="I579:I642" si="37">AVERAGE(E579/H579)</f>
        <v>41.783783783783782</v>
      </c>
      <c r="J579" t="s">
        <v>21</v>
      </c>
      <c r="K579" t="s">
        <v>22</v>
      </c>
      <c r="L579">
        <v>1299823200</v>
      </c>
      <c r="M579" s="10">
        <f t="shared" ref="M579:M642" si="38">(((L579/60)/60)/24)+DATE(1970,1,1)</f>
        <v>40613.25</v>
      </c>
      <c r="N579">
        <v>1302066000</v>
      </c>
      <c r="O579" s="10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16.754404145077721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 s="10">
        <f t="shared" si="38"/>
        <v>40878.25</v>
      </c>
      <c r="N580">
        <v>1322978400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101.11290322580646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 s="10">
        <f t="shared" si="38"/>
        <v>40762.208333333336</v>
      </c>
      <c r="N581">
        <v>1313730000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341.5022831050228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 s="10">
        <f t="shared" si="38"/>
        <v>41696.25</v>
      </c>
      <c r="N582">
        <v>1394085600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64.016666666666666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 s="10">
        <f t="shared" si="38"/>
        <v>40662.208333333336</v>
      </c>
      <c r="N583">
        <v>1305349200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52.080459770114942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 s="10">
        <f t="shared" si="38"/>
        <v>42165.208333333328</v>
      </c>
      <c r="N584">
        <v>1434344400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322.40211640211641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 s="10">
        <f t="shared" si="38"/>
        <v>40959.25</v>
      </c>
      <c r="N585">
        <v>1331186400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119.50810185185186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 s="10">
        <f t="shared" si="38"/>
        <v>41024.208333333336</v>
      </c>
      <c r="N586">
        <v>1336539600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146.79775280898878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 s="10">
        <f t="shared" si="38"/>
        <v>40255.208333333336</v>
      </c>
      <c r="N587">
        <v>1269752400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950.57142857142856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 s="10">
        <f t="shared" si="38"/>
        <v>40499.25</v>
      </c>
      <c r="N588">
        <v>1291615200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72.893617021276597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 s="10">
        <f t="shared" si="38"/>
        <v>43484.25</v>
      </c>
      <c r="N589">
        <v>1552366800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79.008248730964468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 s="10">
        <f t="shared" si="38"/>
        <v>40262.208333333336</v>
      </c>
      <c r="N590">
        <v>1272171600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64.721518987341781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 s="10">
        <f t="shared" si="38"/>
        <v>42190.208333333328</v>
      </c>
      <c r="N591">
        <v>1436677200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82.028169014084511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 s="10">
        <f t="shared" si="38"/>
        <v>41994.25</v>
      </c>
      <c r="N592">
        <v>1420092000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1037.6666666666667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 s="10">
        <f t="shared" si="38"/>
        <v>40373.208333333336</v>
      </c>
      <c r="N593">
        <v>1279947600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12.910076530612244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 s="10">
        <f t="shared" si="38"/>
        <v>41789.208333333336</v>
      </c>
      <c r="N594">
        <v>1402203600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154.84210526315789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 s="10">
        <f t="shared" si="38"/>
        <v>41724.208333333336</v>
      </c>
      <c r="N595">
        <v>1396933200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7.0991735537190088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 s="10">
        <f t="shared" si="38"/>
        <v>42548.208333333328</v>
      </c>
      <c r="N596">
        <v>1467262800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208.52773826458036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 s="10">
        <f t="shared" si="38"/>
        <v>40253.208333333336</v>
      </c>
      <c r="N597">
        <v>1270530000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99.683544303797461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 s="10">
        <f t="shared" si="38"/>
        <v>42434.25</v>
      </c>
      <c r="N598">
        <v>1457762400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201.59756097560978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 s="10">
        <f t="shared" si="38"/>
        <v>43786.25</v>
      </c>
      <c r="N599">
        <v>1575525600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162.09032258064516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 s="10">
        <f t="shared" si="38"/>
        <v>40344.208333333336</v>
      </c>
      <c r="N600">
        <v>1279083600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3.6436208125445471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 s="10">
        <f t="shared" si="38"/>
        <v>42047.25</v>
      </c>
      <c r="N601">
        <v>1424412000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 s="10">
        <f t="shared" si="38"/>
        <v>41485.208333333336</v>
      </c>
      <c r="N602">
        <v>1376197200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206.63492063492063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 s="10">
        <f t="shared" si="38"/>
        <v>41789.208333333336</v>
      </c>
      <c r="N603">
        <v>1402894800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128.23628691983123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 s="10">
        <f t="shared" si="38"/>
        <v>42160.208333333328</v>
      </c>
      <c r="N604">
        <v>1434430800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119.66037735849055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 s="10">
        <f t="shared" si="38"/>
        <v>43573.208333333328</v>
      </c>
      <c r="N605">
        <v>1557896400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170.73055242390078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 s="10">
        <f t="shared" si="38"/>
        <v>40565.25</v>
      </c>
      <c r="N606">
        <v>1297490400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187.21212121212122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 s="10">
        <f t="shared" si="38"/>
        <v>42280.208333333328</v>
      </c>
      <c r="N607">
        <v>1447394400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188.38235294117646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 s="10">
        <f t="shared" si="38"/>
        <v>42436.25</v>
      </c>
      <c r="N608">
        <v>1458277200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131.29869186046511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 s="10">
        <f t="shared" si="38"/>
        <v>41721.208333333336</v>
      </c>
      <c r="N609">
        <v>1395723600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283.97435897435901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 s="10">
        <f t="shared" si="38"/>
        <v>43530.25</v>
      </c>
      <c r="N610">
        <v>1552197600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120.41999999999999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 s="10">
        <f t="shared" si="38"/>
        <v>43481.25</v>
      </c>
      <c r="N611">
        <v>1549087200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419.0560747663551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 s="10">
        <f t="shared" si="38"/>
        <v>41259.25</v>
      </c>
      <c r="N612">
        <v>1356847200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13.853658536585368</v>
      </c>
      <c r="G613" t="s">
        <v>74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 s="10">
        <f t="shared" si="38"/>
        <v>41480.208333333336</v>
      </c>
      <c r="N613">
        <v>1375765200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139.43548387096774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 s="10">
        <f t="shared" si="38"/>
        <v>40474.208333333336</v>
      </c>
      <c r="N614">
        <v>1289800800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 s="10">
        <f t="shared" si="38"/>
        <v>42973.208333333328</v>
      </c>
      <c r="N615">
        <v>1504501200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155.49056603773585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 s="10">
        <f t="shared" si="38"/>
        <v>42746.25</v>
      </c>
      <c r="N616">
        <v>1485669600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170.44705882352943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 s="10">
        <f t="shared" si="38"/>
        <v>42489.208333333328</v>
      </c>
      <c r="N617">
        <v>1462770000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189.515625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 s="10">
        <f t="shared" si="38"/>
        <v>41537.208333333336</v>
      </c>
      <c r="N618">
        <v>1379739600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249.71428571428572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 s="10">
        <f t="shared" si="38"/>
        <v>41794.208333333336</v>
      </c>
      <c r="N619">
        <v>1402722000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48.860523665659613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 s="10">
        <f t="shared" si="38"/>
        <v>41396.208333333336</v>
      </c>
      <c r="N620">
        <v>1369285200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28.461970393057683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 s="10">
        <f t="shared" si="38"/>
        <v>40669.208333333336</v>
      </c>
      <c r="N621">
        <v>1304744400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268.02325581395348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 s="10">
        <f t="shared" si="38"/>
        <v>42559.208333333328</v>
      </c>
      <c r="N622">
        <v>1468299600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619.80078125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 s="10">
        <f t="shared" si="38"/>
        <v>42626.208333333328</v>
      </c>
      <c r="N623">
        <v>1474174800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3.1301587301587301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 s="10">
        <f t="shared" si="38"/>
        <v>43205.208333333328</v>
      </c>
      <c r="N624">
        <v>1526014800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159.92152704135739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 s="10">
        <f t="shared" si="38"/>
        <v>42201.208333333328</v>
      </c>
      <c r="N625">
        <v>1437454800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279.39215686274508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 s="10">
        <f t="shared" si="38"/>
        <v>42029.25</v>
      </c>
      <c r="N626">
        <v>1422684000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77.373333333333335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 s="10">
        <f t="shared" si="38"/>
        <v>43857.25</v>
      </c>
      <c r="N627">
        <v>1581314400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206.32812500000003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 s="10">
        <f t="shared" si="38"/>
        <v>40449.208333333336</v>
      </c>
      <c r="N628">
        <v>1286427600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694.25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 s="10">
        <f t="shared" si="38"/>
        <v>40345.208333333336</v>
      </c>
      <c r="N629">
        <v>1278738000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151.78947368421052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 s="10">
        <f t="shared" si="38"/>
        <v>40455.208333333336</v>
      </c>
      <c r="N630">
        <v>1286427600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64.58207217694995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 s="10">
        <f t="shared" si="38"/>
        <v>42557.208333333328</v>
      </c>
      <c r="N631">
        <v>1467954000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62.873684210526314</v>
      </c>
      <c r="G632" t="s">
        <v>74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 s="10">
        <f t="shared" si="38"/>
        <v>43586.208333333328</v>
      </c>
      <c r="N632">
        <v>1557637200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310.39864864864865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 s="10">
        <f t="shared" si="38"/>
        <v>43550.208333333328</v>
      </c>
      <c r="N633">
        <v>1553922000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42.859916782246884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 s="10">
        <f t="shared" si="38"/>
        <v>41945.208333333336</v>
      </c>
      <c r="N634">
        <v>1416463200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83.119402985074629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 s="10">
        <f t="shared" si="38"/>
        <v>42315.25</v>
      </c>
      <c r="N635">
        <v>1447221600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78.531302876480552</v>
      </c>
      <c r="G636" t="s">
        <v>74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 s="10">
        <f t="shared" si="38"/>
        <v>42819.208333333328</v>
      </c>
      <c r="N636">
        <v>1491627600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114.09352517985612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 s="10">
        <f t="shared" si="38"/>
        <v>41314.25</v>
      </c>
      <c r="N637">
        <v>1363150800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64.537683358624179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 s="10">
        <f t="shared" si="38"/>
        <v>40926.25</v>
      </c>
      <c r="N638">
        <v>1330754400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79.411764705882348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 s="10">
        <f t="shared" si="38"/>
        <v>42688.25</v>
      </c>
      <c r="N639">
        <v>1479794400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11.419117647058824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 s="10">
        <f t="shared" si="38"/>
        <v>40386.208333333336</v>
      </c>
      <c r="N640">
        <v>1281243600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56.186046511627907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 s="10">
        <f t="shared" si="38"/>
        <v>43309.208333333328</v>
      </c>
      <c r="N641">
        <v>1532754000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6"/>
        <v>16.501669449081803</v>
      </c>
      <c r="G642" t="s">
        <v>14</v>
      </c>
      <c r="H642">
        <v>257</v>
      </c>
      <c r="I642" s="4">
        <f t="shared" si="37"/>
        <v>76.922178988326849</v>
      </c>
      <c r="J642" t="s">
        <v>21</v>
      </c>
      <c r="K642" t="s">
        <v>22</v>
      </c>
      <c r="L642">
        <v>1453096800</v>
      </c>
      <c r="M642" s="10">
        <f t="shared" si="38"/>
        <v>42387.25</v>
      </c>
      <c r="N642">
        <v>1453356000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40">_xlfn.PERCENTOF(E643,D643)*100</f>
        <v>119.96808510638297</v>
      </c>
      <c r="G643" t="s">
        <v>20</v>
      </c>
      <c r="H643">
        <v>194</v>
      </c>
      <c r="I643" s="4">
        <f t="shared" ref="I643:I706" si="41">AVERAGE(E643/H643)</f>
        <v>58.128865979381445</v>
      </c>
      <c r="J643" t="s">
        <v>98</v>
      </c>
      <c r="K643" t="s">
        <v>99</v>
      </c>
      <c r="L643">
        <v>1487570400</v>
      </c>
      <c r="M643" s="10">
        <f t="shared" ref="M643:M706" si="42">(((L643/60)/60)/24)+DATE(1970,1,1)</f>
        <v>42786.25</v>
      </c>
      <c r="N643">
        <v>1489986000</v>
      </c>
      <c r="O643" s="10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145.45652173913044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 s="10">
        <f t="shared" si="42"/>
        <v>43451.25</v>
      </c>
      <c r="N644">
        <v>1545804000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221.38255033557047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 s="10">
        <f t="shared" si="42"/>
        <v>42795.25</v>
      </c>
      <c r="N645">
        <v>1489899600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48.396694214876035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 s="10">
        <f t="shared" si="42"/>
        <v>43452.25</v>
      </c>
      <c r="N646">
        <v>1546495200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92.911504424778755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 s="10">
        <f t="shared" si="42"/>
        <v>43369.208333333328</v>
      </c>
      <c r="N647">
        <v>1539752400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88.599797365754824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 s="10">
        <f t="shared" si="42"/>
        <v>41346.208333333336</v>
      </c>
      <c r="N648">
        <v>1364101200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41.4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 s="10">
        <f t="shared" si="42"/>
        <v>43199.208333333328</v>
      </c>
      <c r="N649">
        <v>1525323600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63.056795131845846</v>
      </c>
      <c r="G650" t="s">
        <v>74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 s="10">
        <f t="shared" si="42"/>
        <v>42922.208333333328</v>
      </c>
      <c r="N650">
        <v>1500872400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48.482333607230892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 s="10">
        <f t="shared" si="42"/>
        <v>40471.208333333336</v>
      </c>
      <c r="N651">
        <v>1288501200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 s="10">
        <f t="shared" si="42"/>
        <v>41828.208333333336</v>
      </c>
      <c r="N652">
        <v>1407128400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88.47941026944585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 s="10">
        <f t="shared" si="42"/>
        <v>41692.25</v>
      </c>
      <c r="N653">
        <v>1394344800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126.84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 s="10">
        <f t="shared" si="42"/>
        <v>42587.208333333328</v>
      </c>
      <c r="N654">
        <v>1474088400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2338.833333333333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 s="10">
        <f t="shared" si="42"/>
        <v>42468.208333333328</v>
      </c>
      <c r="N655">
        <v>1460264400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508.38857142857148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 s="10">
        <f t="shared" si="42"/>
        <v>42240.208333333328</v>
      </c>
      <c r="N656">
        <v>1440824400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191.47826086956522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 s="10">
        <f t="shared" si="42"/>
        <v>42796.25</v>
      </c>
      <c r="N657">
        <v>1489554000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42.127533783783782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 s="10">
        <f t="shared" si="42"/>
        <v>43097.25</v>
      </c>
      <c r="N658">
        <v>1514872800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8.24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 s="10">
        <f t="shared" si="42"/>
        <v>43096.25</v>
      </c>
      <c r="N659">
        <v>1515736800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60.064638783269963</v>
      </c>
      <c r="G660" t="s">
        <v>74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 s="10">
        <f t="shared" si="42"/>
        <v>42246.208333333328</v>
      </c>
      <c r="N660">
        <v>1442898000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47.232808616404313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 s="10">
        <f t="shared" si="42"/>
        <v>40570.25</v>
      </c>
      <c r="N661">
        <v>1296194400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81.736263736263737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 s="10">
        <f t="shared" si="42"/>
        <v>42237.208333333328</v>
      </c>
      <c r="N662">
        <v>1440910800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54.187265917603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 s="10">
        <f t="shared" si="42"/>
        <v>40996.208333333336</v>
      </c>
      <c r="N663">
        <v>1335502800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97.868131868131869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 s="10">
        <f t="shared" si="42"/>
        <v>43443.25</v>
      </c>
      <c r="N664">
        <v>1544680800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77.239999999999995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 s="10">
        <f t="shared" si="42"/>
        <v>40458.208333333336</v>
      </c>
      <c r="N665">
        <v>1288414800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33.464735516372798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 s="10">
        <f t="shared" si="42"/>
        <v>40959.25</v>
      </c>
      <c r="N666">
        <v>1330581600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239.58823529411765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 s="10">
        <f t="shared" si="42"/>
        <v>40733.208333333336</v>
      </c>
      <c r="N667">
        <v>1311397200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64.032258064516128</v>
      </c>
      <c r="G668" t="s">
        <v>74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 s="10">
        <f t="shared" si="42"/>
        <v>41516.208333333336</v>
      </c>
      <c r="N668">
        <v>1378357200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176.15942028985506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 s="10">
        <f t="shared" si="42"/>
        <v>41892.208333333336</v>
      </c>
      <c r="N669">
        <v>1411102800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20.33818181818182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 s="10">
        <f t="shared" si="42"/>
        <v>41122.208333333336</v>
      </c>
      <c r="N670">
        <v>1344834000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358.64754098360658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 s="10">
        <f t="shared" si="42"/>
        <v>42912.208333333328</v>
      </c>
      <c r="N671">
        <v>1499230800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468.85802469135803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 s="10">
        <f t="shared" si="42"/>
        <v>42425.25</v>
      </c>
      <c r="N672">
        <v>1457416800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122.05635245901641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 s="10">
        <f t="shared" si="42"/>
        <v>40390.208333333336</v>
      </c>
      <c r="N673">
        <v>1280898000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55.931783729156137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 s="10">
        <f t="shared" si="42"/>
        <v>43180.208333333328</v>
      </c>
      <c r="N674">
        <v>1522472400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43.660714285714285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 s="10">
        <f t="shared" si="42"/>
        <v>42475.208333333328</v>
      </c>
      <c r="N675">
        <v>1462510800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33.53837141183363</v>
      </c>
      <c r="G676" t="s">
        <v>74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 s="10">
        <f t="shared" si="42"/>
        <v>40774.208333333336</v>
      </c>
      <c r="N676">
        <v>1317790800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122.97938144329896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 s="10">
        <f t="shared" si="42"/>
        <v>43719.208333333328</v>
      </c>
      <c r="N677">
        <v>1568782800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189.74959871589084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 s="10">
        <f t="shared" si="42"/>
        <v>41178.208333333336</v>
      </c>
      <c r="N678">
        <v>1349413200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83.622641509433961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 s="10">
        <f t="shared" si="42"/>
        <v>42561.208333333328</v>
      </c>
      <c r="N679">
        <v>1472446800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17.968844221105527</v>
      </c>
      <c r="G680" t="s">
        <v>74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 s="10">
        <f t="shared" si="42"/>
        <v>43484.25</v>
      </c>
      <c r="N680">
        <v>1548050400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1036.5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 s="10">
        <f t="shared" si="42"/>
        <v>43756.208333333328</v>
      </c>
      <c r="N681">
        <v>1571806800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97.405219780219781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 s="10">
        <f t="shared" si="42"/>
        <v>43813.25</v>
      </c>
      <c r="N682">
        <v>1576476000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86.386203150461711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 s="10">
        <f t="shared" si="42"/>
        <v>40898.25</v>
      </c>
      <c r="N683">
        <v>1324965600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150.16666666666666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 s="10">
        <f t="shared" si="42"/>
        <v>41619.25</v>
      </c>
      <c r="N684">
        <v>1387519200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358.43478260869563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 s="10">
        <f t="shared" si="42"/>
        <v>43359.208333333328</v>
      </c>
      <c r="N685">
        <v>1537246800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542.85714285714289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 s="10">
        <f t="shared" si="42"/>
        <v>40358.208333333336</v>
      </c>
      <c r="N686">
        <v>1279515600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67.500714285714281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 s="10">
        <f t="shared" si="42"/>
        <v>42239.208333333328</v>
      </c>
      <c r="N687">
        <v>1442379600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191.74666666666667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 s="10">
        <f t="shared" si="42"/>
        <v>43186.208333333328</v>
      </c>
      <c r="N688">
        <v>1523077200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 s="10">
        <f t="shared" si="42"/>
        <v>42806.25</v>
      </c>
      <c r="N689">
        <v>1489554000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429.27586206896552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 s="10">
        <f t="shared" si="42"/>
        <v>43475.25</v>
      </c>
      <c r="N690">
        <v>1548482400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100.65753424657535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 s="10">
        <f t="shared" si="42"/>
        <v>41576.208333333336</v>
      </c>
      <c r="N691">
        <v>1384063200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226.61111111111109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 s="10">
        <f t="shared" si="42"/>
        <v>40874.25</v>
      </c>
      <c r="N692">
        <v>1322892000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142.38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 s="10">
        <f t="shared" si="42"/>
        <v>41185.208333333336</v>
      </c>
      <c r="N693">
        <v>1350709200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90.633333333333326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 s="10">
        <f t="shared" si="42"/>
        <v>43655.208333333328</v>
      </c>
      <c r="N694">
        <v>1564203600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63.966740576496676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 s="10">
        <f t="shared" si="42"/>
        <v>43025.208333333328</v>
      </c>
      <c r="N695">
        <v>1509685200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84.131868131868131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 s="10">
        <f t="shared" si="42"/>
        <v>43066.25</v>
      </c>
      <c r="N696">
        <v>1514959200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133.93478260869566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 s="10">
        <f t="shared" si="42"/>
        <v>42322.25</v>
      </c>
      <c r="N697">
        <v>1448863200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59.042047531992694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 s="10">
        <f t="shared" si="42"/>
        <v>42114.208333333328</v>
      </c>
      <c r="N698">
        <v>1429592400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152.80062063615205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 s="10">
        <f t="shared" si="42"/>
        <v>43190.208333333328</v>
      </c>
      <c r="N699">
        <v>1522645200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446.69121140142522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 s="10">
        <f t="shared" si="42"/>
        <v>40871.25</v>
      </c>
      <c r="N700">
        <v>1323324000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84.391891891891888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 s="10">
        <f t="shared" si="42"/>
        <v>43641.208333333328</v>
      </c>
      <c r="N701">
        <v>1561525200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 s="10">
        <f t="shared" si="42"/>
        <v>40203.25</v>
      </c>
      <c r="N702">
        <v>1265695200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175.02692307692308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 s="10">
        <f t="shared" si="42"/>
        <v>40629.208333333336</v>
      </c>
      <c r="N703">
        <v>1301806800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54.137931034482754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 s="10">
        <f t="shared" si="42"/>
        <v>41477.208333333336</v>
      </c>
      <c r="N704">
        <v>1374901200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311.87381703470032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 s="10">
        <f t="shared" si="42"/>
        <v>41020.208333333336</v>
      </c>
      <c r="N705">
        <v>1336453200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0"/>
        <v>122.78160919540231</v>
      </c>
      <c r="G706" t="s">
        <v>20</v>
      </c>
      <c r="H706">
        <v>116</v>
      </c>
      <c r="I706" s="4">
        <f t="shared" si="41"/>
        <v>92.08620689655173</v>
      </c>
      <c r="J706" t="s">
        <v>21</v>
      </c>
      <c r="K706" t="s">
        <v>22</v>
      </c>
      <c r="L706">
        <v>1467608400</v>
      </c>
      <c r="M706" s="10">
        <f t="shared" si="42"/>
        <v>42555.208333333328</v>
      </c>
      <c r="N706">
        <v>1468904400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44">_xlfn.PERCENTOF(E707,D707)*100</f>
        <v>99.026517383618156</v>
      </c>
      <c r="G707" t="s">
        <v>14</v>
      </c>
      <c r="H707">
        <v>2025</v>
      </c>
      <c r="I707" s="4">
        <f t="shared" ref="I707:I770" si="45">AVERAGE(E707/H707)</f>
        <v>82.986666666666665</v>
      </c>
      <c r="J707" t="s">
        <v>40</v>
      </c>
      <c r="K707" t="s">
        <v>41</v>
      </c>
      <c r="L707">
        <v>1386741600</v>
      </c>
      <c r="M707" s="10">
        <f t="shared" ref="M707:M770" si="46">(((L707/60)/60)/24)+DATE(1970,1,1)</f>
        <v>41619.25</v>
      </c>
      <c r="N707">
        <v>1387087200</v>
      </c>
      <c r="O707" s="10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127.84686346863469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 s="10">
        <f t="shared" si="46"/>
        <v>43471.25</v>
      </c>
      <c r="N708">
        <v>1547445600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158.61643835616439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 s="10">
        <f t="shared" si="46"/>
        <v>43442.25</v>
      </c>
      <c r="N709">
        <v>1547359200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707.05882352941171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 s="10">
        <f t="shared" si="46"/>
        <v>42877.208333333328</v>
      </c>
      <c r="N710">
        <v>1496293200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142.38775510204081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 s="10">
        <f t="shared" si="46"/>
        <v>41018.208333333336</v>
      </c>
      <c r="N711">
        <v>1335416400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147.86046511627907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 s="10">
        <f t="shared" si="46"/>
        <v>43295.208333333328</v>
      </c>
      <c r="N712">
        <v>1532149200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20.322580645161288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 s="10">
        <f t="shared" si="46"/>
        <v>42393.25</v>
      </c>
      <c r="N713">
        <v>1453788000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1840.625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 s="10">
        <f t="shared" si="46"/>
        <v>42559.208333333328</v>
      </c>
      <c r="N714">
        <v>1471496400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161.94202898550725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 s="10">
        <f t="shared" si="46"/>
        <v>42604.208333333328</v>
      </c>
      <c r="N715">
        <v>1472878800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472.82077922077923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 s="10">
        <f t="shared" si="46"/>
        <v>41870.208333333336</v>
      </c>
      <c r="N716">
        <v>1408510800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24.466101694915253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 s="10">
        <f t="shared" si="46"/>
        <v>40397.208333333336</v>
      </c>
      <c r="N717">
        <v>1281589200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517.65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 s="10">
        <f t="shared" si="46"/>
        <v>41465.208333333336</v>
      </c>
      <c r="N718">
        <v>1375851600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247.64285714285714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 s="10">
        <f t="shared" si="46"/>
        <v>40777.208333333336</v>
      </c>
      <c r="N719">
        <v>1315803600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100.20481927710843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 s="10">
        <f t="shared" si="46"/>
        <v>41442.208333333336</v>
      </c>
      <c r="N720">
        <v>1373691600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 s="10">
        <f t="shared" si="46"/>
        <v>41058.208333333336</v>
      </c>
      <c r="N721">
        <v>1339218000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37.091954022988503</v>
      </c>
      <c r="G722" t="s">
        <v>74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 s="10">
        <f t="shared" si="46"/>
        <v>43152.25</v>
      </c>
      <c r="N722">
        <v>1520402400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4.392394822006473</v>
      </c>
      <c r="G723" t="s">
        <v>74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 s="10">
        <f t="shared" si="46"/>
        <v>43194.208333333328</v>
      </c>
      <c r="N723">
        <v>1523336400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156.50721649484535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 s="10">
        <f t="shared" si="46"/>
        <v>43045.25</v>
      </c>
      <c r="N724">
        <v>1512280800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270.40816326530609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 s="10">
        <f t="shared" si="46"/>
        <v>42431.25</v>
      </c>
      <c r="N725">
        <v>1458709200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134.05952380952382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 s="10">
        <f t="shared" si="46"/>
        <v>41934.208333333336</v>
      </c>
      <c r="N726">
        <v>1414126800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50.398033126293996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 s="10">
        <f t="shared" si="46"/>
        <v>41958.25</v>
      </c>
      <c r="N727">
        <v>1416204000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88.815837937384899</v>
      </c>
      <c r="G728" t="s">
        <v>74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 s="10">
        <f t="shared" si="46"/>
        <v>40476.208333333336</v>
      </c>
      <c r="N728">
        <v>1288501200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 s="10">
        <f t="shared" si="46"/>
        <v>43485.25</v>
      </c>
      <c r="N729">
        <v>1552971600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17.5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 s="10">
        <f t="shared" si="46"/>
        <v>42515.208333333328</v>
      </c>
      <c r="N730">
        <v>1465102800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185.66071428571428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 s="10">
        <f t="shared" si="46"/>
        <v>41309.25</v>
      </c>
      <c r="N731">
        <v>1360130400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412.6631944444444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 s="10">
        <f t="shared" si="46"/>
        <v>42147.208333333328</v>
      </c>
      <c r="N732">
        <v>1432875600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90.25</v>
      </c>
      <c r="G733" t="s">
        <v>74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 s="10">
        <f t="shared" si="46"/>
        <v>42939.208333333328</v>
      </c>
      <c r="N733">
        <v>1500872400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91.984615384615381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 s="10">
        <f t="shared" si="46"/>
        <v>42816.208333333328</v>
      </c>
      <c r="N734">
        <v>1492146000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527.00632911392404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 s="10">
        <f t="shared" si="46"/>
        <v>41844.208333333336</v>
      </c>
      <c r="N735">
        <v>1407301200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319.14285714285711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 s="10">
        <f t="shared" si="46"/>
        <v>42763.25</v>
      </c>
      <c r="N736">
        <v>1486620000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354.18867924528303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 s="10">
        <f t="shared" si="46"/>
        <v>42459.208333333328</v>
      </c>
      <c r="N737">
        <v>1459918800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32.896103896103895</v>
      </c>
      <c r="G738" t="s">
        <v>74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 s="10">
        <f t="shared" si="46"/>
        <v>42055.25</v>
      </c>
      <c r="N738">
        <v>1424757600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135.8918918918919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 s="10">
        <f t="shared" si="46"/>
        <v>42685.25</v>
      </c>
      <c r="N739">
        <v>1479880800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2.0843373493975905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 s="10">
        <f t="shared" si="46"/>
        <v>41959.25</v>
      </c>
      <c r="N740">
        <v>1418018400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 s="10">
        <f t="shared" si="46"/>
        <v>41089.208333333336</v>
      </c>
      <c r="N741">
        <v>1341032400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30.037735849056602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 s="10">
        <f t="shared" si="46"/>
        <v>42769.25</v>
      </c>
      <c r="N742">
        <v>1486360800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1179.1666666666665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 s="10">
        <f t="shared" si="46"/>
        <v>40321.208333333336</v>
      </c>
      <c r="N743">
        <v>1274677200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1126.0833333333335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 s="10">
        <f t="shared" si="46"/>
        <v>40197.25</v>
      </c>
      <c r="N744">
        <v>1267509600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12.923076923076923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 s="10">
        <f t="shared" si="46"/>
        <v>42298.208333333328</v>
      </c>
      <c r="N745">
        <v>1445922000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 s="10">
        <f t="shared" si="46"/>
        <v>43322.208333333328</v>
      </c>
      <c r="N746">
        <v>1534050000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30.304347826086957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 s="10">
        <f t="shared" si="46"/>
        <v>40328.208333333336</v>
      </c>
      <c r="N747">
        <v>1277528400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212.50896057347671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 s="10">
        <f t="shared" si="46"/>
        <v>40825.208333333336</v>
      </c>
      <c r="N748">
        <v>1318568400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228.85714285714286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 s="10">
        <f t="shared" si="46"/>
        <v>40423.208333333336</v>
      </c>
      <c r="N749">
        <v>1284354000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34.959979476654695</v>
      </c>
      <c r="G750" t="s">
        <v>74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 s="10">
        <f t="shared" si="46"/>
        <v>40238.25</v>
      </c>
      <c r="N750">
        <v>1269579600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157.29069767441862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 s="10">
        <f t="shared" si="46"/>
        <v>41920.208333333336</v>
      </c>
      <c r="N751">
        <v>1413781200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 s="10">
        <f t="shared" si="46"/>
        <v>40360.208333333336</v>
      </c>
      <c r="N752">
        <v>1280120400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232.30555555555554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 s="10">
        <f t="shared" si="46"/>
        <v>42446.208333333328</v>
      </c>
      <c r="N753">
        <v>1459486800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92.448275862068968</v>
      </c>
      <c r="G754" t="s">
        <v>74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 s="10">
        <f t="shared" si="46"/>
        <v>40395.208333333336</v>
      </c>
      <c r="N754">
        <v>1282539600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256.70212765957444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 s="10">
        <f t="shared" si="46"/>
        <v>40321.208333333336</v>
      </c>
      <c r="N755">
        <v>1275886800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168.47017045454547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 s="10">
        <f t="shared" si="46"/>
        <v>41210.208333333336</v>
      </c>
      <c r="N756">
        <v>1355983200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166.57777777777778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 s="10">
        <f t="shared" si="46"/>
        <v>43096.25</v>
      </c>
      <c r="N757">
        <v>1515391200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772.07692307692309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 s="10">
        <f t="shared" si="46"/>
        <v>42024.25</v>
      </c>
      <c r="N758">
        <v>1422252000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406.85714285714283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 s="10">
        <f t="shared" si="46"/>
        <v>40675.208333333336</v>
      </c>
      <c r="N759">
        <v>1305522000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564.20608108108115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 s="10">
        <f t="shared" si="46"/>
        <v>41936.208333333336</v>
      </c>
      <c r="N760">
        <v>1414904400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68.426865671641792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 s="10">
        <f t="shared" si="46"/>
        <v>43136.25</v>
      </c>
      <c r="N761">
        <v>1520402400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34.351966873706004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 s="10">
        <f t="shared" si="46"/>
        <v>43678.208333333328</v>
      </c>
      <c r="N762">
        <v>1567141200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655.4545454545455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 s="10">
        <f t="shared" si="46"/>
        <v>42938.208333333328</v>
      </c>
      <c r="N763">
        <v>1501131600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177.25714285714284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 s="10">
        <f t="shared" si="46"/>
        <v>41241.25</v>
      </c>
      <c r="N764">
        <v>1355032800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113.17857142857144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 s="10">
        <f t="shared" si="46"/>
        <v>41037.208333333336</v>
      </c>
      <c r="N765">
        <v>1339477200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728.18181818181824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 s="10">
        <f t="shared" si="46"/>
        <v>40676.208333333336</v>
      </c>
      <c r="N766">
        <v>1305954000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208.33333333333334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 s="10">
        <f t="shared" si="46"/>
        <v>42840.208333333328</v>
      </c>
      <c r="N767">
        <v>1494392400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31.171232876712331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 s="10">
        <f t="shared" si="46"/>
        <v>43362.208333333328</v>
      </c>
      <c r="N768">
        <v>1537419600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56.967078189300416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 s="10">
        <f t="shared" si="46"/>
        <v>42283.208333333328</v>
      </c>
      <c r="N769">
        <v>1447999200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4"/>
        <v>231</v>
      </c>
      <c r="G770" t="s">
        <v>20</v>
      </c>
      <c r="H770">
        <v>150</v>
      </c>
      <c r="I770" s="4">
        <f t="shared" si="45"/>
        <v>73.92</v>
      </c>
      <c r="J770" t="s">
        <v>21</v>
      </c>
      <c r="K770" t="s">
        <v>22</v>
      </c>
      <c r="L770">
        <v>1386741600</v>
      </c>
      <c r="M770" s="10">
        <f t="shared" si="46"/>
        <v>41619.25</v>
      </c>
      <c r="N770">
        <v>1388037600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48">_xlfn.PERCENTOF(E771,D771)*100</f>
        <v>86.867834394904463</v>
      </c>
      <c r="G771" t="s">
        <v>14</v>
      </c>
      <c r="H771">
        <v>3410</v>
      </c>
      <c r="I771" s="4">
        <f t="shared" ref="I771:I834" si="49">AVERAGE(E771/H771)</f>
        <v>31.995894428152493</v>
      </c>
      <c r="J771" t="s">
        <v>21</v>
      </c>
      <c r="K771" t="s">
        <v>22</v>
      </c>
      <c r="L771">
        <v>1376542800</v>
      </c>
      <c r="M771" s="10">
        <f t="shared" ref="M771:M834" si="50">(((L771/60)/60)/24)+DATE(1970,1,1)</f>
        <v>41501.208333333336</v>
      </c>
      <c r="N771">
        <v>1378789200</v>
      </c>
      <c r="O771" s="10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270.74418604651163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 s="10">
        <f t="shared" si="50"/>
        <v>41743.208333333336</v>
      </c>
      <c r="N772">
        <v>1398056400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49.446428571428569</v>
      </c>
      <c r="G773" t="s">
        <v>74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 s="10">
        <f t="shared" si="50"/>
        <v>43491.25</v>
      </c>
      <c r="N773">
        <v>1550815200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113.3596256684492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 s="10">
        <f t="shared" si="50"/>
        <v>43505.25</v>
      </c>
      <c r="N774">
        <v>1550037600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190.55555555555554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 s="10">
        <f t="shared" si="50"/>
        <v>42838.208333333328</v>
      </c>
      <c r="N775">
        <v>1492923600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135.5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 s="10">
        <f t="shared" si="50"/>
        <v>42513.208333333328</v>
      </c>
      <c r="N776">
        <v>1467522000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10.297872340425531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 s="10">
        <f t="shared" si="50"/>
        <v>41949.25</v>
      </c>
      <c r="N777">
        <v>1416117600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65.544223826714799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 s="10">
        <f t="shared" si="50"/>
        <v>43650.208333333328</v>
      </c>
      <c r="N778">
        <v>1563771600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49.026652452025587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 s="10">
        <f t="shared" si="50"/>
        <v>40809.208333333336</v>
      </c>
      <c r="N779">
        <v>1319259600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787.92307692307691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 s="10">
        <f t="shared" si="50"/>
        <v>40768.208333333336</v>
      </c>
      <c r="N780">
        <v>1313643600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80.306347746090154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 s="10">
        <f t="shared" si="50"/>
        <v>42230.208333333328</v>
      </c>
      <c r="N781">
        <v>1440306000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106.29411764705883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 s="10">
        <f t="shared" si="50"/>
        <v>42573.208333333328</v>
      </c>
      <c r="N782">
        <v>1470805200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50.735632183908038</v>
      </c>
      <c r="G783" t="s">
        <v>74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 s="10">
        <f t="shared" si="50"/>
        <v>40482.208333333336</v>
      </c>
      <c r="N783">
        <v>1292911200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215.31372549019611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 s="10">
        <f t="shared" si="50"/>
        <v>40603.25</v>
      </c>
      <c r="N784">
        <v>1301374800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141.22972972972974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 s="10">
        <f t="shared" si="50"/>
        <v>41625.25</v>
      </c>
      <c r="N785">
        <v>1387864800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115.33745781777279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 s="10">
        <f t="shared" si="50"/>
        <v>42435.25</v>
      </c>
      <c r="N786">
        <v>1458190800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193.11940298507463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 s="10">
        <f t="shared" si="50"/>
        <v>43582.208333333328</v>
      </c>
      <c r="N787">
        <v>1559278800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729.73333333333335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 s="10">
        <f t="shared" si="50"/>
        <v>43186.208333333328</v>
      </c>
      <c r="N788">
        <v>1522731600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99.66339869281046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 s="10">
        <f t="shared" si="50"/>
        <v>40684.208333333336</v>
      </c>
      <c r="N789">
        <v>1306731600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88.166666666666671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 s="10">
        <f t="shared" si="50"/>
        <v>41202.208333333336</v>
      </c>
      <c r="N790">
        <v>1352527200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37.233333333333334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 s="10">
        <f t="shared" si="50"/>
        <v>41786.208333333336</v>
      </c>
      <c r="N791">
        <v>1404363600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30.540075309306079</v>
      </c>
      <c r="G792" t="s">
        <v>74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 s="10">
        <f t="shared" si="50"/>
        <v>40223.25</v>
      </c>
      <c r="N792">
        <v>1266645600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25.714285714285712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 s="10">
        <f t="shared" si="50"/>
        <v>42715.25</v>
      </c>
      <c r="N793">
        <v>1482818400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 s="10">
        <f t="shared" si="50"/>
        <v>41451.208333333336</v>
      </c>
      <c r="N794">
        <v>1374642000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1185.909090909091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 s="10">
        <f t="shared" si="50"/>
        <v>41450.208333333336</v>
      </c>
      <c r="N795">
        <v>1372482000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125.39393939393939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 s="10">
        <f t="shared" si="50"/>
        <v>43091.25</v>
      </c>
      <c r="N796">
        <v>1514959200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14.394366197183098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 s="10">
        <f t="shared" si="50"/>
        <v>42675.208333333328</v>
      </c>
      <c r="N797">
        <v>1478235600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54.807692307692314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 s="10">
        <f t="shared" si="50"/>
        <v>41859.208333333336</v>
      </c>
      <c r="N798">
        <v>1408078800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109.63157894736841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 s="10">
        <f t="shared" si="50"/>
        <v>43464.25</v>
      </c>
      <c r="N799">
        <v>1548136800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188.47058823529412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 s="10">
        <f t="shared" si="50"/>
        <v>41060.208333333336</v>
      </c>
      <c r="N800">
        <v>1340859600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87.008284023668637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 s="10">
        <f t="shared" si="50"/>
        <v>42399.25</v>
      </c>
      <c r="N801">
        <v>1454479200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 s="10">
        <f t="shared" si="50"/>
        <v>42167.208333333328</v>
      </c>
      <c r="N802">
        <v>1434430800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202.9130434782609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 s="10">
        <f t="shared" si="50"/>
        <v>43830.25</v>
      </c>
      <c r="N803">
        <v>1579672800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197.03225806451613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 s="10">
        <f t="shared" si="50"/>
        <v>43650.208333333328</v>
      </c>
      <c r="N804">
        <v>1562389200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 s="10">
        <f t="shared" si="50"/>
        <v>43492.25</v>
      </c>
      <c r="N805">
        <v>1551506400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268.73076923076923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 s="10">
        <f t="shared" si="50"/>
        <v>43102.25</v>
      </c>
      <c r="N806">
        <v>1516600800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50.845360824742272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 s="10">
        <f t="shared" si="50"/>
        <v>41958.25</v>
      </c>
      <c r="N807">
        <v>1420437600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1180.2857142857142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 s="10">
        <f t="shared" si="50"/>
        <v>40973.25</v>
      </c>
      <c r="N808">
        <v>1332997200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 s="10">
        <f t="shared" si="50"/>
        <v>43753.208333333328</v>
      </c>
      <c r="N809">
        <v>1574920800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30.44230769230769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 s="10">
        <f t="shared" si="50"/>
        <v>42507.208333333328</v>
      </c>
      <c r="N810">
        <v>1464930000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62.880681818181813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 s="10">
        <f t="shared" si="50"/>
        <v>41135.208333333336</v>
      </c>
      <c r="N811">
        <v>1345006800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193.125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 s="10">
        <f t="shared" si="50"/>
        <v>43067.25</v>
      </c>
      <c r="N812">
        <v>1512712800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77.102702702702715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 s="10">
        <f t="shared" si="50"/>
        <v>42378.25</v>
      </c>
      <c r="N813">
        <v>1452492000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225.52763819095478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 s="10">
        <f t="shared" si="50"/>
        <v>43206.208333333328</v>
      </c>
      <c r="N814">
        <v>1524286800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239.40625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 s="10">
        <f t="shared" si="50"/>
        <v>41148.208333333336</v>
      </c>
      <c r="N815">
        <v>1346907600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92.1875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 s="10">
        <f t="shared" si="50"/>
        <v>42517.208333333328</v>
      </c>
      <c r="N816">
        <v>1464498000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130.23333333333335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 s="10">
        <f t="shared" si="50"/>
        <v>43068.25</v>
      </c>
      <c r="N817">
        <v>1514181600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615.21739130434787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 s="10">
        <f t="shared" si="50"/>
        <v>41680.25</v>
      </c>
      <c r="N818">
        <v>1392184800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368.79532163742692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 s="10">
        <f t="shared" si="50"/>
        <v>43589.208333333328</v>
      </c>
      <c r="N819">
        <v>1559365200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1094.8571428571429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 s="10">
        <f t="shared" si="50"/>
        <v>43486.25</v>
      </c>
      <c r="N820">
        <v>1549173600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50.662921348314605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 s="10">
        <f t="shared" si="50"/>
        <v>41237.25</v>
      </c>
      <c r="N821">
        <v>1355032800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800.6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 s="10">
        <f t="shared" si="50"/>
        <v>43310.208333333328</v>
      </c>
      <c r="N822">
        <v>1533963600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291.28571428571428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 s="10">
        <f t="shared" si="50"/>
        <v>42794.25</v>
      </c>
      <c r="N823">
        <v>1489381200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349.9666666666667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 s="10">
        <f t="shared" si="50"/>
        <v>41698.25</v>
      </c>
      <c r="N824">
        <v>1395032400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357.07317073170731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 s="10">
        <f t="shared" si="50"/>
        <v>41892.208333333336</v>
      </c>
      <c r="N825">
        <v>1412485200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126.48941176470588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 s="10">
        <f t="shared" si="50"/>
        <v>40348.208333333336</v>
      </c>
      <c r="N826">
        <v>1279688400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387.5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 s="10">
        <f t="shared" si="50"/>
        <v>42941.208333333328</v>
      </c>
      <c r="N827">
        <v>1501995600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457.03571428571428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 s="10">
        <f t="shared" si="50"/>
        <v>40525.25</v>
      </c>
      <c r="N828">
        <v>1294639200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266.69565217391306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 s="10">
        <f t="shared" si="50"/>
        <v>40666.208333333336</v>
      </c>
      <c r="N829">
        <v>1305435600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 s="10">
        <f t="shared" si="50"/>
        <v>43340.208333333328</v>
      </c>
      <c r="N830">
        <v>1537592400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51.34375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 s="10">
        <f t="shared" si="50"/>
        <v>42164.208333333328</v>
      </c>
      <c r="N831">
        <v>1435122000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1.1710526315789473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 s="10">
        <f t="shared" si="50"/>
        <v>43103.25</v>
      </c>
      <c r="N832">
        <v>1520056800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108.97734294541709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 s="10">
        <f t="shared" si="50"/>
        <v>40994.208333333336</v>
      </c>
      <c r="N833">
        <v>1335675600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48"/>
        <v>315.17592592592592</v>
      </c>
      <c r="G834" t="s">
        <v>20</v>
      </c>
      <c r="H834">
        <v>1297</v>
      </c>
      <c r="I834" s="4">
        <f t="shared" si="49"/>
        <v>104.97764070932922</v>
      </c>
      <c r="J834" t="s">
        <v>36</v>
      </c>
      <c r="K834" t="s">
        <v>37</v>
      </c>
      <c r="L834">
        <v>1445490000</v>
      </c>
      <c r="M834" s="10">
        <f t="shared" si="50"/>
        <v>42299.208333333328</v>
      </c>
      <c r="N834">
        <v>1448431200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52">_xlfn.PERCENTOF(E835,D835)*100</f>
        <v>157.69117647058823</v>
      </c>
      <c r="G835" t="s">
        <v>20</v>
      </c>
      <c r="H835">
        <v>165</v>
      </c>
      <c r="I835" s="4">
        <f t="shared" ref="I835:I898" si="53">AVERAGE(E835/H835)</f>
        <v>64.987878787878785</v>
      </c>
      <c r="J835" t="s">
        <v>36</v>
      </c>
      <c r="K835" t="s">
        <v>37</v>
      </c>
      <c r="L835">
        <v>1297663200</v>
      </c>
      <c r="M835" s="10">
        <f t="shared" ref="M835:M898" si="54">(((L835/60)/60)/24)+DATE(1970,1,1)</f>
        <v>40588.25</v>
      </c>
      <c r="N835">
        <v>1298613600</v>
      </c>
      <c r="O835" s="10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153.8082191780822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 s="10">
        <f t="shared" si="54"/>
        <v>41448.208333333336</v>
      </c>
      <c r="N836">
        <v>1372482000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89.738979118329468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 s="10">
        <f t="shared" si="54"/>
        <v>42063.25</v>
      </c>
      <c r="N837">
        <v>1425621600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75.135802469135797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 s="10">
        <f t="shared" si="54"/>
        <v>40214.25</v>
      </c>
      <c r="N838">
        <v>1266300000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852.88135593220341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 s="10">
        <f t="shared" si="54"/>
        <v>40629.208333333336</v>
      </c>
      <c r="N839">
        <v>1305867600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138.90625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 s="10">
        <f t="shared" si="54"/>
        <v>43370.208333333328</v>
      </c>
      <c r="N840">
        <v>1538802000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190.18181818181819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 s="10">
        <f t="shared" si="54"/>
        <v>41715.208333333336</v>
      </c>
      <c r="N841">
        <v>1398920400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100.24333619948409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 s="10">
        <f t="shared" si="54"/>
        <v>41836.208333333336</v>
      </c>
      <c r="N842">
        <v>1405659600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142.75824175824175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 s="10">
        <f t="shared" si="54"/>
        <v>42419.25</v>
      </c>
      <c r="N843">
        <v>1457244000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563.13333333333333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 s="10">
        <f t="shared" si="54"/>
        <v>43266.208333333328</v>
      </c>
      <c r="N844">
        <v>1529298000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30.715909090909086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 s="10">
        <f t="shared" si="54"/>
        <v>43338.208333333328</v>
      </c>
      <c r="N845">
        <v>1535778000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99.39772727272728</v>
      </c>
      <c r="G846" t="s">
        <v>74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 s="10">
        <f t="shared" si="54"/>
        <v>40930.25</v>
      </c>
      <c r="N846">
        <v>1327471200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197.54935622317598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 s="10">
        <f t="shared" si="54"/>
        <v>43235.208333333328</v>
      </c>
      <c r="N847">
        <v>1529557200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508.5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 s="10">
        <f t="shared" si="54"/>
        <v>43302.208333333328</v>
      </c>
      <c r="N848">
        <v>1535259600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237.74468085106383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 s="10">
        <f t="shared" si="54"/>
        <v>43107.25</v>
      </c>
      <c r="N849">
        <v>1515564000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338.46875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 s="10">
        <f t="shared" si="54"/>
        <v>40341.208333333336</v>
      </c>
      <c r="N850">
        <v>1277096400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133.08955223880596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 s="10">
        <f t="shared" si="54"/>
        <v>40948.25</v>
      </c>
      <c r="N851">
        <v>1329026400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 s="10">
        <f t="shared" si="54"/>
        <v>40866.25</v>
      </c>
      <c r="N852">
        <v>1322978400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207.79999999999998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 s="10">
        <f t="shared" si="54"/>
        <v>41031.208333333336</v>
      </c>
      <c r="N853">
        <v>1338786000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51.122448979591837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 s="10">
        <f t="shared" si="54"/>
        <v>40740.208333333336</v>
      </c>
      <c r="N854">
        <v>1311656400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652.05847953216369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 s="10">
        <f t="shared" si="54"/>
        <v>40714.208333333336</v>
      </c>
      <c r="N855">
        <v>1308978000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113.63099415204678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 s="10">
        <f t="shared" si="54"/>
        <v>43787.25</v>
      </c>
      <c r="N856">
        <v>1576389600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102.37606837606839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 s="10">
        <f t="shared" si="54"/>
        <v>40712.208333333336</v>
      </c>
      <c r="N857">
        <v>1311051600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356.58333333333331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 s="10">
        <f t="shared" si="54"/>
        <v>41023.208333333336</v>
      </c>
      <c r="N858">
        <v>1336712400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139.86792452830187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 s="10">
        <f t="shared" si="54"/>
        <v>40944.25</v>
      </c>
      <c r="N859">
        <v>1330408800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69.45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 s="10">
        <f t="shared" si="54"/>
        <v>43211.208333333328</v>
      </c>
      <c r="N860">
        <v>1524891600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35.534246575342465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 s="10">
        <f t="shared" si="54"/>
        <v>41334.25</v>
      </c>
      <c r="N861">
        <v>1363669200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251.65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 s="10">
        <f t="shared" si="54"/>
        <v>43515.25</v>
      </c>
      <c r="N862">
        <v>1551420000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105.87500000000001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 s="10">
        <f t="shared" si="54"/>
        <v>40258.208333333336</v>
      </c>
      <c r="N863">
        <v>1269838800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187.42857142857144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 s="10">
        <f t="shared" si="54"/>
        <v>40756.208333333336</v>
      </c>
      <c r="N864">
        <v>1312520400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386.78571428571428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 s="10">
        <f t="shared" si="54"/>
        <v>42172.208333333328</v>
      </c>
      <c r="N865">
        <v>1436504400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347.07142857142856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 s="10">
        <f t="shared" si="54"/>
        <v>42601.208333333328</v>
      </c>
      <c r="N866">
        <v>1472014800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185.82098765432099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 s="10">
        <f t="shared" si="54"/>
        <v>41897.208333333336</v>
      </c>
      <c r="N867">
        <v>1411534800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43.241247264770237</v>
      </c>
      <c r="G868" t="s">
        <v>74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 s="10">
        <f t="shared" si="54"/>
        <v>40671.208333333336</v>
      </c>
      <c r="N868">
        <v>1304917200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162.4375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 s="10">
        <f t="shared" si="54"/>
        <v>43382.208333333328</v>
      </c>
      <c r="N869">
        <v>1539579600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184.84285714285716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 s="10">
        <f t="shared" si="54"/>
        <v>41559.208333333336</v>
      </c>
      <c r="N870">
        <v>1382504400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23.703520691785052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 s="10">
        <f t="shared" si="54"/>
        <v>40350.208333333336</v>
      </c>
      <c r="N871">
        <v>1278306000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89.870129870129873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 s="10">
        <f t="shared" si="54"/>
        <v>42240.208333333328</v>
      </c>
      <c r="N872">
        <v>1442552400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272.6041958041958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 s="10">
        <f t="shared" si="54"/>
        <v>43040.208333333328</v>
      </c>
      <c r="N873">
        <v>1511071200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170.04255319148936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 s="10">
        <f t="shared" si="54"/>
        <v>43346.208333333328</v>
      </c>
      <c r="N874">
        <v>1536382800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188.28503562945369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 s="10">
        <f t="shared" si="54"/>
        <v>41647.25</v>
      </c>
      <c r="N875">
        <v>1389592800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346.93532338308455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 s="10">
        <f t="shared" si="54"/>
        <v>40291.208333333336</v>
      </c>
      <c r="N876">
        <v>1275282000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69.177215189873422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 s="10">
        <f t="shared" si="54"/>
        <v>40556.25</v>
      </c>
      <c r="N877">
        <v>1294984800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25.433734939759034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 s="10">
        <f t="shared" si="54"/>
        <v>43624.208333333328</v>
      </c>
      <c r="N878">
        <v>1562043600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77.400977995110026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 s="10">
        <f t="shared" si="54"/>
        <v>42577.208333333328</v>
      </c>
      <c r="N879">
        <v>1469595600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37.481481481481481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 s="10">
        <f t="shared" si="54"/>
        <v>43845.25</v>
      </c>
      <c r="N880">
        <v>1581141600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543.79999999999995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 s="10">
        <f t="shared" si="54"/>
        <v>42788.25</v>
      </c>
      <c r="N881">
        <v>1488520800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228.52189349112427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 s="10">
        <f t="shared" si="54"/>
        <v>43667.208333333328</v>
      </c>
      <c r="N882">
        <v>1563858000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38.948339483394832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 s="10">
        <f t="shared" si="54"/>
        <v>42194.208333333328</v>
      </c>
      <c r="N883">
        <v>1438923600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 s="10">
        <f t="shared" si="54"/>
        <v>42025.25</v>
      </c>
      <c r="N884">
        <v>1422165600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237.91176470588232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 s="10">
        <f t="shared" si="54"/>
        <v>40323.208333333336</v>
      </c>
      <c r="N885">
        <v>1277874000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64.036299765807954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 s="10">
        <f t="shared" si="54"/>
        <v>41763.208333333336</v>
      </c>
      <c r="N886">
        <v>1399352400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118.27777777777777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 s="10">
        <f t="shared" si="54"/>
        <v>40335.208333333336</v>
      </c>
      <c r="N887">
        <v>1279083600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84.824037184594957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 s="10">
        <f t="shared" si="54"/>
        <v>40416.208333333336</v>
      </c>
      <c r="N888">
        <v>1284354000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29.346153846153843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 s="10">
        <f t="shared" si="54"/>
        <v>42202.208333333328</v>
      </c>
      <c r="N889">
        <v>1441170000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209.89655172413794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 s="10">
        <f t="shared" si="54"/>
        <v>42836.208333333328</v>
      </c>
      <c r="N890">
        <v>1493528400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169.78571428571431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 s="10">
        <f t="shared" si="54"/>
        <v>41710.208333333336</v>
      </c>
      <c r="N891">
        <v>1395205200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115.95907738095239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 s="10">
        <f t="shared" si="54"/>
        <v>43640.208333333328</v>
      </c>
      <c r="N892">
        <v>1561438800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258.59999999999997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 s="10">
        <f t="shared" si="54"/>
        <v>40880.25</v>
      </c>
      <c r="N893">
        <v>1326693600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230.58333333333331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 s="10">
        <f t="shared" si="54"/>
        <v>40319.208333333336</v>
      </c>
      <c r="N894">
        <v>1277960400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128.21428571428572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 s="10">
        <f t="shared" si="54"/>
        <v>42170.208333333328</v>
      </c>
      <c r="N895">
        <v>1434690000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188.70588235294116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 s="10">
        <f t="shared" si="54"/>
        <v>41466.208333333336</v>
      </c>
      <c r="N896">
        <v>1376110800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6.9511889862327907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 s="10">
        <f t="shared" si="54"/>
        <v>43134.25</v>
      </c>
      <c r="N897">
        <v>1518415200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2"/>
        <v>774.43434343434342</v>
      </c>
      <c r="G898" t="s">
        <v>20</v>
      </c>
      <c r="H898">
        <v>1460</v>
      </c>
      <c r="I898" s="4">
        <f t="shared" si="53"/>
        <v>105.02602739726028</v>
      </c>
      <c r="J898" t="s">
        <v>26</v>
      </c>
      <c r="K898" t="s">
        <v>27</v>
      </c>
      <c r="L898">
        <v>1310619600</v>
      </c>
      <c r="M898" s="10">
        <f t="shared" si="54"/>
        <v>40738.208333333336</v>
      </c>
      <c r="N898">
        <v>1310878800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56">_xlfn.PERCENTOF(E899,D899)*100</f>
        <v>27.693181818181817</v>
      </c>
      <c r="G899" t="s">
        <v>14</v>
      </c>
      <c r="H899">
        <v>27</v>
      </c>
      <c r="I899" s="4">
        <f t="shared" ref="I899:I962" si="57">AVERAGE(E899/H899)</f>
        <v>90.259259259259252</v>
      </c>
      <c r="J899" t="s">
        <v>21</v>
      </c>
      <c r="K899" t="s">
        <v>22</v>
      </c>
      <c r="L899">
        <v>1556427600</v>
      </c>
      <c r="M899" s="10">
        <f t="shared" ref="M899:M962" si="58">(((L899/60)/60)/24)+DATE(1970,1,1)</f>
        <v>43583.208333333328</v>
      </c>
      <c r="N899">
        <v>1556600400</v>
      </c>
      <c r="O899" s="10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52.479620323841424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 s="10">
        <f t="shared" si="58"/>
        <v>43815.25</v>
      </c>
      <c r="N900">
        <v>1576994400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407.09677419354841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 s="10">
        <f t="shared" si="58"/>
        <v>41554.208333333336</v>
      </c>
      <c r="N901">
        <v>1382677200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 s="10">
        <f t="shared" si="58"/>
        <v>41901.208333333336</v>
      </c>
      <c r="N902">
        <v>1411189200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156.17857142857144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 s="10">
        <f t="shared" si="58"/>
        <v>43298.208333333328</v>
      </c>
      <c r="N903">
        <v>1534654800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252.42857142857144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 s="10">
        <f t="shared" si="58"/>
        <v>42399.25</v>
      </c>
      <c r="N904">
        <v>1457762400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1.729268292682927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 s="10">
        <f t="shared" si="58"/>
        <v>41034.208333333336</v>
      </c>
      <c r="N905">
        <v>1337490000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12.230769230769232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 s="10">
        <f t="shared" si="58"/>
        <v>41186.208333333336</v>
      </c>
      <c r="N906">
        <v>1349672400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163.98734177215189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 s="10">
        <f t="shared" si="58"/>
        <v>41536.208333333336</v>
      </c>
      <c r="N907">
        <v>1379826000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162.98181818181817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 s="10">
        <f t="shared" si="58"/>
        <v>42868.208333333328</v>
      </c>
      <c r="N908">
        <v>1497762000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20.252747252747252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 s="10">
        <f t="shared" si="58"/>
        <v>40660.208333333336</v>
      </c>
      <c r="N909">
        <v>1304485200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319.24083769633506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 s="10">
        <f t="shared" si="58"/>
        <v>41031.208333333336</v>
      </c>
      <c r="N910">
        <v>1336885200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478.94444444444446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 s="10">
        <f t="shared" si="58"/>
        <v>43255.208333333328</v>
      </c>
      <c r="N911">
        <v>1530421200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19.556634304207122</v>
      </c>
      <c r="G912" t="s">
        <v>74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 s="10">
        <f t="shared" si="58"/>
        <v>42026.25</v>
      </c>
      <c r="N912">
        <v>1421992800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198.94827586206895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 s="10">
        <f t="shared" si="58"/>
        <v>43717.208333333328</v>
      </c>
      <c r="N913">
        <v>1568178000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 s="10">
        <f t="shared" si="58"/>
        <v>41157.208333333336</v>
      </c>
      <c r="N914">
        <v>1347944400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50.621082621082621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 s="10">
        <f t="shared" si="58"/>
        <v>43597.208333333328</v>
      </c>
      <c r="N915">
        <v>1558760400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57.4375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 s="10">
        <f t="shared" si="58"/>
        <v>41490.208333333336</v>
      </c>
      <c r="N916">
        <v>1376629200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155.62827640984909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 s="10">
        <f t="shared" si="58"/>
        <v>42976.208333333328</v>
      </c>
      <c r="N917">
        <v>1504760400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36.297297297297298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 s="10">
        <f t="shared" si="58"/>
        <v>41991.25</v>
      </c>
      <c r="N918">
        <v>1419660000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58.25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 s="10">
        <f t="shared" si="58"/>
        <v>40722.208333333336</v>
      </c>
      <c r="N919">
        <v>1311310800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237.39473684210526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 s="10">
        <f t="shared" si="58"/>
        <v>41117.208333333336</v>
      </c>
      <c r="N920">
        <v>1344315600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58.75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 s="10">
        <f t="shared" si="58"/>
        <v>43022.208333333328</v>
      </c>
      <c r="N921">
        <v>1510725600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182.56603773584905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 s="10">
        <f t="shared" si="58"/>
        <v>43503.25</v>
      </c>
      <c r="N922">
        <v>1551247200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0.75436408977556113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 s="10">
        <f t="shared" si="58"/>
        <v>40951.25</v>
      </c>
      <c r="N923">
        <v>1330236000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175.95330739299609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 s="10">
        <f t="shared" si="58"/>
        <v>43443.25</v>
      </c>
      <c r="N924">
        <v>1545112800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237.88235294117646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 s="10">
        <f t="shared" si="58"/>
        <v>40373.208333333336</v>
      </c>
      <c r="N925">
        <v>1279170000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488.05076142131981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 s="10">
        <f t="shared" si="58"/>
        <v>43769.208333333328</v>
      </c>
      <c r="N926">
        <v>1573452000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224.06666666666669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 s="10">
        <f t="shared" si="58"/>
        <v>43000.208333333328</v>
      </c>
      <c r="N927">
        <v>1507093200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18.126436781609197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 s="10">
        <f t="shared" si="58"/>
        <v>42502.208333333328</v>
      </c>
      <c r="N928">
        <v>1463374800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45.847222222222221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 s="10">
        <f t="shared" si="58"/>
        <v>41102.208333333336</v>
      </c>
      <c r="N929">
        <v>1344574800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117.31541218637993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 s="10">
        <f t="shared" si="58"/>
        <v>41637.25</v>
      </c>
      <c r="N930">
        <v>1389074400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217.30909090909088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 s="10">
        <f t="shared" si="58"/>
        <v>42858.208333333328</v>
      </c>
      <c r="N931">
        <v>1494997200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112.28571428571428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 s="10">
        <f t="shared" si="58"/>
        <v>42060.25</v>
      </c>
      <c r="N932">
        <v>1425448800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72.51898734177216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 s="10">
        <f t="shared" si="58"/>
        <v>41818.208333333336</v>
      </c>
      <c r="N933">
        <v>1404104400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212.30434782608697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 s="10">
        <f t="shared" si="58"/>
        <v>41709.208333333336</v>
      </c>
      <c r="N934">
        <v>1394773200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239.74657534246577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 s="10">
        <f t="shared" si="58"/>
        <v>41372.208333333336</v>
      </c>
      <c r="N935">
        <v>1366520400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181.93548387096774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 s="10">
        <f t="shared" si="58"/>
        <v>42422.25</v>
      </c>
      <c r="N936">
        <v>1456639200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164.13114754098362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 s="10">
        <f t="shared" si="58"/>
        <v>42209.208333333328</v>
      </c>
      <c r="N937">
        <v>1438318800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1.6375968992248062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 s="10">
        <f t="shared" si="58"/>
        <v>43668.208333333328</v>
      </c>
      <c r="N938">
        <v>1564030800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49.64385964912281</v>
      </c>
      <c r="G939" t="s">
        <v>74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 s="10">
        <f t="shared" si="58"/>
        <v>42334.25</v>
      </c>
      <c r="N939">
        <v>1449295200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109.70652173913042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 s="10">
        <f t="shared" si="58"/>
        <v>43263.208333333328</v>
      </c>
      <c r="N940">
        <v>1531890000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49.217948717948715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 s="10">
        <f t="shared" si="58"/>
        <v>40670.208333333336</v>
      </c>
      <c r="N941">
        <v>1306213200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62.232323232323225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 s="10">
        <f t="shared" si="58"/>
        <v>41244.25</v>
      </c>
      <c r="N942">
        <v>1356242400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13.05813953488372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 s="10">
        <f t="shared" si="58"/>
        <v>40552.25</v>
      </c>
      <c r="N943">
        <v>1297576800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64.635416666666671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 s="10">
        <f t="shared" si="58"/>
        <v>40568.25</v>
      </c>
      <c r="N944">
        <v>1296194400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159.58666666666667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 s="10">
        <f t="shared" si="58"/>
        <v>41906.208333333336</v>
      </c>
      <c r="N945">
        <v>1414558800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81.42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 s="10">
        <f t="shared" si="58"/>
        <v>42776.25</v>
      </c>
      <c r="N946">
        <v>1488348000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32.444767441860463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 s="10">
        <f t="shared" si="58"/>
        <v>41004.208333333336</v>
      </c>
      <c r="N947">
        <v>1334898000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9.9141184124918666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 s="10">
        <f t="shared" si="58"/>
        <v>40710.208333333336</v>
      </c>
      <c r="N948">
        <v>1308373200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26.694444444444443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 s="10">
        <f t="shared" si="58"/>
        <v>41908.208333333336</v>
      </c>
      <c r="N949">
        <v>1412312400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62.957446808510639</v>
      </c>
      <c r="G950" t="s">
        <v>74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 s="10">
        <f t="shared" si="58"/>
        <v>41985.25</v>
      </c>
      <c r="N950">
        <v>1419228000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161.35593220338984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 s="10">
        <f t="shared" si="58"/>
        <v>42112.208333333328</v>
      </c>
      <c r="N951">
        <v>1430974800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 s="10">
        <f t="shared" si="58"/>
        <v>43571.208333333328</v>
      </c>
      <c r="N952">
        <v>1555822800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1096.9379310344827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 s="10">
        <f t="shared" si="58"/>
        <v>42730.25</v>
      </c>
      <c r="N953">
        <v>1482818400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70.094158075601371</v>
      </c>
      <c r="G954" t="s">
        <v>74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 s="10">
        <f t="shared" si="58"/>
        <v>42591.208333333328</v>
      </c>
      <c r="N954">
        <v>1471928400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 s="10">
        <f t="shared" si="58"/>
        <v>42358.25</v>
      </c>
      <c r="N955">
        <v>1453701600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367.0985915492958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 s="10">
        <f t="shared" si="58"/>
        <v>41174.208333333336</v>
      </c>
      <c r="N956">
        <v>1350363600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 s="10">
        <f t="shared" si="58"/>
        <v>41238.25</v>
      </c>
      <c r="N957">
        <v>1353996000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19.028784648187631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 s="10">
        <f t="shared" si="58"/>
        <v>42360.25</v>
      </c>
      <c r="N958">
        <v>1451109600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126.87755102040816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 s="10">
        <f t="shared" si="58"/>
        <v>40955.25</v>
      </c>
      <c r="N959">
        <v>1329631200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734.63636363636363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 s="10">
        <f t="shared" si="58"/>
        <v>40350.208333333336</v>
      </c>
      <c r="N960">
        <v>1278997200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4.5731034482758623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 s="10">
        <f t="shared" si="58"/>
        <v>40357.208333333336</v>
      </c>
      <c r="N961">
        <v>1280120400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6"/>
        <v>85.054545454545448</v>
      </c>
      <c r="G962" t="s">
        <v>14</v>
      </c>
      <c r="H962">
        <v>55</v>
      </c>
      <c r="I962" s="4">
        <f t="shared" si="57"/>
        <v>85.054545454545448</v>
      </c>
      <c r="J962" t="s">
        <v>21</v>
      </c>
      <c r="K962" t="s">
        <v>22</v>
      </c>
      <c r="L962">
        <v>1454911200</v>
      </c>
      <c r="M962" s="10">
        <f t="shared" si="58"/>
        <v>42408.25</v>
      </c>
      <c r="N962">
        <v>1458104400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60">_xlfn.PERCENTOF(E963,D963)*100</f>
        <v>119.29824561403508</v>
      </c>
      <c r="G963" t="s">
        <v>20</v>
      </c>
      <c r="H963">
        <v>155</v>
      </c>
      <c r="I963" s="4">
        <f t="shared" ref="I963:I1001" si="61">AVERAGE(E963/H963)</f>
        <v>43.87096774193548</v>
      </c>
      <c r="J963" t="s">
        <v>21</v>
      </c>
      <c r="K963" t="s">
        <v>22</v>
      </c>
      <c r="L963">
        <v>1297922400</v>
      </c>
      <c r="M963" s="10">
        <f t="shared" ref="M963:M1001" si="62">(((L963/60)/60)/24)+DATE(1970,1,1)</f>
        <v>40591.25</v>
      </c>
      <c r="N963">
        <v>1298268000</v>
      </c>
      <c r="O963" s="10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296.02777777777777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 s="10">
        <f t="shared" si="62"/>
        <v>41592.25</v>
      </c>
      <c r="N964">
        <v>1386223200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84.694915254237287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 s="10">
        <f t="shared" si="62"/>
        <v>40607.25</v>
      </c>
      <c r="N965">
        <v>1299823200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355.7837837837838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 s="10">
        <f t="shared" si="62"/>
        <v>42135.208333333328</v>
      </c>
      <c r="N966">
        <v>1431752400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386.40909090909093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 s="10">
        <f t="shared" si="62"/>
        <v>40203.25</v>
      </c>
      <c r="N967">
        <v>1267855200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792.23529411764707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 s="10">
        <f t="shared" si="62"/>
        <v>42901.208333333328</v>
      </c>
      <c r="N968">
        <v>1497675600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137.03393665158373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 s="10">
        <f t="shared" si="62"/>
        <v>41005.208333333336</v>
      </c>
      <c r="N969">
        <v>1336885200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338.20833333333337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 s="10">
        <f t="shared" si="62"/>
        <v>40544.25</v>
      </c>
      <c r="N970">
        <v>1295157600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108.22784810126582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 s="10">
        <f t="shared" si="62"/>
        <v>43821.25</v>
      </c>
      <c r="N971">
        <v>1577599200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60.757639620653315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 s="10">
        <f t="shared" si="62"/>
        <v>40672.208333333336</v>
      </c>
      <c r="N972">
        <v>1305003600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27.725490196078432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 s="10">
        <f t="shared" si="62"/>
        <v>41555.208333333336</v>
      </c>
      <c r="N973">
        <v>1381726800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228.3934426229508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 s="10">
        <f t="shared" si="62"/>
        <v>41792.208333333336</v>
      </c>
      <c r="N974">
        <v>1402462800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21.615194054500414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 s="10">
        <f t="shared" si="62"/>
        <v>40522.25</v>
      </c>
      <c r="N975">
        <v>1292133600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373.875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 s="10">
        <f t="shared" si="62"/>
        <v>41412.208333333336</v>
      </c>
      <c r="N976">
        <v>1368939600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154.92592592592592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 s="10">
        <f t="shared" si="62"/>
        <v>42337.25</v>
      </c>
      <c r="N977">
        <v>1452146400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322.14999999999998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 s="10">
        <f t="shared" si="62"/>
        <v>40571.25</v>
      </c>
      <c r="N978">
        <v>1296712800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73.957142857142856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 s="10">
        <f t="shared" si="62"/>
        <v>43138.25</v>
      </c>
      <c r="N979">
        <v>1520748000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864.1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 s="10">
        <f t="shared" si="62"/>
        <v>42686.25</v>
      </c>
      <c r="N980">
        <v>1480831200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143.26245847176079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 s="10">
        <f t="shared" si="62"/>
        <v>42078.208333333328</v>
      </c>
      <c r="N981">
        <v>1426914000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40.281762295081968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 s="10">
        <f t="shared" si="62"/>
        <v>42307.208333333328</v>
      </c>
      <c r="N982">
        <v>1446616800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178.22388059701493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 s="10">
        <f t="shared" si="62"/>
        <v>43094.25</v>
      </c>
      <c r="N983">
        <v>1517032800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84.930555555555557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 s="10">
        <f t="shared" si="62"/>
        <v>40743.208333333336</v>
      </c>
      <c r="N984">
        <v>1311224400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145.93648334624322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 s="10">
        <f t="shared" si="62"/>
        <v>43681.208333333328</v>
      </c>
      <c r="N985">
        <v>1566190800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152.46153846153848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 s="10">
        <f t="shared" si="62"/>
        <v>43716.208333333328</v>
      </c>
      <c r="N986">
        <v>1570165200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67.129542790152414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 s="10">
        <f t="shared" si="62"/>
        <v>41614.25</v>
      </c>
      <c r="N987">
        <v>1388556000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40.307692307692307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 s="10">
        <f t="shared" si="62"/>
        <v>40638.208333333336</v>
      </c>
      <c r="N988">
        <v>1303189200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216.79032258064518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 s="10">
        <f t="shared" si="62"/>
        <v>42852.208333333328</v>
      </c>
      <c r="N989">
        <v>1494478800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52.117021276595743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 s="10">
        <f t="shared" si="62"/>
        <v>42686.25</v>
      </c>
      <c r="N990">
        <v>1480744800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499.58333333333337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 s="10">
        <f t="shared" si="62"/>
        <v>43571.208333333328</v>
      </c>
      <c r="N991">
        <v>1555822800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87.679487179487182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 s="10">
        <f t="shared" si="62"/>
        <v>42432.25</v>
      </c>
      <c r="N992">
        <v>1458882000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113.17346938775511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 s="10">
        <f t="shared" si="62"/>
        <v>41907.208333333336</v>
      </c>
      <c r="N993">
        <v>1411966800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426.54838709677421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 s="10">
        <f t="shared" si="62"/>
        <v>43227.208333333328</v>
      </c>
      <c r="N994">
        <v>1526878800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77.632653061224488</v>
      </c>
      <c r="G995" t="s">
        <v>74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 s="10">
        <f t="shared" si="62"/>
        <v>42362.25</v>
      </c>
      <c r="N995">
        <v>1452405600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52.496810772501767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 s="10">
        <f t="shared" si="62"/>
        <v>41929.208333333336</v>
      </c>
      <c r="N996">
        <v>1414040400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157.46762589928059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 s="10">
        <f t="shared" si="62"/>
        <v>43408.208333333328</v>
      </c>
      <c r="N997">
        <v>1543816800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0"/>
        <v>72.939393939393938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 s="10">
        <f t="shared" si="62"/>
        <v>41276.25</v>
      </c>
      <c r="N998">
        <v>1359698400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0"/>
        <v>60.565789473684205</v>
      </c>
      <c r="G999" t="s">
        <v>74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 s="10">
        <f t="shared" si="62"/>
        <v>41659.25</v>
      </c>
      <c r="N999">
        <v>1390629600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0"/>
        <v>56.791291291291287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 s="10">
        <f t="shared" si="62"/>
        <v>40220.25</v>
      </c>
      <c r="N1000">
        <v>1267077600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0"/>
        <v>56.542754275427541</v>
      </c>
      <c r="G1001" t="s">
        <v>74</v>
      </c>
      <c r="H1001">
        <v>1122</v>
      </c>
      <c r="I1001" s="4">
        <f t="shared" si="61"/>
        <v>55.98841354723708</v>
      </c>
      <c r="J1001" t="s">
        <v>21</v>
      </c>
      <c r="K1001" t="s">
        <v>22</v>
      </c>
      <c r="L1001">
        <v>1467176400</v>
      </c>
      <c r="M1001" s="10">
        <f t="shared" si="62"/>
        <v>42550.208333333328</v>
      </c>
      <c r="N1001">
        <v>1467781200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  <row r="1002" spans="1:20" x14ac:dyDescent="0.35">
      <c r="F1002" s="5"/>
    </row>
  </sheetData>
  <autoFilter ref="A1:V1002" xr:uid="{00000000-0001-0000-0000-000000000000}"/>
  <conditionalFormatting sqref="F2:F1001">
    <cfRule type="cellIs" dxfId="6" priority="1" stopIfTrue="1" operator="greaterThanOrEqual">
      <formula>200</formula>
    </cfRule>
    <cfRule type="cellIs" dxfId="5" priority="2" stopIfTrue="1" operator="between">
      <formula>100</formula>
      <formula>199</formula>
    </cfRule>
    <cfRule type="cellIs" dxfId="4" priority="3" operator="between">
      <formula>0</formula>
      <formula>99</formula>
    </cfRule>
  </conditionalFormatting>
  <conditionalFormatting sqref="G1:G1001">
    <cfRule type="containsText" dxfId="3" priority="5" stopIfTrue="1" operator="containsText" text="live">
      <formula>NOT(ISERROR(SEARCH("live",G1)))</formula>
    </cfRule>
    <cfRule type="containsText" dxfId="2" priority="6" stopIfTrue="1" operator="containsText" text="canceled">
      <formula>NOT(ISERROR(SEARCH("canceled",G1)))</formula>
    </cfRule>
    <cfRule type="containsText" dxfId="1" priority="7" stopIfTrue="1" operator="containsText" text="successful">
      <formula>NOT(ISERROR(SEARCH("successful",G1)))</formula>
    </cfRule>
    <cfRule type="containsText" dxfId="0" priority="8" stopIfTrue="1" operator="containsText" text="failed">
      <formula>NOT(ISERROR(SEARCH("failed",G1)))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Category Pivot</vt:lpstr>
      <vt:lpstr>Sub Category Pivot</vt:lpstr>
      <vt:lpstr>Created Pivot</vt:lpstr>
      <vt:lpstr>Goal Analysis</vt:lpstr>
      <vt:lpstr>Backers Analysis</vt:lpstr>
      <vt:lpstr>Categtory Backers by Country</vt:lpstr>
      <vt:lpstr>Crowdfunding</vt:lpstr>
      <vt:lpstr>backers</vt:lpstr>
      <vt:lpstr>goal</vt:lpstr>
      <vt:lpstr>GOALS</vt:lpstr>
      <vt:lpstr>outcomes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Chad Hillman</cp:lastModifiedBy>
  <dcterms:created xsi:type="dcterms:W3CDTF">2021-09-29T18:52:28Z</dcterms:created>
  <dcterms:modified xsi:type="dcterms:W3CDTF">2024-09-30T21:30:13Z</dcterms:modified>
</cp:coreProperties>
</file>