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506D9A5C-27C6-4379-9090-A7AED2893AED}" xr6:coauthVersionLast="47" xr6:coauthVersionMax="47" xr10:uidLastSave="{00000000-0000-0000-0000-000000000000}"/>
  <bookViews>
    <workbookView xWindow="0" yWindow="0" windowWidth="24585" windowHeight="14790" activeTab="1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D5" i="4"/>
  <c r="D5" i="7"/>
  <c r="E6" i="3"/>
  <c r="D6" i="3"/>
  <c r="E5" i="9"/>
  <c r="D5" i="9"/>
  <c r="E5" i="7"/>
  <c r="D5" i="6"/>
  <c r="E5" i="6"/>
  <c r="E7" i="5"/>
  <c r="D7" i="5"/>
  <c r="E6" i="2"/>
  <c r="C10" i="8"/>
  <c r="C9" i="8"/>
  <c r="C8" i="8"/>
  <c r="C7" i="8"/>
  <c r="C6" i="8"/>
  <c r="C5" i="8"/>
  <c r="E5" i="1"/>
  <c r="E8" i="5"/>
  <c r="D8" i="5"/>
  <c r="E6" i="5"/>
  <c r="D6" i="5"/>
  <c r="D5" i="5"/>
  <c r="E6" i="4"/>
  <c r="D6" i="4"/>
  <c r="E7" i="3"/>
  <c r="D7" i="3"/>
  <c r="E5" i="3"/>
  <c r="E7" i="2"/>
  <c r="D7" i="2"/>
  <c r="E5" i="2"/>
  <c r="E7" i="1"/>
  <c r="D7" i="1"/>
</calcChain>
</file>

<file path=xl/sharedStrings.xml><?xml version="1.0" encoding="utf-8"?>
<sst xmlns="http://schemas.openxmlformats.org/spreadsheetml/2006/main" count="166" uniqueCount="49">
  <si>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</si>
  <si>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</si>
  <si>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</si>
  <si>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</si>
  <si>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</si>
  <si>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</si>
  <si>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</si>
  <si>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</si>
  <si>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</si>
  <si>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</si>
  <si>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Sat</t>
  </si>
  <si>
    <t>https://www.earth-syst-sci-data.net/11/1189/2019/s</t>
  </si>
  <si>
    <t>TG</t>
  </si>
  <si>
    <t>PI</t>
  </si>
  <si>
    <t>Kopp</t>
  </si>
  <si>
    <t>Table needs careful readthrough</t>
  </si>
  <si>
    <t>Notes</t>
  </si>
  <si>
    <t>??????</t>
  </si>
  <si>
    <t>Hist</t>
  </si>
  <si>
    <t>SROCC table 4.1</t>
  </si>
  <si>
    <t>This is really from GMSL ... Not Steric!   TODO: find source or argue case</t>
  </si>
  <si>
    <t>TODO: include periphery?</t>
  </si>
  <si>
    <t>SROCC</t>
  </si>
  <si>
    <t>#this is the number from srocc minus peripheral (bamber states PGIC 0.1)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</si>
  <si>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</si>
  <si>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</si>
  <si>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</si>
  <si>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</si>
  <si>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</si>
  <si>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</si>
  <si>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I think I got it from SROCC - TODO: check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</si>
  <si>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</si>
  <si>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</si>
  <si>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</si>
  <si>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</si>
  <si>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</si>
  <si>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</si>
  <si>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</si>
  <si>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</si>
  <si>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</si>
  <si>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</si>
  <si>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</si>
  <si>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>There is almost certainly a better source for this! LeClerq ?</t>
  </si>
  <si>
    <t xml:space="preserve">Table2 https://www.pnas.org/content/116/23/11195 </t>
  </si>
  <si>
    <t>IMBIE 2, https://www.nature.com/articles/s41586-018-0179-y</t>
  </si>
  <si>
    <t>m/century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</si>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</sst>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164" fontId="1" fillId="0" borderId="0" xfId="0" applyNumberFormat="1" applyFont="1"/>
    <xf numFmtId="0" fontId="4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/>
    <xf numFmtId="0" fontId="7" fillId="0" borderId="0" xfId="1" applyAlignment="1"/>
    <xf numFmtId="0" fontId="9" fillId="0" borderId="0" xfId="0" applyFont="1" applyAlignment="1"/>
    <xf numFmtId="0" fontId="8" fillId="3" borderId="0" xfId="2" applyAlignme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selection activeCell="A4" sqref="A4:E4"/>
    </sheetView>
  </sheetViews>
  <sheetFormatPr defaultColWidth="14.42578125" defaultRowHeight="15.75" customHeight="1" x14ac:dyDescent="0.2"/>
  <cols>
    <col min="2" max="3" width="11.140625" customWidth="1"/>
  </cols>
  <sheetData>
    <row r="1" spans="1:7" ht="12.75" x14ac:dyDescent="0.2">
      <c r="A1" s="1" t="s">
        <v>0</v>
      </c>
      <c r="F1" s="1" t="s">
        <v>1</v>
      </c>
      <c r="G1" s="2">
        <v>0.95416999999999996</v>
      </c>
    </row>
    <row r="2" spans="1:7" ht="12.75" x14ac:dyDescent="0.2">
      <c r="A2" s="1" t="s">
        <v>0</v>
      </c>
      <c r="F2" s="1" t="s">
        <v>2</v>
      </c>
      <c r="G2" s="2">
        <v>1.6449</v>
      </c>
    </row>
    <row r="3" spans="1:7" ht="12.75" x14ac:dyDescent="0.2">
      <c r="A3" s="1" t="s">
        <v>0</v>
      </c>
    </row>
    <row r="4" spans="1: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" t="s">
        <v>10</v>
      </c>
      <c r="B5" s="1">
        <v>1993</v>
      </c>
      <c r="C5" s="1">
        <v>2017</v>
      </c>
      <c r="D5" s="1">
        <v>0.33500000000000002</v>
      </c>
      <c r="E5" s="4">
        <f>0.04/$G$2</f>
        <v>2.4317587695300628E-2</v>
      </c>
      <c r="F5" s="5" t="s">
        <v>11</v>
      </c>
    </row>
    <row r="6" spans="1:7" ht="12.75" x14ac:dyDescent="0.2">
      <c r="A6" s="1" t="s">
        <v>12</v>
      </c>
      <c r="B6" s="1">
        <v>1900</v>
      </c>
      <c r="C6" s="1">
        <v>1990</v>
      </c>
      <c r="D6" s="6">
        <v>0.11</v>
      </c>
      <c r="E6" s="6">
        <v>0.03</v>
      </c>
      <c r="F6" s="12" t="s">
        <v>27</v>
      </c>
    </row>
    <row r="7" spans="1:7" ht="12.75" x14ac:dyDescent="0.2">
      <c r="A7" s="1" t="s">
        <v>13</v>
      </c>
      <c r="B7" s="1">
        <v>1850</v>
      </c>
      <c r="C7" s="1">
        <v>1900</v>
      </c>
      <c r="D7" s="7">
        <f t="shared" ref="D7:E7" si="0">0.014*100/50</f>
        <v>2.8000000000000004E-2</v>
      </c>
      <c r="E7" s="7">
        <f t="shared" si="0"/>
        <v>2.8000000000000004E-2</v>
      </c>
      <c r="F7" s="1" t="s">
        <v>28</v>
      </c>
      <c r="G7" s="13" t="s">
        <v>29</v>
      </c>
    </row>
  </sheetData>
  <hyperlinks>
    <hyperlink ref="F5" r:id="rId1" xr:uid="{00000000-0004-0000-0000-000000000000}"/>
    <hyperlink ref="F6" r:id="rId2" xr:uid="{F467BD4C-9F4B-4DD2-817D-8AC186017B5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"/>
  <sheetViews>
    <sheetView tabSelected="1" workbookViewId="0">
      <selection activeCell="C15" sqref="C15"/>
    </sheetView>
  </sheetViews>
  <sheetFormatPr defaultColWidth="14.42578125" defaultRowHeight="15.75" customHeight="1" x14ac:dyDescent="0.2"/>
  <sheetData>
    <row r="1" spans="1:7" x14ac:dyDescent="0.2">
      <c r="A1" s="1" t="s">
        <v>0</v>
      </c>
      <c r="F1" s="1" t="s">
        <v>1</v>
      </c>
      <c r="G1" s="2">
        <v>0.95416999999999996</v>
      </c>
    </row>
    <row r="2" spans="1:7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7" x14ac:dyDescent="0.2">
      <c r="A3" s="1" t="s">
        <v>0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7" x14ac:dyDescent="0.2">
      <c r="A5" s="1" t="s">
        <v>10</v>
      </c>
      <c r="B5" s="1">
        <v>2006</v>
      </c>
      <c r="C5" s="1">
        <v>2015</v>
      </c>
      <c r="D5" s="6">
        <v>0.14000000000000001</v>
      </c>
      <c r="E5" s="4">
        <f>0.032</f>
        <v>3.2000000000000001E-2</v>
      </c>
      <c r="F5" s="1" t="s">
        <v>17</v>
      </c>
      <c r="G5" s="13" t="s">
        <v>30</v>
      </c>
    </row>
    <row r="6" spans="1:7" x14ac:dyDescent="0.2">
      <c r="A6" s="1" t="s">
        <v>18</v>
      </c>
      <c r="B6" s="1">
        <v>1970</v>
      </c>
      <c r="C6" s="1">
        <v>2015</v>
      </c>
      <c r="D6" s="6">
        <v>8.8999999999999996E-2</v>
      </c>
      <c r="E6" s="6">
        <f>0.005/$G$1</f>
        <v>5.24015636626597E-3</v>
      </c>
      <c r="F6" s="1" t="s">
        <v>19</v>
      </c>
    </row>
    <row r="7" spans="1:7" x14ac:dyDescent="0.2">
      <c r="A7" s="14" t="s">
        <v>13</v>
      </c>
      <c r="B7" s="14">
        <v>1850</v>
      </c>
      <c r="C7" s="14">
        <v>1900</v>
      </c>
      <c r="D7" s="14">
        <f t="shared" ref="D7:E7" si="0">0.014*100/50</f>
        <v>2.8000000000000004E-2</v>
      </c>
      <c r="E7" s="14">
        <f t="shared" si="0"/>
        <v>2.8000000000000004E-2</v>
      </c>
      <c r="F7" s="14" t="s">
        <v>14</v>
      </c>
      <c r="G7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7"/>
  <sheetViews>
    <sheetView workbookViewId="0">
      <selection activeCell="A4" sqref="A4:E4"/>
    </sheetView>
  </sheetViews>
  <sheetFormatPr defaultColWidth="14.42578125" defaultRowHeight="15.75" customHeight="1" x14ac:dyDescent="0.2"/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B2" s="1" t="s">
        <v>15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16</v>
      </c>
    </row>
    <row r="5" spans="1:8" x14ac:dyDescent="0.2">
      <c r="A5" s="1" t="s">
        <v>10</v>
      </c>
      <c r="B5" s="1">
        <v>2006</v>
      </c>
      <c r="C5" s="1">
        <v>2015</v>
      </c>
      <c r="D5" s="6">
        <v>6.0999999999999999E-2</v>
      </c>
      <c r="E5" s="8">
        <f>0.008</f>
        <v>8.0000000000000002E-3</v>
      </c>
      <c r="F5" s="9" t="s">
        <v>11</v>
      </c>
      <c r="G5" s="1" t="s">
        <v>21</v>
      </c>
    </row>
    <row r="6" spans="1:8" x14ac:dyDescent="0.2">
      <c r="A6" s="16" t="s">
        <v>18</v>
      </c>
      <c r="B6" s="7">
        <v>1961</v>
      </c>
      <c r="C6" s="7">
        <v>2016</v>
      </c>
      <c r="D6" s="6">
        <f>0.027*100/($C6-$B6)</f>
        <v>4.9090909090909095E-2</v>
      </c>
      <c r="E6" s="6">
        <f>0.022*100/($C6-$B6)</f>
        <v>3.9999999999999994E-2</v>
      </c>
      <c r="F6" s="7" t="s">
        <v>48</v>
      </c>
    </row>
    <row r="7" spans="1:8" x14ac:dyDescent="0.2">
      <c r="A7" s="14" t="s">
        <v>13</v>
      </c>
      <c r="B7" s="14">
        <v>1850</v>
      </c>
      <c r="C7" s="14">
        <v>1900</v>
      </c>
      <c r="D7" s="14">
        <f t="shared" ref="D7:E7" si="0">0.014*100/50</f>
        <v>2.8000000000000004E-2</v>
      </c>
      <c r="E7" s="14">
        <f t="shared" si="0"/>
        <v>2.8000000000000004E-2</v>
      </c>
      <c r="F7" s="14" t="s">
        <v>14</v>
      </c>
      <c r="G7" s="14" t="s">
        <v>20</v>
      </c>
      <c r="H7" s="14" t="s">
        <v>42</v>
      </c>
    </row>
  </sheetData>
  <hyperlinks>
    <hyperlink ref="F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8"/>
  <sheetViews>
    <sheetView workbookViewId="0">
      <selection activeCell="A8" sqref="A8:XFD8"/>
    </sheetView>
  </sheetViews>
  <sheetFormatPr defaultColWidth="14.42578125" defaultRowHeight="15.75" customHeight="1" x14ac:dyDescent="0.2"/>
  <cols>
    <col min="2" max="3" width="11.140625" customWidth="1"/>
  </cols>
  <sheetData>
    <row r="1" spans="1:8" x14ac:dyDescent="0.2">
      <c r="A1" s="1" t="s">
        <v>0</v>
      </c>
      <c r="F1" s="1" t="s">
        <v>1</v>
      </c>
      <c r="G1" s="2">
        <v>0.95416999999999996</v>
      </c>
    </row>
    <row r="2" spans="1:8" x14ac:dyDescent="0.2">
      <c r="A2" s="1" t="s">
        <v>0</v>
      </c>
      <c r="F2" s="1" t="s">
        <v>2</v>
      </c>
      <c r="G2" s="2">
        <v>1.6449</v>
      </c>
    </row>
    <row r="3" spans="1:8" x14ac:dyDescent="0.2">
      <c r="A3" s="1" t="s">
        <v>0</v>
      </c>
    </row>
    <row r="4" spans="1:8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8" x14ac:dyDescent="0.2">
      <c r="A5" s="1" t="s">
        <v>10</v>
      </c>
      <c r="B5" s="1">
        <v>2006</v>
      </c>
      <c r="C5" s="1">
        <v>2015</v>
      </c>
      <c r="D5" s="11">
        <f>0.077-0.01</f>
        <v>6.7000000000000004E-2</v>
      </c>
      <c r="E5" s="6">
        <v>3.0000000000000001E-3</v>
      </c>
      <c r="F5" s="1" t="s">
        <v>22</v>
      </c>
      <c r="G5" s="1" t="s">
        <v>23</v>
      </c>
    </row>
    <row r="6" spans="1:8" x14ac:dyDescent="0.2">
      <c r="A6" s="1" t="s">
        <v>24</v>
      </c>
      <c r="B6" s="1">
        <v>1992</v>
      </c>
      <c r="C6" s="1">
        <v>2018</v>
      </c>
      <c r="D6" s="6">
        <f>150/3610</f>
        <v>4.1551246537396121E-2</v>
      </c>
      <c r="E6" s="6">
        <f>(28/3610)</f>
        <v>7.7562326869806096E-3</v>
      </c>
      <c r="F6" s="1" t="s">
        <v>25</v>
      </c>
    </row>
    <row r="7" spans="1:8" x14ac:dyDescent="0.2">
      <c r="A7" s="7" t="s">
        <v>18</v>
      </c>
      <c r="B7" s="10">
        <v>1900</v>
      </c>
      <c r="C7" s="10">
        <v>1983</v>
      </c>
      <c r="D7" s="6">
        <f>75.1/3610</f>
        <v>2.0803324099722992E-2</v>
      </c>
      <c r="E7" s="6">
        <f>(29.4/3610)</f>
        <v>8.1440443213296396E-3</v>
      </c>
      <c r="F7" s="9" t="s">
        <v>26</v>
      </c>
    </row>
    <row r="8" spans="1:8" x14ac:dyDescent="0.2">
      <c r="A8" s="14" t="s">
        <v>13</v>
      </c>
      <c r="B8" s="14">
        <v>1850</v>
      </c>
      <c r="C8" s="14">
        <v>1900</v>
      </c>
      <c r="D8" s="14">
        <f t="shared" ref="D8:E8" si="0">0.014*100/50</f>
        <v>2.8000000000000004E-2</v>
      </c>
      <c r="E8" s="14">
        <f t="shared" si="0"/>
        <v>2.8000000000000004E-2</v>
      </c>
      <c r="F8" s="14" t="s">
        <v>14</v>
      </c>
      <c r="G8" s="14" t="s">
        <v>20</v>
      </c>
      <c r="H8" s="14"/>
    </row>
  </sheetData>
  <hyperlinks>
    <hyperlink ref="F7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2.75" x14ac:dyDescent="0.2">
      <c r="A1" s="1" t="s">
        <v>0</v>
      </c>
      <c r="F1" s="1" t="s">
        <v>1</v>
      </c>
      <c r="G1" s="2">
        <v>0.95416999999999996</v>
      </c>
    </row>
    <row r="2" spans="1:7" ht="12.75" x14ac:dyDescent="0.2">
      <c r="A2" s="1" t="s">
        <v>0</v>
      </c>
      <c r="F2" s="1" t="s">
        <v>2</v>
      </c>
      <c r="G2" s="2">
        <v>1.6449</v>
      </c>
    </row>
    <row r="3" spans="1:7" ht="12.75" x14ac:dyDescent="0.2">
      <c r="A3" s="1" t="s">
        <v>0</v>
      </c>
      <c r="D3" s="13" t="s">
        <v>45</v>
      </c>
    </row>
    <row r="4" spans="1: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2.75" x14ac:dyDescent="0.2">
      <c r="A5" s="16" t="s">
        <v>24</v>
      </c>
      <c r="B5" s="1">
        <v>1992</v>
      </c>
      <c r="C5" s="1">
        <v>2017</v>
      </c>
      <c r="D5" s="10">
        <f>0.0076*100/(C5-B5)</f>
        <v>3.04E-2</v>
      </c>
      <c r="E5" s="10">
        <f>0.0039*100/(C5-B5)</f>
        <v>1.5599999999999998E-2</v>
      </c>
      <c r="F5" s="13" t="s">
        <v>44</v>
      </c>
    </row>
    <row r="6" spans="1:7" s="14" customFormat="1" ht="14.25" x14ac:dyDescent="0.2">
      <c r="A6" s="14" t="s">
        <v>13</v>
      </c>
      <c r="B6" s="14">
        <v>1850</v>
      </c>
      <c r="C6" s="14">
        <v>1900</v>
      </c>
      <c r="D6" s="14">
        <f t="shared" ref="D6:E6" si="0">0.014*100/50</f>
        <v>2.8000000000000004E-2</v>
      </c>
      <c r="E6" s="14">
        <f t="shared" si="0"/>
        <v>2.8000000000000004E-2</v>
      </c>
      <c r="F6" s="14" t="s">
        <v>14</v>
      </c>
      <c r="G6" s="14" t="s">
        <v>20</v>
      </c>
    </row>
    <row r="10" spans="1:7" ht="15.75" customHeight="1" x14ac:dyDescent="0.3">
      <c r="E10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7" t="s">
        <v>0</v>
      </c>
      <c r="F1" s="7" t="s">
        <v>1</v>
      </c>
      <c r="G1" s="2">
        <v>0.95416999999999996</v>
      </c>
    </row>
    <row r="2" spans="1:7" ht="15.75" customHeight="1" x14ac:dyDescent="0.2">
      <c r="A2" s="7" t="s">
        <v>0</v>
      </c>
      <c r="F2" s="7" t="s">
        <v>2</v>
      </c>
      <c r="G2" s="2">
        <v>1.6449</v>
      </c>
    </row>
    <row r="3" spans="1:7" ht="15.75" customHeight="1" x14ac:dyDescent="0.2">
      <c r="A3" s="7" t="s">
        <v>0</v>
      </c>
      <c r="D3" s="13" t="s">
        <v>45</v>
      </c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6" t="s">
        <v>24</v>
      </c>
      <c r="B5" s="7">
        <v>1992</v>
      </c>
      <c r="C5" s="7">
        <v>2017</v>
      </c>
      <c r="D5" s="17">
        <f>94/3610</f>
        <v>2.6038781163434901E-2</v>
      </c>
      <c r="E5" s="17">
        <f>27/3610</f>
        <v>7.479224376731302E-3</v>
      </c>
      <c r="F5" s="13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7" t="s">
        <v>0</v>
      </c>
      <c r="F1" s="7" t="s">
        <v>1</v>
      </c>
      <c r="G1" s="2">
        <v>0.95416999999999996</v>
      </c>
    </row>
    <row r="2" spans="1:7" ht="15.75" customHeight="1" x14ac:dyDescent="0.2">
      <c r="A2" s="7" t="s">
        <v>0</v>
      </c>
      <c r="F2" s="7" t="s">
        <v>2</v>
      </c>
      <c r="G2" s="2">
        <v>1.6449</v>
      </c>
    </row>
    <row r="3" spans="1:7" ht="15.75" customHeight="1" x14ac:dyDescent="0.2">
      <c r="A3" s="7" t="s">
        <v>0</v>
      </c>
      <c r="D3" s="13" t="s">
        <v>45</v>
      </c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6" t="s">
        <v>24</v>
      </c>
      <c r="B5" s="7">
        <v>1992</v>
      </c>
      <c r="C5" s="7">
        <v>2017</v>
      </c>
      <c r="D5" s="17">
        <f>-5/3610</f>
        <v>-1.3850415512465374E-3</v>
      </c>
      <c r="E5" s="17">
        <f>46/3610</f>
        <v>1.2742382271468145E-2</v>
      </c>
      <c r="F5" s="13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I10" sqref="I10"/>
    </sheetView>
  </sheetViews>
  <sheetFormatPr defaultRowHeight="12.75" x14ac:dyDescent="0.2"/>
  <sheetData>
    <row r="1" spans="1:7" x14ac:dyDescent="0.2">
      <c r="A1" s="7" t="s">
        <v>0</v>
      </c>
      <c r="F1" s="7" t="s">
        <v>1</v>
      </c>
      <c r="G1" s="2">
        <v>0.95416999999999996</v>
      </c>
    </row>
    <row r="2" spans="1:7" x14ac:dyDescent="0.2">
      <c r="A2" s="7" t="s">
        <v>0</v>
      </c>
      <c r="F2" s="7" t="s">
        <v>2</v>
      </c>
      <c r="G2" s="2">
        <v>1.6449</v>
      </c>
    </row>
    <row r="3" spans="1:7" x14ac:dyDescent="0.2">
      <c r="A3" s="7" t="s">
        <v>0</v>
      </c>
      <c r="D3" s="13" t="s">
        <v>45</v>
      </c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6" t="s">
        <v>24</v>
      </c>
      <c r="B5" s="7">
        <v>1992</v>
      </c>
      <c r="C5" s="7">
        <v>2017</v>
      </c>
      <c r="D5" s="17">
        <f>20/3610</f>
        <v>5.5401662049861496E-3</v>
      </c>
      <c r="E5" s="17">
        <f>15/3610</f>
        <v>4.1551246537396124E-3</v>
      </c>
      <c r="F5" s="13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workbookViewId="0">
      <selection activeCell="E16" sqref="E16"/>
    </sheetView>
  </sheetViews>
  <sheetFormatPr defaultRowHeight="12.75" x14ac:dyDescent="0.2"/>
  <cols>
    <col min="2" max="2" width="11" customWidth="1"/>
    <col min="3" max="3" width="14.42578125" customWidth="1"/>
    <col min="4" max="9" width="11" customWidth="1"/>
  </cols>
  <sheetData>
    <row r="1" spans="1:8" x14ac:dyDescent="0.2">
      <c r="A1" s="13" t="s">
        <v>0</v>
      </c>
      <c r="B1" s="13" t="s">
        <v>31</v>
      </c>
      <c r="C1" s="13"/>
      <c r="E1" t="s">
        <v>43</v>
      </c>
    </row>
    <row r="2" spans="1:8" x14ac:dyDescent="0.2">
      <c r="A2" s="13" t="s">
        <v>0</v>
      </c>
      <c r="B2" s="13" t="s">
        <v>47</v>
      </c>
      <c r="C2" s="13"/>
    </row>
    <row r="3" spans="1:8" x14ac:dyDescent="0.2">
      <c r="A3" s="13" t="s">
        <v>0</v>
      </c>
      <c r="C3" s="13"/>
    </row>
    <row r="4" spans="1:8" x14ac:dyDescent="0.2"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38</v>
      </c>
      <c r="H4" s="13" t="s">
        <v>39</v>
      </c>
    </row>
    <row r="5" spans="1:8" x14ac:dyDescent="0.2">
      <c r="A5" s="13" t="s">
        <v>32</v>
      </c>
      <c r="B5" s="13">
        <v>2</v>
      </c>
      <c r="C5" s="13">
        <f>(0.7+1.5+1.5+2)/4</f>
        <v>1.425</v>
      </c>
      <c r="D5" s="13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13" t="s">
        <v>32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13" t="s">
        <v>40</v>
      </c>
      <c r="B7" s="13">
        <v>2</v>
      </c>
      <c r="C7" s="13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13" t="s">
        <v>40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13" t="s">
        <v>41</v>
      </c>
      <c r="B9" s="13">
        <v>2</v>
      </c>
      <c r="C9" s="13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13" t="s">
        <v>41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2021-08-27T14:21:41Z</dcterms:modified>
</cp:coreProperties>
</file>