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5AEA2BED-8E2F-4325-B848-A28EDF64A89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1" l="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E10" i="1"/>
  <c r="D10" i="1"/>
  <c r="D5" i="7"/>
  <c r="E5" i="9"/>
  <c r="D5" i="9"/>
  <c r="E5" i="7"/>
  <c r="D5" i="6"/>
  <c r="E5" i="6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<sst xmlns="http://schemas.openxmlformats.org/spreadsheetml/2006/main" count="238" uniqueCount="67">
  <si>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</si>
  <si>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</si>
  <si>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</si>
  <si>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</si>
  <si>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</si>
  <si>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</si>
  <si>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</si>
  <si>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</si>
  <si>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</si>
  <si>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</si>
  <si>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</si>
  <si>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</si>
  <si>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</si>
  <si>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</si>
  <si>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</si>
  <si>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</si>
  <si>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</si>
  <si>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</si>
  <si>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</si>
  <si>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</si>
  <si>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</si>
  <si>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</si>
  <si>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</si>
  <si>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</si>
  <si>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</si>
  <si>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</si>
  <si>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</si>
  <si>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</si>
  <si>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</si>
  <si>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</si>
  <si>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</si>
  <si>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</si>
  <si>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</si>
  <si>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m/century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</si>
  <si>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</si>
  <si>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</si>
  <si>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</si>
  <si>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20c</t>
  </si>
  <si>
    <t>ar6 table 9.5</t>
  </si>
  <si>
    <t>not really wais, ais</t>
  </si>
  <si>
    <t>not really eais, ais</t>
  </si>
  <si>
    <t>not really pen but, ais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</si>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</sst>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8" fillId="0" borderId="0" xfId="0" applyFont="1" applyAlignment="1"/>
    <xf numFmtId="0" fontId="7" fillId="3" borderId="0" xfId="2" applyAlignme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NumberFormat="1" applyFont="1" applyAlignment="1">
      <alignment horizontal="right"/>
    </xf>
    <xf numFmtId="0" fontId="12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workbookViewId="0">
      <selection activeCell="D18" sqref="D18"/>
    </sheetView>
  </sheetViews>
  <sheetFormatPr defaultColWidth="14.42578125" defaultRowHeight="15.75" customHeight="1" x14ac:dyDescent="0.2"/>
  <cols>
    <col min="2" max="3" width="11.140625" customWidth="1"/>
  </cols>
  <sheetData>
    <row r="1" spans="1:17" ht="12.75" x14ac:dyDescent="0.2">
      <c r="A1" s="1" t="s">
        <v>0</v>
      </c>
      <c r="F1" s="1" t="s">
        <v>1</v>
      </c>
      <c r="G1" s="2">
        <v>0.95416999999999996</v>
      </c>
      <c r="H1" s="4" t="s">
        <v>10</v>
      </c>
    </row>
    <row r="2" spans="1:17" ht="12.75" x14ac:dyDescent="0.2">
      <c r="A2" s="1" t="s">
        <v>0</v>
      </c>
      <c r="F2" s="1" t="s">
        <v>2</v>
      </c>
      <c r="G2" s="2">
        <v>3.2896999999999998</v>
      </c>
      <c r="H2" s="8" t="s">
        <v>17</v>
      </c>
    </row>
    <row r="3" spans="1:17" ht="12.75" x14ac:dyDescent="0.2">
      <c r="A3" s="1" t="s">
        <v>0</v>
      </c>
      <c r="K3" s="23"/>
      <c r="L3" s="23"/>
      <c r="M3" s="23"/>
      <c r="N3" s="23"/>
      <c r="O3" s="23"/>
      <c r="P3" s="23"/>
      <c r="Q3" s="23"/>
    </row>
    <row r="4" spans="1:1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K4" s="23"/>
      <c r="L4" s="23"/>
      <c r="M4" s="23"/>
      <c r="N4" s="23"/>
      <c r="O4" s="23"/>
      <c r="P4" s="23"/>
      <c r="Q4" s="23"/>
    </row>
    <row r="5" spans="1:17" ht="12.75" x14ac:dyDescent="0.2">
      <c r="A5" t="s">
        <v>45</v>
      </c>
      <c r="B5" s="1">
        <v>1901</v>
      </c>
      <c r="C5" s="1">
        <v>1990</v>
      </c>
      <c r="D5" s="23">
        <v>1.35</v>
      </c>
      <c r="E5" s="23">
        <v>0.34653615831230811</v>
      </c>
      <c r="F5" s="14" t="s">
        <v>65</v>
      </c>
      <c r="K5" s="23"/>
      <c r="L5" s="23"/>
      <c r="M5" s="23"/>
      <c r="N5" s="23"/>
      <c r="O5" s="23"/>
      <c r="P5" s="23"/>
      <c r="Q5" s="23"/>
    </row>
    <row r="6" spans="1:17" ht="12.75" x14ac:dyDescent="0.2">
      <c r="A6" t="s">
        <v>47</v>
      </c>
      <c r="B6" s="1">
        <v>1971</v>
      </c>
      <c r="C6" s="1">
        <v>2018</v>
      </c>
      <c r="D6" s="23">
        <v>2.33</v>
      </c>
      <c r="E6" s="23">
        <v>0.47724716539502088</v>
      </c>
      <c r="F6" s="14" t="s">
        <v>65</v>
      </c>
      <c r="K6" s="23"/>
      <c r="L6" s="23"/>
      <c r="M6" s="23"/>
      <c r="N6" s="23"/>
      <c r="O6" s="23"/>
      <c r="P6" s="23"/>
      <c r="Q6" s="23"/>
    </row>
    <row r="7" spans="1:17" ht="12.75" x14ac:dyDescent="0.2">
      <c r="A7" t="s">
        <v>49</v>
      </c>
      <c r="B7" s="6">
        <v>1993</v>
      </c>
      <c r="C7" s="6">
        <v>2018</v>
      </c>
      <c r="D7" s="18">
        <v>3.25</v>
      </c>
      <c r="E7" s="18">
        <v>0.22190473295437274</v>
      </c>
      <c r="F7" s="14" t="s">
        <v>65</v>
      </c>
      <c r="K7" s="23"/>
      <c r="L7" s="23"/>
      <c r="M7" s="23"/>
      <c r="N7" s="23"/>
      <c r="O7" s="23"/>
      <c r="P7" s="23"/>
      <c r="Q7" s="23"/>
    </row>
    <row r="8" spans="1:17" ht="12.75" x14ac:dyDescent="0.2">
      <c r="A8" t="s">
        <v>51</v>
      </c>
      <c r="B8" s="6">
        <v>2006</v>
      </c>
      <c r="C8" s="6">
        <v>2018</v>
      </c>
      <c r="D8">
        <v>3.69</v>
      </c>
      <c r="E8">
        <v>0.29181992278931213</v>
      </c>
      <c r="F8" s="14" t="s">
        <v>65</v>
      </c>
      <c r="K8" s="23"/>
      <c r="L8" s="23"/>
      <c r="M8" s="23"/>
      <c r="N8" s="23"/>
      <c r="O8" s="23"/>
      <c r="P8" s="23"/>
      <c r="Q8" s="23"/>
    </row>
    <row r="9" spans="1:17" ht="12.75" x14ac:dyDescent="0.2">
      <c r="A9" t="s">
        <v>52</v>
      </c>
      <c r="B9" s="6">
        <v>1901</v>
      </c>
      <c r="C9" s="6">
        <v>2018</v>
      </c>
      <c r="D9">
        <v>1.73</v>
      </c>
      <c r="E9">
        <v>0.27054138675259143</v>
      </c>
      <c r="F9" s="14" t="s">
        <v>65</v>
      </c>
      <c r="K9" s="23"/>
      <c r="L9" s="23"/>
      <c r="M9" s="23"/>
      <c r="N9" s="23"/>
      <c r="O9" s="23"/>
      <c r="P9" s="23"/>
      <c r="Q9" s="23"/>
    </row>
    <row r="10" spans="1:17" ht="12.75" x14ac:dyDescent="0.2">
      <c r="A10" s="1" t="s">
        <v>11</v>
      </c>
      <c r="B10" s="1">
        <v>1850</v>
      </c>
      <c r="C10" s="1">
        <v>1900</v>
      </c>
      <c r="D10" s="6">
        <f>0.014*1000/50</f>
        <v>0.28000000000000003</v>
      </c>
      <c r="E10" s="6">
        <f>0.014*1000/50</f>
        <v>0.28000000000000003</v>
      </c>
      <c r="F10" s="1" t="s">
        <v>18</v>
      </c>
      <c r="G10" s="9" t="s">
        <v>19</v>
      </c>
      <c r="K10" s="23"/>
      <c r="L10" s="23"/>
      <c r="M10" s="23"/>
      <c r="N10" s="23"/>
      <c r="O10" s="23"/>
      <c r="P10" s="23"/>
      <c r="Q10" s="23"/>
    </row>
    <row r="11" spans="1:17" ht="15.75" customHeight="1" x14ac:dyDescent="0.2">
      <c r="K11" s="23"/>
      <c r="L11" s="23"/>
      <c r="M11" s="23"/>
      <c r="N11" s="23"/>
      <c r="O11" s="23"/>
      <c r="P11" s="23"/>
      <c r="Q11" s="23"/>
    </row>
    <row r="12" spans="1:17" ht="15.75" customHeight="1" x14ac:dyDescent="0.2">
      <c r="K12" s="23"/>
      <c r="L12" s="23"/>
      <c r="M12" s="23"/>
      <c r="N12" s="23"/>
      <c r="O12" s="23"/>
      <c r="P12" s="23"/>
      <c r="Q12" s="23"/>
    </row>
    <row r="13" spans="1:17" ht="15.75" customHeight="1" x14ac:dyDescent="0.2">
      <c r="K13" s="23"/>
      <c r="L13" s="23"/>
      <c r="M13" s="23"/>
      <c r="N13" s="23"/>
      <c r="O13" s="23"/>
      <c r="P13" s="23"/>
      <c r="Q13" s="23"/>
    </row>
    <row r="14" spans="1:17" ht="15.75" customHeight="1" x14ac:dyDescent="0.2">
      <c r="K14" s="23"/>
      <c r="L14" s="23"/>
      <c r="M14" s="23"/>
      <c r="N14" s="23"/>
      <c r="O14" s="23"/>
      <c r="P14" s="23"/>
      <c r="Q14" s="23"/>
    </row>
    <row r="15" spans="1:17" ht="15.75" customHeight="1" x14ac:dyDescent="0.2">
      <c r="K15" s="23"/>
      <c r="L15" s="23"/>
      <c r="M15" s="23"/>
      <c r="N15" s="23"/>
      <c r="O15" s="23"/>
      <c r="P15" s="23"/>
      <c r="Q15" s="23"/>
    </row>
    <row r="16" spans="1:17" ht="15.75" customHeight="1" x14ac:dyDescent="0.2">
      <c r="K16" s="23"/>
      <c r="L16" s="23"/>
      <c r="M16" s="23"/>
      <c r="N16" s="23"/>
      <c r="O16" s="23"/>
      <c r="P16" s="23"/>
      <c r="Q16" s="23"/>
    </row>
    <row r="17" spans="11:17" ht="15.75" customHeight="1" x14ac:dyDescent="0.2">
      <c r="K17" s="23"/>
      <c r="L17" s="23"/>
      <c r="M17" s="23"/>
      <c r="N17" s="23"/>
      <c r="O17" s="23"/>
      <c r="P17" s="23"/>
      <c r="Q17" s="23"/>
    </row>
    <row r="18" spans="11:17" ht="15.75" customHeight="1" x14ac:dyDescent="0.2">
      <c r="Q18" s="23"/>
    </row>
    <row r="19" spans="11:17" ht="15.75" customHeight="1" x14ac:dyDescent="0.2">
      <c r="Q19" s="23"/>
    </row>
    <row r="20" spans="11:17" ht="15.75" customHeight="1" x14ac:dyDescent="0.2">
      <c r="Q20" s="23"/>
    </row>
    <row r="21" spans="11:17" ht="15.75" customHeight="1" x14ac:dyDescent="0.2">
      <c r="Q21" s="23"/>
    </row>
    <row r="22" spans="11:17" ht="15.75" customHeight="1" x14ac:dyDescent="0.2">
      <c r="Q22" s="18"/>
    </row>
  </sheetData>
  <hyperlinks>
    <hyperlink ref="H1" r:id="rId1" xr:uid="{00000000-0004-0000-0000-000000000000}"/>
    <hyperlink ref="H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G3" sqref="G3:H7"/>
    </sheetView>
  </sheetViews>
  <sheetFormatPr defaultRowHeight="12.75" x14ac:dyDescent="0.2"/>
  <cols>
    <col min="1" max="4" width="7.85546875" style="16" customWidth="1"/>
    <col min="5" max="9" width="7.85546875" style="18" customWidth="1"/>
    <col min="10" max="19" width="7.85546875" style="16" customWidth="1"/>
    <col min="20" max="16384" width="9.140625" style="16"/>
  </cols>
  <sheetData>
    <row r="1" spans="1:18" s="26" customFormat="1" x14ac:dyDescent="0.2">
      <c r="A1" s="25" t="s">
        <v>53</v>
      </c>
      <c r="B1" s="25"/>
      <c r="C1" s="25"/>
      <c r="D1" s="25" t="s">
        <v>54</v>
      </c>
      <c r="E1" s="25" t="s">
        <v>42</v>
      </c>
      <c r="F1" s="25" t="s">
        <v>42</v>
      </c>
      <c r="G1" s="25" t="s">
        <v>55</v>
      </c>
      <c r="H1" s="25" t="s">
        <v>55</v>
      </c>
      <c r="I1" s="25" t="s">
        <v>56</v>
      </c>
      <c r="J1" s="25" t="s">
        <v>56</v>
      </c>
      <c r="K1" s="25" t="s">
        <v>57</v>
      </c>
      <c r="L1" s="25" t="s">
        <v>57</v>
      </c>
      <c r="M1" s="25" t="s">
        <v>58</v>
      </c>
      <c r="N1" s="25" t="s">
        <v>58</v>
      </c>
      <c r="O1" s="25" t="s">
        <v>59</v>
      </c>
      <c r="P1" s="25"/>
      <c r="Q1" s="25" t="s">
        <v>60</v>
      </c>
      <c r="R1" s="25"/>
    </row>
    <row r="2" spans="1:18" x14ac:dyDescent="0.2">
      <c r="A2" s="23"/>
      <c r="B2" s="3" t="s">
        <v>4</v>
      </c>
      <c r="C2" s="3" t="s">
        <v>5</v>
      </c>
      <c r="D2" s="23"/>
      <c r="E2" s="23" t="s">
        <v>44</v>
      </c>
      <c r="F2" s="23" t="s">
        <v>43</v>
      </c>
      <c r="G2" s="23" t="s">
        <v>44</v>
      </c>
      <c r="H2" s="23" t="s">
        <v>43</v>
      </c>
      <c r="I2" s="23" t="s">
        <v>44</v>
      </c>
      <c r="J2" s="23" t="s">
        <v>43</v>
      </c>
      <c r="K2" s="23" t="s">
        <v>44</v>
      </c>
      <c r="L2" s="23" t="s">
        <v>43</v>
      </c>
      <c r="M2" s="23" t="s">
        <v>44</v>
      </c>
      <c r="N2" s="23" t="s">
        <v>43</v>
      </c>
      <c r="O2" s="23" t="s">
        <v>44</v>
      </c>
      <c r="P2" s="23" t="s">
        <v>43</v>
      </c>
      <c r="Q2" s="23" t="s">
        <v>44</v>
      </c>
      <c r="R2" s="23" t="s">
        <v>43</v>
      </c>
    </row>
    <row r="3" spans="1:18" x14ac:dyDescent="0.2">
      <c r="A3" s="23" t="s">
        <v>45</v>
      </c>
      <c r="B3" s="6">
        <v>1901</v>
      </c>
      <c r="C3" s="6">
        <v>1990</v>
      </c>
      <c r="D3" s="23" t="s">
        <v>46</v>
      </c>
      <c r="E3" s="23">
        <v>0.36</v>
      </c>
      <c r="F3" s="23">
        <f>ABS(0.17-0.54)/$B$19</f>
        <v>0.11247226190838071</v>
      </c>
      <c r="G3" s="23">
        <v>0.57999999999999996</v>
      </c>
      <c r="H3" s="23">
        <f>ABS(0.34-0.82)/$B$19</f>
        <v>0.14590996139465603</v>
      </c>
      <c r="I3" s="23">
        <v>0.33</v>
      </c>
      <c r="J3" s="23">
        <f>ABS(0.18-0.47)/$B$19</f>
        <v>8.8153935009271364E-2</v>
      </c>
      <c r="K3" s="23">
        <v>0</v>
      </c>
      <c r="L3" s="23">
        <f>ABS(-0.1-0.11)/$B$19</f>
        <v>6.3835608110162034E-2</v>
      </c>
      <c r="M3" s="23">
        <v>-0.15</v>
      </c>
      <c r="N3" s="23">
        <f>ABS(-0.35-0.04)/$B$19</f>
        <v>0.11855184363315803</v>
      </c>
      <c r="O3" s="23">
        <v>1.1100000000000001</v>
      </c>
      <c r="P3" s="23">
        <f>ABS(0.71-1.52)/$B$19</f>
        <v>0.24622305985348211</v>
      </c>
      <c r="Q3" s="23">
        <v>1.35</v>
      </c>
      <c r="R3" s="23">
        <f>ABS(0.78-1.92)/$B$19</f>
        <v>0.34653615831230811</v>
      </c>
    </row>
    <row r="4" spans="1:18" x14ac:dyDescent="0.2">
      <c r="A4" s="23" t="s">
        <v>47</v>
      </c>
      <c r="B4" s="6">
        <v>1971</v>
      </c>
      <c r="C4" s="6">
        <v>2018</v>
      </c>
      <c r="D4" s="23" t="s">
        <v>48</v>
      </c>
      <c r="E4" s="23">
        <v>1.01</v>
      </c>
      <c r="F4" s="24">
        <f>ABS(0.73-1.29)/$B$19</f>
        <v>0.17022828829376541</v>
      </c>
      <c r="G4" s="23">
        <v>0.44</v>
      </c>
      <c r="H4" s="23">
        <f>ABS(0.21-0.67)/$B$19</f>
        <v>0.13983037966987874</v>
      </c>
      <c r="I4" s="23">
        <v>0.25</v>
      </c>
      <c r="J4" s="23">
        <f>ABS(0.16-0.34)/$B$19</f>
        <v>5.4716235522996023E-2</v>
      </c>
      <c r="K4" s="23">
        <v>0.14000000000000001</v>
      </c>
      <c r="L4" s="23">
        <f>ABS(-0.09-0.37)/$B$19</f>
        <v>0.13983037966987871</v>
      </c>
      <c r="M4" s="23">
        <v>0.15</v>
      </c>
      <c r="N4" s="23">
        <f>ABS(-0.05-0.36)/$B$19</f>
        <v>0.12463142535793537</v>
      </c>
      <c r="O4" s="23">
        <v>2</v>
      </c>
      <c r="P4" s="23">
        <f>ABS(1.52-2.49)/$B$19</f>
        <v>0.29485971365170083</v>
      </c>
      <c r="Q4" s="23">
        <v>2.33</v>
      </c>
      <c r="R4" s="23">
        <f>ABS(1.55-3.12)/$B$19</f>
        <v>0.47724716539502088</v>
      </c>
    </row>
    <row r="5" spans="1:18" x14ac:dyDescent="0.2">
      <c r="A5" s="23" t="s">
        <v>49</v>
      </c>
      <c r="B5" s="6">
        <v>1993</v>
      </c>
      <c r="C5" s="6">
        <v>2018</v>
      </c>
      <c r="D5" s="23" t="s">
        <v>50</v>
      </c>
      <c r="E5" s="23">
        <v>1.31</v>
      </c>
      <c r="F5" s="24">
        <f>ABS(0.95-1.66)/$B$19</f>
        <v>0.21582515122959539</v>
      </c>
      <c r="G5" s="23">
        <v>0.55000000000000004</v>
      </c>
      <c r="H5" s="23">
        <f>ABS(0.4-0.7)/$B$19</f>
        <v>9.1193725871660011E-2</v>
      </c>
      <c r="I5" s="23">
        <v>0.43</v>
      </c>
      <c r="J5" s="23">
        <f>ABS(0.36-0.51)/$B$19</f>
        <v>4.5596862935830026E-2</v>
      </c>
      <c r="K5" s="23">
        <v>0.25</v>
      </c>
      <c r="L5" s="23">
        <f>ABS(0.16-0.33)/$B$19</f>
        <v>5.1676444660607355E-2</v>
      </c>
      <c r="M5" s="23">
        <v>0.31</v>
      </c>
      <c r="N5" s="23">
        <f>ABS(0.13-0.49)/$B$19</f>
        <v>0.10943247104599203</v>
      </c>
      <c r="O5" s="23">
        <v>2.85</v>
      </c>
      <c r="P5" s="23">
        <f>ABS(2.41-3.29)/$B$19</f>
        <v>0.26750159589020273</v>
      </c>
      <c r="Q5" s="23">
        <v>3.25</v>
      </c>
      <c r="R5" s="23">
        <f>ABS(2.88-3.61)/$B$19</f>
        <v>0.22190473295437274</v>
      </c>
    </row>
    <row r="6" spans="1:18" x14ac:dyDescent="0.2">
      <c r="A6" s="23" t="s">
        <v>51</v>
      </c>
      <c r="B6" s="6">
        <v>2006</v>
      </c>
      <c r="C6" s="6">
        <v>2018</v>
      </c>
      <c r="D6" s="23" t="s">
        <v>50</v>
      </c>
      <c r="E6" s="23">
        <v>1.39</v>
      </c>
      <c r="F6" s="23">
        <f>ABS(0.74-2.05)/$B$19</f>
        <v>0.39821260297291544</v>
      </c>
      <c r="G6" s="23">
        <v>0.62</v>
      </c>
      <c r="H6" s="23">
        <f>ABS(0.57-0.68)/$B$19</f>
        <v>3.3437699486275375E-2</v>
      </c>
      <c r="I6" s="23">
        <v>0.63</v>
      </c>
      <c r="J6" s="23">
        <f>ABS(0.51-0.74)/$B$19</f>
        <v>6.9915189834939356E-2</v>
      </c>
      <c r="K6" s="23">
        <v>0.37</v>
      </c>
      <c r="L6" s="23">
        <f>ABS(0.24-0.5)/$B$19</f>
        <v>7.9034562422105367E-2</v>
      </c>
      <c r="M6" s="23">
        <v>0.6</v>
      </c>
      <c r="N6" s="23">
        <f>ABS(0.32-0.88)/$B$19</f>
        <v>0.17022828829376541</v>
      </c>
      <c r="O6" s="23">
        <v>3.61</v>
      </c>
      <c r="P6" s="23">
        <f>ABS(2.88-4.35)/$B$19</f>
        <v>0.44684925677113407</v>
      </c>
      <c r="Q6" s="23">
        <v>3.69</v>
      </c>
      <c r="R6" s="23">
        <f>ABS(3.21-4.17)/$B$19</f>
        <v>0.29181992278931213</v>
      </c>
    </row>
    <row r="7" spans="1:18" x14ac:dyDescent="0.2">
      <c r="A7" s="23" t="s">
        <v>52</v>
      </c>
      <c r="B7" s="6">
        <v>1901</v>
      </c>
      <c r="C7" s="6">
        <v>2018</v>
      </c>
      <c r="D7" s="23" t="s">
        <v>46</v>
      </c>
      <c r="E7" s="23">
        <v>0.54</v>
      </c>
      <c r="F7" s="23">
        <f>ABS(0.4 -0.68)/$B$19</f>
        <v>8.5114144146882703E-2</v>
      </c>
      <c r="G7" s="23">
        <v>0.56999999999999995</v>
      </c>
      <c r="H7" s="23">
        <f>ABS(0.36-0.79)/$B$19</f>
        <v>0.13071100708271274</v>
      </c>
      <c r="I7" s="23">
        <v>0.35</v>
      </c>
      <c r="J7" s="23">
        <f>ABS(0.23-0.46)/$B$19</f>
        <v>6.9915189834939356E-2</v>
      </c>
      <c r="K7" s="23">
        <v>0.06</v>
      </c>
      <c r="L7" s="23">
        <f>ABS(-0.03-0.15)/$B$19</f>
        <v>5.4716235522996017E-2</v>
      </c>
      <c r="M7" s="23">
        <v>-0.11</v>
      </c>
      <c r="N7" s="23">
        <f>ABS(-0.39-0.17)/$B$19</f>
        <v>0.17022828829376541</v>
      </c>
      <c r="O7" s="23">
        <v>1.41</v>
      </c>
      <c r="P7" s="23">
        <f>ABS(1-1.82)/$B$19</f>
        <v>0.24926285071587079</v>
      </c>
      <c r="Q7" s="23">
        <v>1.73</v>
      </c>
      <c r="R7" s="23">
        <f>ABS(1.28-2.17)/$B$19</f>
        <v>0.27054138675259143</v>
      </c>
    </row>
    <row r="8" spans="1:18" x14ac:dyDescent="0.2">
      <c r="A8"/>
      <c r="B8" s="6"/>
      <c r="C8" s="6"/>
      <c r="D8"/>
      <c r="E8"/>
      <c r="F8"/>
      <c r="G8"/>
      <c r="H8"/>
      <c r="I8"/>
      <c r="J8"/>
      <c r="K8"/>
      <c r="L8"/>
      <c r="M8" s="23"/>
      <c r="N8" s="23"/>
      <c r="O8" s="23"/>
      <c r="P8" s="23"/>
      <c r="Q8" s="23"/>
      <c r="R8" s="23"/>
    </row>
    <row r="9" spans="1:18" x14ac:dyDescent="0.2">
      <c r="A9"/>
      <c r="B9" s="6"/>
      <c r="C9" s="6"/>
      <c r="D9"/>
      <c r="E9"/>
      <c r="F9"/>
      <c r="G9"/>
      <c r="H9"/>
      <c r="I9"/>
      <c r="J9"/>
      <c r="K9"/>
      <c r="L9"/>
      <c r="O9" s="18"/>
      <c r="P9" s="18"/>
      <c r="Q9" s="18"/>
      <c r="R9" s="18"/>
    </row>
    <row r="10" spans="1:18" x14ac:dyDescent="0.2">
      <c r="A10"/>
      <c r="B10" s="6"/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6"/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3"/>
      <c r="B12" s="23"/>
      <c r="C12" s="23"/>
      <c r="D12" s="23"/>
      <c r="E12" s="23"/>
      <c r="F12" s="23"/>
      <c r="G12" s="23"/>
      <c r="H12" s="23"/>
      <c r="I12" s="23"/>
    </row>
    <row r="13" spans="1:18" x14ac:dyDescent="0.2">
      <c r="A13" s="23"/>
      <c r="B13" s="23"/>
      <c r="C13" s="23"/>
      <c r="D13" s="23"/>
      <c r="E13" s="23"/>
      <c r="F13" s="23"/>
      <c r="G13" s="23"/>
      <c r="H13" s="23"/>
      <c r="I13" s="23"/>
    </row>
    <row r="14" spans="1:18" x14ac:dyDescent="0.2">
      <c r="A14" s="23"/>
      <c r="B14" s="23"/>
      <c r="C14" s="23"/>
      <c r="D14" s="23"/>
      <c r="E14" s="23"/>
      <c r="F14" s="23"/>
      <c r="G14" s="23"/>
      <c r="H14" s="23"/>
      <c r="I14" s="23"/>
    </row>
    <row r="15" spans="1:18" x14ac:dyDescent="0.2">
      <c r="A15" s="23"/>
      <c r="B15" s="23"/>
      <c r="C15" s="23"/>
      <c r="D15" s="23"/>
      <c r="E15" s="23"/>
      <c r="F15" s="23"/>
      <c r="G15" s="23"/>
      <c r="H15" s="23"/>
      <c r="I15" s="23"/>
    </row>
    <row r="16" spans="1:18" x14ac:dyDescent="0.2">
      <c r="A16" s="23"/>
      <c r="B16" s="23"/>
      <c r="C16" s="23"/>
      <c r="D16" s="23"/>
      <c r="E16" s="24"/>
      <c r="F16" s="23"/>
      <c r="G16" s="23"/>
      <c r="H16" s="23"/>
      <c r="I16" s="23"/>
    </row>
    <row r="19" spans="1:5" x14ac:dyDescent="0.2">
      <c r="A19" s="6" t="s">
        <v>2</v>
      </c>
      <c r="B19" s="2">
        <v>3.2896999999999998</v>
      </c>
    </row>
    <row r="21" spans="1:5" x14ac:dyDescent="0.2">
      <c r="A21" s="16" t="s">
        <v>63</v>
      </c>
    </row>
    <row r="22" spans="1:5" x14ac:dyDescent="0.2">
      <c r="A22" s="16" t="s">
        <v>61</v>
      </c>
    </row>
    <row r="23" spans="1:5" ht="15" x14ac:dyDescent="0.2">
      <c r="E23" s="20"/>
    </row>
    <row r="24" spans="1:5" ht="15" x14ac:dyDescent="0.2">
      <c r="E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"/>
  <sheetViews>
    <sheetView workbookViewId="0">
      <selection activeCell="A17" sqref="A17:R23"/>
    </sheetView>
  </sheetViews>
  <sheetFormatPr defaultColWidth="14.42578125" defaultRowHeight="15.75" customHeight="1" x14ac:dyDescent="0.2"/>
  <sheetData>
    <row r="1" spans="1:17" x14ac:dyDescent="0.2">
      <c r="A1" s="1" t="s">
        <v>0</v>
      </c>
      <c r="F1" s="1" t="s">
        <v>1</v>
      </c>
      <c r="G1" s="2">
        <v>0.95416999999999996</v>
      </c>
    </row>
    <row r="2" spans="1:17" x14ac:dyDescent="0.2">
      <c r="A2" s="1" t="s">
        <v>0</v>
      </c>
      <c r="B2" s="1" t="s">
        <v>12</v>
      </c>
      <c r="F2" s="1" t="s">
        <v>2</v>
      </c>
      <c r="G2" s="2">
        <v>3.2896999999999998</v>
      </c>
      <c r="H2" s="14"/>
    </row>
    <row r="3" spans="1:17" x14ac:dyDescent="0.2">
      <c r="A3" s="1" t="s">
        <v>0</v>
      </c>
    </row>
    <row r="4" spans="1:1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13</v>
      </c>
      <c r="K4" s="15"/>
      <c r="L4" s="15"/>
      <c r="M4" s="17"/>
      <c r="N4" s="17"/>
      <c r="O4" s="17"/>
      <c r="P4" s="17"/>
      <c r="Q4" s="17"/>
    </row>
    <row r="5" spans="1:17" x14ac:dyDescent="0.2">
      <c r="A5" t="s">
        <v>45</v>
      </c>
      <c r="B5">
        <v>1901</v>
      </c>
      <c r="C5">
        <v>1990</v>
      </c>
      <c r="D5">
        <v>0.36</v>
      </c>
      <c r="E5">
        <v>0.11247226190838071</v>
      </c>
      <c r="F5" s="1" t="s">
        <v>38</v>
      </c>
      <c r="G5" s="9"/>
      <c r="K5" s="15"/>
      <c r="L5" s="15"/>
      <c r="M5" s="17"/>
      <c r="N5" s="17"/>
      <c r="O5" s="17"/>
      <c r="P5" s="17"/>
      <c r="Q5" s="17"/>
    </row>
    <row r="6" spans="1:17" x14ac:dyDescent="0.2">
      <c r="A6" t="s">
        <v>47</v>
      </c>
      <c r="B6">
        <v>1971</v>
      </c>
      <c r="C6">
        <v>2018</v>
      </c>
      <c r="D6">
        <v>1.01</v>
      </c>
      <c r="E6">
        <v>0.17022828829376541</v>
      </c>
      <c r="F6" s="6" t="s">
        <v>38</v>
      </c>
      <c r="K6" s="16"/>
      <c r="L6" s="16"/>
      <c r="M6" s="18"/>
      <c r="N6" s="18"/>
      <c r="O6" s="18"/>
      <c r="P6" s="18"/>
      <c r="Q6" s="18"/>
    </row>
    <row r="7" spans="1:17" s="21" customFormat="1" x14ac:dyDescent="0.2">
      <c r="A7" t="s">
        <v>49</v>
      </c>
      <c r="B7">
        <v>1993</v>
      </c>
      <c r="C7">
        <v>2018</v>
      </c>
      <c r="D7">
        <v>1.31</v>
      </c>
      <c r="E7">
        <v>0.21582515122959539</v>
      </c>
      <c r="F7" s="21" t="s">
        <v>38</v>
      </c>
      <c r="G7" s="21" t="s">
        <v>62</v>
      </c>
    </row>
    <row r="8" spans="1:17" ht="15.75" customHeight="1" x14ac:dyDescent="0.2">
      <c r="A8" t="s">
        <v>51</v>
      </c>
      <c r="B8">
        <v>2006</v>
      </c>
      <c r="C8">
        <v>2018</v>
      </c>
      <c r="D8">
        <v>1.39</v>
      </c>
      <c r="E8">
        <v>0.39821260297291544</v>
      </c>
    </row>
    <row r="9" spans="1:17" ht="15.75" customHeight="1" x14ac:dyDescent="0.2">
      <c r="A9" t="s">
        <v>52</v>
      </c>
      <c r="B9">
        <v>1901</v>
      </c>
      <c r="C9">
        <v>2018</v>
      </c>
      <c r="D9">
        <v>0.54</v>
      </c>
      <c r="E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3"/>
  <sheetViews>
    <sheetView tabSelected="1" workbookViewId="0">
      <selection activeCell="G10" sqref="G10"/>
    </sheetView>
  </sheetViews>
  <sheetFormatPr defaultColWidth="14.42578125" defaultRowHeight="15.75" customHeight="1" x14ac:dyDescent="0.2"/>
  <sheetData>
    <row r="1" spans="1:19" x14ac:dyDescent="0.2">
      <c r="A1" s="1" t="s">
        <v>0</v>
      </c>
      <c r="F1" s="1" t="s">
        <v>1</v>
      </c>
      <c r="G1" s="2">
        <v>0.95416999999999996</v>
      </c>
      <c r="I1" s="7" t="s">
        <v>10</v>
      </c>
    </row>
    <row r="2" spans="1:19" x14ac:dyDescent="0.2">
      <c r="A2" s="1" t="s">
        <v>0</v>
      </c>
      <c r="B2" s="1" t="s">
        <v>12</v>
      </c>
      <c r="F2" s="1" t="s">
        <v>2</v>
      </c>
      <c r="G2" s="2">
        <v>3.2896999999999998</v>
      </c>
      <c r="I2" s="6" t="s">
        <v>36</v>
      </c>
    </row>
    <row r="3" spans="1:19" x14ac:dyDescent="0.2">
      <c r="A3" s="1" t="s">
        <v>0</v>
      </c>
      <c r="I3" s="21" t="s">
        <v>38</v>
      </c>
    </row>
    <row r="4" spans="1:19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13</v>
      </c>
      <c r="M4" s="15"/>
      <c r="N4" s="15"/>
      <c r="O4" s="17"/>
      <c r="P4" s="17"/>
      <c r="Q4" s="17"/>
      <c r="R4" s="17"/>
      <c r="S4" s="17"/>
    </row>
    <row r="5" spans="1:19" x14ac:dyDescent="0.2">
      <c r="A5" s="23" t="s">
        <v>45</v>
      </c>
      <c r="B5" s="6">
        <v>1901</v>
      </c>
      <c r="C5" s="6">
        <v>1990</v>
      </c>
      <c r="D5">
        <v>0.57999999999999996</v>
      </c>
      <c r="E5">
        <v>0.14590996139465603</v>
      </c>
      <c r="F5" s="14" t="s">
        <v>66</v>
      </c>
      <c r="G5" s="1"/>
      <c r="M5" s="15"/>
      <c r="N5" s="15"/>
      <c r="O5" s="17"/>
      <c r="P5" s="17"/>
      <c r="Q5" s="17"/>
      <c r="R5" s="17"/>
      <c r="S5" s="17"/>
    </row>
    <row r="6" spans="1:19" x14ac:dyDescent="0.2">
      <c r="A6" s="23" t="s">
        <v>47</v>
      </c>
      <c r="B6" s="6">
        <v>1971</v>
      </c>
      <c r="C6" s="6">
        <v>2018</v>
      </c>
      <c r="D6">
        <v>0.44</v>
      </c>
      <c r="E6">
        <v>0.13983037966987874</v>
      </c>
      <c r="F6" s="14" t="s">
        <v>66</v>
      </c>
      <c r="M6" s="16"/>
      <c r="N6" s="16"/>
      <c r="O6" s="18"/>
      <c r="P6" s="18"/>
      <c r="Q6" s="18"/>
      <c r="R6" s="18"/>
      <c r="S6" s="18"/>
    </row>
    <row r="7" spans="1:19" s="21" customFormat="1" x14ac:dyDescent="0.2">
      <c r="A7" s="23" t="s">
        <v>49</v>
      </c>
      <c r="B7" s="6">
        <v>1993</v>
      </c>
      <c r="C7" s="6">
        <v>2018</v>
      </c>
      <c r="D7">
        <v>0.55000000000000004</v>
      </c>
      <c r="E7">
        <v>9.1193725871660011E-2</v>
      </c>
      <c r="F7" s="14" t="s">
        <v>66</v>
      </c>
      <c r="G7" s="22"/>
    </row>
    <row r="8" spans="1:19" ht="15.75" customHeight="1" x14ac:dyDescent="0.2">
      <c r="A8" s="23" t="s">
        <v>51</v>
      </c>
      <c r="B8" s="6">
        <v>2006</v>
      </c>
      <c r="C8" s="6">
        <v>2018</v>
      </c>
      <c r="D8">
        <v>0.62</v>
      </c>
      <c r="E8">
        <v>3.3437699486275375E-2</v>
      </c>
      <c r="F8" s="14" t="s">
        <v>66</v>
      </c>
      <c r="M8" s="16"/>
      <c r="N8" s="16"/>
      <c r="O8" s="19"/>
      <c r="P8" s="18"/>
      <c r="Q8" s="18"/>
      <c r="R8" s="18"/>
      <c r="S8" s="18"/>
    </row>
    <row r="9" spans="1:19" ht="15.75" customHeight="1" x14ac:dyDescent="0.2">
      <c r="A9" s="23" t="s">
        <v>52</v>
      </c>
      <c r="B9" s="6">
        <v>1901</v>
      </c>
      <c r="C9" s="6">
        <v>2018</v>
      </c>
      <c r="D9">
        <v>0.56999999999999995</v>
      </c>
      <c r="E9">
        <v>0.13071100708271274</v>
      </c>
      <c r="F9" s="14" t="s">
        <v>66</v>
      </c>
      <c r="M9" s="16"/>
      <c r="N9" s="16"/>
      <c r="O9" s="18"/>
      <c r="P9" s="18"/>
      <c r="Q9" s="18"/>
      <c r="R9" s="18"/>
      <c r="S9" s="18"/>
    </row>
    <row r="10" spans="1:19" ht="15.75" customHeight="1" x14ac:dyDescent="0.2">
      <c r="M10" s="16"/>
      <c r="N10" s="16"/>
      <c r="O10" s="18"/>
      <c r="P10" s="18"/>
      <c r="Q10" s="18"/>
      <c r="R10" s="18"/>
      <c r="S10" s="18"/>
    </row>
    <row r="11" spans="1:19" ht="15.75" customHeight="1" x14ac:dyDescent="0.2">
      <c r="M11" s="16"/>
      <c r="N11" s="16"/>
      <c r="O11" s="18"/>
      <c r="P11" s="18"/>
      <c r="Q11" s="18"/>
      <c r="R11" s="18"/>
      <c r="S11" s="18"/>
    </row>
    <row r="12" spans="1:19" ht="15.75" customHeight="1" x14ac:dyDescent="0.2">
      <c r="M12" s="16"/>
      <c r="N12" s="16"/>
      <c r="O12" s="18"/>
      <c r="P12" s="18"/>
      <c r="Q12" s="18"/>
      <c r="R12" s="18"/>
      <c r="S12" s="18"/>
    </row>
    <row r="13" spans="1:19" ht="15.75" customHeight="1" x14ac:dyDescent="0.2">
      <c r="M13" s="16"/>
      <c r="N13" s="16"/>
      <c r="O13" s="18"/>
      <c r="P13" s="18"/>
      <c r="Q13" s="18"/>
      <c r="R13" s="18"/>
      <c r="S13" s="18"/>
    </row>
  </sheetData>
  <hyperlinks>
    <hyperlink ref="I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7"/>
  <sheetViews>
    <sheetView workbookViewId="0">
      <selection activeCell="A18" sqref="A18:R24"/>
    </sheetView>
  </sheetViews>
  <sheetFormatPr defaultColWidth="14.42578125" defaultRowHeight="15.75" customHeight="1" x14ac:dyDescent="0.2"/>
  <cols>
    <col min="2" max="3" width="11.140625" customWidth="1"/>
  </cols>
  <sheetData>
    <row r="1" spans="1:18" x14ac:dyDescent="0.2">
      <c r="A1" s="1" t="s">
        <v>0</v>
      </c>
      <c r="F1" s="1" t="s">
        <v>1</v>
      </c>
      <c r="G1" s="2">
        <v>0.95416999999999996</v>
      </c>
      <c r="I1" s="14" t="s">
        <v>15</v>
      </c>
    </row>
    <row r="2" spans="1:18" x14ac:dyDescent="0.2">
      <c r="A2" s="1" t="s">
        <v>0</v>
      </c>
      <c r="F2" s="1" t="s">
        <v>2</v>
      </c>
      <c r="G2" s="2">
        <v>3.2896999999999998</v>
      </c>
      <c r="H2" s="1"/>
      <c r="I2" s="7" t="s">
        <v>16</v>
      </c>
      <c r="J2" s="1"/>
      <c r="K2" s="5"/>
      <c r="L2" s="5"/>
      <c r="M2" s="1"/>
    </row>
    <row r="3" spans="1:18" x14ac:dyDescent="0.2">
      <c r="A3" s="1" t="s">
        <v>0</v>
      </c>
    </row>
    <row r="4" spans="1:1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8" x14ac:dyDescent="0.2">
      <c r="A5" t="s">
        <v>45</v>
      </c>
      <c r="B5">
        <v>1901</v>
      </c>
      <c r="C5">
        <v>1990</v>
      </c>
      <c r="D5">
        <v>0.33</v>
      </c>
      <c r="E5">
        <v>8.8153935009271364E-2</v>
      </c>
      <c r="F5" s="1" t="s">
        <v>64</v>
      </c>
      <c r="G5" s="1"/>
      <c r="L5" s="23"/>
      <c r="M5" s="23"/>
      <c r="N5" s="23"/>
      <c r="O5" s="23"/>
      <c r="P5" s="23"/>
      <c r="Q5" s="23"/>
      <c r="R5" s="23"/>
    </row>
    <row r="6" spans="1:18" x14ac:dyDescent="0.2">
      <c r="A6" t="s">
        <v>47</v>
      </c>
      <c r="B6">
        <v>1971</v>
      </c>
      <c r="C6">
        <v>2018</v>
      </c>
      <c r="D6">
        <v>0.25</v>
      </c>
      <c r="E6">
        <v>5.4716235522996023E-2</v>
      </c>
      <c r="F6" s="6" t="s">
        <v>64</v>
      </c>
      <c r="L6" s="23"/>
      <c r="M6" s="23"/>
      <c r="N6" s="23"/>
      <c r="O6" s="23"/>
      <c r="P6" s="23"/>
      <c r="Q6" s="23"/>
      <c r="R6" s="23"/>
    </row>
    <row r="7" spans="1:18" x14ac:dyDescent="0.2">
      <c r="A7" t="s">
        <v>49</v>
      </c>
      <c r="B7">
        <v>1993</v>
      </c>
      <c r="C7">
        <v>2018</v>
      </c>
      <c r="D7">
        <v>0.43</v>
      </c>
      <c r="E7">
        <v>4.5596862935830026E-2</v>
      </c>
      <c r="F7" s="6" t="s">
        <v>64</v>
      </c>
      <c r="L7" s="23"/>
      <c r="M7" s="23"/>
      <c r="N7" s="23"/>
      <c r="O7" s="23"/>
      <c r="P7" s="23"/>
      <c r="Q7" s="23"/>
      <c r="R7" s="23"/>
    </row>
    <row r="8" spans="1:18" s="21" customFormat="1" x14ac:dyDescent="0.2">
      <c r="A8" s="21" t="s">
        <v>51</v>
      </c>
      <c r="B8" s="21">
        <v>2006</v>
      </c>
      <c r="C8" s="21">
        <v>2018</v>
      </c>
      <c r="D8">
        <v>0.63</v>
      </c>
      <c r="E8">
        <v>6.9915189834939356E-2</v>
      </c>
      <c r="F8" s="6" t="s">
        <v>64</v>
      </c>
    </row>
    <row r="9" spans="1:18" ht="15.75" customHeight="1" x14ac:dyDescent="0.2">
      <c r="A9" t="s">
        <v>52</v>
      </c>
      <c r="B9">
        <v>1901</v>
      </c>
      <c r="C9">
        <v>2018</v>
      </c>
      <c r="D9">
        <v>0.35</v>
      </c>
      <c r="E9">
        <v>6.9915189834939356E-2</v>
      </c>
      <c r="F9" s="6" t="s">
        <v>64</v>
      </c>
      <c r="L9" s="23"/>
      <c r="M9" s="23"/>
      <c r="N9" s="23"/>
      <c r="O9" s="23"/>
      <c r="P9" s="23"/>
      <c r="Q9" s="23"/>
      <c r="R9" s="23"/>
    </row>
    <row r="10" spans="1:18" ht="15.75" customHeight="1" x14ac:dyDescent="0.2">
      <c r="L10" s="23"/>
      <c r="M10" s="23"/>
      <c r="N10" s="23"/>
      <c r="O10" s="23"/>
      <c r="P10" s="23"/>
      <c r="Q10" s="23"/>
      <c r="R10" s="23"/>
    </row>
    <row r="11" spans="1:18" ht="15.75" customHeight="1" x14ac:dyDescent="0.2">
      <c r="L11" s="23"/>
      <c r="M11" s="23"/>
      <c r="N11" s="23"/>
      <c r="O11" s="23"/>
      <c r="P11" s="23"/>
      <c r="Q11" s="23"/>
      <c r="R11" s="23"/>
    </row>
    <row r="12" spans="1:18" ht="15.75" customHeight="1" x14ac:dyDescent="0.2">
      <c r="L12" s="23"/>
      <c r="M12" s="23"/>
      <c r="N12" s="23"/>
      <c r="O12" s="23"/>
      <c r="P12" s="23"/>
      <c r="Q12" s="23"/>
      <c r="R12" s="23"/>
    </row>
    <row r="13" spans="1:18" ht="15.75" customHeight="1" x14ac:dyDescent="0.2">
      <c r="L13" s="23"/>
      <c r="M13" s="23"/>
      <c r="N13" s="23"/>
      <c r="O13" s="23"/>
      <c r="P13" s="23"/>
      <c r="Q13" s="23"/>
      <c r="R13" s="23"/>
    </row>
    <row r="14" spans="1:18" ht="15.75" customHeight="1" x14ac:dyDescent="0.2">
      <c r="L14" s="23"/>
      <c r="M14" s="23"/>
      <c r="N14" s="23"/>
      <c r="O14" s="23"/>
      <c r="P14" s="23"/>
      <c r="Q14" s="23"/>
      <c r="R14" s="23"/>
    </row>
    <row r="15" spans="1:18" ht="15.75" customHeight="1" x14ac:dyDescent="0.2">
      <c r="L15" s="23"/>
      <c r="M15" s="23"/>
      <c r="N15" s="23"/>
      <c r="O15" s="23"/>
      <c r="P15" s="23"/>
      <c r="Q15" s="23"/>
      <c r="R15" s="23"/>
    </row>
    <row r="16" spans="1:18" ht="15.75" customHeight="1" x14ac:dyDescent="0.2">
      <c r="L16" s="23"/>
      <c r="M16" s="23"/>
      <c r="N16" s="23"/>
      <c r="O16" s="23"/>
      <c r="P16" s="23"/>
      <c r="Q16" s="23"/>
      <c r="R16" s="23"/>
    </row>
    <row r="17" spans="12:18" ht="15.75" customHeight="1" x14ac:dyDescent="0.2">
      <c r="L17" s="23"/>
      <c r="M17" s="23"/>
      <c r="N17" s="23"/>
      <c r="O17" s="23"/>
      <c r="P17" s="23"/>
      <c r="Q17" s="23"/>
      <c r="R17" s="23"/>
    </row>
  </sheetData>
  <hyperlinks>
    <hyperlink ref="I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9"/>
  <sheetViews>
    <sheetView workbookViewId="0">
      <selection activeCell="R21" sqref="A15:R21"/>
    </sheetView>
  </sheetViews>
  <sheetFormatPr defaultColWidth="14.42578125" defaultRowHeight="15.75" customHeight="1" x14ac:dyDescent="0.2"/>
  <sheetData>
    <row r="1" spans="1:13" ht="12.75" x14ac:dyDescent="0.2">
      <c r="A1" s="1" t="s">
        <v>0</v>
      </c>
      <c r="F1" s="1" t="s">
        <v>1</v>
      </c>
      <c r="G1" s="2">
        <v>0.95416999999999996</v>
      </c>
    </row>
    <row r="2" spans="1:13" ht="12.75" x14ac:dyDescent="0.2">
      <c r="A2" s="1" t="s">
        <v>0</v>
      </c>
      <c r="F2" s="1" t="s">
        <v>2</v>
      </c>
      <c r="G2" s="2">
        <v>3.2896999999999998</v>
      </c>
      <c r="I2" s="9" t="s">
        <v>32</v>
      </c>
    </row>
    <row r="3" spans="1:13" ht="12.75" x14ac:dyDescent="0.2">
      <c r="A3" s="1" t="s">
        <v>0</v>
      </c>
      <c r="D3" s="9"/>
    </row>
    <row r="4" spans="1:13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3" s="21" customFormat="1" ht="12.75" x14ac:dyDescent="0.2">
      <c r="A5" s="21" t="s">
        <v>45</v>
      </c>
      <c r="B5" s="21">
        <v>1901</v>
      </c>
      <c r="C5" s="21">
        <v>1990</v>
      </c>
      <c r="D5" s="21">
        <v>0</v>
      </c>
      <c r="E5" s="21">
        <v>6.3835608110162034E-2</v>
      </c>
      <c r="F5" s="21" t="s">
        <v>64</v>
      </c>
    </row>
    <row r="6" spans="1:13" s="21" customFormat="1" ht="12.75" x14ac:dyDescent="0.2">
      <c r="A6" s="21" t="s">
        <v>47</v>
      </c>
      <c r="B6" s="21">
        <v>1971</v>
      </c>
      <c r="C6" s="21">
        <v>2018</v>
      </c>
      <c r="D6" s="21">
        <v>0.14000000000000001</v>
      </c>
      <c r="E6" s="21">
        <v>0.13983037966987871</v>
      </c>
      <c r="F6" s="21" t="s">
        <v>64</v>
      </c>
    </row>
    <row r="7" spans="1:13" ht="15.75" customHeight="1" x14ac:dyDescent="0.2">
      <c r="A7" t="s">
        <v>49</v>
      </c>
      <c r="B7">
        <v>1993</v>
      </c>
      <c r="C7">
        <v>2018</v>
      </c>
      <c r="D7">
        <v>0.25</v>
      </c>
      <c r="E7">
        <v>5.1676444660607355E-2</v>
      </c>
      <c r="F7" s="14" t="s">
        <v>64</v>
      </c>
    </row>
    <row r="8" spans="1:13" ht="15.75" customHeight="1" x14ac:dyDescent="0.2">
      <c r="A8" t="s">
        <v>51</v>
      </c>
      <c r="B8">
        <v>2006</v>
      </c>
      <c r="C8">
        <v>2018</v>
      </c>
      <c r="D8">
        <v>0.37</v>
      </c>
      <c r="E8">
        <v>7.9034562422105367E-2</v>
      </c>
      <c r="F8" s="14" t="s">
        <v>64</v>
      </c>
    </row>
    <row r="9" spans="1:13" ht="15.75" customHeight="1" x14ac:dyDescent="0.2">
      <c r="A9" t="s">
        <v>52</v>
      </c>
      <c r="B9">
        <v>1901</v>
      </c>
      <c r="C9">
        <v>2018</v>
      </c>
      <c r="D9">
        <v>0.06</v>
      </c>
      <c r="E9">
        <v>5.4716235522996017E-2</v>
      </c>
      <c r="F9" s="14" t="s">
        <v>64</v>
      </c>
    </row>
    <row r="10" spans="1:13" ht="15.75" customHeight="1" x14ac:dyDescent="0.3">
      <c r="E10" s="11"/>
    </row>
    <row r="14" spans="1:13" ht="15.75" customHeight="1" x14ac:dyDescent="0.2">
      <c r="G14" s="15"/>
      <c r="H14" s="15"/>
      <c r="I14" s="17"/>
      <c r="J14" s="17"/>
      <c r="K14" s="17"/>
      <c r="L14" s="17"/>
      <c r="M14" s="17"/>
    </row>
    <row r="22" spans="7:13" ht="15.75" customHeight="1" x14ac:dyDescent="0.2">
      <c r="G22" s="16"/>
      <c r="H22" s="16"/>
      <c r="I22" s="18"/>
      <c r="J22" s="18"/>
      <c r="K22" s="18"/>
      <c r="L22" s="18"/>
      <c r="M22" s="18"/>
    </row>
    <row r="23" spans="7:13" ht="15.75" customHeight="1" x14ac:dyDescent="0.2">
      <c r="G23" s="16"/>
      <c r="H23" s="16"/>
      <c r="I23" s="18"/>
      <c r="J23" s="18"/>
      <c r="K23" s="18"/>
      <c r="L23" s="18"/>
      <c r="M23" s="18"/>
    </row>
    <row r="24" spans="7:13" ht="15.75" customHeight="1" x14ac:dyDescent="0.2">
      <c r="G24" s="16"/>
      <c r="H24" s="16"/>
      <c r="I24" s="18"/>
      <c r="J24" s="18"/>
      <c r="K24" s="18"/>
      <c r="L24" s="18"/>
      <c r="M24" s="18"/>
    </row>
    <row r="25" spans="7:13" ht="15.75" customHeight="1" x14ac:dyDescent="0.2">
      <c r="G25" s="16"/>
      <c r="H25" s="16"/>
      <c r="I25" s="18"/>
      <c r="J25" s="18"/>
      <c r="K25" s="18"/>
      <c r="L25" s="18"/>
      <c r="M25" s="18"/>
    </row>
    <row r="26" spans="7:13" ht="15.75" customHeight="1" x14ac:dyDescent="0.2">
      <c r="G26" s="16"/>
      <c r="H26" s="16"/>
      <c r="I26" s="18"/>
      <c r="J26" s="18"/>
      <c r="K26" s="18"/>
      <c r="L26" s="18"/>
      <c r="M26" s="18"/>
    </row>
    <row r="27" spans="7:13" ht="15.75" customHeight="1" x14ac:dyDescent="0.2">
      <c r="G27" s="16"/>
      <c r="H27" s="16"/>
      <c r="I27" s="18"/>
      <c r="J27" s="18"/>
      <c r="K27" s="18"/>
      <c r="L27" s="18"/>
      <c r="M27" s="18"/>
    </row>
    <row r="28" spans="7:13" ht="15.75" customHeight="1" x14ac:dyDescent="0.2">
      <c r="G28" s="16"/>
      <c r="H28" s="16"/>
      <c r="I28" s="20"/>
      <c r="J28" s="20"/>
      <c r="K28" s="20"/>
      <c r="L28" s="20"/>
      <c r="M28" s="20"/>
    </row>
    <row r="29" spans="7:13" ht="15.75" customHeight="1" x14ac:dyDescent="0.2">
      <c r="G29" s="16"/>
      <c r="H29" s="16"/>
      <c r="I29" s="20"/>
      <c r="J29" s="20"/>
      <c r="K29" s="20"/>
      <c r="L29" s="20"/>
      <c r="M29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6"/>
  <sheetViews>
    <sheetView workbookViewId="0">
      <selection activeCell="E28" sqref="E28"/>
    </sheetView>
  </sheetViews>
  <sheetFormatPr defaultColWidth="14.42578125" defaultRowHeight="15.75" customHeight="1" x14ac:dyDescent="0.2"/>
  <sheetData>
    <row r="1" spans="1:8" ht="15.75" customHeight="1" x14ac:dyDescent="0.2">
      <c r="A1" s="6" t="s">
        <v>0</v>
      </c>
      <c r="F1" s="6" t="s">
        <v>1</v>
      </c>
      <c r="G1" s="2">
        <v>0.95416999999999996</v>
      </c>
    </row>
    <row r="2" spans="1:8" ht="15.75" customHeight="1" x14ac:dyDescent="0.2">
      <c r="A2" s="6" t="s">
        <v>0</v>
      </c>
      <c r="F2" s="6" t="s">
        <v>2</v>
      </c>
      <c r="G2" s="2">
        <v>3.2896999999999998</v>
      </c>
    </row>
    <row r="3" spans="1:8" ht="15.75" customHeight="1" x14ac:dyDescent="0.2">
      <c r="A3" s="6" t="s">
        <v>0</v>
      </c>
      <c r="D3" s="9" t="s">
        <v>33</v>
      </c>
    </row>
    <row r="4" spans="1:8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8" ht="15.75" customHeight="1" x14ac:dyDescent="0.2">
      <c r="A5" s="12" t="s">
        <v>14</v>
      </c>
      <c r="B5" s="6">
        <v>1992</v>
      </c>
      <c r="C5" s="6">
        <v>2017</v>
      </c>
      <c r="D5" s="13">
        <f>94/3610</f>
        <v>2.6038781163434901E-2</v>
      </c>
      <c r="E5" s="13">
        <f>27/3610</f>
        <v>7.479224376731302E-3</v>
      </c>
      <c r="F5" s="9" t="s">
        <v>34</v>
      </c>
    </row>
    <row r="6" spans="1:8" ht="15.75" customHeight="1" x14ac:dyDescent="0.2">
      <c r="A6" s="10" t="s">
        <v>37</v>
      </c>
      <c r="B6" s="10">
        <v>1901</v>
      </c>
      <c r="C6" s="10">
        <v>1990</v>
      </c>
      <c r="D6">
        <v>0</v>
      </c>
      <c r="E6">
        <v>6.3835608110162034E-2</v>
      </c>
      <c r="F6" s="10" t="s">
        <v>38</v>
      </c>
      <c r="G6" s="6"/>
      <c r="H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"/>
  <sheetViews>
    <sheetView workbookViewId="0">
      <selection activeCell="D6" sqref="D6:E6"/>
    </sheetView>
  </sheetViews>
  <sheetFormatPr defaultColWidth="14.42578125" defaultRowHeight="15.75" customHeight="1" x14ac:dyDescent="0.2"/>
  <sheetData>
    <row r="1" spans="1:7" ht="15.75" customHeight="1" x14ac:dyDescent="0.2">
      <c r="A1" s="6" t="s">
        <v>0</v>
      </c>
      <c r="F1" s="6" t="s">
        <v>1</v>
      </c>
      <c r="G1" s="2">
        <v>0.95416999999999996</v>
      </c>
    </row>
    <row r="2" spans="1:7" ht="15.75" customHeight="1" x14ac:dyDescent="0.2">
      <c r="A2" s="6" t="s">
        <v>0</v>
      </c>
      <c r="F2" s="6" t="s">
        <v>2</v>
      </c>
      <c r="G2" s="2">
        <v>3.2896999999999998</v>
      </c>
    </row>
    <row r="3" spans="1:7" ht="15.75" customHeight="1" x14ac:dyDescent="0.2">
      <c r="A3" s="6" t="s">
        <v>0</v>
      </c>
      <c r="D3" s="9" t="s">
        <v>33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2" t="s">
        <v>14</v>
      </c>
      <c r="B5" s="6">
        <v>1992</v>
      </c>
      <c r="C5" s="6">
        <v>2017</v>
      </c>
      <c r="D5" s="13">
        <f>-5/3610</f>
        <v>-1.3850415512465374E-3</v>
      </c>
      <c r="E5" s="13">
        <f>46/3610</f>
        <v>1.2742382271468145E-2</v>
      </c>
      <c r="F5" s="9" t="s">
        <v>34</v>
      </c>
    </row>
    <row r="6" spans="1:7" ht="15.75" customHeight="1" x14ac:dyDescent="0.2">
      <c r="A6" s="10" t="s">
        <v>37</v>
      </c>
      <c r="B6" s="10">
        <v>1901</v>
      </c>
      <c r="C6" s="10">
        <v>1990</v>
      </c>
      <c r="D6">
        <v>0</v>
      </c>
      <c r="E6">
        <v>6.3835608110162034E-2</v>
      </c>
      <c r="F6" s="10" t="s">
        <v>38</v>
      </c>
      <c r="G6" s="10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6"/>
  <sheetViews>
    <sheetView workbookViewId="0">
      <selection activeCell="D6" sqref="D6:E6"/>
    </sheetView>
  </sheetViews>
  <sheetFormatPr defaultRowHeight="12.75" x14ac:dyDescent="0.2"/>
  <sheetData>
    <row r="1" spans="1:7" x14ac:dyDescent="0.2">
      <c r="A1" s="6" t="s">
        <v>0</v>
      </c>
      <c r="F1" s="6" t="s">
        <v>1</v>
      </c>
      <c r="G1" s="2">
        <v>0.95416999999999996</v>
      </c>
    </row>
    <row r="2" spans="1:7" x14ac:dyDescent="0.2">
      <c r="A2" s="6" t="s">
        <v>0</v>
      </c>
      <c r="F2" s="6" t="s">
        <v>2</v>
      </c>
      <c r="G2" s="2">
        <v>3.2896999999999998</v>
      </c>
    </row>
    <row r="3" spans="1:7" x14ac:dyDescent="0.2">
      <c r="A3" s="6" t="s">
        <v>0</v>
      </c>
      <c r="D3" s="9" t="s">
        <v>33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2" t="s">
        <v>14</v>
      </c>
      <c r="B5" s="6">
        <v>1992</v>
      </c>
      <c r="C5" s="6">
        <v>2017</v>
      </c>
      <c r="D5" s="13">
        <f>20/3610</f>
        <v>5.5401662049861496E-3</v>
      </c>
      <c r="E5" s="13">
        <f>15/3610</f>
        <v>4.1551246537396124E-3</v>
      </c>
      <c r="F5" s="9" t="s">
        <v>34</v>
      </c>
    </row>
    <row r="6" spans="1:7" ht="14.25" x14ac:dyDescent="0.2">
      <c r="A6" s="10" t="s">
        <v>37</v>
      </c>
      <c r="B6" s="10">
        <v>1901</v>
      </c>
      <c r="C6" s="10">
        <v>1990</v>
      </c>
      <c r="D6">
        <v>0</v>
      </c>
      <c r="E6">
        <v>6.3835608110162034E-2</v>
      </c>
      <c r="F6" s="10" t="s">
        <v>38</v>
      </c>
      <c r="G6" s="10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workbookViewId="0">
      <selection activeCell="G5" sqref="G5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8" x14ac:dyDescent="0.2">
      <c r="A1" s="9" t="s">
        <v>0</v>
      </c>
      <c r="B1" s="9" t="s">
        <v>20</v>
      </c>
      <c r="C1" s="9"/>
      <c r="E1" t="s">
        <v>31</v>
      </c>
    </row>
    <row r="2" spans="1:8" x14ac:dyDescent="0.2">
      <c r="A2" s="9" t="s">
        <v>0</v>
      </c>
      <c r="B2" s="9" t="s">
        <v>35</v>
      </c>
      <c r="C2" s="9"/>
    </row>
    <row r="3" spans="1:8" x14ac:dyDescent="0.2">
      <c r="A3" s="9" t="s">
        <v>0</v>
      </c>
      <c r="C3" s="9"/>
    </row>
    <row r="4" spans="1:8" x14ac:dyDescent="0.2">
      <c r="B4" s="9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</row>
    <row r="5" spans="1:8" x14ac:dyDescent="0.2">
      <c r="A5" s="9" t="s">
        <v>21</v>
      </c>
      <c r="B5" s="9">
        <v>2</v>
      </c>
      <c r="C5" s="9">
        <f>(0.7+1.5+1.5+2)/4</f>
        <v>1.425</v>
      </c>
      <c r="D5" s="9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9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9" t="s">
        <v>29</v>
      </c>
      <c r="B7" s="9">
        <v>2</v>
      </c>
      <c r="C7" s="9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9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9" t="s">
        <v>30</v>
      </c>
      <c r="B9" s="9">
        <v>2</v>
      </c>
      <c r="C9" s="9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9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2021-10-06T08:22:37Z</dcterms:modified>
</cp:coreProperties>
</file>