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g\Documents\Python\project01\data\raw_data\ComparisonEstimates\"/>
    </mc:Choice>
  </mc:AlternateContent>
  <xr:revisionPtr revIDLastSave="0" documentId="13_ncr:1_{58CF08F2-9331-4995-BAD7-0B30A94B12F3}" xr6:coauthVersionLast="47" xr6:coauthVersionMax="47" xr10:uidLastSave="{00000000-0000-0000-0000-000000000000}"/>
  <bookViews>
    <workbookView xWindow="-120" yWindow="-120" windowWidth="29040" windowHeight="15840" activeTab="10" xr2:uid="{00000000-000D-0000-FFFF-FFFF00000000}"/>
  </bookViews>
  <sheets>
    <sheet name="GMSL" sheetId="1" r:id="rId1"/>
    <sheet name="Steric" sheetId="2" r:id="rId2"/>
    <sheet name="Glaciers" sheetId="3" r:id="rId3"/>
    <sheet name="GrIS" sheetId="5" r:id="rId4"/>
    <sheet name="AIS" sheetId="4" r:id="rId5"/>
    <sheet name="WAIS" sheetId="6" r:id="rId6"/>
    <sheet name="EAIS" sheetId="7" r:id="rId7"/>
    <sheet name="PEN" sheetId="9" r:id="rId8"/>
    <sheet name="Expert" sheetId="8" r:id="rId9"/>
    <sheet name="transposed ar6" sheetId="11" r:id="rId10"/>
    <sheet name="Frederikse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9" l="1"/>
  <c r="D5" i="9"/>
  <c r="E5" i="7"/>
  <c r="D5" i="7"/>
  <c r="E5" i="6"/>
  <c r="D5" i="6"/>
  <c r="J2" i="5"/>
  <c r="K2" i="5"/>
  <c r="R7" i="11"/>
  <c r="P7" i="11"/>
  <c r="N7" i="11"/>
  <c r="L7" i="11"/>
  <c r="J7" i="11"/>
  <c r="H7" i="11"/>
  <c r="R6" i="11"/>
  <c r="P6" i="11"/>
  <c r="N6" i="11"/>
  <c r="L6" i="11"/>
  <c r="J6" i="11"/>
  <c r="H6" i="11"/>
  <c r="R5" i="11"/>
  <c r="P5" i="11"/>
  <c r="N5" i="11"/>
  <c r="L5" i="11"/>
  <c r="J5" i="11"/>
  <c r="H5" i="11"/>
  <c r="R4" i="11"/>
  <c r="P4" i="11"/>
  <c r="N4" i="11"/>
  <c r="L4" i="11"/>
  <c r="J4" i="11"/>
  <c r="H4" i="11"/>
  <c r="R3" i="11"/>
  <c r="P3" i="11"/>
  <c r="N3" i="11"/>
  <c r="L3" i="11"/>
  <c r="J3" i="11"/>
  <c r="H3" i="11"/>
  <c r="F7" i="11"/>
  <c r="F6" i="11"/>
  <c r="F5" i="11"/>
  <c r="F4" i="11"/>
  <c r="F3" i="11"/>
  <c r="F10" i="1"/>
  <c r="E10" i="1"/>
  <c r="C10" i="8"/>
  <c r="C9" i="8"/>
  <c r="C8" i="8"/>
  <c r="C7" i="8"/>
  <c r="C6" i="8"/>
  <c r="C5" i="8"/>
</calcChain>
</file>

<file path=xl/sharedStrings.xml><?xml version="1.0" encoding="utf-8"?>
<sst xmlns="http://schemas.openxmlformats.org/spreadsheetml/2006/main" count="459" uniqueCount="85">
  <si>
    <t>#</t>
  </si>
  <si>
    <t>std2likely</t>
  </si>
  <si>
    <t>std290</t>
  </si>
  <si>
    <t>Name</t>
  </si>
  <si>
    <t>Period start</t>
  </si>
  <si>
    <t>Period end</t>
  </si>
  <si>
    <t>Rate</t>
  </si>
  <si>
    <t>RateSigma</t>
  </si>
  <si>
    <t>Source</t>
  </si>
  <si>
    <t>Note</t>
  </si>
  <si>
    <t>https://www.earth-syst-sci-data.net/11/1189/2019/s</t>
  </si>
  <si>
    <t>PI</t>
  </si>
  <si>
    <t>Table needs careful readthrough</t>
  </si>
  <si>
    <t>Notes</t>
  </si>
  <si>
    <t>IMBIE2</t>
  </si>
  <si>
    <t>imbie2</t>
  </si>
  <si>
    <t>https://www.nature.com/articles/nature16183</t>
  </si>
  <si>
    <t>https://www.pnas.org/content/114/23/5946</t>
  </si>
  <si>
    <t>Kopp, R. E., Kemp, A. C., Bittermann, K., Horton, B. P., Donnelly, J. P., Gehrels, W. R., Hay, C. C., Mitrovica, J. X., Morrow, E. D., and Rahmstorf, S.: Temperature-driven global sea-level variability in the Common Era, P. Natl. Acad. Sci. USA, 113, E1434–E1441, 2016</t>
  </si>
  <si>
    <t xml:space="preserve">1850-1900 Estimate based on this paper provided by Kopp by email </t>
  </si>
  <si>
    <t>Expert estimates from Bamber PNAS 2019</t>
  </si>
  <si>
    <t>GMSL</t>
  </si>
  <si>
    <t>T2100</t>
  </si>
  <si>
    <t>avgT during 21stC</t>
  </si>
  <si>
    <t>SLR 5</t>
  </si>
  <si>
    <t>SLR 17</t>
  </si>
  <si>
    <t>SLR 50</t>
  </si>
  <si>
    <t>SLR 83</t>
  </si>
  <si>
    <t>SLR 95</t>
  </si>
  <si>
    <t>AIS</t>
  </si>
  <si>
    <t>GrIS</t>
  </si>
  <si>
    <t xml:space="preserve">Table2 https://www.pnas.org/content/116/23/11195 </t>
  </si>
  <si>
    <t>IMBIE 2, https://www.nature.com/articles/s41586-018-0179-y</t>
  </si>
  <si>
    <t>IMBIE 2, https://www.nature.com/articles/s41586-018-0179-y/tables/1</t>
  </si>
  <si>
    <t>Temperatures given relative to the preindustrial (1850-1900)</t>
  </si>
  <si>
    <t>https://www.nature.com/articles/s41586-019-1071-0?TB_iframe=true&amp;width=921.6&amp;height=921.6</t>
  </si>
  <si>
    <t>ar6 table 9.5</t>
  </si>
  <si>
    <t>Thermal expansion</t>
  </si>
  <si>
    <t>range</t>
  </si>
  <si>
    <t>mm/yr</t>
  </si>
  <si>
    <t>1901-1990</t>
  </si>
  <si>
    <t>{9.6.1.1}</t>
  </si>
  <si>
    <t>1971-2018</t>
  </si>
  <si>
    <t>{CCBox 9.1}</t>
  </si>
  <si>
    <t>1993-2018</t>
  </si>
  <si>
    <t>{9.6.1.2}</t>
  </si>
  <si>
    <t>2006-2018</t>
  </si>
  <si>
    <t>1901-2018</t>
  </si>
  <si>
    <t>Observed contribution</t>
  </si>
  <si>
    <t>to GMSL change</t>
  </si>
  <si>
    <t>Glaciers (ex. peripheral)</t>
  </si>
  <si>
    <t>Greenland incl. periphery</t>
  </si>
  <si>
    <t>Antarctic ice sheet (Incl. peripheral)</t>
  </si>
  <si>
    <t>Land water storage</t>
  </si>
  <si>
    <t>Sum</t>
  </si>
  <si>
    <t>observed GMSL</t>
  </si>
  <si>
    <t>https://www.ipcc.ch/report/ar6/wg1/downloads/report/IPCC_AR6_WGI_Chapter_09.pdf</t>
  </si>
  <si>
    <t>TODO: use non-overlapping periods from Zanna et al instead of ar6</t>
  </si>
  <si>
    <t>this has been updated-reflect the revisions in table 9.1</t>
  </si>
  <si>
    <t>AR6</t>
  </si>
  <si>
    <t>AR6 ch9</t>
  </si>
  <si>
    <t>ar6</t>
  </si>
  <si>
    <t>Does this include the periphery</t>
  </si>
  <si>
    <t>Frederikse</t>
  </si>
  <si>
    <t>FrederikseRate</t>
  </si>
  <si>
    <t>#1901-2018</t>
  </si>
  <si>
    <t>Component</t>
  </si>
  <si>
    <t xml:space="preserve"> </t>
  </si>
  <si>
    <t>obs</t>
  </si>
  <si>
    <t>steric</t>
  </si>
  <si>
    <t>grd_glac</t>
  </si>
  <si>
    <t>grd_GrIS</t>
  </si>
  <si>
    <t>grd_AIS</t>
  </si>
  <si>
    <t>grd_tws</t>
  </si>
  <si>
    <t>grd_total</t>
  </si>
  <si>
    <t>grd_tws_natural</t>
  </si>
  <si>
    <t>nan</t>
  </si>
  <si>
    <t>grd_tws_gwd</t>
  </si>
  <si>
    <t>grd_tws_dam</t>
  </si>
  <si>
    <t>grd_ice</t>
  </si>
  <si>
    <t>altimetry</t>
  </si>
  <si>
    <t>budget</t>
  </si>
  <si>
    <t>diff</t>
  </si>
  <si>
    <t>obs_steric</t>
  </si>
  <si>
    <t>Directly from frederikse data file … 90% comnverted to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</si>
</sst>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4"/>
      <color rgb="FF222222"/>
      <name val="Times New Roman"/>
      <family val="1"/>
    </font>
    <font>
      <sz val="10"/>
      <name val="Arial"/>
      <family val="2"/>
    </font>
    <font>
      <sz val="11"/>
      <name val="Consolas"/>
      <family val="3"/>
    </font>
    <font>
      <b/>
      <sz val="10"/>
      <color rgb="FF000000"/>
      <name val="Consolas"/>
      <family val="3"/>
    </font>
    <font>
      <sz val="10"/>
      <color rgb="FF000000"/>
      <name val="Consolas"/>
      <family val="3"/>
    </font>
    <font>
      <sz val="11"/>
      <color rgb="FF9C57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4" fillId="3" borderId="0" applyNumberFormat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6" fillId="0" borderId="0" xfId="1" applyAlignment="1"/>
    <xf numFmtId="0" fontId="7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0" fontId="2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NumberFormat="1" applyFont="1" applyAlignment="1">
      <alignment horizontal="right"/>
    </xf>
    <xf numFmtId="0" fontId="11" fillId="0" borderId="0" xfId="0" applyFont="1" applyAlignment="1">
      <alignment horizontal="right" vertical="center"/>
    </xf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4" fillId="3" borderId="0" xfId="2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nas.org/content/114/23/5946" TargetMode="External"/><Relationship Id="rId1" Type="http://schemas.openxmlformats.org/officeDocument/2006/relationships/hyperlink" Target="https://www.earth-syst-sci-data.net/11/1189/2019/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arth-syst-sci-data.net/11/1189/2019/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ture.com/articles/nature1618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2"/>
  <sheetViews>
    <sheetView workbookViewId="0">
      <selection activeCell="J17" sqref="J17"/>
    </sheetView>
  </sheetViews>
  <sheetFormatPr defaultColWidth="14.42578125" defaultRowHeight="15.75" customHeight="1" x14ac:dyDescent="0.2"/>
  <cols>
    <col min="2" max="4" width="11.140625" customWidth="1"/>
  </cols>
  <sheetData>
    <row r="1" spans="1:18" ht="12.75" x14ac:dyDescent="0.2">
      <c r="A1" s="1" t="s">
        <v>0</v>
      </c>
      <c r="D1" t="s">
        <v>63</v>
      </c>
      <c r="G1" s="1" t="s">
        <v>1</v>
      </c>
      <c r="H1" s="2">
        <v>0.95416999999999996</v>
      </c>
      <c r="I1" s="4" t="s">
        <v>10</v>
      </c>
    </row>
    <row r="2" spans="1:18" ht="12.75" x14ac:dyDescent="0.2">
      <c r="A2" s="1" t="s">
        <v>0</v>
      </c>
      <c r="G2" s="1" t="s">
        <v>2</v>
      </c>
      <c r="H2" s="2">
        <v>3.2896999999999998</v>
      </c>
      <c r="I2" s="7" t="s">
        <v>17</v>
      </c>
    </row>
    <row r="3" spans="1:18" ht="12.75" x14ac:dyDescent="0.2">
      <c r="A3" s="1" t="s">
        <v>0</v>
      </c>
      <c r="L3" s="21"/>
      <c r="M3" s="21"/>
      <c r="N3" s="21"/>
      <c r="O3" s="21"/>
      <c r="P3" s="21"/>
      <c r="Q3" s="21"/>
      <c r="R3" s="21"/>
    </row>
    <row r="4" spans="1:18" ht="12.75" x14ac:dyDescent="0.2">
      <c r="A4" s="3" t="s">
        <v>3</v>
      </c>
      <c r="B4" s="3" t="s">
        <v>4</v>
      </c>
      <c r="C4" s="3" t="s">
        <v>5</v>
      </c>
      <c r="D4" s="3" t="s">
        <v>64</v>
      </c>
      <c r="E4" s="3" t="s">
        <v>6</v>
      </c>
      <c r="F4" s="3" t="s">
        <v>7</v>
      </c>
      <c r="G4" s="3" t="s">
        <v>8</v>
      </c>
      <c r="H4" s="3" t="s">
        <v>9</v>
      </c>
      <c r="L4" s="21"/>
      <c r="M4" s="21"/>
      <c r="N4" s="21"/>
      <c r="O4" s="21"/>
      <c r="P4" s="21"/>
      <c r="Q4" s="21"/>
      <c r="R4" s="21"/>
    </row>
    <row r="5" spans="1:18" ht="12.75" x14ac:dyDescent="0.2">
      <c r="A5" t="s">
        <v>40</v>
      </c>
      <c r="B5" s="1">
        <v>1901</v>
      </c>
      <c r="C5" s="1">
        <v>1990</v>
      </c>
      <c r="D5" s="5">
        <v>1.35</v>
      </c>
      <c r="E5" s="21">
        <v>1.35</v>
      </c>
      <c r="F5" s="21">
        <v>0.34653615831230811</v>
      </c>
      <c r="G5" s="12" t="s">
        <v>60</v>
      </c>
      <c r="L5" s="21"/>
      <c r="M5" s="21"/>
      <c r="N5" s="21"/>
      <c r="O5" s="21"/>
      <c r="P5" s="21"/>
      <c r="Q5" s="21"/>
      <c r="R5" s="21"/>
    </row>
    <row r="6" spans="1:18" ht="12.75" x14ac:dyDescent="0.2">
      <c r="A6" t="s">
        <v>42</v>
      </c>
      <c r="B6" s="1">
        <v>1971</v>
      </c>
      <c r="C6" s="1">
        <v>2018</v>
      </c>
      <c r="D6" s="5">
        <v>2.31</v>
      </c>
      <c r="E6" s="21">
        <v>2.33</v>
      </c>
      <c r="F6" s="21">
        <v>0.47724716539502088</v>
      </c>
      <c r="G6" s="12" t="s">
        <v>60</v>
      </c>
      <c r="L6" s="21"/>
      <c r="M6" s="21"/>
      <c r="N6" s="21"/>
      <c r="O6" s="21"/>
      <c r="P6" s="21"/>
      <c r="Q6" s="21"/>
      <c r="R6" s="21"/>
    </row>
    <row r="7" spans="1:18" ht="12.75" x14ac:dyDescent="0.2">
      <c r="A7" t="s">
        <v>44</v>
      </c>
      <c r="B7" s="5">
        <v>1993</v>
      </c>
      <c r="C7" s="5">
        <v>2018</v>
      </c>
      <c r="D7" s="5">
        <v>3.78</v>
      </c>
      <c r="E7" s="16">
        <v>3.25</v>
      </c>
      <c r="F7" s="16">
        <v>0.22190473295437274</v>
      </c>
      <c r="G7" s="12" t="s">
        <v>60</v>
      </c>
      <c r="L7" s="21"/>
      <c r="M7" s="21"/>
      <c r="N7" s="21"/>
      <c r="O7" s="21"/>
      <c r="P7" s="21"/>
      <c r="Q7" s="21"/>
      <c r="R7" s="21"/>
    </row>
    <row r="8" spans="1:18" ht="12.75" x14ac:dyDescent="0.2">
      <c r="A8" t="s">
        <v>46</v>
      </c>
      <c r="B8" s="5">
        <v>2006</v>
      </c>
      <c r="C8" s="5">
        <v>2018</v>
      </c>
      <c r="D8" s="5">
        <v>3.89</v>
      </c>
      <c r="E8">
        <v>3.69</v>
      </c>
      <c r="F8">
        <v>0.29181992278931213</v>
      </c>
      <c r="G8" s="12" t="s">
        <v>60</v>
      </c>
      <c r="L8" s="21"/>
      <c r="M8" s="21"/>
      <c r="N8" s="21"/>
      <c r="O8" s="21"/>
      <c r="P8" s="21"/>
      <c r="Q8" s="21"/>
      <c r="R8" s="21"/>
    </row>
    <row r="9" spans="1:18" ht="12.75" x14ac:dyDescent="0.2">
      <c r="A9" t="s">
        <v>65</v>
      </c>
      <c r="B9" s="5">
        <v>1901</v>
      </c>
      <c r="C9" s="5">
        <v>2018</v>
      </c>
      <c r="D9" s="5">
        <v>1.77</v>
      </c>
      <c r="E9">
        <v>1.73</v>
      </c>
      <c r="F9">
        <v>0.27054138675259143</v>
      </c>
      <c r="G9" s="12" t="s">
        <v>60</v>
      </c>
      <c r="L9" s="21"/>
      <c r="M9" s="21"/>
      <c r="N9" s="21"/>
      <c r="O9" s="21"/>
      <c r="P9" s="21"/>
      <c r="Q9" s="21"/>
      <c r="R9" s="21"/>
    </row>
    <row r="10" spans="1:18" ht="12.75" x14ac:dyDescent="0.2">
      <c r="A10" s="1" t="s">
        <v>11</v>
      </c>
      <c r="B10" s="1">
        <v>1850</v>
      </c>
      <c r="C10" s="1">
        <v>1900</v>
      </c>
      <c r="D10" s="5"/>
      <c r="E10" s="5">
        <f>0.014*1000/50</f>
        <v>0.28000000000000003</v>
      </c>
      <c r="F10" s="5">
        <f>0.014*1000/50</f>
        <v>0.28000000000000003</v>
      </c>
      <c r="G10" s="1" t="s">
        <v>18</v>
      </c>
      <c r="H10" s="8" t="s">
        <v>19</v>
      </c>
      <c r="L10" s="21"/>
      <c r="M10" s="21"/>
      <c r="N10" s="21"/>
      <c r="O10" s="21"/>
      <c r="P10" s="21"/>
      <c r="Q10" s="21"/>
      <c r="R10" s="21"/>
    </row>
    <row r="11" spans="1:18" ht="15.75" customHeight="1" x14ac:dyDescent="0.2">
      <c r="L11" s="21"/>
      <c r="M11" s="21"/>
      <c r="N11" s="21"/>
      <c r="O11" s="21"/>
      <c r="P11" s="21"/>
      <c r="Q11" s="21"/>
      <c r="R11" s="21"/>
    </row>
    <row r="12" spans="1:18" ht="15.75" customHeight="1" x14ac:dyDescent="0.2">
      <c r="L12" s="21"/>
      <c r="M12" s="21"/>
      <c r="N12" s="21"/>
      <c r="O12" s="21"/>
      <c r="P12" s="21"/>
      <c r="Q12" s="21"/>
      <c r="R12" s="21"/>
    </row>
    <row r="13" spans="1:18" ht="15.75" customHeight="1" x14ac:dyDescent="0.2">
      <c r="L13" s="21"/>
      <c r="M13" s="21"/>
      <c r="N13" s="21"/>
      <c r="O13" s="21"/>
      <c r="P13" s="21"/>
      <c r="Q13" s="21"/>
      <c r="R13" s="21"/>
    </row>
    <row r="14" spans="1:18" ht="15.75" customHeight="1" x14ac:dyDescent="0.2">
      <c r="L14" s="21"/>
      <c r="M14" s="21"/>
      <c r="N14" s="21"/>
      <c r="O14" s="21"/>
      <c r="P14" s="21"/>
      <c r="Q14" s="21"/>
      <c r="R14" s="21"/>
    </row>
    <row r="15" spans="1:18" ht="15.75" customHeight="1" x14ac:dyDescent="0.2">
      <c r="L15" s="21"/>
      <c r="M15" s="21"/>
      <c r="N15" s="21"/>
      <c r="O15" s="21"/>
      <c r="P15" s="21"/>
      <c r="Q15" s="21"/>
      <c r="R15" s="21"/>
    </row>
    <row r="16" spans="1:18" ht="15.75" customHeight="1" x14ac:dyDescent="0.2">
      <c r="L16" s="21"/>
      <c r="M16" s="21"/>
      <c r="N16" s="21"/>
      <c r="O16" s="21"/>
      <c r="P16" s="21"/>
      <c r="Q16" s="21"/>
      <c r="R16" s="21"/>
    </row>
    <row r="17" spans="12:18" ht="15.75" customHeight="1" x14ac:dyDescent="0.2">
      <c r="L17" s="21"/>
      <c r="M17" s="21"/>
      <c r="N17" s="21"/>
      <c r="O17" s="21"/>
      <c r="P17" s="21"/>
      <c r="Q17" s="21"/>
      <c r="R17" s="21"/>
    </row>
    <row r="18" spans="12:18" ht="15.75" customHeight="1" x14ac:dyDescent="0.2">
      <c r="R18" s="21"/>
    </row>
    <row r="19" spans="12:18" ht="15.75" customHeight="1" x14ac:dyDescent="0.2">
      <c r="R19" s="21"/>
    </row>
    <row r="20" spans="12:18" ht="15.75" customHeight="1" x14ac:dyDescent="0.2">
      <c r="R20" s="21"/>
    </row>
    <row r="21" spans="12:18" ht="15.75" customHeight="1" x14ac:dyDescent="0.2">
      <c r="R21" s="21"/>
    </row>
    <row r="22" spans="12:18" ht="15.75" customHeight="1" x14ac:dyDescent="0.2">
      <c r="R22" s="16"/>
    </row>
  </sheetData>
  <hyperlinks>
    <hyperlink ref="I1" r:id="rId1" xr:uid="{00000000-0004-0000-0000-000000000000}"/>
    <hyperlink ref="I2" r:id="rId2" xr:uid="{F467BD4C-9F4B-4DD2-817D-8AC186017B59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C691-DD2C-453E-9956-962ECE938F19}">
  <dimension ref="A1:R24"/>
  <sheetViews>
    <sheetView workbookViewId="0">
      <selection activeCell="H19" sqref="H19"/>
    </sheetView>
  </sheetViews>
  <sheetFormatPr defaultRowHeight="12.75" x14ac:dyDescent="0.2"/>
  <cols>
    <col min="1" max="4" width="7.85546875" style="14" customWidth="1"/>
    <col min="5" max="9" width="7.85546875" style="16" customWidth="1"/>
    <col min="10" max="19" width="7.85546875" style="14" customWidth="1"/>
    <col min="20" max="16384" width="9.140625" style="14"/>
  </cols>
  <sheetData>
    <row r="1" spans="1:18" s="24" customFormat="1" x14ac:dyDescent="0.2">
      <c r="A1" s="23" t="s">
        <v>48</v>
      </c>
      <c r="B1" s="23"/>
      <c r="C1" s="23"/>
      <c r="D1" s="23" t="s">
        <v>49</v>
      </c>
      <c r="E1" s="23" t="s">
        <v>37</v>
      </c>
      <c r="F1" s="23" t="s">
        <v>37</v>
      </c>
      <c r="G1" s="23" t="s">
        <v>50</v>
      </c>
      <c r="H1" s="23" t="s">
        <v>50</v>
      </c>
      <c r="I1" s="23" t="s">
        <v>51</v>
      </c>
      <c r="J1" s="23" t="s">
        <v>51</v>
      </c>
      <c r="K1" s="23" t="s">
        <v>52</v>
      </c>
      <c r="L1" s="23" t="s">
        <v>52</v>
      </c>
      <c r="M1" s="23" t="s">
        <v>53</v>
      </c>
      <c r="N1" s="23" t="s">
        <v>53</v>
      </c>
      <c r="O1" s="23" t="s">
        <v>54</v>
      </c>
      <c r="P1" s="23"/>
      <c r="Q1" s="23" t="s">
        <v>55</v>
      </c>
      <c r="R1" s="23"/>
    </row>
    <row r="2" spans="1:18" x14ac:dyDescent="0.2">
      <c r="A2" s="21"/>
      <c r="B2" s="3" t="s">
        <v>4</v>
      </c>
      <c r="C2" s="3" t="s">
        <v>5</v>
      </c>
      <c r="D2" s="21"/>
      <c r="E2" s="21" t="s">
        <v>39</v>
      </c>
      <c r="F2" s="21" t="s">
        <v>38</v>
      </c>
      <c r="G2" s="21" t="s">
        <v>39</v>
      </c>
      <c r="H2" s="21" t="s">
        <v>38</v>
      </c>
      <c r="I2" s="21" t="s">
        <v>39</v>
      </c>
      <c r="J2" s="21" t="s">
        <v>38</v>
      </c>
      <c r="K2" s="21" t="s">
        <v>39</v>
      </c>
      <c r="L2" s="21" t="s">
        <v>38</v>
      </c>
      <c r="M2" s="21" t="s">
        <v>39</v>
      </c>
      <c r="N2" s="21" t="s">
        <v>38</v>
      </c>
      <c r="O2" s="21" t="s">
        <v>39</v>
      </c>
      <c r="P2" s="21" t="s">
        <v>38</v>
      </c>
      <c r="Q2" s="21" t="s">
        <v>39</v>
      </c>
      <c r="R2" s="21" t="s">
        <v>38</v>
      </c>
    </row>
    <row r="3" spans="1:18" x14ac:dyDescent="0.2">
      <c r="A3" s="21" t="s">
        <v>40</v>
      </c>
      <c r="B3" s="5">
        <v>1901</v>
      </c>
      <c r="C3" s="5">
        <v>1990</v>
      </c>
      <c r="D3" s="21" t="s">
        <v>41</v>
      </c>
      <c r="E3" s="21">
        <v>0.36</v>
      </c>
      <c r="F3" s="21">
        <f>ABS(0.17-0.54)/$B$19</f>
        <v>0.11247226190838071</v>
      </c>
      <c r="G3" s="21">
        <v>0.57999999999999996</v>
      </c>
      <c r="H3" s="21">
        <f>ABS(0.34-0.82)/$B$19</f>
        <v>0.14590996139465603</v>
      </c>
      <c r="I3" s="21">
        <v>0.33</v>
      </c>
      <c r="J3" s="21">
        <f>ABS(0.18-0.47)/$B$19</f>
        <v>8.8153935009271364E-2</v>
      </c>
      <c r="K3" s="21">
        <v>0</v>
      </c>
      <c r="L3" s="21">
        <f>ABS(-0.1-0.11)/$B$19</f>
        <v>6.3835608110162034E-2</v>
      </c>
      <c r="M3" s="21">
        <v>-0.15</v>
      </c>
      <c r="N3" s="21">
        <f>ABS(-0.35-0.04)/$B$19</f>
        <v>0.11855184363315803</v>
      </c>
      <c r="O3" s="21">
        <v>1.1100000000000001</v>
      </c>
      <c r="P3" s="21">
        <f>ABS(0.71-1.52)/$B$19</f>
        <v>0.24622305985348211</v>
      </c>
      <c r="Q3" s="21">
        <v>1.35</v>
      </c>
      <c r="R3" s="21">
        <f>ABS(0.78-1.92)/$B$19</f>
        <v>0.34653615831230811</v>
      </c>
    </row>
    <row r="4" spans="1:18" x14ac:dyDescent="0.2">
      <c r="A4" s="21" t="s">
        <v>42</v>
      </c>
      <c r="B4" s="5">
        <v>1971</v>
      </c>
      <c r="C4" s="5">
        <v>2018</v>
      </c>
      <c r="D4" s="21" t="s">
        <v>43</v>
      </c>
      <c r="E4" s="21">
        <v>1.01</v>
      </c>
      <c r="F4" s="22">
        <f>ABS(0.73-1.29)/$B$19</f>
        <v>0.17022828829376541</v>
      </c>
      <c r="G4" s="21">
        <v>0.44</v>
      </c>
      <c r="H4" s="21">
        <f>ABS(0.21-0.67)/$B$19</f>
        <v>0.13983037966987874</v>
      </c>
      <c r="I4" s="21">
        <v>0.25</v>
      </c>
      <c r="J4" s="21">
        <f>ABS(0.16-0.34)/$B$19</f>
        <v>5.4716235522996023E-2</v>
      </c>
      <c r="K4" s="21">
        <v>0.14000000000000001</v>
      </c>
      <c r="L4" s="21">
        <f>ABS(-0.09-0.37)/$B$19</f>
        <v>0.13983037966987871</v>
      </c>
      <c r="M4" s="21">
        <v>0.15</v>
      </c>
      <c r="N4" s="21">
        <f>ABS(-0.05-0.36)/$B$19</f>
        <v>0.12463142535793537</v>
      </c>
      <c r="O4" s="21">
        <v>2</v>
      </c>
      <c r="P4" s="21">
        <f>ABS(1.52-2.49)/$B$19</f>
        <v>0.29485971365170083</v>
      </c>
      <c r="Q4" s="21">
        <v>2.33</v>
      </c>
      <c r="R4" s="21">
        <f>ABS(1.55-3.12)/$B$19</f>
        <v>0.47724716539502088</v>
      </c>
    </row>
    <row r="5" spans="1:18" x14ac:dyDescent="0.2">
      <c r="A5" s="21" t="s">
        <v>44</v>
      </c>
      <c r="B5" s="5">
        <v>1993</v>
      </c>
      <c r="C5" s="5">
        <v>2018</v>
      </c>
      <c r="D5" s="21" t="s">
        <v>45</v>
      </c>
      <c r="E5" s="21">
        <v>1.31</v>
      </c>
      <c r="F5" s="22">
        <f>ABS(0.95-1.66)/$B$19</f>
        <v>0.21582515122959539</v>
      </c>
      <c r="G5" s="21">
        <v>0.55000000000000004</v>
      </c>
      <c r="H5" s="21">
        <f>ABS(0.4-0.7)/$B$19</f>
        <v>9.1193725871660011E-2</v>
      </c>
      <c r="I5" s="21">
        <v>0.43</v>
      </c>
      <c r="J5" s="21">
        <f>ABS(0.36-0.51)/$B$19</f>
        <v>4.5596862935830026E-2</v>
      </c>
      <c r="K5" s="21">
        <v>0.25</v>
      </c>
      <c r="L5" s="21">
        <f>ABS(0.16-0.33)/$B$19</f>
        <v>5.1676444660607355E-2</v>
      </c>
      <c r="M5" s="21">
        <v>0.31</v>
      </c>
      <c r="N5" s="21">
        <f>ABS(0.13-0.49)/$B$19</f>
        <v>0.10943247104599203</v>
      </c>
      <c r="O5" s="21">
        <v>2.85</v>
      </c>
      <c r="P5" s="21">
        <f>ABS(2.41-3.29)/$B$19</f>
        <v>0.26750159589020273</v>
      </c>
      <c r="Q5" s="21">
        <v>3.25</v>
      </c>
      <c r="R5" s="21">
        <f>ABS(2.88-3.61)/$B$19</f>
        <v>0.22190473295437274</v>
      </c>
    </row>
    <row r="6" spans="1:18" x14ac:dyDescent="0.2">
      <c r="A6" s="21" t="s">
        <v>46</v>
      </c>
      <c r="B6" s="5">
        <v>2006</v>
      </c>
      <c r="C6" s="5">
        <v>2018</v>
      </c>
      <c r="D6" s="21" t="s">
        <v>45</v>
      </c>
      <c r="E6" s="21">
        <v>1.39</v>
      </c>
      <c r="F6" s="21">
        <f>ABS(0.74-2.05)/$B$19</f>
        <v>0.39821260297291544</v>
      </c>
      <c r="G6" s="21">
        <v>0.62</v>
      </c>
      <c r="H6" s="21">
        <f>ABS(0.57-0.68)/$B$19</f>
        <v>3.3437699486275375E-2</v>
      </c>
      <c r="I6" s="21">
        <v>0.63</v>
      </c>
      <c r="J6" s="21">
        <f>ABS(0.51-0.74)/$B$19</f>
        <v>6.9915189834939356E-2</v>
      </c>
      <c r="K6" s="21">
        <v>0.37</v>
      </c>
      <c r="L6" s="21">
        <f>ABS(0.24-0.5)/$B$19</f>
        <v>7.9034562422105367E-2</v>
      </c>
      <c r="M6" s="21">
        <v>0.6</v>
      </c>
      <c r="N6" s="21">
        <f>ABS(0.32-0.88)/$B$19</f>
        <v>0.17022828829376541</v>
      </c>
      <c r="O6" s="21">
        <v>3.61</v>
      </c>
      <c r="P6" s="21">
        <f>ABS(2.88-4.35)/$B$19</f>
        <v>0.44684925677113407</v>
      </c>
      <c r="Q6" s="21">
        <v>3.69</v>
      </c>
      <c r="R6" s="21">
        <f>ABS(3.21-4.17)/$B$19</f>
        <v>0.29181992278931213</v>
      </c>
    </row>
    <row r="7" spans="1:18" x14ac:dyDescent="0.2">
      <c r="A7" s="21" t="s">
        <v>47</v>
      </c>
      <c r="B7" s="5">
        <v>1901</v>
      </c>
      <c r="C7" s="5">
        <v>2018</v>
      </c>
      <c r="D7" s="21" t="s">
        <v>41</v>
      </c>
      <c r="E7" s="21">
        <v>0.54</v>
      </c>
      <c r="F7" s="21">
        <f>ABS(0.4 -0.68)/$B$19</f>
        <v>8.5114144146882703E-2</v>
      </c>
      <c r="G7" s="21">
        <v>0.56999999999999995</v>
      </c>
      <c r="H7" s="21">
        <f>ABS(0.36-0.79)/$B$19</f>
        <v>0.13071100708271274</v>
      </c>
      <c r="I7" s="21">
        <v>0.35</v>
      </c>
      <c r="J7" s="21">
        <f>ABS(0.23-0.46)/$B$19</f>
        <v>6.9915189834939356E-2</v>
      </c>
      <c r="K7" s="21">
        <v>0.06</v>
      </c>
      <c r="L7" s="21">
        <f>ABS(-0.03-0.15)/$B$19</f>
        <v>5.4716235522996017E-2</v>
      </c>
      <c r="M7" s="21">
        <v>-0.11</v>
      </c>
      <c r="N7" s="21">
        <f>ABS(-0.39-0.17)/$B$19</f>
        <v>0.17022828829376541</v>
      </c>
      <c r="O7" s="21">
        <v>1.41</v>
      </c>
      <c r="P7" s="21">
        <f>ABS(1-1.82)/$B$19</f>
        <v>0.24926285071587079</v>
      </c>
      <c r="Q7" s="21">
        <v>1.73</v>
      </c>
      <c r="R7" s="21">
        <f>ABS(1.28-2.17)/$B$19</f>
        <v>0.27054138675259143</v>
      </c>
    </row>
    <row r="8" spans="1:18" x14ac:dyDescent="0.2">
      <c r="A8"/>
      <c r="B8" s="5"/>
      <c r="C8" s="5"/>
      <c r="D8"/>
      <c r="E8"/>
      <c r="F8"/>
      <c r="G8"/>
      <c r="H8"/>
      <c r="I8"/>
      <c r="J8"/>
      <c r="K8"/>
      <c r="L8"/>
      <c r="M8" s="21"/>
      <c r="N8" s="21"/>
      <c r="O8" s="21"/>
      <c r="P8" s="21"/>
      <c r="Q8" s="21"/>
      <c r="R8" s="21"/>
    </row>
    <row r="9" spans="1:18" x14ac:dyDescent="0.2">
      <c r="A9"/>
      <c r="B9" s="5"/>
      <c r="C9" s="5"/>
      <c r="D9"/>
      <c r="E9"/>
      <c r="F9"/>
      <c r="G9"/>
      <c r="H9"/>
      <c r="I9"/>
      <c r="J9"/>
      <c r="K9"/>
      <c r="L9"/>
      <c r="O9" s="16"/>
      <c r="P9" s="16"/>
      <c r="Q9" s="16"/>
      <c r="R9" s="16"/>
    </row>
    <row r="10" spans="1:18" x14ac:dyDescent="0.2">
      <c r="A10"/>
      <c r="B10" s="5"/>
      <c r="C10" s="5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x14ac:dyDescent="0.2">
      <c r="A11"/>
      <c r="B11" s="5"/>
      <c r="C11" s="5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x14ac:dyDescent="0.2">
      <c r="A12" s="21"/>
      <c r="B12" s="21"/>
      <c r="C12" s="21"/>
      <c r="D12" s="21"/>
      <c r="E12" s="21"/>
      <c r="F12" s="21"/>
      <c r="G12" s="21"/>
      <c r="H12" s="21"/>
      <c r="I12" s="21"/>
    </row>
    <row r="13" spans="1:18" x14ac:dyDescent="0.2">
      <c r="A13" s="21"/>
      <c r="B13" s="21"/>
      <c r="C13" s="21"/>
      <c r="D13" s="21"/>
      <c r="E13" s="21"/>
      <c r="F13" s="21"/>
      <c r="G13" s="21"/>
      <c r="H13" s="21"/>
      <c r="I13" s="21"/>
    </row>
    <row r="14" spans="1:18" x14ac:dyDescent="0.2">
      <c r="A14" s="21"/>
      <c r="B14" s="21"/>
      <c r="C14" s="21"/>
      <c r="D14" s="21"/>
      <c r="E14" s="21"/>
      <c r="F14" s="21"/>
      <c r="G14" s="21"/>
      <c r="H14" s="21"/>
      <c r="I14" s="21"/>
    </row>
    <row r="15" spans="1:18" x14ac:dyDescent="0.2">
      <c r="A15" s="21"/>
      <c r="B15" s="21"/>
      <c r="C15" s="21"/>
      <c r="D15" s="21"/>
      <c r="E15" s="21"/>
      <c r="F15" s="21"/>
      <c r="G15" s="21"/>
      <c r="H15" s="21"/>
      <c r="I15" s="21"/>
    </row>
    <row r="16" spans="1:18" x14ac:dyDescent="0.2">
      <c r="A16" s="21"/>
      <c r="B16" s="21"/>
      <c r="C16" s="21"/>
      <c r="D16" s="21"/>
      <c r="E16" s="22"/>
      <c r="F16" s="21"/>
      <c r="G16" s="21"/>
      <c r="H16" s="21"/>
      <c r="I16" s="21"/>
    </row>
    <row r="19" spans="1:5" x14ac:dyDescent="0.2">
      <c r="A19" s="5" t="s">
        <v>2</v>
      </c>
      <c r="B19" s="2">
        <v>3.2896999999999998</v>
      </c>
    </row>
    <row r="21" spans="1:5" x14ac:dyDescent="0.2">
      <c r="A21" s="14" t="s">
        <v>58</v>
      </c>
    </row>
    <row r="22" spans="1:5" x14ac:dyDescent="0.2">
      <c r="A22" s="14" t="s">
        <v>56</v>
      </c>
    </row>
    <row r="23" spans="1:5" ht="15" x14ac:dyDescent="0.2">
      <c r="E23" s="18"/>
    </row>
    <row r="24" spans="1:5" ht="15" x14ac:dyDescent="0.2">
      <c r="E24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40D5A-6A3D-4D73-8C57-3CF86E2ECC01}">
  <dimension ref="A2:E168"/>
  <sheetViews>
    <sheetView tabSelected="1" workbookViewId="0">
      <selection activeCell="G23" sqref="G23"/>
    </sheetView>
  </sheetViews>
  <sheetFormatPr defaultRowHeight="12.75" x14ac:dyDescent="0.2"/>
  <sheetData>
    <row r="2" spans="1:5" x14ac:dyDescent="0.2">
      <c r="B2" t="s">
        <v>84</v>
      </c>
    </row>
    <row r="4" spans="1:5" x14ac:dyDescent="0.2">
      <c r="A4" t="s">
        <v>68</v>
      </c>
      <c r="B4">
        <v>1900</v>
      </c>
      <c r="C4">
        <v>2018</v>
      </c>
      <c r="D4">
        <v>1.5589999999999999</v>
      </c>
      <c r="E4">
        <v>0.19800000000000001</v>
      </c>
    </row>
    <row r="5" spans="1:5" x14ac:dyDescent="0.2">
      <c r="A5" t="s">
        <v>68</v>
      </c>
      <c r="B5">
        <v>1957</v>
      </c>
      <c r="C5">
        <v>2018</v>
      </c>
      <c r="D5">
        <v>1.7749999999999999</v>
      </c>
      <c r="E5">
        <v>0.182</v>
      </c>
    </row>
    <row r="6" spans="1:5" x14ac:dyDescent="0.2">
      <c r="A6" t="s">
        <v>68</v>
      </c>
      <c r="B6">
        <v>1993</v>
      </c>
      <c r="C6">
        <v>2018</v>
      </c>
      <c r="D6">
        <v>3.35</v>
      </c>
      <c r="E6">
        <v>0.28100000000000003</v>
      </c>
    </row>
    <row r="7" spans="1:5" x14ac:dyDescent="0.2">
      <c r="A7" t="s">
        <v>68</v>
      </c>
      <c r="B7">
        <v>1900</v>
      </c>
      <c r="C7">
        <v>1949</v>
      </c>
      <c r="D7">
        <v>1.35</v>
      </c>
      <c r="E7">
        <v>0.309</v>
      </c>
    </row>
    <row r="8" spans="1:5" x14ac:dyDescent="0.2">
      <c r="A8" t="s">
        <v>68</v>
      </c>
      <c r="B8">
        <v>1950</v>
      </c>
      <c r="C8">
        <v>1999</v>
      </c>
      <c r="D8">
        <v>0.98699999999999999</v>
      </c>
      <c r="E8">
        <v>0.217</v>
      </c>
    </row>
    <row r="9" spans="1:5" x14ac:dyDescent="0.2">
      <c r="A9" t="s">
        <v>68</v>
      </c>
      <c r="B9">
        <v>1900</v>
      </c>
      <c r="C9">
        <v>1956</v>
      </c>
      <c r="D9">
        <v>1.552</v>
      </c>
      <c r="E9">
        <v>0.28499999999999998</v>
      </c>
    </row>
    <row r="10" spans="1:5" x14ac:dyDescent="0.2">
      <c r="A10" t="s">
        <v>68</v>
      </c>
      <c r="B10">
        <v>1957</v>
      </c>
      <c r="C10">
        <v>1993</v>
      </c>
      <c r="D10">
        <v>0.872</v>
      </c>
      <c r="E10">
        <v>0.23</v>
      </c>
    </row>
    <row r="11" spans="1:5" x14ac:dyDescent="0.2">
      <c r="A11" t="s">
        <v>68</v>
      </c>
      <c r="B11">
        <v>1901</v>
      </c>
      <c r="C11">
        <v>2018</v>
      </c>
      <c r="D11">
        <v>1.5669999999999999</v>
      </c>
      <c r="E11">
        <v>0.19</v>
      </c>
    </row>
    <row r="12" spans="1:5" x14ac:dyDescent="0.2">
      <c r="A12" t="s">
        <v>68</v>
      </c>
      <c r="B12">
        <v>1901</v>
      </c>
      <c r="C12">
        <v>1990</v>
      </c>
      <c r="D12">
        <v>1.4430000000000001</v>
      </c>
      <c r="E12">
        <v>0.22700000000000001</v>
      </c>
    </row>
    <row r="13" spans="1:5" x14ac:dyDescent="0.2">
      <c r="A13" t="s">
        <v>68</v>
      </c>
      <c r="B13">
        <v>1971</v>
      </c>
      <c r="C13">
        <v>2018</v>
      </c>
      <c r="D13">
        <v>2.2440000000000002</v>
      </c>
      <c r="E13">
        <v>0.187</v>
      </c>
    </row>
    <row r="14" spans="1:5" x14ac:dyDescent="0.2">
      <c r="A14" t="s">
        <v>68</v>
      </c>
      <c r="B14">
        <v>2006</v>
      </c>
      <c r="C14">
        <v>2018</v>
      </c>
      <c r="D14">
        <v>4.2779999999999996</v>
      </c>
      <c r="E14">
        <v>0.65100000000000002</v>
      </c>
    </row>
    <row r="15" spans="1:5" x14ac:dyDescent="0.2">
      <c r="A15" t="s">
        <v>69</v>
      </c>
      <c r="B15">
        <v>1900</v>
      </c>
      <c r="C15">
        <v>2018</v>
      </c>
      <c r="D15">
        <v>0.51900000000000002</v>
      </c>
      <c r="E15">
        <v>0.106</v>
      </c>
    </row>
    <row r="16" spans="1:5" x14ac:dyDescent="0.2">
      <c r="A16" t="s">
        <v>69</v>
      </c>
      <c r="B16">
        <v>1957</v>
      </c>
      <c r="C16">
        <v>2018</v>
      </c>
      <c r="D16">
        <v>0.70299999999999996</v>
      </c>
      <c r="E16">
        <v>0.10299999999999999</v>
      </c>
    </row>
    <row r="17" spans="1:5" ht="14.25" x14ac:dyDescent="0.2">
      <c r="A17" t="s">
        <v>69</v>
      </c>
      <c r="B17" s="25">
        <v>1993</v>
      </c>
      <c r="C17" s="25">
        <v>2018</v>
      </c>
      <c r="D17">
        <v>1.1930000000000001</v>
      </c>
      <c r="E17">
        <v>0.13900000000000001</v>
      </c>
    </row>
    <row r="18" spans="1:5" x14ac:dyDescent="0.2">
      <c r="A18" t="s">
        <v>69</v>
      </c>
      <c r="B18">
        <v>1900</v>
      </c>
      <c r="C18">
        <v>1949</v>
      </c>
      <c r="D18">
        <v>0.28999999999999998</v>
      </c>
      <c r="E18">
        <v>9.9000000000000005E-2</v>
      </c>
    </row>
    <row r="19" spans="1:5" x14ac:dyDescent="0.2">
      <c r="A19" t="s">
        <v>69</v>
      </c>
      <c r="B19">
        <v>1950</v>
      </c>
      <c r="C19">
        <v>1999</v>
      </c>
      <c r="D19">
        <v>0.47399999999999998</v>
      </c>
      <c r="E19">
        <v>0.108</v>
      </c>
    </row>
    <row r="20" spans="1:5" ht="14.25" x14ac:dyDescent="0.2">
      <c r="A20" t="s">
        <v>69</v>
      </c>
      <c r="B20" s="25">
        <v>1900</v>
      </c>
      <c r="C20" s="25">
        <v>1956</v>
      </c>
      <c r="D20">
        <v>0.32800000000000001</v>
      </c>
      <c r="E20">
        <v>9.8000000000000004E-2</v>
      </c>
    </row>
    <row r="21" spans="1:5" ht="14.25" x14ac:dyDescent="0.2">
      <c r="A21" t="s">
        <v>69</v>
      </c>
      <c r="B21" s="25">
        <v>1957</v>
      </c>
      <c r="C21" s="25">
        <v>1993</v>
      </c>
      <c r="D21">
        <v>0.42899999999999999</v>
      </c>
      <c r="E21">
        <v>0.129</v>
      </c>
    </row>
    <row r="22" spans="1:5" x14ac:dyDescent="0.2">
      <c r="A22" t="s">
        <v>69</v>
      </c>
      <c r="B22">
        <v>1901</v>
      </c>
      <c r="C22">
        <v>2018</v>
      </c>
      <c r="D22">
        <v>0.52600000000000002</v>
      </c>
      <c r="E22">
        <v>0.104</v>
      </c>
    </row>
    <row r="23" spans="1:5" x14ac:dyDescent="0.2">
      <c r="A23" t="s">
        <v>69</v>
      </c>
      <c r="B23">
        <v>1901</v>
      </c>
      <c r="C23">
        <v>1990</v>
      </c>
      <c r="D23">
        <v>0.42299999999999999</v>
      </c>
      <c r="E23">
        <v>0.104</v>
      </c>
    </row>
    <row r="24" spans="1:5" x14ac:dyDescent="0.2">
      <c r="A24" t="s">
        <v>69</v>
      </c>
      <c r="B24">
        <v>1971</v>
      </c>
      <c r="C24">
        <v>2018</v>
      </c>
      <c r="D24">
        <v>0.84699999999999998</v>
      </c>
      <c r="E24">
        <v>0.123</v>
      </c>
    </row>
    <row r="25" spans="1:5" x14ac:dyDescent="0.2">
      <c r="A25" t="s">
        <v>69</v>
      </c>
      <c r="B25">
        <v>2006</v>
      </c>
      <c r="C25">
        <v>2018</v>
      </c>
      <c r="D25">
        <v>1.1719999999999999</v>
      </c>
      <c r="E25">
        <v>0.13200000000000001</v>
      </c>
    </row>
    <row r="26" spans="1:5" x14ac:dyDescent="0.2">
      <c r="A26" t="s">
        <v>70</v>
      </c>
      <c r="B26">
        <v>1900</v>
      </c>
      <c r="C26">
        <v>2018</v>
      </c>
      <c r="D26">
        <v>0.70099999999999996</v>
      </c>
      <c r="E26">
        <v>0.108</v>
      </c>
    </row>
    <row r="27" spans="1:5" x14ac:dyDescent="0.2">
      <c r="A27" t="s">
        <v>70</v>
      </c>
      <c r="B27">
        <v>1957</v>
      </c>
      <c r="C27">
        <v>2018</v>
      </c>
      <c r="D27">
        <v>0.52100000000000002</v>
      </c>
      <c r="E27">
        <v>0.114</v>
      </c>
    </row>
    <row r="28" spans="1:5" x14ac:dyDescent="0.2">
      <c r="A28" t="s">
        <v>70</v>
      </c>
      <c r="B28">
        <v>1993</v>
      </c>
      <c r="C28">
        <v>2018</v>
      </c>
      <c r="D28">
        <v>0.67100000000000004</v>
      </c>
      <c r="E28">
        <v>9.8000000000000004E-2</v>
      </c>
    </row>
    <row r="29" spans="1:5" x14ac:dyDescent="0.2">
      <c r="A29" t="s">
        <v>70</v>
      </c>
      <c r="B29">
        <v>1900</v>
      </c>
      <c r="C29">
        <v>1949</v>
      </c>
      <c r="D29">
        <v>0.94399999999999995</v>
      </c>
      <c r="E29">
        <v>0.13700000000000001</v>
      </c>
    </row>
    <row r="30" spans="1:5" x14ac:dyDescent="0.2">
      <c r="A30" t="s">
        <v>70</v>
      </c>
      <c r="B30">
        <v>1950</v>
      </c>
      <c r="C30">
        <v>1999</v>
      </c>
      <c r="D30">
        <v>0.45800000000000002</v>
      </c>
      <c r="E30">
        <v>0.13900000000000001</v>
      </c>
    </row>
    <row r="31" spans="1:5" x14ac:dyDescent="0.2">
      <c r="A31" t="s">
        <v>70</v>
      </c>
      <c r="B31">
        <v>1900</v>
      </c>
      <c r="C31">
        <v>1956</v>
      </c>
      <c r="D31">
        <v>0.94199999999999995</v>
      </c>
      <c r="E31">
        <v>0.13300000000000001</v>
      </c>
    </row>
    <row r="32" spans="1:5" x14ac:dyDescent="0.2">
      <c r="A32" t="s">
        <v>70</v>
      </c>
      <c r="B32">
        <v>1957</v>
      </c>
      <c r="C32">
        <v>1993</v>
      </c>
      <c r="D32">
        <v>0.40300000000000002</v>
      </c>
      <c r="E32">
        <v>0.154</v>
      </c>
    </row>
    <row r="33" spans="1:5" x14ac:dyDescent="0.2">
      <c r="A33" t="s">
        <v>70</v>
      </c>
      <c r="B33">
        <v>1901</v>
      </c>
      <c r="C33">
        <v>2018</v>
      </c>
      <c r="D33">
        <v>0.69799999999999995</v>
      </c>
      <c r="E33">
        <v>0.108</v>
      </c>
    </row>
    <row r="34" spans="1:5" x14ac:dyDescent="0.2">
      <c r="A34" t="s">
        <v>70</v>
      </c>
      <c r="B34">
        <v>1901</v>
      </c>
      <c r="C34">
        <v>1990</v>
      </c>
      <c r="D34">
        <v>0.77600000000000002</v>
      </c>
      <c r="E34">
        <v>0.11600000000000001</v>
      </c>
    </row>
    <row r="35" spans="1:5" x14ac:dyDescent="0.2">
      <c r="A35" t="s">
        <v>70</v>
      </c>
      <c r="B35">
        <v>1971</v>
      </c>
      <c r="C35">
        <v>2018</v>
      </c>
      <c r="D35">
        <v>0.58199999999999996</v>
      </c>
      <c r="E35">
        <v>0.114</v>
      </c>
    </row>
    <row r="36" spans="1:5" x14ac:dyDescent="0.2">
      <c r="A36" t="s">
        <v>70</v>
      </c>
      <c r="B36">
        <v>2006</v>
      </c>
      <c r="C36">
        <v>2018</v>
      </c>
      <c r="D36">
        <v>0.67800000000000005</v>
      </c>
      <c r="E36">
        <v>5.8000000000000003E-2</v>
      </c>
    </row>
    <row r="37" spans="1:5" x14ac:dyDescent="0.2">
      <c r="A37" t="s">
        <v>71</v>
      </c>
      <c r="B37">
        <v>1900</v>
      </c>
      <c r="C37">
        <v>2018</v>
      </c>
      <c r="D37">
        <v>0.443</v>
      </c>
      <c r="E37">
        <v>5.2999999999999999E-2</v>
      </c>
    </row>
    <row r="38" spans="1:5" x14ac:dyDescent="0.2">
      <c r="A38" t="s">
        <v>71</v>
      </c>
      <c r="B38">
        <v>1957</v>
      </c>
      <c r="C38">
        <v>2018</v>
      </c>
      <c r="D38">
        <v>0.29899999999999999</v>
      </c>
      <c r="E38">
        <v>0.05</v>
      </c>
    </row>
    <row r="39" spans="1:5" x14ac:dyDescent="0.2">
      <c r="A39" t="s">
        <v>71</v>
      </c>
      <c r="B39">
        <v>1993</v>
      </c>
      <c r="C39">
        <v>2018</v>
      </c>
      <c r="D39">
        <v>0.65400000000000003</v>
      </c>
      <c r="E39">
        <v>4.8000000000000001E-2</v>
      </c>
    </row>
    <row r="40" spans="1:5" x14ac:dyDescent="0.2">
      <c r="A40" t="s">
        <v>71</v>
      </c>
      <c r="B40">
        <v>1900</v>
      </c>
      <c r="C40">
        <v>1949</v>
      </c>
      <c r="D40">
        <v>0.57099999999999995</v>
      </c>
      <c r="E40">
        <v>0.10299999999999999</v>
      </c>
    </row>
    <row r="41" spans="1:5" x14ac:dyDescent="0.2">
      <c r="A41" t="s">
        <v>71</v>
      </c>
      <c r="B41">
        <v>1950</v>
      </c>
      <c r="C41">
        <v>1999</v>
      </c>
      <c r="D41">
        <v>0.23699999999999999</v>
      </c>
      <c r="E41">
        <v>5.5E-2</v>
      </c>
    </row>
    <row r="42" spans="1:5" x14ac:dyDescent="0.2">
      <c r="A42" t="s">
        <v>71</v>
      </c>
      <c r="B42">
        <v>1900</v>
      </c>
      <c r="C42">
        <v>1956</v>
      </c>
      <c r="D42">
        <v>0.58599999999999997</v>
      </c>
      <c r="E42">
        <v>9.4E-2</v>
      </c>
    </row>
    <row r="43" spans="1:5" x14ac:dyDescent="0.2">
      <c r="A43" t="s">
        <v>71</v>
      </c>
      <c r="B43">
        <v>1957</v>
      </c>
      <c r="C43">
        <v>1993</v>
      </c>
      <c r="D43">
        <v>0.20699999999999999</v>
      </c>
      <c r="E43">
        <v>6.3E-2</v>
      </c>
    </row>
    <row r="44" spans="1:5" x14ac:dyDescent="0.2">
      <c r="A44" t="s">
        <v>71</v>
      </c>
      <c r="B44">
        <v>1901</v>
      </c>
      <c r="C44">
        <v>2018</v>
      </c>
      <c r="D44">
        <v>0.442</v>
      </c>
      <c r="E44">
        <v>5.5E-2</v>
      </c>
    </row>
    <row r="45" spans="1:5" x14ac:dyDescent="0.2">
      <c r="A45" t="s">
        <v>71</v>
      </c>
      <c r="B45">
        <v>1901</v>
      </c>
      <c r="C45">
        <v>1990</v>
      </c>
      <c r="D45">
        <v>0.50800000000000001</v>
      </c>
      <c r="E45">
        <v>6.2E-2</v>
      </c>
    </row>
    <row r="46" spans="1:5" x14ac:dyDescent="0.2">
      <c r="A46" t="s">
        <v>71</v>
      </c>
      <c r="B46">
        <v>1971</v>
      </c>
      <c r="C46">
        <v>2018</v>
      </c>
      <c r="D46">
        <v>0.34200000000000003</v>
      </c>
      <c r="E46">
        <v>5.1999999999999998E-2</v>
      </c>
    </row>
    <row r="47" spans="1:5" x14ac:dyDescent="0.2">
      <c r="A47" t="s">
        <v>71</v>
      </c>
      <c r="B47">
        <v>2006</v>
      </c>
      <c r="C47">
        <v>2018</v>
      </c>
      <c r="D47">
        <v>0.85</v>
      </c>
      <c r="E47">
        <v>4.8000000000000001E-2</v>
      </c>
    </row>
    <row r="48" spans="1:5" x14ac:dyDescent="0.2">
      <c r="A48" t="s">
        <v>72</v>
      </c>
      <c r="B48">
        <v>1900</v>
      </c>
      <c r="C48">
        <v>2018</v>
      </c>
      <c r="D48">
        <v>7.5999999999999998E-2</v>
      </c>
      <c r="E48">
        <v>5.2999999999999999E-2</v>
      </c>
    </row>
    <row r="49" spans="1:5" x14ac:dyDescent="0.2">
      <c r="A49" t="s">
        <v>72</v>
      </c>
      <c r="B49">
        <v>1957</v>
      </c>
      <c r="C49">
        <v>2018</v>
      </c>
      <c r="D49">
        <v>0.13</v>
      </c>
      <c r="E49">
        <v>0.05</v>
      </c>
    </row>
    <row r="50" spans="1:5" x14ac:dyDescent="0.2">
      <c r="A50" t="s">
        <v>72</v>
      </c>
      <c r="B50">
        <v>1993</v>
      </c>
      <c r="C50">
        <v>2018</v>
      </c>
      <c r="D50">
        <v>0.32</v>
      </c>
      <c r="E50">
        <v>6.9000000000000006E-2</v>
      </c>
    </row>
    <row r="51" spans="1:5" x14ac:dyDescent="0.2">
      <c r="A51" t="s">
        <v>72</v>
      </c>
      <c r="B51">
        <v>1900</v>
      </c>
      <c r="C51">
        <v>1949</v>
      </c>
      <c r="D51">
        <v>5.3999999999999999E-2</v>
      </c>
      <c r="E51">
        <v>5.7000000000000002E-2</v>
      </c>
    </row>
    <row r="52" spans="1:5" x14ac:dyDescent="0.2">
      <c r="A52" t="s">
        <v>72</v>
      </c>
      <c r="B52">
        <v>1950</v>
      </c>
      <c r="C52">
        <v>1999</v>
      </c>
      <c r="D52">
        <v>0.06</v>
      </c>
      <c r="E52">
        <v>5.7000000000000002E-2</v>
      </c>
    </row>
    <row r="53" spans="1:5" x14ac:dyDescent="0.2">
      <c r="A53" t="s">
        <v>72</v>
      </c>
      <c r="B53">
        <v>1900</v>
      </c>
      <c r="C53">
        <v>1956</v>
      </c>
      <c r="D53">
        <v>5.3999999999999999E-2</v>
      </c>
      <c r="E53">
        <v>5.8000000000000003E-2</v>
      </c>
    </row>
    <row r="54" spans="1:5" x14ac:dyDescent="0.2">
      <c r="A54" t="s">
        <v>72</v>
      </c>
      <c r="B54">
        <v>1957</v>
      </c>
      <c r="C54">
        <v>1993</v>
      </c>
      <c r="D54">
        <v>5.1999999999999998E-2</v>
      </c>
      <c r="E54">
        <v>5.7000000000000002E-2</v>
      </c>
    </row>
    <row r="55" spans="1:5" x14ac:dyDescent="0.2">
      <c r="A55" t="s">
        <v>72</v>
      </c>
      <c r="B55">
        <v>1901</v>
      </c>
      <c r="C55">
        <v>2018</v>
      </c>
      <c r="D55">
        <v>7.9000000000000001E-2</v>
      </c>
      <c r="E55">
        <v>5.2999999999999999E-2</v>
      </c>
    </row>
    <row r="56" spans="1:5" x14ac:dyDescent="0.2">
      <c r="A56" t="s">
        <v>72</v>
      </c>
      <c r="B56">
        <v>1901</v>
      </c>
      <c r="C56">
        <v>1990</v>
      </c>
      <c r="D56">
        <v>5.2999999999999999E-2</v>
      </c>
      <c r="E56">
        <v>5.8000000000000003E-2</v>
      </c>
    </row>
    <row r="57" spans="1:5" x14ac:dyDescent="0.2">
      <c r="A57" t="s">
        <v>72</v>
      </c>
      <c r="B57">
        <v>1971</v>
      </c>
      <c r="C57">
        <v>2018</v>
      </c>
      <c r="D57">
        <v>0.17100000000000001</v>
      </c>
      <c r="E57">
        <v>5.6000000000000001E-2</v>
      </c>
    </row>
    <row r="58" spans="1:5" x14ac:dyDescent="0.2">
      <c r="A58" t="s">
        <v>72</v>
      </c>
      <c r="B58">
        <v>2006</v>
      </c>
      <c r="C58">
        <v>2018</v>
      </c>
      <c r="D58">
        <v>0.496</v>
      </c>
      <c r="E58">
        <v>7.2999999999999995E-2</v>
      </c>
    </row>
    <row r="59" spans="1:5" x14ac:dyDescent="0.2">
      <c r="A59" t="s">
        <v>73</v>
      </c>
      <c r="B59">
        <v>1900</v>
      </c>
      <c r="C59">
        <v>2018</v>
      </c>
      <c r="D59">
        <v>-0.21299999999999999</v>
      </c>
      <c r="E59">
        <v>0.08</v>
      </c>
    </row>
    <row r="60" spans="1:5" x14ac:dyDescent="0.2">
      <c r="A60" t="s">
        <v>73</v>
      </c>
      <c r="B60">
        <v>1957</v>
      </c>
      <c r="C60">
        <v>2018</v>
      </c>
      <c r="D60">
        <v>-0.14499999999999999</v>
      </c>
      <c r="E60">
        <v>0.1</v>
      </c>
    </row>
    <row r="61" spans="1:5" x14ac:dyDescent="0.2">
      <c r="A61" t="s">
        <v>73</v>
      </c>
      <c r="B61">
        <v>1993</v>
      </c>
      <c r="C61">
        <v>2018</v>
      </c>
      <c r="D61">
        <v>0.313</v>
      </c>
      <c r="E61">
        <v>0.107</v>
      </c>
    </row>
    <row r="62" spans="1:5" x14ac:dyDescent="0.2">
      <c r="A62" t="s">
        <v>73</v>
      </c>
      <c r="B62">
        <v>1900</v>
      </c>
      <c r="C62">
        <v>1949</v>
      </c>
      <c r="D62">
        <v>-2.3E-2</v>
      </c>
      <c r="E62">
        <v>5.1999999999999998E-2</v>
      </c>
    </row>
    <row r="63" spans="1:5" x14ac:dyDescent="0.2">
      <c r="A63" t="s">
        <v>73</v>
      </c>
      <c r="B63">
        <v>1950</v>
      </c>
      <c r="C63">
        <v>1999</v>
      </c>
      <c r="D63">
        <v>-0.438</v>
      </c>
      <c r="E63">
        <v>0.11899999999999999</v>
      </c>
    </row>
    <row r="64" spans="1:5" x14ac:dyDescent="0.2">
      <c r="A64" t="s">
        <v>73</v>
      </c>
      <c r="B64">
        <v>1900</v>
      </c>
      <c r="C64">
        <v>1956</v>
      </c>
      <c r="D64">
        <v>-4.2999999999999997E-2</v>
      </c>
      <c r="E64">
        <v>5.0999999999999997E-2</v>
      </c>
    </row>
    <row r="65" spans="1:5" x14ac:dyDescent="0.2">
      <c r="A65" t="s">
        <v>73</v>
      </c>
      <c r="B65">
        <v>1957</v>
      </c>
      <c r="C65">
        <v>1993</v>
      </c>
      <c r="D65">
        <v>-0.49099999999999999</v>
      </c>
      <c r="E65">
        <v>0.13100000000000001</v>
      </c>
    </row>
    <row r="66" spans="1:5" x14ac:dyDescent="0.2">
      <c r="A66" t="s">
        <v>73</v>
      </c>
      <c r="B66">
        <v>1901</v>
      </c>
      <c r="C66">
        <v>2018</v>
      </c>
      <c r="D66">
        <v>-0.216</v>
      </c>
      <c r="E66">
        <v>7.9000000000000001E-2</v>
      </c>
    </row>
    <row r="67" spans="1:5" x14ac:dyDescent="0.2">
      <c r="A67" t="s">
        <v>73</v>
      </c>
      <c r="B67">
        <v>1901</v>
      </c>
      <c r="C67">
        <v>1990</v>
      </c>
      <c r="D67">
        <v>-0.253</v>
      </c>
      <c r="E67">
        <v>7.0000000000000007E-2</v>
      </c>
    </row>
    <row r="68" spans="1:5" x14ac:dyDescent="0.2">
      <c r="A68" t="s">
        <v>73</v>
      </c>
      <c r="B68">
        <v>1971</v>
      </c>
      <c r="C68">
        <v>2018</v>
      </c>
      <c r="D68">
        <v>7.0999999999999994E-2</v>
      </c>
      <c r="E68">
        <v>8.7999999999999995E-2</v>
      </c>
    </row>
    <row r="69" spans="1:5" x14ac:dyDescent="0.2">
      <c r="A69" t="s">
        <v>73</v>
      </c>
      <c r="B69">
        <v>2006</v>
      </c>
      <c r="C69">
        <v>2018</v>
      </c>
      <c r="D69">
        <v>0.501</v>
      </c>
      <c r="E69">
        <v>0.14000000000000001</v>
      </c>
    </row>
    <row r="70" spans="1:5" x14ac:dyDescent="0.2">
      <c r="A70" t="s">
        <v>74</v>
      </c>
      <c r="B70">
        <v>1900</v>
      </c>
      <c r="C70">
        <v>2018</v>
      </c>
      <c r="D70">
        <v>1.0089999999999999</v>
      </c>
      <c r="E70">
        <v>0.17899999999999999</v>
      </c>
    </row>
    <row r="71" spans="1:5" x14ac:dyDescent="0.2">
      <c r="A71" t="s">
        <v>74</v>
      </c>
      <c r="B71">
        <v>1957</v>
      </c>
      <c r="C71">
        <v>2018</v>
      </c>
      <c r="D71">
        <v>0.80300000000000005</v>
      </c>
      <c r="E71">
        <v>0.191</v>
      </c>
    </row>
    <row r="72" spans="1:5" x14ac:dyDescent="0.2">
      <c r="A72" t="s">
        <v>74</v>
      </c>
      <c r="B72">
        <v>1993</v>
      </c>
      <c r="C72">
        <v>2018</v>
      </c>
      <c r="D72">
        <v>1.9670000000000001</v>
      </c>
      <c r="E72">
        <v>0.20599999999999999</v>
      </c>
    </row>
    <row r="73" spans="1:5" x14ac:dyDescent="0.2">
      <c r="A73" t="s">
        <v>74</v>
      </c>
      <c r="B73">
        <v>1900</v>
      </c>
      <c r="C73">
        <v>1949</v>
      </c>
      <c r="D73">
        <v>1.5489999999999999</v>
      </c>
      <c r="E73">
        <v>0.215</v>
      </c>
    </row>
    <row r="74" spans="1:5" x14ac:dyDescent="0.2">
      <c r="A74" t="s">
        <v>74</v>
      </c>
      <c r="B74">
        <v>1950</v>
      </c>
      <c r="C74">
        <v>1999</v>
      </c>
      <c r="D74">
        <v>0.31900000000000001</v>
      </c>
      <c r="E74">
        <v>0.22900000000000001</v>
      </c>
    </row>
    <row r="75" spans="1:5" x14ac:dyDescent="0.2">
      <c r="A75" t="s">
        <v>74</v>
      </c>
      <c r="B75">
        <v>1900</v>
      </c>
      <c r="C75">
        <v>1956</v>
      </c>
      <c r="D75">
        <v>1.5429999999999999</v>
      </c>
      <c r="E75">
        <v>0.20399999999999999</v>
      </c>
    </row>
    <row r="76" spans="1:5" x14ac:dyDescent="0.2">
      <c r="A76" t="s">
        <v>74</v>
      </c>
      <c r="B76">
        <v>1957</v>
      </c>
      <c r="C76">
        <v>1993</v>
      </c>
      <c r="D76">
        <v>0.16900000000000001</v>
      </c>
      <c r="E76">
        <v>0.23599999999999999</v>
      </c>
    </row>
    <row r="77" spans="1:5" x14ac:dyDescent="0.2">
      <c r="A77" t="s">
        <v>74</v>
      </c>
      <c r="B77">
        <v>1901</v>
      </c>
      <c r="C77">
        <v>2018</v>
      </c>
      <c r="D77">
        <v>0.999</v>
      </c>
      <c r="E77">
        <v>0.17899999999999999</v>
      </c>
    </row>
    <row r="78" spans="1:5" x14ac:dyDescent="0.2">
      <c r="A78" t="s">
        <v>74</v>
      </c>
      <c r="B78">
        <v>1901</v>
      </c>
      <c r="C78">
        <v>1990</v>
      </c>
      <c r="D78">
        <v>1.0860000000000001</v>
      </c>
      <c r="E78">
        <v>0.189</v>
      </c>
    </row>
    <row r="79" spans="1:5" x14ac:dyDescent="0.2">
      <c r="A79" t="s">
        <v>74</v>
      </c>
      <c r="B79">
        <v>1971</v>
      </c>
      <c r="C79">
        <v>2018</v>
      </c>
      <c r="D79">
        <v>1.1719999999999999</v>
      </c>
      <c r="E79">
        <v>0.19600000000000001</v>
      </c>
    </row>
    <row r="80" spans="1:5" x14ac:dyDescent="0.2">
      <c r="A80" t="s">
        <v>74</v>
      </c>
      <c r="B80">
        <v>2006</v>
      </c>
      <c r="C80">
        <v>2018</v>
      </c>
      <c r="D80">
        <v>2.54</v>
      </c>
      <c r="E80">
        <v>0.22900000000000001</v>
      </c>
    </row>
    <row r="81" spans="1:5" x14ac:dyDescent="0.2">
      <c r="A81" t="s">
        <v>75</v>
      </c>
      <c r="B81">
        <v>1900</v>
      </c>
      <c r="C81">
        <v>2018</v>
      </c>
      <c r="D81" t="s">
        <v>76</v>
      </c>
      <c r="E81" t="s">
        <v>76</v>
      </c>
    </row>
    <row r="82" spans="1:5" x14ac:dyDescent="0.2">
      <c r="A82" t="s">
        <v>75</v>
      </c>
      <c r="B82">
        <v>1957</v>
      </c>
      <c r="C82">
        <v>2018</v>
      </c>
      <c r="D82" t="s">
        <v>76</v>
      </c>
      <c r="E82" t="s">
        <v>76</v>
      </c>
    </row>
    <row r="83" spans="1:5" x14ac:dyDescent="0.2">
      <c r="A83" t="s">
        <v>75</v>
      </c>
      <c r="B83">
        <v>1993</v>
      </c>
      <c r="C83">
        <v>2018</v>
      </c>
      <c r="D83" t="s">
        <v>76</v>
      </c>
      <c r="E83" t="s">
        <v>76</v>
      </c>
    </row>
    <row r="84" spans="1:5" x14ac:dyDescent="0.2">
      <c r="A84" t="s">
        <v>75</v>
      </c>
      <c r="B84">
        <v>1900</v>
      </c>
      <c r="C84">
        <v>1949</v>
      </c>
      <c r="D84">
        <v>-3.5000000000000003E-2</v>
      </c>
      <c r="E84">
        <v>0.02</v>
      </c>
    </row>
    <row r="85" spans="1:5" x14ac:dyDescent="0.2">
      <c r="A85" t="s">
        <v>75</v>
      </c>
      <c r="B85">
        <v>1950</v>
      </c>
      <c r="C85">
        <v>1999</v>
      </c>
      <c r="D85">
        <v>-7.0999999999999994E-2</v>
      </c>
      <c r="E85">
        <v>1.9E-2</v>
      </c>
    </row>
    <row r="86" spans="1:5" x14ac:dyDescent="0.2">
      <c r="A86" t="s">
        <v>75</v>
      </c>
      <c r="B86">
        <v>1900</v>
      </c>
      <c r="C86">
        <v>1956</v>
      </c>
      <c r="D86">
        <v>-4.8000000000000001E-2</v>
      </c>
      <c r="E86">
        <v>1.9E-2</v>
      </c>
    </row>
    <row r="87" spans="1:5" x14ac:dyDescent="0.2">
      <c r="A87" t="s">
        <v>75</v>
      </c>
      <c r="B87">
        <v>1957</v>
      </c>
      <c r="C87">
        <v>1993</v>
      </c>
      <c r="D87">
        <v>-7.6999999999999999E-2</v>
      </c>
      <c r="E87">
        <v>2.1999999999999999E-2</v>
      </c>
    </row>
    <row r="88" spans="1:5" x14ac:dyDescent="0.2">
      <c r="A88" t="s">
        <v>75</v>
      </c>
      <c r="B88">
        <v>1901</v>
      </c>
      <c r="C88">
        <v>2018</v>
      </c>
      <c r="D88" t="s">
        <v>76</v>
      </c>
      <c r="E88" t="s">
        <v>76</v>
      </c>
    </row>
    <row r="89" spans="1:5" x14ac:dyDescent="0.2">
      <c r="A89" t="s">
        <v>75</v>
      </c>
      <c r="B89">
        <v>1901</v>
      </c>
      <c r="C89">
        <v>1990</v>
      </c>
      <c r="D89">
        <v>-0.10100000000000001</v>
      </c>
      <c r="E89">
        <v>1.9E-2</v>
      </c>
    </row>
    <row r="90" spans="1:5" x14ac:dyDescent="0.2">
      <c r="A90" t="s">
        <v>75</v>
      </c>
      <c r="B90">
        <v>1971</v>
      </c>
      <c r="C90">
        <v>2018</v>
      </c>
      <c r="D90" t="s">
        <v>76</v>
      </c>
      <c r="E90" t="s">
        <v>76</v>
      </c>
    </row>
    <row r="91" spans="1:5" x14ac:dyDescent="0.2">
      <c r="A91" t="s">
        <v>75</v>
      </c>
      <c r="B91">
        <v>2006</v>
      </c>
      <c r="C91">
        <v>2018</v>
      </c>
      <c r="D91" t="s">
        <v>76</v>
      </c>
      <c r="E91" t="s">
        <v>76</v>
      </c>
    </row>
    <row r="92" spans="1:5" x14ac:dyDescent="0.2">
      <c r="A92" t="s">
        <v>77</v>
      </c>
      <c r="B92">
        <v>1900</v>
      </c>
      <c r="C92">
        <v>2018</v>
      </c>
      <c r="D92" t="s">
        <v>76</v>
      </c>
      <c r="E92" t="s">
        <v>76</v>
      </c>
    </row>
    <row r="93" spans="1:5" x14ac:dyDescent="0.2">
      <c r="A93" t="s">
        <v>77</v>
      </c>
      <c r="B93">
        <v>1957</v>
      </c>
      <c r="C93">
        <v>2018</v>
      </c>
      <c r="D93" t="s">
        <v>76</v>
      </c>
      <c r="E93" t="s">
        <v>76</v>
      </c>
    </row>
    <row r="94" spans="1:5" x14ac:dyDescent="0.2">
      <c r="A94" t="s">
        <v>77</v>
      </c>
      <c r="B94">
        <v>1993</v>
      </c>
      <c r="C94">
        <v>2018</v>
      </c>
      <c r="D94" t="s">
        <v>76</v>
      </c>
      <c r="E94" t="s">
        <v>76</v>
      </c>
    </row>
    <row r="95" spans="1:5" x14ac:dyDescent="0.2">
      <c r="A95" t="s">
        <v>77</v>
      </c>
      <c r="B95">
        <v>1900</v>
      </c>
      <c r="C95">
        <v>1949</v>
      </c>
      <c r="D95">
        <v>4.8000000000000001E-2</v>
      </c>
      <c r="E95">
        <v>3.9E-2</v>
      </c>
    </row>
    <row r="96" spans="1:5" x14ac:dyDescent="0.2">
      <c r="A96" t="s">
        <v>77</v>
      </c>
      <c r="B96">
        <v>1950</v>
      </c>
      <c r="C96">
        <v>1999</v>
      </c>
      <c r="D96">
        <v>0.16400000000000001</v>
      </c>
      <c r="E96">
        <v>0.05</v>
      </c>
    </row>
    <row r="97" spans="1:5" x14ac:dyDescent="0.2">
      <c r="A97" t="s">
        <v>77</v>
      </c>
      <c r="B97">
        <v>1900</v>
      </c>
      <c r="C97">
        <v>1956</v>
      </c>
      <c r="D97">
        <v>5.1999999999999998E-2</v>
      </c>
      <c r="E97">
        <v>3.5999999999999997E-2</v>
      </c>
    </row>
    <row r="98" spans="1:5" x14ac:dyDescent="0.2">
      <c r="A98" t="s">
        <v>77</v>
      </c>
      <c r="B98">
        <v>1957</v>
      </c>
      <c r="C98">
        <v>1993</v>
      </c>
      <c r="D98">
        <v>0.16400000000000001</v>
      </c>
      <c r="E98">
        <v>5.0999999999999997E-2</v>
      </c>
    </row>
    <row r="99" spans="1:5" x14ac:dyDescent="0.2">
      <c r="A99" t="s">
        <v>77</v>
      </c>
      <c r="B99">
        <v>1901</v>
      </c>
      <c r="C99">
        <v>2018</v>
      </c>
      <c r="D99" t="s">
        <v>76</v>
      </c>
      <c r="E99" t="s">
        <v>76</v>
      </c>
    </row>
    <row r="100" spans="1:5" x14ac:dyDescent="0.2">
      <c r="A100" t="s">
        <v>77</v>
      </c>
      <c r="B100">
        <v>1901</v>
      </c>
      <c r="C100">
        <v>1990</v>
      </c>
      <c r="D100">
        <v>8.7999999999999995E-2</v>
      </c>
      <c r="E100">
        <v>4.1000000000000002E-2</v>
      </c>
    </row>
    <row r="101" spans="1:5" x14ac:dyDescent="0.2">
      <c r="A101" t="s">
        <v>77</v>
      </c>
      <c r="B101">
        <v>1971</v>
      </c>
      <c r="C101">
        <v>2018</v>
      </c>
      <c r="D101" t="s">
        <v>76</v>
      </c>
      <c r="E101" t="s">
        <v>76</v>
      </c>
    </row>
    <row r="102" spans="1:5" x14ac:dyDescent="0.2">
      <c r="A102" t="s">
        <v>77</v>
      </c>
      <c r="B102">
        <v>2006</v>
      </c>
      <c r="C102">
        <v>2018</v>
      </c>
      <c r="D102" t="s">
        <v>76</v>
      </c>
      <c r="E102" t="s">
        <v>76</v>
      </c>
    </row>
    <row r="103" spans="1:5" x14ac:dyDescent="0.2">
      <c r="A103" t="s">
        <v>78</v>
      </c>
      <c r="B103">
        <v>1900</v>
      </c>
      <c r="C103">
        <v>2018</v>
      </c>
      <c r="D103" t="s">
        <v>76</v>
      </c>
      <c r="E103" t="s">
        <v>76</v>
      </c>
    </row>
    <row r="104" spans="1:5" x14ac:dyDescent="0.2">
      <c r="A104" t="s">
        <v>78</v>
      </c>
      <c r="B104">
        <v>1957</v>
      </c>
      <c r="C104">
        <v>2018</v>
      </c>
      <c r="D104" t="s">
        <v>76</v>
      </c>
      <c r="E104" t="s">
        <v>76</v>
      </c>
    </row>
    <row r="105" spans="1:5" x14ac:dyDescent="0.2">
      <c r="A105" t="s">
        <v>78</v>
      </c>
      <c r="B105">
        <v>1993</v>
      </c>
      <c r="C105">
        <v>2018</v>
      </c>
      <c r="D105" t="s">
        <v>76</v>
      </c>
      <c r="E105" t="s">
        <v>76</v>
      </c>
    </row>
    <row r="106" spans="1:5" x14ac:dyDescent="0.2">
      <c r="A106" t="s">
        <v>78</v>
      </c>
      <c r="B106">
        <v>1900</v>
      </c>
      <c r="C106">
        <v>1949</v>
      </c>
      <c r="D106">
        <v>-3.5000000000000003E-2</v>
      </c>
      <c r="E106">
        <v>6.7000000000000004E-2</v>
      </c>
    </row>
    <row r="107" spans="1:5" x14ac:dyDescent="0.2">
      <c r="A107" t="s">
        <v>78</v>
      </c>
      <c r="B107">
        <v>1950</v>
      </c>
      <c r="C107">
        <v>1999</v>
      </c>
      <c r="D107">
        <v>-0.53300000000000003</v>
      </c>
      <c r="E107">
        <v>0.121</v>
      </c>
    </row>
    <row r="108" spans="1:5" x14ac:dyDescent="0.2">
      <c r="A108" t="s">
        <v>78</v>
      </c>
      <c r="B108">
        <v>1900</v>
      </c>
      <c r="C108">
        <v>1956</v>
      </c>
      <c r="D108">
        <v>-0.05</v>
      </c>
      <c r="E108">
        <v>6.8000000000000005E-2</v>
      </c>
    </row>
    <row r="109" spans="1:5" x14ac:dyDescent="0.2">
      <c r="A109" t="s">
        <v>78</v>
      </c>
      <c r="B109">
        <v>1957</v>
      </c>
      <c r="C109">
        <v>1993</v>
      </c>
      <c r="D109">
        <v>-0.58199999999999996</v>
      </c>
      <c r="E109">
        <v>0.13100000000000001</v>
      </c>
    </row>
    <row r="110" spans="1:5" x14ac:dyDescent="0.2">
      <c r="A110" t="s">
        <v>78</v>
      </c>
      <c r="B110">
        <v>1901</v>
      </c>
      <c r="C110">
        <v>2018</v>
      </c>
      <c r="D110" t="s">
        <v>76</v>
      </c>
      <c r="E110" t="s">
        <v>76</v>
      </c>
    </row>
    <row r="111" spans="1:5" x14ac:dyDescent="0.2">
      <c r="A111" t="s">
        <v>78</v>
      </c>
      <c r="B111">
        <v>1901</v>
      </c>
      <c r="C111">
        <v>1990</v>
      </c>
      <c r="D111">
        <v>-0.24099999999999999</v>
      </c>
      <c r="E111">
        <v>0.08</v>
      </c>
    </row>
    <row r="112" spans="1:5" x14ac:dyDescent="0.2">
      <c r="A112" t="s">
        <v>78</v>
      </c>
      <c r="B112">
        <v>1971</v>
      </c>
      <c r="C112">
        <v>2018</v>
      </c>
      <c r="D112" t="s">
        <v>76</v>
      </c>
      <c r="E112" t="s">
        <v>76</v>
      </c>
    </row>
    <row r="113" spans="1:5" x14ac:dyDescent="0.2">
      <c r="A113" t="s">
        <v>78</v>
      </c>
      <c r="B113">
        <v>2006</v>
      </c>
      <c r="C113">
        <v>2018</v>
      </c>
      <c r="D113" t="s">
        <v>76</v>
      </c>
      <c r="E113" t="s">
        <v>76</v>
      </c>
    </row>
    <row r="114" spans="1:5" x14ac:dyDescent="0.2">
      <c r="A114" t="s">
        <v>79</v>
      </c>
      <c r="B114">
        <v>1900</v>
      </c>
      <c r="C114">
        <v>2018</v>
      </c>
      <c r="D114">
        <v>1.2190000000000001</v>
      </c>
      <c r="E114">
        <v>0.14199999999999999</v>
      </c>
    </row>
    <row r="115" spans="1:5" x14ac:dyDescent="0.2">
      <c r="A115" t="s">
        <v>79</v>
      </c>
      <c r="B115">
        <v>1957</v>
      </c>
      <c r="C115">
        <v>2018</v>
      </c>
      <c r="D115">
        <v>0.94899999999999995</v>
      </c>
      <c r="E115">
        <v>0.14599999999999999</v>
      </c>
    </row>
    <row r="116" spans="1:5" x14ac:dyDescent="0.2">
      <c r="A116" t="s">
        <v>79</v>
      </c>
      <c r="B116">
        <v>1993</v>
      </c>
      <c r="C116">
        <v>2018</v>
      </c>
      <c r="D116">
        <v>1.643</v>
      </c>
      <c r="E116">
        <v>0.14499999999999999</v>
      </c>
    </row>
    <row r="117" spans="1:5" x14ac:dyDescent="0.2">
      <c r="A117" t="s">
        <v>79</v>
      </c>
      <c r="B117">
        <v>1900</v>
      </c>
      <c r="C117">
        <v>1949</v>
      </c>
      <c r="D117">
        <v>1.5680000000000001</v>
      </c>
      <c r="E117">
        <v>0.19600000000000001</v>
      </c>
    </row>
    <row r="118" spans="1:5" x14ac:dyDescent="0.2">
      <c r="A118" t="s">
        <v>79</v>
      </c>
      <c r="B118">
        <v>1950</v>
      </c>
      <c r="C118">
        <v>1999</v>
      </c>
      <c r="D118">
        <v>0.753</v>
      </c>
      <c r="E118">
        <v>0.16900000000000001</v>
      </c>
    </row>
    <row r="119" spans="1:5" x14ac:dyDescent="0.2">
      <c r="A119" t="s">
        <v>79</v>
      </c>
      <c r="B119">
        <v>1900</v>
      </c>
      <c r="C119">
        <v>1956</v>
      </c>
      <c r="D119">
        <v>1.5820000000000001</v>
      </c>
      <c r="E119">
        <v>0.183</v>
      </c>
    </row>
    <row r="120" spans="1:5" x14ac:dyDescent="0.2">
      <c r="A120" t="s">
        <v>79</v>
      </c>
      <c r="B120">
        <v>1957</v>
      </c>
      <c r="C120">
        <v>1993</v>
      </c>
      <c r="D120">
        <v>0.66400000000000003</v>
      </c>
      <c r="E120">
        <v>0.182</v>
      </c>
    </row>
    <row r="121" spans="1:5" x14ac:dyDescent="0.2">
      <c r="A121" t="s">
        <v>79</v>
      </c>
      <c r="B121">
        <v>1901</v>
      </c>
      <c r="C121">
        <v>2018</v>
      </c>
      <c r="D121">
        <v>1.218</v>
      </c>
      <c r="E121">
        <v>0.14000000000000001</v>
      </c>
    </row>
    <row r="122" spans="1:5" x14ac:dyDescent="0.2">
      <c r="A122" t="s">
        <v>79</v>
      </c>
      <c r="B122">
        <v>1901</v>
      </c>
      <c r="C122">
        <v>1990</v>
      </c>
      <c r="D122">
        <v>1.34</v>
      </c>
      <c r="E122">
        <v>0.155</v>
      </c>
    </row>
    <row r="123" spans="1:5" x14ac:dyDescent="0.2">
      <c r="A123" t="s">
        <v>79</v>
      </c>
      <c r="B123">
        <v>1971</v>
      </c>
      <c r="C123">
        <v>2018</v>
      </c>
      <c r="D123">
        <v>1.097</v>
      </c>
      <c r="E123">
        <v>0.152</v>
      </c>
    </row>
    <row r="124" spans="1:5" x14ac:dyDescent="0.2">
      <c r="A124" t="s">
        <v>79</v>
      </c>
      <c r="B124">
        <v>2006</v>
      </c>
      <c r="C124">
        <v>2018</v>
      </c>
      <c r="D124">
        <v>2.0209999999999999</v>
      </c>
      <c r="E124">
        <v>0.115</v>
      </c>
    </row>
    <row r="125" spans="1:5" x14ac:dyDescent="0.2">
      <c r="A125" t="s">
        <v>80</v>
      </c>
      <c r="B125">
        <v>1900</v>
      </c>
      <c r="C125">
        <v>2018</v>
      </c>
      <c r="D125" t="s">
        <v>76</v>
      </c>
      <c r="E125" t="s">
        <v>76</v>
      </c>
    </row>
    <row r="126" spans="1:5" x14ac:dyDescent="0.2">
      <c r="A126" t="s">
        <v>80</v>
      </c>
      <c r="B126">
        <v>1957</v>
      </c>
      <c r="C126">
        <v>2018</v>
      </c>
      <c r="D126" t="s">
        <v>76</v>
      </c>
      <c r="E126" t="s">
        <v>76</v>
      </c>
    </row>
    <row r="127" spans="1:5" x14ac:dyDescent="0.2">
      <c r="A127" t="s">
        <v>80</v>
      </c>
      <c r="B127">
        <v>1993</v>
      </c>
      <c r="C127">
        <v>2018</v>
      </c>
      <c r="D127">
        <v>3.3149999999999999</v>
      </c>
      <c r="E127">
        <v>0.27600000000000002</v>
      </c>
    </row>
    <row r="128" spans="1:5" x14ac:dyDescent="0.2">
      <c r="A128" t="s">
        <v>80</v>
      </c>
      <c r="B128">
        <v>1900</v>
      </c>
      <c r="C128">
        <v>1949</v>
      </c>
      <c r="D128" t="s">
        <v>76</v>
      </c>
      <c r="E128" t="s">
        <v>76</v>
      </c>
    </row>
    <row r="129" spans="1:5" x14ac:dyDescent="0.2">
      <c r="A129" t="s">
        <v>80</v>
      </c>
      <c r="B129">
        <v>1950</v>
      </c>
      <c r="C129">
        <v>1999</v>
      </c>
      <c r="D129" t="s">
        <v>76</v>
      </c>
      <c r="E129" t="s">
        <v>76</v>
      </c>
    </row>
    <row r="130" spans="1:5" x14ac:dyDescent="0.2">
      <c r="A130" t="s">
        <v>80</v>
      </c>
      <c r="B130">
        <v>1900</v>
      </c>
      <c r="C130">
        <v>1956</v>
      </c>
      <c r="D130" t="s">
        <v>76</v>
      </c>
      <c r="E130" t="s">
        <v>76</v>
      </c>
    </row>
    <row r="131" spans="1:5" x14ac:dyDescent="0.2">
      <c r="A131" t="s">
        <v>80</v>
      </c>
      <c r="B131">
        <v>1957</v>
      </c>
      <c r="C131">
        <v>1993</v>
      </c>
      <c r="D131" t="s">
        <v>76</v>
      </c>
      <c r="E131" t="s">
        <v>76</v>
      </c>
    </row>
    <row r="132" spans="1:5" x14ac:dyDescent="0.2">
      <c r="A132" t="s">
        <v>80</v>
      </c>
      <c r="B132">
        <v>1901</v>
      </c>
      <c r="C132">
        <v>2018</v>
      </c>
      <c r="D132" t="s">
        <v>76</v>
      </c>
      <c r="E132" t="s">
        <v>76</v>
      </c>
    </row>
    <row r="133" spans="1:5" x14ac:dyDescent="0.2">
      <c r="A133" t="s">
        <v>80</v>
      </c>
      <c r="B133">
        <v>1901</v>
      </c>
      <c r="C133">
        <v>1990</v>
      </c>
      <c r="D133" t="s">
        <v>76</v>
      </c>
      <c r="E133" t="s">
        <v>76</v>
      </c>
    </row>
    <row r="134" spans="1:5" x14ac:dyDescent="0.2">
      <c r="A134" t="s">
        <v>80</v>
      </c>
      <c r="B134">
        <v>1971</v>
      </c>
      <c r="C134">
        <v>2018</v>
      </c>
      <c r="D134" t="s">
        <v>76</v>
      </c>
      <c r="E134" t="s">
        <v>76</v>
      </c>
    </row>
    <row r="135" spans="1:5" x14ac:dyDescent="0.2">
      <c r="A135" t="s">
        <v>80</v>
      </c>
      <c r="B135">
        <v>2006</v>
      </c>
      <c r="C135">
        <v>2018</v>
      </c>
      <c r="D135">
        <v>4.1349999999999998</v>
      </c>
      <c r="E135">
        <v>0.30599999999999999</v>
      </c>
    </row>
    <row r="136" spans="1:5" x14ac:dyDescent="0.2">
      <c r="A136" t="s">
        <v>81</v>
      </c>
      <c r="B136">
        <v>1900</v>
      </c>
      <c r="C136">
        <v>2018</v>
      </c>
      <c r="D136">
        <v>1.5249999999999999</v>
      </c>
      <c r="E136">
        <v>0.191</v>
      </c>
    </row>
    <row r="137" spans="1:5" x14ac:dyDescent="0.2">
      <c r="A137" t="s">
        <v>81</v>
      </c>
      <c r="B137">
        <v>1957</v>
      </c>
      <c r="C137">
        <v>2018</v>
      </c>
      <c r="D137">
        <v>1.5109999999999999</v>
      </c>
      <c r="E137">
        <v>0.20200000000000001</v>
      </c>
    </row>
    <row r="138" spans="1:5" x14ac:dyDescent="0.2">
      <c r="A138" t="s">
        <v>81</v>
      </c>
      <c r="B138">
        <v>1993</v>
      </c>
      <c r="C138">
        <v>2018</v>
      </c>
      <c r="D138">
        <v>3.1579999999999999</v>
      </c>
      <c r="E138">
        <v>0.24099999999999999</v>
      </c>
    </row>
    <row r="139" spans="1:5" x14ac:dyDescent="0.2">
      <c r="A139" t="s">
        <v>81</v>
      </c>
      <c r="B139">
        <v>1900</v>
      </c>
      <c r="C139">
        <v>1949</v>
      </c>
      <c r="D139">
        <v>1.837</v>
      </c>
      <c r="E139">
        <v>0.23</v>
      </c>
    </row>
    <row r="140" spans="1:5" x14ac:dyDescent="0.2">
      <c r="A140" t="s">
        <v>81</v>
      </c>
      <c r="B140">
        <v>1950</v>
      </c>
      <c r="C140">
        <v>1999</v>
      </c>
      <c r="D140">
        <v>0.78900000000000003</v>
      </c>
      <c r="E140">
        <v>0.23400000000000001</v>
      </c>
    </row>
    <row r="141" spans="1:5" x14ac:dyDescent="0.2">
      <c r="A141" t="s">
        <v>81</v>
      </c>
      <c r="B141">
        <v>1900</v>
      </c>
      <c r="C141">
        <v>1956</v>
      </c>
      <c r="D141">
        <v>1.87</v>
      </c>
      <c r="E141">
        <v>0.22</v>
      </c>
    </row>
    <row r="142" spans="1:5" x14ac:dyDescent="0.2">
      <c r="A142" t="s">
        <v>81</v>
      </c>
      <c r="B142">
        <v>1957</v>
      </c>
      <c r="C142">
        <v>1993</v>
      </c>
      <c r="D142">
        <v>0.60199999999999998</v>
      </c>
      <c r="E142">
        <v>0.25700000000000001</v>
      </c>
    </row>
    <row r="143" spans="1:5" x14ac:dyDescent="0.2">
      <c r="A143" t="s">
        <v>81</v>
      </c>
      <c r="B143">
        <v>1901</v>
      </c>
      <c r="C143">
        <v>2018</v>
      </c>
      <c r="D143">
        <v>1.524</v>
      </c>
      <c r="E143">
        <v>0.193</v>
      </c>
    </row>
    <row r="144" spans="1:5" x14ac:dyDescent="0.2">
      <c r="A144" t="s">
        <v>81</v>
      </c>
      <c r="B144">
        <v>1901</v>
      </c>
      <c r="C144">
        <v>1990</v>
      </c>
      <c r="D144">
        <v>1.502</v>
      </c>
      <c r="E144">
        <v>0.2</v>
      </c>
    </row>
    <row r="145" spans="1:5" x14ac:dyDescent="0.2">
      <c r="A145" t="s">
        <v>81</v>
      </c>
      <c r="B145">
        <v>1971</v>
      </c>
      <c r="C145">
        <v>2018</v>
      </c>
      <c r="D145">
        <v>2.0169999999999999</v>
      </c>
      <c r="E145">
        <v>0.214</v>
      </c>
    </row>
    <row r="146" spans="1:5" x14ac:dyDescent="0.2">
      <c r="A146" t="s">
        <v>81</v>
      </c>
      <c r="B146">
        <v>2006</v>
      </c>
      <c r="C146">
        <v>2018</v>
      </c>
      <c r="D146">
        <v>3.7109999999999999</v>
      </c>
      <c r="E146">
        <v>0.247</v>
      </c>
    </row>
    <row r="147" spans="1:5" x14ac:dyDescent="0.2">
      <c r="A147" t="s">
        <v>82</v>
      </c>
      <c r="B147">
        <v>1900</v>
      </c>
      <c r="C147">
        <v>2018</v>
      </c>
      <c r="D147">
        <v>3.9E-2</v>
      </c>
      <c r="E147">
        <v>0.214</v>
      </c>
    </row>
    <row r="148" spans="1:5" x14ac:dyDescent="0.2">
      <c r="A148" t="s">
        <v>82</v>
      </c>
      <c r="B148">
        <v>1957</v>
      </c>
      <c r="C148">
        <v>2018</v>
      </c>
      <c r="D148">
        <v>0.27</v>
      </c>
      <c r="E148">
        <v>0.20899999999999999</v>
      </c>
    </row>
    <row r="149" spans="1:5" x14ac:dyDescent="0.2">
      <c r="A149" t="s">
        <v>82</v>
      </c>
      <c r="B149">
        <v>1993</v>
      </c>
      <c r="C149">
        <v>2018</v>
      </c>
      <c r="D149">
        <v>0.19500000000000001</v>
      </c>
      <c r="E149">
        <v>0.31</v>
      </c>
    </row>
    <row r="150" spans="1:5" x14ac:dyDescent="0.2">
      <c r="A150" t="s">
        <v>82</v>
      </c>
      <c r="B150">
        <v>1900</v>
      </c>
      <c r="C150">
        <v>1949</v>
      </c>
      <c r="D150">
        <v>-0.48399999999999999</v>
      </c>
      <c r="E150">
        <v>0.33700000000000002</v>
      </c>
    </row>
    <row r="151" spans="1:5" x14ac:dyDescent="0.2">
      <c r="A151" t="s">
        <v>82</v>
      </c>
      <c r="B151">
        <v>1950</v>
      </c>
      <c r="C151">
        <v>1999</v>
      </c>
      <c r="D151">
        <v>0.19</v>
      </c>
      <c r="E151">
        <v>0.26200000000000001</v>
      </c>
    </row>
    <row r="152" spans="1:5" x14ac:dyDescent="0.2">
      <c r="A152" t="s">
        <v>82</v>
      </c>
      <c r="B152">
        <v>1900</v>
      </c>
      <c r="C152">
        <v>1956</v>
      </c>
      <c r="D152">
        <v>-0.31900000000000001</v>
      </c>
      <c r="E152">
        <v>0.30399999999999999</v>
      </c>
    </row>
    <row r="153" spans="1:5" x14ac:dyDescent="0.2">
      <c r="A153" t="s">
        <v>82</v>
      </c>
      <c r="B153">
        <v>1957</v>
      </c>
      <c r="C153">
        <v>1993</v>
      </c>
      <c r="D153">
        <v>0.27500000000000002</v>
      </c>
      <c r="E153">
        <v>0.29799999999999999</v>
      </c>
    </row>
    <row r="154" spans="1:5" x14ac:dyDescent="0.2">
      <c r="A154" t="s">
        <v>82</v>
      </c>
      <c r="B154">
        <v>1901</v>
      </c>
      <c r="C154">
        <v>2018</v>
      </c>
      <c r="D154">
        <v>0.04</v>
      </c>
      <c r="E154">
        <v>0.21099999999999999</v>
      </c>
    </row>
    <row r="155" spans="1:5" x14ac:dyDescent="0.2">
      <c r="A155" t="s">
        <v>82</v>
      </c>
      <c r="B155">
        <v>1901</v>
      </c>
      <c r="C155">
        <v>1990</v>
      </c>
      <c r="D155">
        <v>-6.0999999999999999E-2</v>
      </c>
      <c r="E155">
        <v>0.252</v>
      </c>
    </row>
    <row r="156" spans="1:5" x14ac:dyDescent="0.2">
      <c r="A156" t="s">
        <v>82</v>
      </c>
      <c r="B156">
        <v>1971</v>
      </c>
      <c r="C156">
        <v>2018</v>
      </c>
      <c r="D156">
        <v>0.22800000000000001</v>
      </c>
      <c r="E156">
        <v>0.215</v>
      </c>
    </row>
    <row r="157" spans="1:5" x14ac:dyDescent="0.2">
      <c r="A157" t="s">
        <v>82</v>
      </c>
      <c r="B157">
        <v>2006</v>
      </c>
      <c r="C157">
        <v>2018</v>
      </c>
      <c r="D157">
        <v>0.56200000000000006</v>
      </c>
      <c r="E157">
        <v>0.67400000000000004</v>
      </c>
    </row>
    <row r="158" spans="1:5" x14ac:dyDescent="0.2">
      <c r="A158" t="s">
        <v>83</v>
      </c>
      <c r="B158">
        <v>1900</v>
      </c>
      <c r="C158">
        <v>2018</v>
      </c>
      <c r="D158">
        <v>1.044</v>
      </c>
      <c r="E158">
        <v>0.17799999999999999</v>
      </c>
    </row>
    <row r="159" spans="1:5" x14ac:dyDescent="0.2">
      <c r="A159" t="s">
        <v>83</v>
      </c>
      <c r="B159">
        <v>1957</v>
      </c>
      <c r="C159">
        <v>2018</v>
      </c>
      <c r="D159">
        <v>1.071</v>
      </c>
      <c r="E159">
        <v>0.155</v>
      </c>
    </row>
    <row r="160" spans="1:5" x14ac:dyDescent="0.2">
      <c r="A160" t="s">
        <v>83</v>
      </c>
      <c r="B160">
        <v>1993</v>
      </c>
      <c r="C160">
        <v>2018</v>
      </c>
      <c r="D160">
        <v>2.1629999999999998</v>
      </c>
      <c r="E160">
        <v>0.28000000000000003</v>
      </c>
    </row>
    <row r="161" spans="1:5" x14ac:dyDescent="0.2">
      <c r="A161" t="s">
        <v>83</v>
      </c>
      <c r="B161">
        <v>1900</v>
      </c>
      <c r="C161">
        <v>1949</v>
      </c>
      <c r="D161">
        <v>1.06</v>
      </c>
      <c r="E161">
        <v>0.29599999999999999</v>
      </c>
    </row>
    <row r="162" spans="1:5" x14ac:dyDescent="0.2">
      <c r="A162" t="s">
        <v>83</v>
      </c>
      <c r="B162">
        <v>1950</v>
      </c>
      <c r="C162">
        <v>1999</v>
      </c>
      <c r="D162">
        <v>0.51100000000000001</v>
      </c>
      <c r="E162">
        <v>0.19700000000000001</v>
      </c>
    </row>
    <row r="163" spans="1:5" x14ac:dyDescent="0.2">
      <c r="A163" t="s">
        <v>83</v>
      </c>
      <c r="B163">
        <v>1900</v>
      </c>
      <c r="C163">
        <v>1956</v>
      </c>
      <c r="D163">
        <v>1.2170000000000001</v>
      </c>
      <c r="E163">
        <v>0.25900000000000001</v>
      </c>
    </row>
    <row r="164" spans="1:5" x14ac:dyDescent="0.2">
      <c r="A164" t="s">
        <v>83</v>
      </c>
      <c r="B164">
        <v>1957</v>
      </c>
      <c r="C164">
        <v>1993</v>
      </c>
      <c r="D164">
        <v>0.442</v>
      </c>
      <c r="E164">
        <v>0.23</v>
      </c>
    </row>
    <row r="165" spans="1:5" x14ac:dyDescent="0.2">
      <c r="A165" t="s">
        <v>83</v>
      </c>
      <c r="B165">
        <v>1901</v>
      </c>
      <c r="C165">
        <v>2018</v>
      </c>
      <c r="D165">
        <v>1.042</v>
      </c>
      <c r="E165">
        <v>0.17499999999999999</v>
      </c>
    </row>
    <row r="166" spans="1:5" x14ac:dyDescent="0.2">
      <c r="A166" t="s">
        <v>83</v>
      </c>
      <c r="B166">
        <v>1901</v>
      </c>
      <c r="C166">
        <v>1990</v>
      </c>
      <c r="D166">
        <v>1.022</v>
      </c>
      <c r="E166">
        <v>0.20599999999999999</v>
      </c>
    </row>
    <row r="167" spans="1:5" x14ac:dyDescent="0.2">
      <c r="A167" t="s">
        <v>83</v>
      </c>
      <c r="B167">
        <v>1971</v>
      </c>
      <c r="C167">
        <v>2018</v>
      </c>
      <c r="D167">
        <v>1.403</v>
      </c>
      <c r="E167">
        <v>0.182</v>
      </c>
    </row>
    <row r="168" spans="1:5" x14ac:dyDescent="0.2">
      <c r="A168" t="s">
        <v>83</v>
      </c>
      <c r="B168">
        <v>2006</v>
      </c>
      <c r="C168">
        <v>2018</v>
      </c>
      <c r="D168">
        <v>3.101</v>
      </c>
      <c r="E168">
        <v>0.65500000000000003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9"/>
  <sheetViews>
    <sheetView workbookViewId="0">
      <selection activeCell="A9" sqref="A9"/>
    </sheetView>
  </sheetViews>
  <sheetFormatPr defaultColWidth="14.42578125" defaultRowHeight="15.75" customHeight="1" x14ac:dyDescent="0.2"/>
  <sheetData>
    <row r="1" spans="1:18" ht="12.75" x14ac:dyDescent="0.2">
      <c r="A1" s="1" t="s">
        <v>0</v>
      </c>
      <c r="D1" t="s">
        <v>63</v>
      </c>
      <c r="G1" s="1" t="s">
        <v>1</v>
      </c>
      <c r="H1" s="2">
        <v>0.95416999999999996</v>
      </c>
    </row>
    <row r="2" spans="1:18" ht="12.75" x14ac:dyDescent="0.2">
      <c r="A2" s="1" t="s">
        <v>0</v>
      </c>
      <c r="B2" s="1" t="s">
        <v>12</v>
      </c>
      <c r="G2" s="1" t="s">
        <v>2</v>
      </c>
      <c r="H2" s="2">
        <v>3.2896999999999998</v>
      </c>
      <c r="I2" s="12"/>
    </row>
    <row r="3" spans="1:18" ht="12.75" x14ac:dyDescent="0.2">
      <c r="A3" s="1" t="s">
        <v>0</v>
      </c>
    </row>
    <row r="4" spans="1:18" ht="12.75" x14ac:dyDescent="0.2">
      <c r="A4" s="3" t="s">
        <v>3</v>
      </c>
      <c r="B4" s="3" t="s">
        <v>4</v>
      </c>
      <c r="C4" s="3" t="s">
        <v>5</v>
      </c>
      <c r="D4" s="3" t="s">
        <v>64</v>
      </c>
      <c r="E4" s="3" t="s">
        <v>6</v>
      </c>
      <c r="F4" s="3" t="s">
        <v>7</v>
      </c>
      <c r="G4" s="3" t="s">
        <v>8</v>
      </c>
      <c r="H4" s="1" t="s">
        <v>13</v>
      </c>
      <c r="L4" s="13"/>
      <c r="M4" s="13"/>
      <c r="N4" s="15"/>
      <c r="O4" s="15"/>
      <c r="P4" s="15"/>
      <c r="Q4" s="15"/>
      <c r="R4" s="15"/>
    </row>
    <row r="5" spans="1:18" ht="12.75" x14ac:dyDescent="0.2">
      <c r="A5" t="s">
        <v>40</v>
      </c>
      <c r="B5">
        <v>1901</v>
      </c>
      <c r="C5">
        <v>1990</v>
      </c>
      <c r="D5">
        <v>0.29199999999999998</v>
      </c>
      <c r="E5">
        <v>0.36</v>
      </c>
      <c r="F5">
        <v>0.11247226190838071</v>
      </c>
      <c r="G5" s="1" t="s">
        <v>36</v>
      </c>
      <c r="H5" s="8"/>
      <c r="L5" s="13"/>
      <c r="M5" s="13"/>
      <c r="N5" s="15"/>
      <c r="O5" s="15"/>
      <c r="P5" s="15"/>
      <c r="Q5" s="15"/>
      <c r="R5" s="15"/>
    </row>
    <row r="6" spans="1:18" ht="12.75" x14ac:dyDescent="0.2">
      <c r="A6" t="s">
        <v>42</v>
      </c>
      <c r="B6">
        <v>1971</v>
      </c>
      <c r="C6">
        <v>2018</v>
      </c>
      <c r="D6">
        <v>0.871</v>
      </c>
      <c r="E6">
        <v>1.01</v>
      </c>
      <c r="F6">
        <v>0.17022828829376541</v>
      </c>
      <c r="G6" s="5" t="s">
        <v>36</v>
      </c>
      <c r="L6" s="14"/>
      <c r="M6" s="14"/>
      <c r="N6" s="16"/>
      <c r="O6" s="16"/>
      <c r="P6" s="16"/>
      <c r="Q6" s="16"/>
      <c r="R6" s="16"/>
    </row>
    <row r="7" spans="1:18" s="19" customFormat="1" ht="12.75" x14ac:dyDescent="0.2">
      <c r="A7" t="s">
        <v>44</v>
      </c>
      <c r="B7">
        <v>1993</v>
      </c>
      <c r="C7">
        <v>2018</v>
      </c>
      <c r="D7">
        <v>1.1299999999999999</v>
      </c>
      <c r="E7">
        <v>1.31</v>
      </c>
      <c r="F7">
        <v>0.21582515122959539</v>
      </c>
      <c r="G7" s="19" t="s">
        <v>36</v>
      </c>
      <c r="H7" s="19" t="s">
        <v>57</v>
      </c>
    </row>
    <row r="8" spans="1:18" ht="15.75" customHeight="1" x14ac:dyDescent="0.2">
      <c r="A8" t="s">
        <v>46</v>
      </c>
      <c r="B8">
        <v>2006</v>
      </c>
      <c r="C8">
        <v>2018</v>
      </c>
      <c r="D8">
        <v>1.02</v>
      </c>
      <c r="E8">
        <v>1.39</v>
      </c>
      <c r="F8">
        <v>0.39821260297291544</v>
      </c>
    </row>
    <row r="9" spans="1:18" ht="15.75" customHeight="1" x14ac:dyDescent="0.2">
      <c r="A9" t="s">
        <v>65</v>
      </c>
      <c r="B9">
        <v>1901</v>
      </c>
      <c r="C9">
        <v>2018</v>
      </c>
      <c r="D9">
        <v>0.48199999999999998</v>
      </c>
      <c r="E9">
        <v>0.54</v>
      </c>
      <c r="F9">
        <v>8.5114144146882703E-2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3"/>
  <sheetViews>
    <sheetView workbookViewId="0">
      <selection activeCell="A9" sqref="A9"/>
    </sheetView>
  </sheetViews>
  <sheetFormatPr defaultColWidth="14.42578125" defaultRowHeight="15.75" customHeight="1" x14ac:dyDescent="0.2"/>
  <sheetData>
    <row r="1" spans="1:20" ht="12.75" x14ac:dyDescent="0.2">
      <c r="A1" s="1" t="s">
        <v>0</v>
      </c>
      <c r="D1" t="s">
        <v>63</v>
      </c>
      <c r="G1" s="1" t="s">
        <v>1</v>
      </c>
      <c r="H1" s="2">
        <v>0.95416999999999996</v>
      </c>
      <c r="J1" s="6" t="s">
        <v>10</v>
      </c>
    </row>
    <row r="2" spans="1:20" ht="12.75" x14ac:dyDescent="0.2">
      <c r="A2" s="1" t="s">
        <v>0</v>
      </c>
      <c r="B2" s="1" t="s">
        <v>12</v>
      </c>
      <c r="G2" s="1" t="s">
        <v>2</v>
      </c>
      <c r="H2" s="2">
        <v>3.2896999999999998</v>
      </c>
      <c r="J2" s="5" t="s">
        <v>35</v>
      </c>
    </row>
    <row r="3" spans="1:20" ht="12.75" x14ac:dyDescent="0.2">
      <c r="A3" s="1" t="s">
        <v>0</v>
      </c>
      <c r="J3" s="19" t="s">
        <v>36</v>
      </c>
    </row>
    <row r="4" spans="1:20" ht="12.75" x14ac:dyDescent="0.2">
      <c r="A4" s="3" t="s">
        <v>3</v>
      </c>
      <c r="B4" s="3" t="s">
        <v>4</v>
      </c>
      <c r="C4" s="3" t="s">
        <v>5</v>
      </c>
      <c r="D4" s="3" t="s">
        <v>64</v>
      </c>
      <c r="E4" s="3" t="s">
        <v>6</v>
      </c>
      <c r="F4" s="3" t="s">
        <v>7</v>
      </c>
      <c r="G4" s="3" t="s">
        <v>8</v>
      </c>
      <c r="H4" s="1" t="s">
        <v>13</v>
      </c>
      <c r="N4" s="13"/>
      <c r="O4" s="13"/>
      <c r="P4" s="15"/>
      <c r="Q4" s="15"/>
      <c r="R4" s="15"/>
      <c r="S4" s="15"/>
      <c r="T4" s="15"/>
    </row>
    <row r="5" spans="1:20" ht="12.75" x14ac:dyDescent="0.2">
      <c r="A5" s="21" t="s">
        <v>40</v>
      </c>
      <c r="B5" s="5">
        <v>1901</v>
      </c>
      <c r="C5" s="5">
        <v>1990</v>
      </c>
      <c r="D5" s="5">
        <v>0.74</v>
      </c>
      <c r="E5">
        <v>0.57999999999999996</v>
      </c>
      <c r="F5">
        <v>0.14590996139465603</v>
      </c>
      <c r="G5" s="12" t="s">
        <v>61</v>
      </c>
      <c r="H5" s="1"/>
      <c r="N5" s="13"/>
      <c r="O5" s="13"/>
      <c r="P5" s="15"/>
      <c r="Q5" s="15"/>
      <c r="R5" s="15"/>
      <c r="S5" s="15"/>
      <c r="T5" s="15"/>
    </row>
    <row r="6" spans="1:20" ht="12.75" x14ac:dyDescent="0.2">
      <c r="A6" s="21" t="s">
        <v>42</v>
      </c>
      <c r="B6" s="5">
        <v>1971</v>
      </c>
      <c r="C6" s="5">
        <v>2018</v>
      </c>
      <c r="D6" s="5">
        <v>0.56000000000000005</v>
      </c>
      <c r="E6">
        <v>0.44</v>
      </c>
      <c r="F6">
        <v>0.13983037966987874</v>
      </c>
      <c r="G6" s="12" t="s">
        <v>61</v>
      </c>
      <c r="N6" s="14"/>
      <c r="O6" s="14"/>
      <c r="P6" s="16"/>
      <c r="Q6" s="16"/>
      <c r="R6" s="16"/>
      <c r="S6" s="16"/>
      <c r="T6" s="16"/>
    </row>
    <row r="7" spans="1:20" s="19" customFormat="1" ht="12.75" x14ac:dyDescent="0.2">
      <c r="A7" s="21" t="s">
        <v>44</v>
      </c>
      <c r="B7" s="5">
        <v>1993</v>
      </c>
      <c r="C7" s="5">
        <v>2018</v>
      </c>
      <c r="D7" s="5">
        <v>0.67</v>
      </c>
      <c r="E7">
        <v>0.55000000000000004</v>
      </c>
      <c r="F7">
        <v>9.1193725871660011E-2</v>
      </c>
      <c r="G7" s="12" t="s">
        <v>61</v>
      </c>
      <c r="H7" s="20"/>
    </row>
    <row r="8" spans="1:20" ht="15.75" customHeight="1" x14ac:dyDescent="0.2">
      <c r="A8" s="21" t="s">
        <v>46</v>
      </c>
      <c r="B8" s="5">
        <v>2006</v>
      </c>
      <c r="C8" s="5">
        <v>2018</v>
      </c>
      <c r="D8" s="5">
        <v>0.66</v>
      </c>
      <c r="E8">
        <v>0.62</v>
      </c>
      <c r="F8">
        <v>3.3437699486275375E-2</v>
      </c>
      <c r="G8" s="12" t="s">
        <v>61</v>
      </c>
      <c r="N8" s="14"/>
      <c r="O8" s="14"/>
      <c r="P8" s="17"/>
      <c r="Q8" s="16"/>
      <c r="R8" s="16"/>
      <c r="S8" s="16"/>
      <c r="T8" s="16"/>
    </row>
    <row r="9" spans="1:20" ht="15.75" customHeight="1" x14ac:dyDescent="0.2">
      <c r="A9" t="s">
        <v>65</v>
      </c>
      <c r="B9" s="5">
        <v>1901</v>
      </c>
      <c r="C9" s="5">
        <v>2018</v>
      </c>
      <c r="D9" s="5">
        <v>0.72</v>
      </c>
      <c r="E9">
        <v>0.56999999999999995</v>
      </c>
      <c r="F9">
        <v>0.13071100708271274</v>
      </c>
      <c r="G9" s="12" t="s">
        <v>61</v>
      </c>
      <c r="N9" s="14"/>
      <c r="O9" s="14"/>
      <c r="P9" s="16"/>
      <c r="Q9" s="16"/>
      <c r="R9" s="16"/>
      <c r="S9" s="16"/>
      <c r="T9" s="16"/>
    </row>
    <row r="10" spans="1:20" ht="15.75" customHeight="1" x14ac:dyDescent="0.2">
      <c r="N10" s="14"/>
      <c r="O10" s="14"/>
      <c r="P10" s="16"/>
      <c r="Q10" s="16"/>
      <c r="R10" s="16"/>
      <c r="S10" s="16"/>
      <c r="T10" s="16"/>
    </row>
    <row r="11" spans="1:20" ht="15.75" customHeight="1" x14ac:dyDescent="0.2">
      <c r="N11" s="14"/>
      <c r="O11" s="14"/>
      <c r="P11" s="16"/>
      <c r="Q11" s="16"/>
      <c r="R11" s="16"/>
      <c r="S11" s="16"/>
      <c r="T11" s="16"/>
    </row>
    <row r="12" spans="1:20" ht="15.75" customHeight="1" x14ac:dyDescent="0.2">
      <c r="N12" s="14"/>
      <c r="O12" s="14"/>
      <c r="P12" s="16"/>
      <c r="Q12" s="16"/>
      <c r="R12" s="16"/>
      <c r="S12" s="16"/>
      <c r="T12" s="16"/>
    </row>
    <row r="13" spans="1:20" ht="15.75" customHeight="1" x14ac:dyDescent="0.2">
      <c r="N13" s="14"/>
      <c r="O13" s="14"/>
      <c r="P13" s="16"/>
      <c r="Q13" s="16"/>
      <c r="R13" s="16"/>
      <c r="S13" s="16"/>
      <c r="T13" s="16"/>
    </row>
  </sheetData>
  <hyperlinks>
    <hyperlink ref="J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17"/>
  <sheetViews>
    <sheetView workbookViewId="0">
      <selection activeCell="A9" sqref="A9"/>
    </sheetView>
  </sheetViews>
  <sheetFormatPr defaultColWidth="14.42578125" defaultRowHeight="15.75" customHeight="1" x14ac:dyDescent="0.2"/>
  <cols>
    <col min="2" max="4" width="11.140625" customWidth="1"/>
  </cols>
  <sheetData>
    <row r="1" spans="1:19" ht="12.75" x14ac:dyDescent="0.2">
      <c r="A1" s="1" t="s">
        <v>0</v>
      </c>
      <c r="D1" t="s">
        <v>63</v>
      </c>
      <c r="G1" s="1" t="s">
        <v>1</v>
      </c>
      <c r="H1" s="2">
        <v>0.95416999999999996</v>
      </c>
      <c r="J1" s="12" t="s">
        <v>15</v>
      </c>
    </row>
    <row r="2" spans="1:19" ht="12.75" x14ac:dyDescent="0.2">
      <c r="A2" s="1" t="s">
        <v>0</v>
      </c>
      <c r="G2" s="1" t="s">
        <v>2</v>
      </c>
      <c r="H2" s="2">
        <v>3.2896999999999998</v>
      </c>
      <c r="I2" s="1"/>
      <c r="J2">
        <f>75.1/361</f>
        <v>0.20803324099722989</v>
      </c>
      <c r="K2" s="12">
        <f>29.4/361</f>
        <v>8.1440443213296396E-2</v>
      </c>
      <c r="L2" s="6" t="s">
        <v>16</v>
      </c>
      <c r="M2" s="19" t="s">
        <v>62</v>
      </c>
      <c r="N2" s="1"/>
    </row>
    <row r="3" spans="1:19" ht="12.75" x14ac:dyDescent="0.2">
      <c r="A3" s="1" t="s">
        <v>0</v>
      </c>
    </row>
    <row r="4" spans="1:19" ht="12.75" x14ac:dyDescent="0.2">
      <c r="A4" s="3" t="s">
        <v>3</v>
      </c>
      <c r="B4" s="3" t="s">
        <v>4</v>
      </c>
      <c r="C4" s="3" t="s">
        <v>5</v>
      </c>
      <c r="D4" s="3" t="s">
        <v>64</v>
      </c>
      <c r="E4" s="3" t="s">
        <v>6</v>
      </c>
      <c r="F4" s="3" t="s">
        <v>7</v>
      </c>
      <c r="G4" s="3" t="s">
        <v>8</v>
      </c>
      <c r="H4" s="3" t="s">
        <v>9</v>
      </c>
    </row>
    <row r="5" spans="1:19" ht="12.75" x14ac:dyDescent="0.2">
      <c r="A5" t="s">
        <v>40</v>
      </c>
      <c r="B5">
        <v>1901</v>
      </c>
      <c r="C5">
        <v>1990</v>
      </c>
      <c r="D5">
        <v>0.44</v>
      </c>
      <c r="E5">
        <v>0.33</v>
      </c>
      <c r="F5">
        <v>8.8153935009271364E-2</v>
      </c>
      <c r="G5" s="1" t="s">
        <v>59</v>
      </c>
      <c r="H5" s="1"/>
      <c r="M5" s="21"/>
      <c r="N5" s="21"/>
      <c r="O5" s="21"/>
      <c r="P5" s="21"/>
      <c r="Q5" s="21"/>
      <c r="R5" s="21"/>
      <c r="S5" s="21"/>
    </row>
    <row r="6" spans="1:19" ht="12.75" x14ac:dyDescent="0.2">
      <c r="A6" t="s">
        <v>42</v>
      </c>
      <c r="B6">
        <v>1971</v>
      </c>
      <c r="C6">
        <v>2018</v>
      </c>
      <c r="D6">
        <v>0.35</v>
      </c>
      <c r="E6">
        <v>0.25</v>
      </c>
      <c r="F6">
        <v>5.4716235522996023E-2</v>
      </c>
      <c r="G6" s="5" t="s">
        <v>59</v>
      </c>
      <c r="M6" s="21"/>
      <c r="N6" s="21"/>
      <c r="O6" s="21"/>
      <c r="P6" s="21"/>
      <c r="Q6" s="21"/>
      <c r="R6" s="21"/>
      <c r="S6" s="21"/>
    </row>
    <row r="7" spans="1:19" ht="12.75" x14ac:dyDescent="0.2">
      <c r="A7" t="s">
        <v>44</v>
      </c>
      <c r="B7">
        <v>1993</v>
      </c>
      <c r="C7">
        <v>2018</v>
      </c>
      <c r="D7">
        <v>0.57999999999999996</v>
      </c>
      <c r="E7">
        <v>0.43</v>
      </c>
      <c r="F7">
        <v>4.5596862935830026E-2</v>
      </c>
      <c r="G7" s="5" t="s">
        <v>59</v>
      </c>
      <c r="M7" s="21"/>
      <c r="N7" s="21"/>
      <c r="O7" s="21"/>
      <c r="P7" s="21"/>
      <c r="Q7" s="21"/>
      <c r="R7" s="21"/>
      <c r="S7" s="21"/>
    </row>
    <row r="8" spans="1:19" s="19" customFormat="1" ht="12.75" x14ac:dyDescent="0.2">
      <c r="A8" s="19" t="s">
        <v>46</v>
      </c>
      <c r="B8" s="19">
        <v>2006</v>
      </c>
      <c r="C8" s="19">
        <v>2018</v>
      </c>
      <c r="D8" s="19">
        <v>0.79</v>
      </c>
      <c r="E8">
        <v>0.63</v>
      </c>
      <c r="F8">
        <v>6.9915189834939356E-2</v>
      </c>
      <c r="G8" s="5" t="s">
        <v>59</v>
      </c>
    </row>
    <row r="9" spans="1:19" ht="15.75" customHeight="1" x14ac:dyDescent="0.2">
      <c r="A9" t="s">
        <v>65</v>
      </c>
      <c r="B9">
        <v>1901</v>
      </c>
      <c r="C9">
        <v>2018</v>
      </c>
      <c r="D9">
        <v>0.46</v>
      </c>
      <c r="E9">
        <v>0.35</v>
      </c>
      <c r="F9">
        <v>6.9915189834939356E-2</v>
      </c>
      <c r="G9" s="5" t="s">
        <v>59</v>
      </c>
      <c r="M9" s="21"/>
      <c r="N9" s="21"/>
      <c r="O9" s="21"/>
      <c r="P9" s="21"/>
      <c r="Q9" s="21"/>
      <c r="R9" s="21"/>
      <c r="S9" s="21"/>
    </row>
    <row r="10" spans="1:19" ht="15.75" customHeight="1" x14ac:dyDescent="0.2">
      <c r="A10" s="12"/>
      <c r="M10" s="21"/>
      <c r="N10" s="21"/>
      <c r="O10" s="21"/>
      <c r="P10" s="21"/>
      <c r="Q10" s="21"/>
      <c r="R10" s="21"/>
      <c r="S10" s="21"/>
    </row>
    <row r="11" spans="1:19" ht="15.75" customHeight="1" x14ac:dyDescent="0.2">
      <c r="M11" s="21"/>
      <c r="N11" s="21"/>
      <c r="O11" s="21"/>
      <c r="P11" s="21"/>
      <c r="Q11" s="21"/>
      <c r="R11" s="21"/>
      <c r="S11" s="21"/>
    </row>
    <row r="12" spans="1:19" ht="15.75" customHeight="1" x14ac:dyDescent="0.2">
      <c r="M12" s="21"/>
      <c r="N12" s="21"/>
      <c r="O12" s="21"/>
      <c r="P12" s="21"/>
      <c r="Q12" s="21"/>
      <c r="R12" s="21"/>
      <c r="S12" s="21"/>
    </row>
    <row r="13" spans="1:19" ht="15.75" customHeight="1" x14ac:dyDescent="0.2">
      <c r="M13" s="21"/>
      <c r="N13" s="21"/>
      <c r="O13" s="21"/>
      <c r="P13" s="21"/>
      <c r="Q13" s="21"/>
      <c r="R13" s="21"/>
      <c r="S13" s="21"/>
    </row>
    <row r="14" spans="1:19" ht="15.75" customHeight="1" x14ac:dyDescent="0.2">
      <c r="M14" s="21"/>
      <c r="N14" s="21"/>
      <c r="O14" s="21"/>
      <c r="P14" s="21"/>
      <c r="Q14" s="21"/>
      <c r="R14" s="21"/>
      <c r="S14" s="21"/>
    </row>
    <row r="15" spans="1:19" ht="15.75" customHeight="1" x14ac:dyDescent="0.2">
      <c r="M15" s="21"/>
      <c r="N15" s="21"/>
      <c r="O15" s="21"/>
      <c r="P15" s="21"/>
      <c r="Q15" s="21"/>
      <c r="R15" s="21"/>
      <c r="S15" s="21"/>
    </row>
    <row r="16" spans="1:19" ht="15.75" customHeight="1" x14ac:dyDescent="0.2">
      <c r="M16" s="21"/>
      <c r="N16" s="21"/>
      <c r="O16" s="21"/>
      <c r="P16" s="21"/>
      <c r="Q16" s="21"/>
      <c r="R16" s="21"/>
      <c r="S16" s="21"/>
    </row>
    <row r="17" spans="13:19" ht="15.75" customHeight="1" x14ac:dyDescent="0.2">
      <c r="M17" s="21"/>
      <c r="N17" s="21"/>
      <c r="O17" s="21"/>
      <c r="P17" s="21"/>
      <c r="Q17" s="21"/>
      <c r="R17" s="21"/>
      <c r="S17" s="21"/>
    </row>
  </sheetData>
  <hyperlinks>
    <hyperlink ref="L2" r:id="rId1" xr:uid="{37DEF5A8-E9F1-46C3-BAEE-FFDF254259B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29"/>
  <sheetViews>
    <sheetView workbookViewId="0">
      <selection activeCell="C9" sqref="C9"/>
    </sheetView>
  </sheetViews>
  <sheetFormatPr defaultColWidth="14.42578125" defaultRowHeight="15.75" customHeight="1" x14ac:dyDescent="0.2"/>
  <sheetData>
    <row r="1" spans="1:14" ht="12.75" x14ac:dyDescent="0.2">
      <c r="A1" s="1" t="s">
        <v>0</v>
      </c>
      <c r="D1" t="s">
        <v>63</v>
      </c>
      <c r="G1" s="1" t="s">
        <v>1</v>
      </c>
      <c r="H1" s="2">
        <v>0.95416999999999996</v>
      </c>
    </row>
    <row r="2" spans="1:14" ht="12.75" x14ac:dyDescent="0.2">
      <c r="A2" s="1" t="s">
        <v>0</v>
      </c>
      <c r="G2" s="1" t="s">
        <v>2</v>
      </c>
      <c r="H2" s="2">
        <v>3.2896999999999998</v>
      </c>
      <c r="J2" s="8" t="s">
        <v>32</v>
      </c>
    </row>
    <row r="3" spans="1:14" ht="12.75" x14ac:dyDescent="0.2">
      <c r="A3" s="1" t="s">
        <v>0</v>
      </c>
      <c r="E3" s="8"/>
    </row>
    <row r="4" spans="1:14" ht="12.75" x14ac:dyDescent="0.2">
      <c r="A4" s="3" t="s">
        <v>3</v>
      </c>
      <c r="B4" s="3" t="s">
        <v>4</v>
      </c>
      <c r="C4" s="3" t="s">
        <v>5</v>
      </c>
      <c r="D4" s="3" t="s">
        <v>64</v>
      </c>
      <c r="E4" s="3" t="s">
        <v>6</v>
      </c>
      <c r="F4" s="3" t="s">
        <v>7</v>
      </c>
      <c r="G4" s="3" t="s">
        <v>8</v>
      </c>
      <c r="H4" s="3" t="s">
        <v>9</v>
      </c>
    </row>
    <row r="5" spans="1:14" s="19" customFormat="1" ht="12.75" x14ac:dyDescent="0.2">
      <c r="A5" s="19" t="s">
        <v>40</v>
      </c>
      <c r="B5" s="19">
        <v>1901</v>
      </c>
      <c r="C5" s="19">
        <v>1990</v>
      </c>
      <c r="D5" s="19">
        <v>0.05</v>
      </c>
      <c r="E5" s="19">
        <v>0</v>
      </c>
      <c r="F5" s="19">
        <v>6.3835608110162034E-2</v>
      </c>
      <c r="G5" s="19" t="s">
        <v>59</v>
      </c>
    </row>
    <row r="6" spans="1:14" s="19" customFormat="1" ht="12.75" x14ac:dyDescent="0.2">
      <c r="A6" s="19" t="s">
        <v>42</v>
      </c>
      <c r="B6" s="19">
        <v>1971</v>
      </c>
      <c r="C6" s="19">
        <v>2018</v>
      </c>
      <c r="D6" s="19">
        <v>0.2</v>
      </c>
      <c r="E6" s="19">
        <v>0.14000000000000001</v>
      </c>
      <c r="F6" s="19">
        <v>0.13983037966987871</v>
      </c>
      <c r="G6" s="19" t="s">
        <v>59</v>
      </c>
    </row>
    <row r="7" spans="1:14" ht="15.75" customHeight="1" x14ac:dyDescent="0.2">
      <c r="A7" t="s">
        <v>44</v>
      </c>
      <c r="B7">
        <v>1993</v>
      </c>
      <c r="C7">
        <v>2018</v>
      </c>
      <c r="D7">
        <v>0.34</v>
      </c>
      <c r="E7">
        <v>0.25</v>
      </c>
      <c r="F7">
        <v>5.1676444660607355E-2</v>
      </c>
      <c r="G7" s="12" t="s">
        <v>59</v>
      </c>
    </row>
    <row r="8" spans="1:14" ht="15.75" customHeight="1" x14ac:dyDescent="0.2">
      <c r="A8" t="s">
        <v>46</v>
      </c>
      <c r="B8">
        <v>2006</v>
      </c>
      <c r="C8">
        <v>2018</v>
      </c>
      <c r="D8">
        <v>0.52</v>
      </c>
      <c r="E8">
        <v>0.37</v>
      </c>
      <c r="F8">
        <v>7.9034562422105367E-2</v>
      </c>
      <c r="G8" s="12" t="s">
        <v>59</v>
      </c>
    </row>
    <row r="9" spans="1:14" ht="15.75" customHeight="1" x14ac:dyDescent="0.2">
      <c r="A9" t="s">
        <v>65</v>
      </c>
      <c r="B9">
        <v>1901</v>
      </c>
      <c r="C9">
        <v>2018</v>
      </c>
      <c r="D9">
        <v>0.11</v>
      </c>
      <c r="E9">
        <v>0.06</v>
      </c>
      <c r="F9">
        <v>5.4716235522996017E-2</v>
      </c>
      <c r="G9" s="12" t="s">
        <v>59</v>
      </c>
    </row>
    <row r="10" spans="1:14" ht="15.75" customHeight="1" x14ac:dyDescent="0.3">
      <c r="F10" s="9"/>
    </row>
    <row r="14" spans="1:14" ht="15.75" customHeight="1" x14ac:dyDescent="0.2">
      <c r="H14" s="13"/>
      <c r="I14" s="13"/>
      <c r="J14" s="15"/>
      <c r="K14" s="15"/>
      <c r="L14" s="15"/>
      <c r="M14" s="15"/>
      <c r="N14" s="15"/>
    </row>
    <row r="22" spans="8:14" ht="15.75" customHeight="1" x14ac:dyDescent="0.2">
      <c r="H22" s="14"/>
      <c r="I22" s="14"/>
      <c r="J22" s="16"/>
      <c r="K22" s="16"/>
      <c r="L22" s="16"/>
      <c r="M22" s="16"/>
      <c r="N22" s="16"/>
    </row>
    <row r="23" spans="8:14" ht="15.75" customHeight="1" x14ac:dyDescent="0.2">
      <c r="H23" s="14"/>
      <c r="I23" s="14"/>
      <c r="J23" s="16"/>
      <c r="K23" s="16"/>
      <c r="L23" s="16"/>
      <c r="M23" s="16"/>
      <c r="N23" s="16"/>
    </row>
    <row r="24" spans="8:14" ht="15.75" customHeight="1" x14ac:dyDescent="0.2">
      <c r="H24" s="14"/>
      <c r="I24" s="14"/>
      <c r="J24" s="16"/>
      <c r="K24" s="16"/>
      <c r="L24" s="16"/>
      <c r="M24" s="16"/>
      <c r="N24" s="16"/>
    </row>
    <row r="25" spans="8:14" ht="15.75" customHeight="1" x14ac:dyDescent="0.2">
      <c r="H25" s="14"/>
      <c r="I25" s="14"/>
      <c r="J25" s="16"/>
      <c r="K25" s="16"/>
      <c r="L25" s="16"/>
      <c r="M25" s="16"/>
      <c r="N25" s="16"/>
    </row>
    <row r="26" spans="8:14" ht="15.75" customHeight="1" x14ac:dyDescent="0.2">
      <c r="H26" s="14"/>
      <c r="I26" s="14"/>
      <c r="J26" s="16"/>
      <c r="K26" s="16"/>
      <c r="L26" s="16"/>
      <c r="M26" s="16"/>
      <c r="N26" s="16"/>
    </row>
    <row r="27" spans="8:14" ht="15.75" customHeight="1" x14ac:dyDescent="0.2">
      <c r="H27" s="14"/>
      <c r="I27" s="14"/>
      <c r="J27" s="16"/>
      <c r="K27" s="16"/>
      <c r="L27" s="16"/>
      <c r="M27" s="16"/>
      <c r="N27" s="16"/>
    </row>
    <row r="28" spans="8:14" ht="15.75" customHeight="1" x14ac:dyDescent="0.2">
      <c r="H28" s="14"/>
      <c r="I28" s="14"/>
      <c r="J28" s="18"/>
      <c r="K28" s="18"/>
      <c r="L28" s="18"/>
      <c r="M28" s="18"/>
      <c r="N28" s="18"/>
    </row>
    <row r="29" spans="8:14" ht="15.75" customHeight="1" x14ac:dyDescent="0.2">
      <c r="H29" s="14"/>
      <c r="I29" s="14"/>
      <c r="J29" s="18"/>
      <c r="K29" s="18"/>
      <c r="L29" s="18"/>
      <c r="M29" s="18"/>
      <c r="N29" s="1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5"/>
  <sheetViews>
    <sheetView workbookViewId="0">
      <selection activeCell="D4" sqref="D4"/>
    </sheetView>
  </sheetViews>
  <sheetFormatPr defaultColWidth="14.42578125" defaultRowHeight="15.75" customHeight="1" x14ac:dyDescent="0.2"/>
  <sheetData>
    <row r="1" spans="1:7" ht="15.75" customHeight="1" x14ac:dyDescent="0.2">
      <c r="A1" s="5" t="s">
        <v>0</v>
      </c>
      <c r="F1" s="5" t="s">
        <v>1</v>
      </c>
      <c r="G1" s="2">
        <v>0.95416999999999996</v>
      </c>
    </row>
    <row r="2" spans="1:7" ht="15.75" customHeight="1" x14ac:dyDescent="0.2">
      <c r="A2" s="5" t="s">
        <v>0</v>
      </c>
      <c r="F2" s="5" t="s">
        <v>2</v>
      </c>
      <c r="G2" s="2">
        <v>3.2896999999999998</v>
      </c>
    </row>
    <row r="3" spans="1:7" ht="15.75" customHeight="1" x14ac:dyDescent="0.2">
      <c r="A3" s="5" t="s">
        <v>0</v>
      </c>
      <c r="D3" s="8"/>
    </row>
    <row r="4" spans="1:7" ht="15.75" customHeight="1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ht="15.75" customHeight="1" x14ac:dyDescent="0.2">
      <c r="A5" s="10" t="s">
        <v>14</v>
      </c>
      <c r="B5" s="5">
        <v>1992</v>
      </c>
      <c r="C5" s="5">
        <v>2017</v>
      </c>
      <c r="D5" s="11">
        <f>94/361</f>
        <v>0.26038781163434904</v>
      </c>
      <c r="E5" s="11">
        <f>27/361</f>
        <v>7.4792243767313013E-2</v>
      </c>
      <c r="F5" s="8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5"/>
  <sheetViews>
    <sheetView workbookViewId="0">
      <selection activeCell="D3" sqref="D3"/>
    </sheetView>
  </sheetViews>
  <sheetFormatPr defaultColWidth="14.42578125" defaultRowHeight="15.75" customHeight="1" x14ac:dyDescent="0.2"/>
  <sheetData>
    <row r="1" spans="1:7" ht="15.75" customHeight="1" x14ac:dyDescent="0.2">
      <c r="A1" s="5" t="s">
        <v>0</v>
      </c>
      <c r="F1" s="5" t="s">
        <v>1</v>
      </c>
      <c r="G1" s="2">
        <v>0.95416999999999996</v>
      </c>
    </row>
    <row r="2" spans="1:7" ht="15.75" customHeight="1" x14ac:dyDescent="0.2">
      <c r="A2" s="5" t="s">
        <v>0</v>
      </c>
      <c r="F2" s="5" t="s">
        <v>2</v>
      </c>
      <c r="G2" s="2">
        <v>3.2896999999999998</v>
      </c>
    </row>
    <row r="3" spans="1:7" ht="15.75" customHeight="1" x14ac:dyDescent="0.2">
      <c r="A3" s="5" t="s">
        <v>0</v>
      </c>
      <c r="D3" s="8"/>
    </row>
    <row r="4" spans="1:7" ht="15.75" customHeight="1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ht="15.75" customHeight="1" x14ac:dyDescent="0.2">
      <c r="A5" s="10" t="s">
        <v>14</v>
      </c>
      <c r="B5" s="5">
        <v>1992</v>
      </c>
      <c r="C5" s="5">
        <v>2017</v>
      </c>
      <c r="D5" s="11">
        <f>-5/361</f>
        <v>-1.3850415512465374E-2</v>
      </c>
      <c r="E5" s="11">
        <f>46/361</f>
        <v>0.12742382271468145</v>
      </c>
      <c r="F5" s="8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0963A-2E81-4D98-8532-52392815F16C}">
  <dimension ref="A1:G5"/>
  <sheetViews>
    <sheetView workbookViewId="0">
      <selection activeCell="D3" sqref="D3"/>
    </sheetView>
  </sheetViews>
  <sheetFormatPr defaultRowHeight="12.75" x14ac:dyDescent="0.2"/>
  <sheetData>
    <row r="1" spans="1:7" x14ac:dyDescent="0.2">
      <c r="A1" s="5" t="s">
        <v>0</v>
      </c>
      <c r="F1" s="5" t="s">
        <v>1</v>
      </c>
      <c r="G1" s="2">
        <v>0.95416999999999996</v>
      </c>
    </row>
    <row r="2" spans="1:7" x14ac:dyDescent="0.2">
      <c r="A2" s="5" t="s">
        <v>0</v>
      </c>
      <c r="F2" s="5" t="s">
        <v>2</v>
      </c>
      <c r="G2" s="2">
        <v>3.2896999999999998</v>
      </c>
    </row>
    <row r="3" spans="1:7" x14ac:dyDescent="0.2">
      <c r="A3" s="5" t="s">
        <v>0</v>
      </c>
      <c r="D3" s="8"/>
    </row>
    <row r="4" spans="1:7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x14ac:dyDescent="0.2">
      <c r="A5" s="10" t="s">
        <v>14</v>
      </c>
      <c r="B5" s="5">
        <v>1992</v>
      </c>
      <c r="C5" s="5">
        <v>2017</v>
      </c>
      <c r="D5" s="11">
        <f>20/361</f>
        <v>5.5401662049861494E-2</v>
      </c>
      <c r="E5" s="11">
        <f>15/361</f>
        <v>4.1551246537396121E-2</v>
      </c>
      <c r="F5" s="8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C6A7-BA3D-4777-877F-5B2D19C566E2}">
  <dimension ref="A1:I10"/>
  <sheetViews>
    <sheetView workbookViewId="0">
      <selection activeCell="I8" sqref="I8"/>
    </sheetView>
  </sheetViews>
  <sheetFormatPr defaultRowHeight="12.75" x14ac:dyDescent="0.2"/>
  <cols>
    <col min="2" max="2" width="11" customWidth="1"/>
    <col min="3" max="3" width="15.85546875" bestFit="1" customWidth="1"/>
    <col min="4" max="9" width="11" customWidth="1"/>
  </cols>
  <sheetData>
    <row r="1" spans="1:9" x14ac:dyDescent="0.2">
      <c r="A1" s="8" t="s">
        <v>0</v>
      </c>
      <c r="B1" s="8" t="s">
        <v>20</v>
      </c>
      <c r="C1" s="8"/>
      <c r="E1" t="s">
        <v>31</v>
      </c>
    </row>
    <row r="2" spans="1:9" x14ac:dyDescent="0.2">
      <c r="A2" s="8" t="s">
        <v>0</v>
      </c>
      <c r="B2" s="8" t="s">
        <v>34</v>
      </c>
      <c r="C2" s="8"/>
    </row>
    <row r="3" spans="1:9" x14ac:dyDescent="0.2">
      <c r="A3" s="8" t="s">
        <v>0</v>
      </c>
      <c r="C3" s="8"/>
    </row>
    <row r="4" spans="1:9" x14ac:dyDescent="0.2">
      <c r="A4" s="12" t="s">
        <v>66</v>
      </c>
      <c r="B4" s="8" t="s">
        <v>22</v>
      </c>
      <c r="C4" s="8" t="s">
        <v>23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</row>
    <row r="5" spans="1:9" x14ac:dyDescent="0.2">
      <c r="A5" s="8" t="s">
        <v>21</v>
      </c>
      <c r="B5" s="8">
        <v>2</v>
      </c>
      <c r="C5" s="8">
        <f>(0.7+1.5+1.5+2)/4</f>
        <v>1.425</v>
      </c>
      <c r="D5" s="8">
        <v>0.36</v>
      </c>
      <c r="E5">
        <v>0.49</v>
      </c>
      <c r="F5">
        <v>0.69</v>
      </c>
      <c r="G5">
        <v>0.98</v>
      </c>
      <c r="H5">
        <v>1.26</v>
      </c>
    </row>
    <row r="6" spans="1:9" x14ac:dyDescent="0.2">
      <c r="A6" s="8" t="s">
        <v>21</v>
      </c>
      <c r="B6">
        <v>5</v>
      </c>
      <c r="C6">
        <f>(0.7+2+2+5)/4</f>
        <v>2.4249999999999998</v>
      </c>
      <c r="D6">
        <v>0.62</v>
      </c>
      <c r="E6">
        <v>0.79</v>
      </c>
      <c r="F6">
        <v>1.1100000000000001</v>
      </c>
      <c r="G6">
        <v>1.74</v>
      </c>
      <c r="H6">
        <v>2.38</v>
      </c>
    </row>
    <row r="7" spans="1:9" x14ac:dyDescent="0.2">
      <c r="A7" s="8" t="s">
        <v>29</v>
      </c>
      <c r="B7" s="8">
        <v>2</v>
      </c>
      <c r="C7" s="8">
        <f>(0.7+1.5+1.5+2)/4</f>
        <v>1.425</v>
      </c>
      <c r="D7">
        <v>-0.08</v>
      </c>
      <c r="E7">
        <v>-0.01</v>
      </c>
      <c r="F7">
        <v>0.09</v>
      </c>
      <c r="G7">
        <v>0.26</v>
      </c>
      <c r="H7">
        <v>0.53</v>
      </c>
    </row>
    <row r="8" spans="1:9" x14ac:dyDescent="0.2">
      <c r="A8" s="8" t="s">
        <v>29</v>
      </c>
      <c r="B8">
        <v>5</v>
      </c>
      <c r="C8">
        <f>(0.7+2+2+5)/4</f>
        <v>2.4249999999999998</v>
      </c>
      <c r="D8">
        <v>-0.11</v>
      </c>
      <c r="E8">
        <v>0.02</v>
      </c>
      <c r="F8">
        <v>0.21</v>
      </c>
      <c r="G8">
        <v>0.56999999999999995</v>
      </c>
      <c r="H8">
        <v>1.32</v>
      </c>
      <c r="I8" t="s">
        <v>67</v>
      </c>
    </row>
    <row r="9" spans="1:9" x14ac:dyDescent="0.2">
      <c r="A9" s="8" t="s">
        <v>30</v>
      </c>
      <c r="B9" s="8">
        <v>2</v>
      </c>
      <c r="C9" s="8">
        <f>(0.7+1.5+1.5+2)/4</f>
        <v>1.425</v>
      </c>
      <c r="D9">
        <v>0.02</v>
      </c>
      <c r="E9">
        <v>7.0000000000000007E-2</v>
      </c>
      <c r="F9">
        <v>0.13</v>
      </c>
      <c r="G9">
        <v>0.31</v>
      </c>
      <c r="H9">
        <v>0.56999999999999995</v>
      </c>
    </row>
    <row r="10" spans="1:9" x14ac:dyDescent="0.2">
      <c r="A10" s="8" t="s">
        <v>30</v>
      </c>
      <c r="B10">
        <v>5</v>
      </c>
      <c r="C10">
        <f>(0.7+2+2+5)/4</f>
        <v>2.4249999999999998</v>
      </c>
      <c r="D10">
        <v>0.02</v>
      </c>
      <c r="E10">
        <v>0.1</v>
      </c>
      <c r="F10">
        <v>0.23</v>
      </c>
      <c r="G10">
        <v>0.6</v>
      </c>
      <c r="H10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GMSL</vt:lpstr>
      <vt:lpstr>Steric</vt:lpstr>
      <vt:lpstr>Glaciers</vt:lpstr>
      <vt:lpstr>GrIS</vt:lpstr>
      <vt:lpstr>AIS</vt:lpstr>
      <vt:lpstr>WAIS</vt:lpstr>
      <vt:lpstr>EAIS</vt:lpstr>
      <vt:lpstr>PEN</vt:lpstr>
      <vt:lpstr>Expert</vt:lpstr>
      <vt:lpstr>transposed ar6</vt:lpstr>
      <vt:lpstr>Frederikse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Aslak Grinsted</cp:lastModifiedBy>
  <dcterms:modified xsi:type="dcterms:W3CDTF">2021-10-21T09:24:04Z</dcterms:modified>
</cp:coreProperties>
</file>