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60" yWindow="240" windowWidth="24200" windowHeight="15380" tabRatio="620" firstSheet="1" activeTab="5"/>
  </bookViews>
  <sheets>
    <sheet name="defaultFit" sheetId="4" r:id="rId1"/>
    <sheet name="fitSystematic" sheetId="10" r:id="rId2"/>
    <sheet name="trgBiassing" sheetId="6" r:id="rId3"/>
    <sheet name="epSystematic" sheetId="9" r:id="rId4"/>
    <sheet name="zVtx_cut_10cm" sheetId="7" r:id="rId5"/>
    <sheet name="nbkg_defaultFit" sheetId="5" r:id="rId6"/>
    <sheet name="NcollNpart" sheetId="2" r:id="rId7"/>
    <sheet name="ep_CorrectionFactors" sheetId="3" r:id="rId8"/>
  </sheets>
  <definedNames>
    <definedName name="Cent" localSheetId="3">#REF!</definedName>
    <definedName name="Cent" localSheetId="1">#REF!</definedName>
    <definedName name="Cent">#REF!</definedName>
    <definedName name="ep23_corr" localSheetId="3">#REF!</definedName>
    <definedName name="ep23_corr" localSheetId="1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5" l="1"/>
  <c r="E26" i="5"/>
  <c r="H26" i="5"/>
  <c r="I26" i="5"/>
  <c r="N26" i="5"/>
  <c r="M26" i="5"/>
  <c r="D26" i="7"/>
  <c r="E26" i="7"/>
  <c r="H26" i="7"/>
  <c r="I26" i="7"/>
  <c r="N26" i="7"/>
  <c r="M26" i="7"/>
  <c r="D26" i="9"/>
  <c r="E26" i="9"/>
  <c r="H26" i="9"/>
  <c r="I26" i="9"/>
  <c r="U26" i="9"/>
  <c r="T26" i="9"/>
  <c r="N26" i="9"/>
  <c r="M26" i="9"/>
  <c r="D26" i="6"/>
  <c r="E26" i="6"/>
  <c r="H26" i="6"/>
  <c r="I26" i="6"/>
  <c r="AB26" i="6"/>
  <c r="AA26" i="6"/>
  <c r="U26" i="6"/>
  <c r="T26" i="6"/>
  <c r="N26" i="6"/>
  <c r="M26" i="6"/>
  <c r="AB26" i="10"/>
  <c r="U26" i="10"/>
  <c r="AA26" i="10"/>
  <c r="T26" i="10"/>
  <c r="M26" i="10"/>
  <c r="N26" i="10"/>
  <c r="I26" i="10"/>
  <c r="H26" i="10"/>
  <c r="E26" i="10"/>
  <c r="D26" i="10"/>
  <c r="D8" i="10"/>
  <c r="U7" i="6"/>
  <c r="U6" i="6"/>
  <c r="U5" i="6"/>
  <c r="U4" i="6"/>
  <c r="AB5" i="6"/>
  <c r="AB6" i="6"/>
  <c r="AB7" i="6"/>
  <c r="AB4" i="6"/>
  <c r="T5" i="6"/>
  <c r="T6" i="6"/>
  <c r="T7" i="6"/>
  <c r="T4" i="6"/>
  <c r="AA5" i="6"/>
  <c r="AA4" i="6"/>
  <c r="I7" i="9"/>
  <c r="H7" i="9"/>
  <c r="I6" i="9"/>
  <c r="H6" i="9"/>
  <c r="I5" i="9"/>
  <c r="H5" i="9"/>
  <c r="I4" i="9"/>
  <c r="H4" i="9"/>
  <c r="I7" i="10"/>
  <c r="H7" i="10"/>
  <c r="I6" i="10"/>
  <c r="H6" i="10"/>
  <c r="I5" i="10"/>
  <c r="H5" i="10"/>
  <c r="I4" i="10"/>
  <c r="H4" i="10"/>
  <c r="I7" i="5"/>
  <c r="H7" i="5"/>
  <c r="I6" i="5"/>
  <c r="H6" i="5"/>
  <c r="I5" i="5"/>
  <c r="H5" i="5"/>
  <c r="I4" i="5"/>
  <c r="H4" i="5"/>
  <c r="E7" i="5"/>
  <c r="D7" i="5"/>
  <c r="E6" i="5"/>
  <c r="D6" i="5"/>
  <c r="E5" i="5"/>
  <c r="D5" i="5"/>
  <c r="E4" i="5"/>
  <c r="D4" i="5"/>
  <c r="I7" i="7"/>
  <c r="H7" i="7"/>
  <c r="I6" i="7"/>
  <c r="H6" i="7"/>
  <c r="I5" i="7"/>
  <c r="H5" i="7"/>
  <c r="I4" i="7"/>
  <c r="H4" i="7"/>
  <c r="I7" i="6"/>
  <c r="H7" i="6"/>
  <c r="I6" i="6"/>
  <c r="H6" i="6"/>
  <c r="I5" i="6"/>
  <c r="H5" i="6"/>
  <c r="I4" i="6"/>
  <c r="H4" i="6"/>
  <c r="E7" i="7"/>
  <c r="D7" i="7"/>
  <c r="E6" i="7"/>
  <c r="D6" i="7"/>
  <c r="E5" i="7"/>
  <c r="D5" i="7"/>
  <c r="E4" i="7"/>
  <c r="D4" i="7"/>
  <c r="E7" i="9"/>
  <c r="D7" i="9"/>
  <c r="E6" i="9"/>
  <c r="D6" i="9"/>
  <c r="E5" i="9"/>
  <c r="D5" i="9"/>
  <c r="E4" i="9"/>
  <c r="D4" i="9"/>
  <c r="E7" i="6"/>
  <c r="D7" i="6"/>
  <c r="E6" i="6"/>
  <c r="D6" i="6"/>
  <c r="E5" i="6"/>
  <c r="D5" i="6"/>
  <c r="E4" i="6"/>
  <c r="D4" i="6"/>
  <c r="E7" i="10"/>
  <c r="D7" i="10"/>
  <c r="E6" i="10"/>
  <c r="D6" i="10"/>
  <c r="E5" i="10"/>
  <c r="D5" i="10"/>
  <c r="E4" i="10"/>
  <c r="D4" i="10"/>
  <c r="I6" i="4"/>
  <c r="H6" i="4"/>
  <c r="I5" i="4"/>
  <c r="H5" i="4"/>
  <c r="I4" i="4"/>
  <c r="H4" i="4"/>
  <c r="E6" i="4"/>
  <c r="D6" i="4"/>
  <c r="E5" i="4"/>
  <c r="D5" i="4"/>
  <c r="E4" i="4"/>
  <c r="D4" i="4"/>
  <c r="N23" i="3"/>
  <c r="M23" i="3"/>
  <c r="I23" i="3"/>
  <c r="H23" i="3"/>
  <c r="D23" i="3"/>
  <c r="C23" i="3"/>
  <c r="N22" i="3"/>
  <c r="M22" i="3"/>
  <c r="I22" i="3"/>
  <c r="H22" i="3"/>
  <c r="D22" i="3"/>
  <c r="C22" i="3"/>
  <c r="D27" i="9"/>
  <c r="E27" i="9"/>
  <c r="H27" i="9"/>
  <c r="I27" i="9"/>
  <c r="N31" i="9"/>
  <c r="N30" i="9"/>
  <c r="N29" i="9"/>
  <c r="N28" i="9"/>
  <c r="N27" i="9"/>
  <c r="M28" i="9"/>
  <c r="M31" i="9"/>
  <c r="M30" i="9"/>
  <c r="M29" i="9"/>
  <c r="M27" i="9"/>
  <c r="D8" i="9"/>
  <c r="E8" i="9"/>
  <c r="H8" i="9"/>
  <c r="I8" i="9"/>
  <c r="U19" i="9"/>
  <c r="U25" i="9"/>
  <c r="U20" i="9"/>
  <c r="U10" i="9"/>
  <c r="U9" i="9"/>
  <c r="T25" i="9"/>
  <c r="T20" i="9"/>
  <c r="T19" i="9"/>
  <c r="T10" i="9"/>
  <c r="T9" i="9"/>
  <c r="T6" i="9"/>
  <c r="T7" i="9"/>
  <c r="AN6" i="6"/>
  <c r="AN7" i="6"/>
  <c r="AN5" i="6"/>
  <c r="AV6" i="6"/>
  <c r="AV7" i="6"/>
  <c r="AV5" i="6"/>
  <c r="AO6" i="6"/>
  <c r="AO7" i="6"/>
  <c r="AO5" i="6"/>
  <c r="AB14" i="6"/>
  <c r="AU6" i="6"/>
  <c r="AU7" i="6"/>
  <c r="AU5" i="6"/>
  <c r="AV25" i="6"/>
  <c r="AU25" i="6"/>
  <c r="AV20" i="6"/>
  <c r="AU20" i="6"/>
  <c r="AV19" i="6"/>
  <c r="AU19" i="6"/>
  <c r="AV14" i="6"/>
  <c r="AU14" i="6"/>
  <c r="AV10" i="6"/>
  <c r="AU10" i="6"/>
  <c r="AV9" i="6"/>
  <c r="AU9" i="6"/>
  <c r="AV4" i="6"/>
  <c r="AU4" i="6"/>
  <c r="AO25" i="6"/>
  <c r="AN25" i="6"/>
  <c r="AO20" i="6"/>
  <c r="AN20" i="6"/>
  <c r="AO19" i="6"/>
  <c r="AN19" i="6"/>
  <c r="AO14" i="6"/>
  <c r="AN14" i="6"/>
  <c r="AO10" i="6"/>
  <c r="AN10" i="6"/>
  <c r="AO9" i="6"/>
  <c r="AN9" i="6"/>
  <c r="AO4" i="6"/>
  <c r="AN4" i="6"/>
  <c r="U6" i="9"/>
  <c r="U7" i="9"/>
  <c r="U5" i="9"/>
  <c r="T5" i="9"/>
  <c r="D8" i="4"/>
  <c r="H8" i="4"/>
  <c r="M25" i="4"/>
  <c r="P25" i="7"/>
  <c r="S25" i="7"/>
  <c r="E8" i="4"/>
  <c r="I8" i="4"/>
  <c r="N25" i="4"/>
  <c r="Q25" i="7"/>
  <c r="N25" i="7"/>
  <c r="M25" i="7"/>
  <c r="S24" i="7"/>
  <c r="T24" i="7"/>
  <c r="S18" i="7"/>
  <c r="T18" i="7"/>
  <c r="D7" i="4"/>
  <c r="E7" i="4"/>
  <c r="H7" i="4"/>
  <c r="I7" i="4"/>
  <c r="H8" i="10"/>
  <c r="M25" i="10"/>
  <c r="AD25" i="10"/>
  <c r="T25" i="10"/>
  <c r="AE25" i="10"/>
  <c r="AA25" i="10"/>
  <c r="AF25" i="10"/>
  <c r="AG25" i="10"/>
  <c r="AH25" i="10"/>
  <c r="E8" i="10"/>
  <c r="I8" i="10"/>
  <c r="AB25" i="10"/>
  <c r="U25" i="10"/>
  <c r="N25" i="10"/>
  <c r="M20" i="10"/>
  <c r="M20" i="4"/>
  <c r="AD20" i="10"/>
  <c r="T20" i="10"/>
  <c r="AE20" i="10"/>
  <c r="AA20" i="10"/>
  <c r="AF20" i="10"/>
  <c r="AG20" i="10"/>
  <c r="AH20" i="10"/>
  <c r="AB20" i="10"/>
  <c r="U20" i="10"/>
  <c r="N20" i="10"/>
  <c r="M19" i="10"/>
  <c r="M19" i="4"/>
  <c r="AD19" i="10"/>
  <c r="T19" i="10"/>
  <c r="AE19" i="10"/>
  <c r="AA19" i="10"/>
  <c r="AF19" i="10"/>
  <c r="AG19" i="10"/>
  <c r="AH19" i="10"/>
  <c r="AB19" i="10"/>
  <c r="U19" i="10"/>
  <c r="N19" i="10"/>
  <c r="M14" i="10"/>
  <c r="M14" i="4"/>
  <c r="AD14" i="10"/>
  <c r="T14" i="10"/>
  <c r="AE14" i="10"/>
  <c r="AA14" i="10"/>
  <c r="AF14" i="10"/>
  <c r="AG14" i="10"/>
  <c r="AH14" i="10"/>
  <c r="AB14" i="10"/>
  <c r="U14" i="10"/>
  <c r="N14" i="10"/>
  <c r="M10" i="10"/>
  <c r="M10" i="4"/>
  <c r="AD10" i="10"/>
  <c r="T10" i="10"/>
  <c r="AE10" i="10"/>
  <c r="AA10" i="10"/>
  <c r="AF10" i="10"/>
  <c r="AG10" i="10"/>
  <c r="AH10" i="10"/>
  <c r="AB10" i="10"/>
  <c r="U10" i="10"/>
  <c r="N10" i="10"/>
  <c r="M9" i="10"/>
  <c r="M9" i="4"/>
  <c r="AD9" i="10"/>
  <c r="T9" i="10"/>
  <c r="AE9" i="10"/>
  <c r="AA9" i="10"/>
  <c r="AF9" i="10"/>
  <c r="AG9" i="10"/>
  <c r="AH9" i="10"/>
  <c r="AB9" i="10"/>
  <c r="U9" i="10"/>
  <c r="N9" i="10"/>
  <c r="M7" i="10"/>
  <c r="M7" i="4"/>
  <c r="AD7" i="10"/>
  <c r="T7" i="10"/>
  <c r="AE7" i="10"/>
  <c r="AA7" i="10"/>
  <c r="AF7" i="10"/>
  <c r="AG7" i="10"/>
  <c r="AH7" i="10"/>
  <c r="AB7" i="10"/>
  <c r="U7" i="10"/>
  <c r="N7" i="10"/>
  <c r="M6" i="10"/>
  <c r="M6" i="4"/>
  <c r="AD6" i="10"/>
  <c r="T6" i="10"/>
  <c r="AE6" i="10"/>
  <c r="AA6" i="10"/>
  <c r="AF6" i="10"/>
  <c r="AG6" i="10"/>
  <c r="AH6" i="10"/>
  <c r="AB6" i="10"/>
  <c r="U6" i="10"/>
  <c r="N6" i="10"/>
  <c r="M5" i="10"/>
  <c r="M5" i="4"/>
  <c r="AD5" i="10"/>
  <c r="T5" i="10"/>
  <c r="AE5" i="10"/>
  <c r="AA5" i="10"/>
  <c r="AF5" i="10"/>
  <c r="AG5" i="10"/>
  <c r="AH5" i="10"/>
  <c r="AB5" i="10"/>
  <c r="U5" i="10"/>
  <c r="N5" i="10"/>
  <c r="M4" i="4"/>
  <c r="D8" i="5"/>
  <c r="E8" i="5"/>
  <c r="H8" i="5"/>
  <c r="I8" i="5"/>
  <c r="M25" i="9"/>
  <c r="N25" i="9"/>
  <c r="M20" i="9"/>
  <c r="N20" i="9"/>
  <c r="N20" i="4"/>
  <c r="M19" i="9"/>
  <c r="N19" i="9"/>
  <c r="N19" i="4"/>
  <c r="M14" i="9"/>
  <c r="N14" i="9"/>
  <c r="N14" i="4"/>
  <c r="M10" i="9"/>
  <c r="N10" i="9"/>
  <c r="N10" i="4"/>
  <c r="M9" i="9"/>
  <c r="N9" i="9"/>
  <c r="N9" i="4"/>
  <c r="M7" i="9"/>
  <c r="N7" i="9"/>
  <c r="N7" i="4"/>
  <c r="M6" i="9"/>
  <c r="N6" i="9"/>
  <c r="N6" i="4"/>
  <c r="M5" i="9"/>
  <c r="N5" i="9"/>
  <c r="N5" i="4"/>
  <c r="M4" i="9"/>
  <c r="N4" i="9"/>
  <c r="N4" i="4"/>
  <c r="N25" i="5"/>
  <c r="N20" i="5"/>
  <c r="N19" i="5"/>
  <c r="N14" i="5"/>
  <c r="N10" i="5"/>
  <c r="N9" i="5"/>
  <c r="M20" i="5"/>
  <c r="M19" i="5"/>
  <c r="M14" i="5"/>
  <c r="M10" i="5"/>
  <c r="M9" i="5"/>
  <c r="P4" i="4"/>
  <c r="P5" i="4"/>
  <c r="P6" i="4"/>
  <c r="P7" i="4"/>
  <c r="P9" i="4"/>
  <c r="P10" i="4"/>
  <c r="P14" i="4"/>
  <c r="P19" i="4"/>
  <c r="P20" i="4"/>
  <c r="P25" i="4"/>
  <c r="D8" i="6"/>
  <c r="H8" i="6"/>
  <c r="M10" i="6"/>
  <c r="AD10" i="6"/>
  <c r="AE10" i="6"/>
  <c r="AA10" i="6"/>
  <c r="AF10" i="6"/>
  <c r="AG10" i="6"/>
  <c r="M9" i="6"/>
  <c r="AD9" i="6"/>
  <c r="AE9" i="6"/>
  <c r="AA9" i="6"/>
  <c r="AF9" i="6"/>
  <c r="AG9" i="6"/>
  <c r="M7" i="6"/>
  <c r="AD7" i="6"/>
  <c r="AE7" i="6"/>
  <c r="AA7" i="6"/>
  <c r="AF7" i="6"/>
  <c r="AG7" i="6"/>
  <c r="M6" i="6"/>
  <c r="AD6" i="6"/>
  <c r="AE6" i="6"/>
  <c r="AA6" i="6"/>
  <c r="AF6" i="6"/>
  <c r="AG6" i="6"/>
  <c r="M5" i="6"/>
  <c r="AD5" i="6"/>
  <c r="AE5" i="6"/>
  <c r="AF5" i="6"/>
  <c r="AG5" i="6"/>
  <c r="M4" i="6"/>
  <c r="AD4" i="6"/>
  <c r="AE4" i="6"/>
  <c r="AF4" i="6"/>
  <c r="AG4" i="6"/>
  <c r="M14" i="6"/>
  <c r="AD14" i="6"/>
  <c r="AE14" i="6"/>
  <c r="AA14" i="6"/>
  <c r="AF14" i="6"/>
  <c r="AG14" i="6"/>
  <c r="M19" i="6"/>
  <c r="AD19" i="6"/>
  <c r="AE19" i="6"/>
  <c r="AA19" i="6"/>
  <c r="AF19" i="6"/>
  <c r="AG19" i="6"/>
  <c r="M20" i="6"/>
  <c r="AD20" i="6"/>
  <c r="AE20" i="6"/>
  <c r="AA20" i="6"/>
  <c r="AF20" i="6"/>
  <c r="AG20" i="6"/>
  <c r="M25" i="6"/>
  <c r="AD25" i="6"/>
  <c r="AE25" i="6"/>
  <c r="AA25" i="6"/>
  <c r="AF25" i="6"/>
  <c r="AG25" i="6"/>
  <c r="N4" i="7"/>
  <c r="Q4" i="7"/>
  <c r="N5" i="7"/>
  <c r="Q5" i="7"/>
  <c r="N6" i="7"/>
  <c r="Q6" i="7"/>
  <c r="N7" i="7"/>
  <c r="Q7" i="7"/>
  <c r="D8" i="7"/>
  <c r="H8" i="7"/>
  <c r="I8" i="7"/>
  <c r="E8" i="7"/>
  <c r="N9" i="7"/>
  <c r="Q9" i="7"/>
  <c r="N10" i="7"/>
  <c r="Q10" i="7"/>
  <c r="N14" i="7"/>
  <c r="Q14" i="7"/>
  <c r="N19" i="7"/>
  <c r="Q19" i="7"/>
  <c r="N20" i="7"/>
  <c r="Q20" i="7"/>
  <c r="M4" i="7"/>
  <c r="P4" i="7"/>
  <c r="S4" i="7"/>
  <c r="M5" i="7"/>
  <c r="P5" i="7"/>
  <c r="S5" i="7"/>
  <c r="M6" i="7"/>
  <c r="P6" i="7"/>
  <c r="S6" i="7"/>
  <c r="M7" i="7"/>
  <c r="P7" i="7"/>
  <c r="S7" i="7"/>
  <c r="S8" i="7"/>
  <c r="M9" i="7"/>
  <c r="P9" i="7"/>
  <c r="S9" i="7"/>
  <c r="M10" i="7"/>
  <c r="P10" i="7"/>
  <c r="S10" i="7"/>
  <c r="S11" i="7"/>
  <c r="S12" i="7"/>
  <c r="S13" i="7"/>
  <c r="M14" i="7"/>
  <c r="P14" i="7"/>
  <c r="S14" i="7"/>
  <c r="S15" i="7"/>
  <c r="S16" i="7"/>
  <c r="S17" i="7"/>
  <c r="M19" i="7"/>
  <c r="P19" i="7"/>
  <c r="S19" i="7"/>
  <c r="M20" i="7"/>
  <c r="P20" i="7"/>
  <c r="S20" i="7"/>
  <c r="S21" i="7"/>
  <c r="S22" i="7"/>
  <c r="S23" i="7"/>
  <c r="S3" i="7"/>
  <c r="T25" i="7"/>
  <c r="T23" i="7"/>
  <c r="T22" i="7"/>
  <c r="T21" i="7"/>
  <c r="T20" i="7"/>
  <c r="T19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AH25" i="6"/>
  <c r="AH4" i="6"/>
  <c r="AH5" i="6"/>
  <c r="AH6" i="6"/>
  <c r="AH7" i="6"/>
  <c r="AH9" i="6"/>
  <c r="AH10" i="6"/>
  <c r="AH14" i="6"/>
  <c r="AH19" i="6"/>
  <c r="AH20" i="6"/>
  <c r="E8" i="6"/>
  <c r="I8" i="6"/>
  <c r="AB25" i="6"/>
  <c r="AB20" i="6"/>
  <c r="AB19" i="6"/>
  <c r="AB10" i="6"/>
  <c r="AB9" i="6"/>
  <c r="N25" i="6"/>
  <c r="N20" i="6"/>
  <c r="N19" i="6"/>
  <c r="N14" i="6"/>
  <c r="N10" i="6"/>
  <c r="N9" i="6"/>
  <c r="N7" i="6"/>
  <c r="N6" i="6"/>
  <c r="N5" i="6"/>
  <c r="N4" i="6"/>
  <c r="M25" i="5"/>
  <c r="N7" i="5"/>
  <c r="M7" i="5"/>
  <c r="N6" i="5"/>
  <c r="M6" i="5"/>
  <c r="N5" i="5"/>
  <c r="M5" i="5"/>
  <c r="N4" i="5"/>
  <c r="M4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<sst xmlns="http://schemas.openxmlformats.org/spreadsheetml/2006/main" count="304" uniqueCount="75">
  <si>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</si>
  <si>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</si>
  <si>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</si>
  <si>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</si>
  <si>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</si>
  <si>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</si>
  <si>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</si>
  <si>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</si>
  <si>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</si>
  <si>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</si>
  <si>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</si>
  <si>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</si>
  <si>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</si>
  <si>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</si>
  <si>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</si>
  <si>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</si>
  <si>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</si>
  <si>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</si>
  <si>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</si>
  <si>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</si>
  <si>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</si>
  <si>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</si>
  <si>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</si>
  <si>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</si>
  <si>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</si>
  <si>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</si>
  <si>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</si>
  <si>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</si>
  <si>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</si>
  <si>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</si>
  <si>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</si>
  <si>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</si>
  <si>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</si>
  <si>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</si>
  <si>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</si>
  <si>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</si>
  <si>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6.5-8</t>
  </si>
  <si>
    <t>8--10</t>
  </si>
  <si>
    <t>10--13</t>
  </si>
  <si>
    <t>13-40</t>
  </si>
  <si>
    <t>10--40</t>
  </si>
  <si>
    <t>6.5--10</t>
  </si>
  <si>
    <t>13--40</t>
  </si>
  <si>
    <t>fit1</t>
  </si>
  <si>
    <t>fit2</t>
  </si>
  <si>
    <t>fit3</t>
  </si>
  <si>
    <t>Fit1</t>
  </si>
  <si>
    <t>Fit2</t>
  </si>
  <si>
    <t>Fit3</t>
  </si>
  <si>
    <t>final systematic</t>
  </si>
  <si>
    <t>absolute</t>
  </si>
  <si>
    <t>total(%)</t>
  </si>
  <si>
    <t>NoFlattening</t>
  </si>
  <si>
    <t>relUncert(%)</t>
  </si>
  <si>
    <t>zVtx cut 10 cm</t>
  </si>
  <si>
    <t>Trg2</t>
  </si>
  <si>
    <t>Trg3</t>
  </si>
  <si>
    <t>6.5--40</t>
  </si>
  <si>
    <t>Trg1= HLT_HIL1DoubleMu0_HighQ</t>
  </si>
  <si>
    <t>0--0.6</t>
  </si>
  <si>
    <t>0.6--1.2</t>
  </si>
  <si>
    <t>1.2--1.6</t>
  </si>
  <si>
    <t>1.6--2.0</t>
  </si>
  <si>
    <t>2.0--2.4</t>
  </si>
  <si>
    <t>0-10</t>
  </si>
  <si>
    <t>10..20</t>
  </si>
  <si>
    <t>20..30</t>
  </si>
  <si>
    <t>MinusMinus</t>
  </si>
  <si>
    <t>PlusPlus</t>
  </si>
  <si>
    <t>Bkg v2</t>
  </si>
  <si>
    <t>HLT_HIL1DoubleMu0_NHitQ&amp;&amp;YessCowboy</t>
  </si>
  <si>
    <t>HLT_HIL1DoubleMu0_HighQ &amp; NoCowboy</t>
  </si>
  <si>
    <t>HLT_HIL1DoubleMu0_HighQ+YesCowboy</t>
  </si>
  <si>
    <t>NOT updated numbers!!! But they are not used!!! The comparison is done in the v2Summary_x.C macros, where the final v2 is included, from the other excel sheet.</t>
  </si>
  <si>
    <t>1.2-1.6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</si>
</sst>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000000"/>
      <name val="Arial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6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64" fontId="3" fillId="7" borderId="0" xfId="0" applyNumberFormat="1" applyFont="1" applyFill="1"/>
    <xf numFmtId="10" fontId="3" fillId="0" borderId="0" xfId="0" applyNumberFormat="1" applyFont="1"/>
    <xf numFmtId="10" fontId="3" fillId="3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0" fontId="5" fillId="3" borderId="0" xfId="0" applyFont="1" applyFill="1"/>
    <xf numFmtId="0" fontId="5" fillId="5" borderId="0" xfId="0" applyFont="1" applyFill="1"/>
    <xf numFmtId="0" fontId="5" fillId="4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164" fontId="3" fillId="10" borderId="0" xfId="0" applyNumberFormat="1" applyFont="1" applyFill="1"/>
    <xf numFmtId="10" fontId="3" fillId="8" borderId="0" xfId="0" applyNumberFormat="1" applyFont="1" applyFill="1"/>
    <xf numFmtId="164" fontId="5" fillId="3" borderId="0" xfId="0" applyNumberFormat="1" applyFont="1" applyFill="1"/>
    <xf numFmtId="164" fontId="5" fillId="5" borderId="0" xfId="0" applyNumberFormat="1" applyFont="1" applyFill="1"/>
    <xf numFmtId="164" fontId="5" fillId="4" borderId="0" xfId="0" applyNumberFormat="1" applyFont="1" applyFill="1"/>
    <xf numFmtId="166" fontId="3" fillId="0" borderId="0" xfId="0" applyNumberFormat="1" applyFont="1"/>
    <xf numFmtId="164" fontId="5" fillId="8" borderId="0" xfId="0" applyNumberFormat="1" applyFont="1" applyFill="1"/>
    <xf numFmtId="0" fontId="4" fillId="9" borderId="0" xfId="0" applyFont="1" applyFill="1"/>
    <xf numFmtId="0" fontId="5" fillId="9" borderId="0" xfId="0" applyFont="1" applyFill="1"/>
    <xf numFmtId="164" fontId="5" fillId="9" borderId="0" xfId="0" applyNumberFormat="1" applyFont="1" applyFill="1"/>
    <xf numFmtId="164" fontId="7" fillId="9" borderId="0" xfId="0" applyNumberFormat="1" applyFont="1" applyFill="1"/>
    <xf numFmtId="164" fontId="7" fillId="7" borderId="0" xfId="0" applyNumberFormat="1" applyFont="1" applyFill="1"/>
    <xf numFmtId="0" fontId="5" fillId="0" borderId="0" xfId="0" applyFont="1"/>
    <xf numFmtId="164" fontId="7" fillId="3" borderId="0" xfId="0" applyNumberFormat="1" applyFont="1" applyFill="1"/>
    <xf numFmtId="0" fontId="4" fillId="4" borderId="0" xfId="0" applyFont="1" applyFill="1"/>
    <xf numFmtId="164" fontId="7" fillId="4" borderId="0" xfId="0" applyNumberFormat="1" applyFont="1" applyFill="1"/>
    <xf numFmtId="10" fontId="3" fillId="7" borderId="0" xfId="0" applyNumberFormat="1" applyFont="1" applyFill="1"/>
    <xf numFmtId="164" fontId="5" fillId="7" borderId="0" xfId="0" applyNumberFormat="1" applyFont="1" applyFill="1"/>
    <xf numFmtId="0" fontId="5" fillId="7" borderId="0" xfId="0" applyFont="1" applyFill="1"/>
    <xf numFmtId="164" fontId="3" fillId="11" borderId="0" xfId="0" applyNumberFormat="1" applyFont="1" applyFill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/>
    <xf numFmtId="164" fontId="3" fillId="12" borderId="0" xfId="0" applyNumberFormat="1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showRuler="0" workbookViewId="0">
      <pane xSplit="3" topLeftCell="D1" activePane="topRight" state="frozen"/>
      <selection pane="topRight" activeCell="C8" sqref="C8:C25"/>
    </sheetView>
  </sheetViews>
  <sheetFormatPr baseColWidth="10" defaultRowHeight="18" x14ac:dyDescent="0"/>
  <cols>
    <col min="1" max="2" width="10.83203125" style="6"/>
    <col min="3" max="3" width="12.33203125" style="6" bestFit="1" customWidth="1"/>
    <col min="4" max="16384" width="10.83203125" style="6"/>
  </cols>
  <sheetData>
    <row r="2" spans="1:16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53</v>
      </c>
    </row>
    <row r="3" spans="1:16" s="2" customFormat="1">
      <c r="A3" s="45" t="s">
        <v>21</v>
      </c>
      <c r="B3" s="45" t="s">
        <v>25</v>
      </c>
      <c r="P3" s="13"/>
    </row>
    <row r="4" spans="1:16" s="2" customFormat="1">
      <c r="A4" s="45"/>
      <c r="B4" s="45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1</v>
      </c>
      <c r="G4" s="12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1</v>
      </c>
      <c r="K4" s="12">
        <v>1</v>
      </c>
      <c r="L4" s="12"/>
      <c r="M4" s="12">
        <f t="shared" ref="M4:M7" si="0">(F4/D4+J4/H4)/2</f>
        <v>1.5879281193052845</v>
      </c>
      <c r="N4" s="12">
        <f>0.5*SQRT((F4/D4)^2*((G4/F4)^2+(E4/D4)^2)+(J4/H4)^2*((K4/J4)^2+(I4/H4)^2))</f>
        <v>1.1228410929863175</v>
      </c>
      <c r="O4" s="12"/>
      <c r="P4" s="41">
        <f t="shared" ref="P4:P25" si="1" xml:space="preserve"> N4/ABS(M4)</f>
        <v>0.70711078123458027</v>
      </c>
    </row>
    <row r="5" spans="1:16" s="2" customFormat="1">
      <c r="A5" s="45"/>
      <c r="B5" s="45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2.9198600000000002E-2</v>
      </c>
      <c r="G5" s="12">
        <v>2.4525100000000001E-2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1.28985E-2</v>
      </c>
      <c r="K5" s="12">
        <v>2.4147999999999999E-2</v>
      </c>
      <c r="L5" s="12"/>
      <c r="M5" s="12">
        <f t="shared" si="0"/>
        <v>2.5787247893193876E-2</v>
      </c>
      <c r="N5" s="12">
        <f>0.5*SQRT((F5/D5)^2*((G5/F5)^2+(E5/D5)^2)+(J5/H5)^2*((K5/J5)^2+(I5/H5)^2))</f>
        <v>2.1088112468274793E-2</v>
      </c>
      <c r="O5" s="12"/>
      <c r="P5" s="41">
        <f t="shared" si="1"/>
        <v>0.81777289905529849</v>
      </c>
    </row>
    <row r="6" spans="1:16" s="2" customFormat="1">
      <c r="A6" s="45"/>
      <c r="B6" s="45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6.3473799999999997E-2</v>
      </c>
      <c r="G6" s="12">
        <v>1.9808900000000001E-2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6.8088599999999999E-2</v>
      </c>
      <c r="K6" s="12">
        <v>1.90974E-2</v>
      </c>
      <c r="L6" s="12"/>
      <c r="M6" s="12">
        <f t="shared" si="0"/>
        <v>7.8442550919281817E-2</v>
      </c>
      <c r="N6" s="12">
        <f>0.5*SQRT((F6/D6)^2*((G6/F6)^2+(E6/D6)^2)+(J6/H6)^2*((K6/J6)^2+(I6/H6)^2))</f>
        <v>1.6407738350840539E-2</v>
      </c>
      <c r="O6" s="12"/>
      <c r="P6" s="41">
        <f t="shared" si="1"/>
        <v>0.20916885234551166</v>
      </c>
    </row>
    <row r="7" spans="1:16" s="2" customFormat="1">
      <c r="A7" s="45"/>
      <c r="B7" s="45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3.5652499999999997E-2</v>
      </c>
      <c r="G7" s="12">
        <v>2.4462299999999999E-2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1.05153E-2</v>
      </c>
      <c r="K7" s="12">
        <v>2.45971E-2</v>
      </c>
      <c r="L7" s="12"/>
      <c r="M7" s="12">
        <f t="shared" si="0"/>
        <v>3.1144077000656731E-2</v>
      </c>
      <c r="N7" s="12">
        <f>0.5*SQRT((F7/D7)^2*((G7/F7)^2+(E7/D7)^2)+(J7/H7)^2*((K7/J7)^2+(I7/H7)^2))</f>
        <v>2.3397734335180977E-2</v>
      </c>
      <c r="O7" s="12"/>
      <c r="P7" s="41">
        <f t="shared" si="1"/>
        <v>0.75127396887336206</v>
      </c>
    </row>
    <row r="8" spans="1:16" s="2" customFormat="1">
      <c r="A8" s="45"/>
      <c r="C8" s="45" t="s">
        <v>17</v>
      </c>
      <c r="D8" s="45">
        <f xml:space="preserve"> ep_CorrectionFactors!M18</f>
        <v>0.78402725000000006</v>
      </c>
      <c r="E8" s="45">
        <f xml:space="preserve"> ep_CorrectionFactors!N18</f>
        <v>6.7586967123847187E-4</v>
      </c>
      <c r="F8" s="5"/>
      <c r="G8" s="5"/>
      <c r="H8" s="45">
        <f xml:space="preserve"> ep_CorrectionFactors!H18</f>
        <v>0.78459112500000006</v>
      </c>
      <c r="I8" s="45">
        <f xml:space="preserve"> ep_CorrectionFactors!I18</f>
        <v>6.7640811460241955E-4</v>
      </c>
      <c r="J8" s="5"/>
      <c r="K8" s="5"/>
      <c r="M8" s="5"/>
      <c r="N8" s="5"/>
      <c r="P8" s="13"/>
    </row>
    <row r="9" spans="1:16" s="2" customFormat="1">
      <c r="A9" s="45"/>
      <c r="B9" s="2" t="s">
        <v>36</v>
      </c>
      <c r="C9" s="45"/>
      <c r="D9" s="45"/>
      <c r="E9" s="45"/>
      <c r="F9" s="5">
        <v>6.8509399999999998E-3</v>
      </c>
      <c r="G9" s="5">
        <v>2.7751000000000001E-2</v>
      </c>
      <c r="H9" s="45"/>
      <c r="I9" s="45"/>
      <c r="J9" s="5">
        <v>4.5821899999999999E-2</v>
      </c>
      <c r="K9" s="5">
        <v>2.68065E-2</v>
      </c>
      <c r="M9" s="5">
        <f>(F9/D8+J9/H8)/2</f>
        <v>3.3570203345585185E-2</v>
      </c>
      <c r="N9" s="5">
        <f>0.5*SQRT((F9/D8)^2*((G9/F9)^2+(E8/D8)^2)+(J9/H8)^2*((K9/J9)^2+(I8/H8)^2))</f>
        <v>2.4597612546660687E-2</v>
      </c>
      <c r="P9" s="13">
        <f t="shared" si="1"/>
        <v>0.73272158328750536</v>
      </c>
    </row>
    <row r="10" spans="1:16" s="2" customFormat="1">
      <c r="A10" s="45"/>
      <c r="B10" s="2" t="s">
        <v>37</v>
      </c>
      <c r="C10" s="45"/>
      <c r="D10" s="45"/>
      <c r="E10" s="45"/>
      <c r="F10" s="5">
        <v>6.3266100000000006E-2</v>
      </c>
      <c r="G10" s="5">
        <v>2.6450499999999998E-2</v>
      </c>
      <c r="H10" s="45"/>
      <c r="I10" s="45"/>
      <c r="J10" s="5">
        <v>0.10610899999999999</v>
      </c>
      <c r="K10" s="5">
        <v>2.56603E-2</v>
      </c>
      <c r="M10" s="5">
        <f>(F10/D7+J10/H7)/2</f>
        <v>0.11423044055891629</v>
      </c>
      <c r="N10" s="5">
        <f>0.5*SQRT((F10/D8)^2*((G10/F10)^2+(E8/D8)^2)+(J10/H8)^2*((K10/J10)^2+(I8/H8)^2))</f>
        <v>2.3493731483017592E-2</v>
      </c>
      <c r="P10" s="13">
        <f t="shared" si="1"/>
        <v>0.20566962158305169</v>
      </c>
    </row>
    <row r="11" spans="1:16" s="2" customFormat="1">
      <c r="A11" s="45"/>
      <c r="C11" s="45"/>
      <c r="D11" s="45"/>
      <c r="E11" s="45"/>
      <c r="F11" s="5"/>
      <c r="G11" s="5"/>
      <c r="H11" s="45"/>
      <c r="I11" s="45"/>
      <c r="J11" s="5"/>
      <c r="K11" s="5"/>
      <c r="M11" s="5"/>
      <c r="N11" s="5"/>
      <c r="P11" s="13"/>
    </row>
    <row r="12" spans="1:16" s="2" customFormat="1">
      <c r="A12" s="45"/>
      <c r="C12" s="45"/>
      <c r="D12" s="45"/>
      <c r="E12" s="45"/>
      <c r="F12" s="5"/>
      <c r="G12" s="5"/>
      <c r="H12" s="45"/>
      <c r="I12" s="45"/>
      <c r="J12" s="5"/>
      <c r="K12" s="5"/>
      <c r="M12" s="5"/>
      <c r="N12" s="5"/>
      <c r="P12" s="13"/>
    </row>
    <row r="13" spans="1:16" s="2" customFormat="1">
      <c r="A13" s="45"/>
      <c r="C13" s="45"/>
      <c r="D13" s="45"/>
      <c r="E13" s="45"/>
      <c r="F13" s="5"/>
      <c r="G13" s="5"/>
      <c r="H13" s="45"/>
      <c r="I13" s="45"/>
      <c r="J13" s="5"/>
      <c r="K13" s="5"/>
      <c r="M13" s="5"/>
      <c r="N13" s="5"/>
      <c r="P13" s="13"/>
    </row>
    <row r="14" spans="1:16" s="2" customFormat="1">
      <c r="A14" s="45"/>
      <c r="B14" s="2" t="s">
        <v>23</v>
      </c>
      <c r="C14" s="45"/>
      <c r="D14" s="45"/>
      <c r="E14" s="45"/>
      <c r="F14" s="5">
        <v>7.7430600000000002E-2</v>
      </c>
      <c r="G14" s="5">
        <v>2.37488E-2</v>
      </c>
      <c r="H14" s="45"/>
      <c r="I14" s="45"/>
      <c r="J14" s="5">
        <v>-1.2886999999999999E-2</v>
      </c>
      <c r="K14" s="5">
        <v>2.3437599999999999E-2</v>
      </c>
      <c r="M14" s="5">
        <f>(F14/D8+J14/H8)/2</f>
        <v>4.1167486023037797E-2</v>
      </c>
      <c r="N14" s="5">
        <f>0.5*SQRT((F14/D8)^2*((G14/F14)^2+(E8/D8)^2)+(J14/H8)^2*((K14/J14)^2+(I8/H8)^2))</f>
        <v>2.1271446839193263E-2</v>
      </c>
      <c r="P14" s="13">
        <f t="shared" si="1"/>
        <v>0.51670502365117743</v>
      </c>
    </row>
    <row r="15" spans="1:16" s="2" customFormat="1">
      <c r="A15" s="45" t="s">
        <v>24</v>
      </c>
      <c r="C15" s="45"/>
      <c r="D15" s="45"/>
      <c r="E15" s="45"/>
      <c r="F15" s="7"/>
      <c r="G15" s="7"/>
      <c r="H15" s="45"/>
      <c r="I15" s="45"/>
      <c r="J15" s="7"/>
      <c r="K15" s="7"/>
      <c r="M15" s="7"/>
      <c r="N15" s="7"/>
      <c r="P15" s="13"/>
    </row>
    <row r="16" spans="1:16" s="2" customFormat="1">
      <c r="A16" s="45"/>
      <c r="C16" s="45"/>
      <c r="D16" s="45"/>
      <c r="E16" s="45"/>
      <c r="F16" s="7"/>
      <c r="G16" s="7"/>
      <c r="H16" s="45"/>
      <c r="I16" s="45"/>
      <c r="J16" s="7"/>
      <c r="K16" s="7"/>
      <c r="M16" s="7"/>
      <c r="N16" s="7"/>
      <c r="P16" s="13"/>
    </row>
    <row r="17" spans="1:20" s="2" customFormat="1">
      <c r="A17" s="45"/>
      <c r="C17" s="45"/>
      <c r="D17" s="45"/>
      <c r="E17" s="45"/>
      <c r="F17" s="7"/>
      <c r="G17" s="7"/>
      <c r="H17" s="45"/>
      <c r="I17" s="45"/>
      <c r="J17" s="7"/>
      <c r="K17" s="7"/>
      <c r="M17" s="7"/>
      <c r="N17" s="7"/>
      <c r="P17" s="13"/>
    </row>
    <row r="18" spans="1:20" s="2" customFormat="1">
      <c r="A18" s="45"/>
      <c r="C18" s="45"/>
      <c r="D18" s="45"/>
      <c r="E18" s="45"/>
      <c r="F18" s="7"/>
      <c r="G18" s="7"/>
      <c r="H18" s="45"/>
      <c r="I18" s="45"/>
      <c r="J18" s="7"/>
      <c r="K18" s="7"/>
      <c r="M18" s="7"/>
      <c r="N18" s="7"/>
      <c r="P18" s="13"/>
    </row>
    <row r="19" spans="1:20" s="2" customFormat="1">
      <c r="A19" s="45"/>
      <c r="B19" s="2" t="s">
        <v>57</v>
      </c>
      <c r="C19" s="45"/>
      <c r="D19" s="45"/>
      <c r="E19" s="45"/>
      <c r="F19" s="21">
        <v>7.3419700000000004E-2</v>
      </c>
      <c r="G19" s="21">
        <v>2.0840999999999998E-2</v>
      </c>
      <c r="H19" s="45"/>
      <c r="I19" s="45"/>
      <c r="J19" s="21">
        <v>4.3142699999999999E-2</v>
      </c>
      <c r="K19" s="21">
        <v>2.0261399999999999E-2</v>
      </c>
      <c r="M19" s="21">
        <f>(F19/D8+J19/H8)/2</f>
        <v>7.4315907978110121E-2</v>
      </c>
      <c r="N19" s="21">
        <f>0.5*SQRT((F19/D8)^2*((G19/F19)^2+(E8/D8)^2)+(J19/H8)^2*((K19/J19)^2+(I8/H8)^2))</f>
        <v>1.8530363228195935E-2</v>
      </c>
      <c r="P19" s="13">
        <f t="shared" si="1"/>
        <v>0.24934584979644042</v>
      </c>
    </row>
    <row r="20" spans="1:20" s="2" customFormat="1">
      <c r="A20" s="45" t="s">
        <v>26</v>
      </c>
      <c r="B20" s="2" t="s">
        <v>27</v>
      </c>
      <c r="C20" s="45"/>
      <c r="D20" s="45"/>
      <c r="E20" s="45"/>
      <c r="F20" s="8">
        <v>6.48228E-2</v>
      </c>
      <c r="G20" s="8">
        <v>2.7959700000000001E-2</v>
      </c>
      <c r="H20" s="45"/>
      <c r="I20" s="45"/>
      <c r="J20" s="8">
        <v>6.7467399999999997E-2</v>
      </c>
      <c r="K20" s="8">
        <v>2.6019400000000002E-2</v>
      </c>
      <c r="M20" s="8">
        <f>(F20/D8+J20/H8)/2</f>
        <v>8.4334895307970059E-2</v>
      </c>
      <c r="N20" s="8">
        <f>0.5*SQRT((F20/D8)^2*((G20/F20)^2+(E8/D8)^2)+(J20/H8)^2*((K20/J20)^2+(I8/H8)^2))</f>
        <v>2.4349272670233627E-2</v>
      </c>
      <c r="P20" s="13">
        <f t="shared" si="1"/>
        <v>0.2887212058699562</v>
      </c>
    </row>
    <row r="21" spans="1:20" s="2" customFormat="1">
      <c r="A21" s="45"/>
      <c r="C21" s="45"/>
      <c r="D21" s="45"/>
      <c r="E21" s="45"/>
      <c r="F21" s="8"/>
      <c r="G21" s="8"/>
      <c r="H21" s="45"/>
      <c r="I21" s="45"/>
      <c r="J21" s="8"/>
      <c r="K21" s="8"/>
      <c r="M21" s="8"/>
      <c r="N21" s="8"/>
      <c r="P21" s="13"/>
    </row>
    <row r="22" spans="1:20" s="2" customFormat="1">
      <c r="A22" s="45"/>
      <c r="C22" s="45"/>
      <c r="D22" s="45"/>
      <c r="E22" s="45"/>
      <c r="F22" s="8"/>
      <c r="G22" s="8"/>
      <c r="H22" s="45"/>
      <c r="I22" s="45"/>
      <c r="J22" s="8"/>
      <c r="K22" s="8"/>
      <c r="M22" s="8"/>
      <c r="N22" s="8"/>
      <c r="P22" s="13"/>
    </row>
    <row r="23" spans="1:20" s="2" customFormat="1">
      <c r="A23" s="45"/>
      <c r="C23" s="45"/>
      <c r="D23" s="45"/>
      <c r="E23" s="45"/>
      <c r="F23" s="8"/>
      <c r="G23" s="8"/>
      <c r="H23" s="45"/>
      <c r="I23" s="45"/>
      <c r="J23" s="8"/>
      <c r="K23" s="8"/>
      <c r="M23" s="8"/>
      <c r="N23" s="8"/>
      <c r="P23" s="13"/>
    </row>
    <row r="24" spans="1:20" s="2" customFormat="1">
      <c r="A24" s="45"/>
      <c r="C24" s="45"/>
      <c r="D24" s="45"/>
      <c r="E24" s="45"/>
      <c r="F24" s="8"/>
      <c r="G24" s="8"/>
      <c r="H24" s="45"/>
      <c r="I24" s="45"/>
      <c r="J24" s="8"/>
      <c r="K24" s="8"/>
      <c r="M24" s="8"/>
      <c r="N24" s="8"/>
      <c r="P24" s="13"/>
    </row>
    <row r="25" spans="1:20" s="2" customFormat="1">
      <c r="A25" s="45"/>
      <c r="B25" s="2" t="s">
        <v>57</v>
      </c>
      <c r="C25" s="45"/>
      <c r="D25" s="45"/>
      <c r="E25" s="45"/>
      <c r="F25" s="8">
        <v>4.7192499999999998E-2</v>
      </c>
      <c r="G25" s="8">
        <v>2.93432E-2</v>
      </c>
      <c r="H25" s="45"/>
      <c r="I25" s="45"/>
      <c r="J25" s="8">
        <v>7.8722500000000001E-2</v>
      </c>
      <c r="K25" s="8">
        <v>2.8819299999999999E-2</v>
      </c>
      <c r="M25" s="8">
        <f>(F25/D8+J25/H8)/2</f>
        <v>8.0264061744649895E-2</v>
      </c>
      <c r="N25" s="8">
        <f>0.5*SQRT((F25/D8)^2*((G25/F25)^2+(E8/D8)^2)+(J25/H8)^2*((K25/J25)^2+(I8/H8)^2))</f>
        <v>2.6219963759503494E-2</v>
      </c>
      <c r="P25" s="13">
        <f t="shared" si="1"/>
        <v>0.32667127964342296</v>
      </c>
    </row>
    <row r="27" spans="1:20">
      <c r="F27" s="1" t="s">
        <v>73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mergeCells count="9">
    <mergeCell ref="H8:H25"/>
    <mergeCell ref="I8:I25"/>
    <mergeCell ref="A15:A19"/>
    <mergeCell ref="A20:A25"/>
    <mergeCell ref="B3:B7"/>
    <mergeCell ref="A3:A14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showRuler="0" workbookViewId="0">
      <pane xSplit="3" topLeftCell="D1" activePane="topRight" state="frozen"/>
      <selection pane="topRight" activeCell="A26" sqref="A26:N26"/>
    </sheetView>
  </sheetViews>
  <sheetFormatPr baseColWidth="10" defaultRowHeight="18" x14ac:dyDescent="0"/>
  <cols>
    <col min="1" max="16384" width="10.83203125" style="6"/>
  </cols>
  <sheetData>
    <row r="1" spans="1:34" s="1" customFormat="1">
      <c r="F1" s="1" t="s">
        <v>46</v>
      </c>
      <c r="M1" s="1" t="s">
        <v>46</v>
      </c>
      <c r="P1" s="1" t="s">
        <v>47</v>
      </c>
      <c r="T1" s="1" t="s">
        <v>47</v>
      </c>
      <c r="W1" s="1" t="s">
        <v>48</v>
      </c>
      <c r="AA1" s="1" t="s">
        <v>48</v>
      </c>
      <c r="AD1" s="1" t="s">
        <v>49</v>
      </c>
    </row>
    <row r="2" spans="1:3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</row>
    <row r="3" spans="1:34" s="2" customFormat="1">
      <c r="A3" s="45" t="s">
        <v>21</v>
      </c>
      <c r="B3" s="45" t="s">
        <v>25</v>
      </c>
      <c r="AG3" s="13"/>
    </row>
    <row r="4" spans="1:34" s="2" customFormat="1">
      <c r="A4" s="45"/>
      <c r="B4" s="45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/>
      <c r="G4" s="12"/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41"/>
      <c r="AH4" s="12"/>
    </row>
    <row r="5" spans="1:34" s="2" customFormat="1">
      <c r="A5" s="45"/>
      <c r="B5" s="45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2.78014E-2</v>
      </c>
      <c r="G5" s="12">
        <v>2.44487E-2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1.13037E-2</v>
      </c>
      <c r="K5" s="12">
        <v>2.4228E-2</v>
      </c>
      <c r="L5" s="12"/>
      <c r="M5" s="12">
        <f t="shared" ref="M5:M7" si="0">(F5/D5+J5/H5)/2</f>
        <v>2.3953950533962293E-2</v>
      </c>
      <c r="N5" s="12">
        <f>0.5*SQRT((F5/D5)^2*((G5/F5)^2+(E5/D5)^2)+(J5/H5)^2*((K5/J5)^2+(I5/H5)^2))</f>
        <v>2.1089334355534086E-2</v>
      </c>
      <c r="O5" s="12"/>
      <c r="P5" s="12">
        <v>2.9199200000000002E-2</v>
      </c>
      <c r="Q5" s="12">
        <v>2.4525999999999999E-2</v>
      </c>
      <c r="R5" s="12">
        <v>1.30508E-2</v>
      </c>
      <c r="S5" s="12">
        <v>2.4118000000000001E-2</v>
      </c>
      <c r="T5" s="12">
        <f t="shared" ref="T5:T7" si="1">(P5/D5+R5/H5)/2</f>
        <v>2.5880987009106175E-2</v>
      </c>
      <c r="U5" s="12">
        <f t="shared" ref="U5:U7" si="2">0.5*SQRT((P5/D5)^2*((Q5/P5)^2+(E5/D5)^2)+(R5/H5)^2*((S5/R5)^2+(I5/H5)^2))</f>
        <v>2.1075597297099728E-2</v>
      </c>
      <c r="V5" s="12"/>
      <c r="W5" s="12">
        <v>2.9047799999999999E-2</v>
      </c>
      <c r="X5" s="12">
        <v>2.4547300000000001E-2</v>
      </c>
      <c r="Y5" s="12">
        <v>1.2789200000000001E-2</v>
      </c>
      <c r="Z5" s="12">
        <v>2.4160899999999999E-2</v>
      </c>
      <c r="AA5" s="12">
        <f t="shared" ref="AA5:AA7" si="3">(W5/D5+Y5/H5)/2</f>
        <v>2.5627897663305661E-2</v>
      </c>
      <c r="AB5" s="12">
        <f t="shared" ref="AB5:AB7" si="4">0.5*SQRT((W5/D5)^2*((X5/W5)^2+(E5/D5)^2)+(Y5/H5)^2*((Z5/Y5)^2+(I5/H5)^2))</f>
        <v>2.1103345494004947E-2</v>
      </c>
      <c r="AC5" s="12"/>
      <c r="AD5" s="12">
        <f xml:space="preserve"> ABS(M5-defaultFit!M5)</f>
        <v>1.8332973592315831E-3</v>
      </c>
      <c r="AE5" s="12">
        <f xml:space="preserve"> ABS(T5-defaultFit!M5)</f>
        <v>9.3739115912299525E-5</v>
      </c>
      <c r="AF5" s="12">
        <f xml:space="preserve"> ABS(AA5-defaultFit!M5)</f>
        <v>1.5935022988821518E-4</v>
      </c>
      <c r="AG5" s="41">
        <f xml:space="preserve"> SQRT((AD5*AD5+AE5*AE5+AF5*AF5)/3)/ABS(defaultFit!M5)</f>
        <v>4.1253843692411668E-2</v>
      </c>
      <c r="AH5" s="12">
        <f xml:space="preserve"> AG5*ABS(defaultFit!M5)</f>
        <v>1.0638230938432923E-3</v>
      </c>
    </row>
    <row r="6" spans="1:34" s="2" customFormat="1">
      <c r="A6" s="45"/>
      <c r="B6" s="45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6.3617599999999996E-2</v>
      </c>
      <c r="G6" s="12">
        <v>1.98172E-2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6.80336E-2</v>
      </c>
      <c r="K6" s="12">
        <v>1.90805E-2</v>
      </c>
      <c r="L6" s="12"/>
      <c r="M6" s="12">
        <f t="shared" si="0"/>
        <v>7.8495665408083948E-2</v>
      </c>
      <c r="N6" s="12">
        <f>0.5*SQRT((F6/D6)^2*((G6/F6)^2+(E6/D6)^2)+(J6/H6)^2*((K6/J6)^2+(I6/H6)^2))</f>
        <v>1.6404340863152966E-2</v>
      </c>
      <c r="O6" s="12"/>
      <c r="P6" s="12">
        <v>6.3672800000000002E-2</v>
      </c>
      <c r="Q6" s="12">
        <v>1.9725199999999998E-2</v>
      </c>
      <c r="R6" s="12">
        <v>6.81919E-2</v>
      </c>
      <c r="S6" s="12">
        <v>1.90694E-2</v>
      </c>
      <c r="T6" s="12">
        <f t="shared" si="1"/>
        <v>7.8622882501424518E-2</v>
      </c>
      <c r="U6" s="12">
        <f t="shared" si="2"/>
        <v>1.6360173257109346E-2</v>
      </c>
      <c r="V6" s="12"/>
      <c r="W6" s="12">
        <v>6.3453999999999997E-2</v>
      </c>
      <c r="X6" s="12">
        <v>1.9829200000000002E-2</v>
      </c>
      <c r="Y6" s="12">
        <v>6.7949999999999997E-2</v>
      </c>
      <c r="Z6" s="12">
        <v>1.9098799999999999E-2</v>
      </c>
      <c r="AA6" s="12">
        <f t="shared" si="3"/>
        <v>7.8348201276706303E-2</v>
      </c>
      <c r="AB6" s="12">
        <f t="shared" si="4"/>
        <v>1.6417055109945906E-2</v>
      </c>
      <c r="AC6" s="12"/>
      <c r="AD6" s="12">
        <f xml:space="preserve"> ABS(M6-defaultFit!M6)</f>
        <v>5.3114488802130655E-5</v>
      </c>
      <c r="AE6" s="12">
        <f xml:space="preserve"> ABS(T6-defaultFit!M6)</f>
        <v>1.8033158214270095E-4</v>
      </c>
      <c r="AF6" s="12">
        <f xml:space="preserve"> ABS(AA6-defaultFit!M6)</f>
        <v>9.4349642575514148E-5</v>
      </c>
      <c r="AG6" s="41">
        <f xml:space="preserve"> SQRT((AD6*AD6+AE6*AE6+AF6*AF6)/3)/ABS(defaultFit!M6)</f>
        <v>1.5481299519674303E-3</v>
      </c>
      <c r="AH6" s="12">
        <f xml:space="preserve"> AG6*ABS(defaultFit!M6)</f>
        <v>1.2143926258687046E-4</v>
      </c>
    </row>
    <row r="7" spans="1:34" s="2" customFormat="1">
      <c r="A7" s="45"/>
      <c r="B7" s="45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3.4956500000000001E-2</v>
      </c>
      <c r="G7" s="12">
        <v>2.4492900000000001E-2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1.3970700000000001E-2</v>
      </c>
      <c r="K7" s="12">
        <v>2.43459E-2</v>
      </c>
      <c r="L7" s="12"/>
      <c r="M7" s="12">
        <f t="shared" si="0"/>
        <v>3.3004379966714396E-2</v>
      </c>
      <c r="N7" s="12">
        <f>0.5*SQRT((F7/D7)^2*((G7/F7)^2+(E7/D7)^2)+(J7/H7)^2*((K7/J7)^2+(I7/H7)^2))</f>
        <v>2.3292623107153757E-2</v>
      </c>
      <c r="O7" s="12"/>
      <c r="P7" s="12">
        <v>3.6793399999999997E-2</v>
      </c>
      <c r="Q7" s="12">
        <v>2.4600299999999999E-2</v>
      </c>
      <c r="R7" s="12">
        <v>1.03055E-2</v>
      </c>
      <c r="S7" s="12">
        <v>2.46451E-2</v>
      </c>
      <c r="T7" s="12">
        <f t="shared" si="1"/>
        <v>3.177235342247104E-2</v>
      </c>
      <c r="U7" s="12">
        <f t="shared" si="2"/>
        <v>2.3486390597820997E-2</v>
      </c>
      <c r="V7" s="12"/>
      <c r="W7" s="12">
        <v>3.5777499999999997E-2</v>
      </c>
      <c r="X7" s="12">
        <v>2.4461E-2</v>
      </c>
      <c r="Y7" s="12">
        <v>8.6012999999999992E-3</v>
      </c>
      <c r="Z7" s="12">
        <v>2.47104E-2</v>
      </c>
      <c r="AA7" s="12">
        <f t="shared" si="3"/>
        <v>2.9937855834156778E-2</v>
      </c>
      <c r="AB7" s="12">
        <f t="shared" si="4"/>
        <v>2.3451330037225722E-2</v>
      </c>
      <c r="AC7" s="12"/>
      <c r="AD7" s="12">
        <f xml:space="preserve"> ABS(M7-defaultFit!M7)</f>
        <v>1.8603029660576656E-3</v>
      </c>
      <c r="AE7" s="12">
        <f xml:space="preserve"> ABS(T7-defaultFit!M7)</f>
        <v>6.282764218143097E-4</v>
      </c>
      <c r="AF7" s="12">
        <f xml:space="preserve"> ABS(AA7-defaultFit!M7)</f>
        <v>1.2062211664999531E-3</v>
      </c>
      <c r="AG7" s="41">
        <f xml:space="preserve"> SQRT((AD7*AD7+AE7*AE7+AF7*AF7)/3)/ABS(defaultFit!M7)</f>
        <v>4.2719746426393777E-2</v>
      </c>
      <c r="AH7" s="12">
        <f xml:space="preserve"> AG7*ABS(defaultFit!M7)</f>
        <v>1.3304670721521381E-3</v>
      </c>
    </row>
    <row r="8" spans="1:34" s="2" customFormat="1">
      <c r="A8" s="45"/>
      <c r="C8" s="45" t="s">
        <v>17</v>
      </c>
      <c r="D8" s="45">
        <f xml:space="preserve"> ep_CorrectionFactors!M18</f>
        <v>0.78402725000000006</v>
      </c>
      <c r="E8" s="45">
        <f xml:space="preserve"> ep_CorrectionFactors!N18</f>
        <v>6.7586967123847187E-4</v>
      </c>
      <c r="F8" s="5"/>
      <c r="G8" s="5"/>
      <c r="H8" s="45">
        <f xml:space="preserve"> ep_CorrectionFactors!H18</f>
        <v>0.78459112500000006</v>
      </c>
      <c r="I8" s="45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D8" s="5"/>
      <c r="AE8" s="5"/>
      <c r="AF8" s="5"/>
      <c r="AG8" s="14"/>
      <c r="AH8" s="5"/>
    </row>
    <row r="9" spans="1:34" s="2" customFormat="1">
      <c r="A9" s="45"/>
      <c r="B9" s="2" t="s">
        <v>36</v>
      </c>
      <c r="C9" s="45"/>
      <c r="D9" s="45"/>
      <c r="E9" s="45"/>
      <c r="F9" s="5">
        <v>6.8509399999999998E-3</v>
      </c>
      <c r="G9" s="5">
        <v>2.7708300000000002E-2</v>
      </c>
      <c r="H9" s="45"/>
      <c r="I9" s="45"/>
      <c r="J9" s="5">
        <v>4.5919399999999999E-2</v>
      </c>
      <c r="K9" s="5">
        <v>2.68492E-2</v>
      </c>
      <c r="M9" s="5">
        <f>(F9/D8+J9/H8)/2</f>
        <v>3.3632337619663291E-2</v>
      </c>
      <c r="N9" s="5">
        <f>0.5*SQRT((F9/D8)^2*((G9/F9)^2+(E8/D8)^2)+(J9/H8)^2*((K9/J9)^2+(I8/H8)^2))</f>
        <v>2.4596948694967334E-2</v>
      </c>
      <c r="P9" s="5">
        <v>8.7532900000000004E-3</v>
      </c>
      <c r="Q9" s="5">
        <v>2.7558900000000001E-2</v>
      </c>
      <c r="R9" s="5">
        <v>4.5821899999999999E-2</v>
      </c>
      <c r="S9" s="5">
        <v>2.68065E-2</v>
      </c>
      <c r="T9" s="5">
        <f>(P9/D8+R9/H8)/2</f>
        <v>3.4783394596271944E-2</v>
      </c>
      <c r="U9" s="5">
        <f>0.5*SQRT((P9/D8)^2*((Q9/P9)^2+(E8/D8)^2)+(R9/H8)^2*((S9/R9)^2+(I8/H8)^2))</f>
        <v>2.4509616816698755E-2</v>
      </c>
      <c r="W9" s="5">
        <v>6.9181499999999996E-3</v>
      </c>
      <c r="X9" s="5">
        <v>2.77577E-2</v>
      </c>
      <c r="Y9" s="5">
        <v>4.4591800000000001E-2</v>
      </c>
      <c r="Z9" s="5">
        <v>2.6822200000000001E-2</v>
      </c>
      <c r="AA9" s="5">
        <f>(W9/D8+Y9/H8)/2</f>
        <v>3.2829153883456128E-2</v>
      </c>
      <c r="AB9" s="5">
        <f>0.5*SQRT((W9/D8)^2*((X9/W9)^2+(E8/D8)^2)+(Y9/H8)^2*((Z9/Y9)^2+(I8/H8)^2))</f>
        <v>2.4607635120470556E-2</v>
      </c>
      <c r="AD9" s="5">
        <f xml:space="preserve"> ABS(M9-defaultFit!M9)</f>
        <v>6.2134274078105844E-5</v>
      </c>
      <c r="AE9" s="5">
        <f xml:space="preserve"> ABS(T9-defaultFit!M9)</f>
        <v>1.2131912506867584E-3</v>
      </c>
      <c r="AF9" s="5">
        <f xml:space="preserve"> ABS(AA9-defaultFit!M9)</f>
        <v>7.4104946212905781E-4</v>
      </c>
      <c r="AG9" s="14">
        <f xml:space="preserve"> SQRT((AD9*AD9+AE9*AE9+AF9*AF9)/3)/ABS(defaultFit!M9)</f>
        <v>2.4472684578065774E-2</v>
      </c>
      <c r="AH9" s="5">
        <f xml:space="preserve"> AG9*ABS(defaultFit!M9)</f>
        <v>8.2155299769803456E-4</v>
      </c>
    </row>
    <row r="10" spans="1:34" s="2" customFormat="1">
      <c r="A10" s="45"/>
      <c r="B10" s="2" t="s">
        <v>37</v>
      </c>
      <c r="C10" s="45"/>
      <c r="D10" s="45"/>
      <c r="E10" s="45"/>
      <c r="F10" s="5">
        <v>6.3537899999999994E-2</v>
      </c>
      <c r="G10" s="5">
        <v>2.6428199999999999E-2</v>
      </c>
      <c r="H10" s="45"/>
      <c r="I10" s="45"/>
      <c r="J10" s="5">
        <v>0.105889</v>
      </c>
      <c r="K10" s="5">
        <v>2.5618100000000001E-2</v>
      </c>
      <c r="M10" s="5">
        <f>(F10/D8+J10/H8)/2</f>
        <v>0.10800058225775301</v>
      </c>
      <c r="N10" s="5">
        <f>0.5*SQRT((F10/D8)^2*((G10/F10)^2+(E8/D8)^2)+(J10/H8)^2*((K10/J10)^2+(I8/H8)^2))</f>
        <v>2.346480369423078E-2</v>
      </c>
      <c r="P10" s="5">
        <v>6.3191800000000006E-2</v>
      </c>
      <c r="Q10" s="5">
        <v>2.6480299999999998E-2</v>
      </c>
      <c r="R10" s="5">
        <v>0.10610899999999999</v>
      </c>
      <c r="S10" s="5">
        <v>2.56603E-2</v>
      </c>
      <c r="T10" s="5">
        <f>(P10/D8+R10/H8)/2</f>
        <v>0.10792006330192838</v>
      </c>
      <c r="U10" s="5">
        <f>0.5*SQRT((P10/D8)^2*((Q10/P10)^2+(E8/D8)^2)+(R10/H8)^2*((S10/R10)^2+(I8/H8)^2))</f>
        <v>2.3507380216802969E-2</v>
      </c>
      <c r="W10" s="5">
        <v>6.39131E-2</v>
      </c>
      <c r="X10" s="5">
        <v>2.6474299999999999E-2</v>
      </c>
      <c r="Y10" s="5">
        <v>0.106171</v>
      </c>
      <c r="Z10" s="5">
        <v>2.56937E-2</v>
      </c>
      <c r="AA10" s="5">
        <f>(W10/D8+Y10/H8)/2</f>
        <v>0.10841957109419002</v>
      </c>
      <c r="AB10" s="5">
        <f>0.5*SQRT((W10/D8)^2*((X10/W10)^2+(E8/D8)^2)+(Y10/H8)^2*((Z10/Y10)^2+(I8/H8)^2))</f>
        <v>2.351944557675734E-2</v>
      </c>
      <c r="AD10" s="5">
        <f xml:space="preserve"> ABS(M10-defaultFit!M10)</f>
        <v>6.2298583011632797E-3</v>
      </c>
      <c r="AE10" s="5">
        <f xml:space="preserve"> ABS(T10-defaultFit!M10)</f>
        <v>6.3103772569879091E-3</v>
      </c>
      <c r="AF10" s="5">
        <f xml:space="preserve"> ABS(AA10-defaultFit!M10)</f>
        <v>5.8108694647262676E-3</v>
      </c>
      <c r="AG10" s="14">
        <f xml:space="preserve"> SQRT((AD10*AD10+AE10*AE10+AF10*AF10)/3)/ABS(defaultFit!M10)</f>
        <v>5.3584255139439395E-2</v>
      </c>
      <c r="AH10" s="5">
        <f xml:space="preserve"> AG10*ABS(defaultFit!M10)</f>
        <v>6.1209530715995364E-3</v>
      </c>
    </row>
    <row r="11" spans="1:34" s="2" customFormat="1">
      <c r="A11" s="45"/>
      <c r="C11" s="45"/>
      <c r="D11" s="45"/>
      <c r="E11" s="45"/>
      <c r="F11" s="5"/>
      <c r="G11" s="5"/>
      <c r="H11" s="45"/>
      <c r="I11" s="45"/>
      <c r="J11" s="5"/>
      <c r="K11" s="5"/>
      <c r="M11" s="5"/>
      <c r="N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D11" s="5"/>
      <c r="AE11" s="5"/>
      <c r="AF11" s="5"/>
      <c r="AG11" s="14"/>
      <c r="AH11" s="5"/>
    </row>
    <row r="12" spans="1:34" s="2" customFormat="1">
      <c r="A12" s="45"/>
      <c r="C12" s="45"/>
      <c r="D12" s="45"/>
      <c r="E12" s="45"/>
      <c r="F12" s="5"/>
      <c r="G12" s="5"/>
      <c r="H12" s="45"/>
      <c r="I12" s="45"/>
      <c r="J12" s="5"/>
      <c r="K12" s="5"/>
      <c r="M12" s="5"/>
      <c r="N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D12" s="5"/>
      <c r="AE12" s="5"/>
      <c r="AF12" s="5"/>
      <c r="AG12" s="14"/>
      <c r="AH12" s="5"/>
    </row>
    <row r="13" spans="1:34" s="2" customFormat="1">
      <c r="A13" s="45"/>
      <c r="C13" s="45"/>
      <c r="D13" s="45"/>
      <c r="E13" s="45"/>
      <c r="F13" s="5"/>
      <c r="G13" s="5"/>
      <c r="H13" s="45"/>
      <c r="I13" s="45"/>
      <c r="J13" s="5"/>
      <c r="K13" s="5"/>
      <c r="M13" s="5"/>
      <c r="N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D13" s="5"/>
      <c r="AE13" s="5"/>
      <c r="AF13" s="5"/>
      <c r="AG13" s="14"/>
      <c r="AH13" s="5"/>
    </row>
    <row r="14" spans="1:34" s="2" customFormat="1">
      <c r="A14" s="45"/>
      <c r="B14" s="2" t="s">
        <v>23</v>
      </c>
      <c r="C14" s="45"/>
      <c r="D14" s="45"/>
      <c r="E14" s="45"/>
      <c r="F14" s="5">
        <v>7.8154500000000002E-2</v>
      </c>
      <c r="G14" s="5">
        <v>2.3742699999999999E-2</v>
      </c>
      <c r="H14" s="45"/>
      <c r="I14" s="45"/>
      <c r="J14" s="5">
        <v>-1.29914E-2</v>
      </c>
      <c r="K14" s="5">
        <v>2.3470999999999999E-2</v>
      </c>
      <c r="M14" s="5">
        <f>(F14/D8+J14/H8)/2</f>
        <v>4.1562609426506233E-2</v>
      </c>
      <c r="N14" s="5">
        <f>0.5*SQRT((F14/D8)^2*((G14/F14)^2+(E8/D8)^2)+(J14/H8)^2*((K14/J14)^2+(I8/H8)^2))</f>
        <v>2.128363103413914E-2</v>
      </c>
      <c r="P14" s="5">
        <v>7.7530000000000002E-2</v>
      </c>
      <c r="Q14" s="5">
        <v>2.3798400000000001E-2</v>
      </c>
      <c r="R14" s="5">
        <v>-1.2886999999999999E-2</v>
      </c>
      <c r="S14" s="5">
        <v>2.3437599999999999E-2</v>
      </c>
      <c r="T14" s="5">
        <f>(P14/D8+R14/H8)/2</f>
        <v>4.1230876676870296E-2</v>
      </c>
      <c r="U14" s="5">
        <f>0.5*SQRT((P14/D8)^2*((Q14/P14)^2+(E8/D8)^2)+(R14/H8)^2*((S14/R14)^2+(I8/H8)^2))</f>
        <v>2.1293980379399943E-2</v>
      </c>
      <c r="W14" s="5">
        <v>7.8566200000000003E-2</v>
      </c>
      <c r="X14" s="5">
        <v>2.3764400000000001E-2</v>
      </c>
      <c r="Y14" s="5">
        <v>-1.31912E-2</v>
      </c>
      <c r="Z14" s="5">
        <v>2.3475300000000001E-2</v>
      </c>
      <c r="AA14" s="5">
        <f>(W14/D8+Y14/H8)/2</f>
        <v>4.1697836609968342E-2</v>
      </c>
      <c r="AB14" s="5">
        <f>0.5*SQRT((W14/D8)^2*((X14/W14)^2+(E14/D8)^2)+(Y14/H8)^2*((Z14/Y14)^2+(I8/H8)^2))</f>
        <v>2.1295360068426788E-2</v>
      </c>
      <c r="AD14" s="5">
        <f xml:space="preserve"> ABS(M14-defaultFit!M14)</f>
        <v>3.9512340346843644E-4</v>
      </c>
      <c r="AE14" s="5">
        <f xml:space="preserve"> ABS(T14-defaultFit!M14)</f>
        <v>6.3390653832498534E-5</v>
      </c>
      <c r="AF14" s="5">
        <f xml:space="preserve"> ABS(AA14-defaultFit!M14)</f>
        <v>5.3035058693054471E-4</v>
      </c>
      <c r="AG14" s="14">
        <f xml:space="preserve"> SQRT((AD14*AD14+AE14*AE14+AF14*AF14)/3)/ABS(defaultFit!M14)</f>
        <v>9.3176716194363369E-3</v>
      </c>
      <c r="AH14" s="5">
        <f xml:space="preserve"> AG14*ABS(defaultFit!M14)</f>
        <v>3.8358511616040137E-4</v>
      </c>
    </row>
    <row r="15" spans="1:34" s="2" customFormat="1">
      <c r="A15" s="45" t="s">
        <v>24</v>
      </c>
      <c r="C15" s="45"/>
      <c r="D15" s="45"/>
      <c r="E15" s="45"/>
      <c r="F15" s="7"/>
      <c r="G15" s="7"/>
      <c r="H15" s="45"/>
      <c r="I15" s="45"/>
      <c r="J15" s="7"/>
      <c r="K15" s="7"/>
      <c r="M15" s="7"/>
      <c r="N15" s="7"/>
      <c r="P15" s="7"/>
      <c r="Q15" s="7"/>
      <c r="R15" s="7"/>
      <c r="S15" s="7"/>
      <c r="T15" s="7"/>
      <c r="U15" s="7"/>
      <c r="V15" s="3"/>
      <c r="W15" s="7"/>
      <c r="X15" s="7"/>
      <c r="Y15" s="7"/>
      <c r="Z15" s="7"/>
      <c r="AA15" s="7"/>
      <c r="AB15" s="7"/>
      <c r="AD15" s="7"/>
      <c r="AE15" s="7"/>
      <c r="AF15" s="7"/>
      <c r="AG15" s="15"/>
      <c r="AH15" s="7"/>
    </row>
    <row r="16" spans="1:34" s="2" customFormat="1">
      <c r="A16" s="45"/>
      <c r="C16" s="45"/>
      <c r="D16" s="45"/>
      <c r="E16" s="45"/>
      <c r="F16" s="7"/>
      <c r="G16" s="7"/>
      <c r="H16" s="45"/>
      <c r="I16" s="45"/>
      <c r="J16" s="7"/>
      <c r="K16" s="7"/>
      <c r="M16" s="7"/>
      <c r="N16" s="7"/>
      <c r="P16" s="7"/>
      <c r="Q16" s="7"/>
      <c r="R16" s="7"/>
      <c r="S16" s="7"/>
      <c r="T16" s="7"/>
      <c r="U16" s="7"/>
      <c r="V16" s="3"/>
      <c r="W16" s="7"/>
      <c r="X16" s="7"/>
      <c r="Y16" s="7"/>
      <c r="Z16" s="7"/>
      <c r="AA16" s="7"/>
      <c r="AB16" s="7"/>
      <c r="AD16" s="7"/>
      <c r="AE16" s="7"/>
      <c r="AF16" s="7"/>
      <c r="AG16" s="15"/>
      <c r="AH16" s="7"/>
    </row>
    <row r="17" spans="1:34" s="2" customFormat="1">
      <c r="A17" s="45"/>
      <c r="C17" s="45"/>
      <c r="D17" s="45"/>
      <c r="E17" s="45"/>
      <c r="F17" s="7"/>
      <c r="G17" s="7"/>
      <c r="H17" s="45"/>
      <c r="I17" s="45"/>
      <c r="J17" s="7"/>
      <c r="K17" s="7"/>
      <c r="M17" s="7"/>
      <c r="N17" s="7"/>
      <c r="P17" s="7"/>
      <c r="Q17" s="7"/>
      <c r="R17" s="7"/>
      <c r="S17" s="7"/>
      <c r="T17" s="7"/>
      <c r="U17" s="7"/>
      <c r="V17" s="3"/>
      <c r="W17" s="7"/>
      <c r="X17" s="7"/>
      <c r="Y17" s="7"/>
      <c r="Z17" s="7"/>
      <c r="AA17" s="7"/>
      <c r="AB17" s="7"/>
      <c r="AD17" s="7"/>
      <c r="AE17" s="7"/>
      <c r="AF17" s="7"/>
      <c r="AG17" s="15"/>
      <c r="AH17" s="7"/>
    </row>
    <row r="18" spans="1:34" s="2" customFormat="1">
      <c r="A18" s="45"/>
      <c r="C18" s="45"/>
      <c r="D18" s="45"/>
      <c r="E18" s="45"/>
      <c r="F18" s="7"/>
      <c r="G18" s="7"/>
      <c r="H18" s="45"/>
      <c r="I18" s="45"/>
      <c r="J18" s="7"/>
      <c r="K18" s="7"/>
      <c r="M18" s="7"/>
      <c r="N18" s="7"/>
      <c r="P18" s="7"/>
      <c r="Q18" s="7"/>
      <c r="R18" s="7"/>
      <c r="S18" s="7"/>
      <c r="T18" s="7"/>
      <c r="U18" s="7"/>
      <c r="V18" s="3"/>
      <c r="W18" s="7"/>
      <c r="X18" s="7"/>
      <c r="Y18" s="7"/>
      <c r="Z18" s="7"/>
      <c r="AA18" s="7"/>
      <c r="AB18" s="7"/>
      <c r="AD18" s="7"/>
      <c r="AE18" s="7"/>
      <c r="AF18" s="7"/>
      <c r="AG18" s="15"/>
      <c r="AH18" s="7"/>
    </row>
    <row r="19" spans="1:34" s="2" customFormat="1">
      <c r="A19" s="45"/>
      <c r="B19" s="2" t="s">
        <v>57</v>
      </c>
      <c r="C19" s="45"/>
      <c r="D19" s="45"/>
      <c r="E19" s="45"/>
      <c r="F19" s="7">
        <v>6.72875E-2</v>
      </c>
      <c r="G19" s="7">
        <v>2.9960000000000001E-2</v>
      </c>
      <c r="H19" s="45"/>
      <c r="I19" s="45"/>
      <c r="J19" s="7">
        <v>1.52245E-2</v>
      </c>
      <c r="K19" s="7">
        <v>2.9153200000000001E-2</v>
      </c>
      <c r="M19" s="7">
        <f>(F19/D8+J19/H8)/2</f>
        <v>5.261364216507932E-2</v>
      </c>
      <c r="N19" s="7">
        <f>0.5*SQRT((F19/D8)^2*((G19/F19)^2+(E8/D8)^2)+(J19/H8)^2*((K19/J19)^2+(I8/H8)^2))</f>
        <v>2.6650011736430418E-2</v>
      </c>
      <c r="P19" s="7">
        <v>6.7030000000000006E-2</v>
      </c>
      <c r="Q19" s="7">
        <v>3.00793E-2</v>
      </c>
      <c r="R19" s="7">
        <v>1.7798000000000001E-2</v>
      </c>
      <c r="S19" s="7">
        <v>2.8984699999999999E-2</v>
      </c>
      <c r="T19" s="7">
        <f>(P19/D8+R19/H8)/2</f>
        <v>5.4089452132433651E-2</v>
      </c>
      <c r="U19" s="7">
        <f>0.5*SQRT((P19/D8)^2*((Q19/P19)^2+(E8/D8)^2)+(R19/H8)^2*((S19/R19)^2+(I8/H8)^2))</f>
        <v>2.6630016764933873E-2</v>
      </c>
      <c r="V19" s="3"/>
      <c r="W19" s="7">
        <v>6.4701900000000007E-2</v>
      </c>
      <c r="X19" s="7">
        <v>3.0080200000000001E-2</v>
      </c>
      <c r="Y19" s="7">
        <v>1.47983E-2</v>
      </c>
      <c r="Z19" s="7">
        <v>2.8934000000000001E-2</v>
      </c>
      <c r="AA19" s="7">
        <f>(W19/D8+Y19/H8)/2</f>
        <v>5.0693113448864027E-2</v>
      </c>
      <c r="AB19" s="7">
        <f>0.5*SQRT((W19/D8)^2*((X19/W19)^2+(E8/D8)^2)+(Y19/H8)^2*((Z19/Y19)^2+(I8/H8)^2))</f>
        <v>2.6608027580717852E-2</v>
      </c>
      <c r="AD19" s="7">
        <f xml:space="preserve"> ABS(M19-defaultFit!M19)</f>
        <v>2.1702265813030801E-2</v>
      </c>
      <c r="AE19" s="7">
        <f xml:space="preserve"> ABS(T19-defaultFit!M19)</f>
        <v>2.0226455845676471E-2</v>
      </c>
      <c r="AF19" s="7">
        <f xml:space="preserve"> ABS(AA19-defaultFit!M19)</f>
        <v>2.3622794529246094E-2</v>
      </c>
      <c r="AG19" s="15">
        <f xml:space="preserve"> SQRT((AD19*AD19+AE19*AE19+AF19*AF19)/3)/ABS(defaultFit!M19)</f>
        <v>0.2946166611445179</v>
      </c>
      <c r="AH19" s="7">
        <f xml:space="preserve"> AG19*ABS(defaultFit!M19)</f>
        <v>2.1894704678434043E-2</v>
      </c>
    </row>
    <row r="20" spans="1:34" s="2" customFormat="1">
      <c r="A20" s="45" t="s">
        <v>26</v>
      </c>
      <c r="B20" s="2" t="s">
        <v>27</v>
      </c>
      <c r="C20" s="45"/>
      <c r="D20" s="45"/>
      <c r="E20" s="45"/>
      <c r="F20" s="12">
        <v>6.2958100000000003E-2</v>
      </c>
      <c r="G20" s="12">
        <v>2.79394E-2</v>
      </c>
      <c r="H20" s="45"/>
      <c r="I20" s="45"/>
      <c r="J20" s="8">
        <v>6.7686700000000002E-2</v>
      </c>
      <c r="K20" s="8">
        <v>2.61277E-2</v>
      </c>
      <c r="M20" s="8">
        <f>(F20/D8+J20/H8)/2</f>
        <v>8.3285469023401767E-2</v>
      </c>
      <c r="N20" s="8">
        <f>0.5*SQRT((F20/D8)^2*((G20/F20)^2+(E8/D8)^2)+(J20/H8)^2*((K20/J20)^2+(I8/H8)^2))</f>
        <v>2.4386862824324045E-2</v>
      </c>
      <c r="P20" s="8">
        <v>6.4729400000000006E-2</v>
      </c>
      <c r="Q20" s="8">
        <v>2.7918200000000001E-2</v>
      </c>
      <c r="R20" s="8">
        <v>6.7982699999999993E-2</v>
      </c>
      <c r="S20" s="8">
        <v>2.60694E-2</v>
      </c>
      <c r="T20" s="8">
        <f>(P20/D8+R20/H8)/2</f>
        <v>8.460371865618857E-2</v>
      </c>
      <c r="U20" s="8">
        <f>0.5*SQRT((P20/D8)^2*((Q20/P20)^2+(E8/D8)^2)+(R20/H8)^2*((S20/R20)^2+(I8/H8)^2))</f>
        <v>2.4351626058892285E-2</v>
      </c>
      <c r="V20" s="3"/>
      <c r="W20" s="8">
        <v>6.3797099999999995E-2</v>
      </c>
      <c r="X20" s="8">
        <v>2.7979199999999999E-2</v>
      </c>
      <c r="Y20" s="8">
        <v>6.7334000000000005E-2</v>
      </c>
      <c r="Z20" s="8">
        <v>2.6028099999999998E-2</v>
      </c>
      <c r="AA20" s="8">
        <f>(W20/D8+Y20/H8)/2</f>
        <v>8.3595760203144742E-2</v>
      </c>
      <c r="AB20" s="8">
        <f>0.5*SQRT((W20/D8)^2*((X20/W20)^2+(E8/D8)^2)+(Y20/H8)^2*((Z20/Y20)^2+(I8/H8)^2))</f>
        <v>2.4362154373806556E-2</v>
      </c>
      <c r="AD20" s="8">
        <f xml:space="preserve"> ABS(M20-defaultFit!M20)</f>
        <v>1.0494262845682917E-3</v>
      </c>
      <c r="AE20" s="8">
        <f xml:space="preserve"> ABS(T20-defaultFit!M20)</f>
        <v>2.6882334821851095E-4</v>
      </c>
      <c r="AF20" s="8">
        <f xml:space="preserve"> ABS(AA20-defaultFit!M20)</f>
        <v>7.3913510482531697E-4</v>
      </c>
      <c r="AG20" s="16">
        <f xml:space="preserve"> SQRT((AD20*AD20+AE20*AE20+AF20*AF20)/3)/ABS(defaultFit!M20)</f>
        <v>8.9780375240780235E-3</v>
      </c>
      <c r="AH20" s="8">
        <f xml:space="preserve"> AG20*ABS(defaultFit!M20)</f>
        <v>7.5716185466414686E-4</v>
      </c>
    </row>
    <row r="21" spans="1:34" s="2" customFormat="1">
      <c r="A21" s="45"/>
      <c r="C21" s="45"/>
      <c r="D21" s="45"/>
      <c r="E21" s="45"/>
      <c r="F21" s="12"/>
      <c r="G21" s="12"/>
      <c r="H21" s="45"/>
      <c r="I21" s="45"/>
      <c r="J21" s="8"/>
      <c r="K21" s="8"/>
      <c r="M21" s="8"/>
      <c r="N21" s="8"/>
      <c r="P21" s="8"/>
      <c r="Q21" s="8"/>
      <c r="R21" s="8"/>
      <c r="S21" s="8"/>
      <c r="T21" s="8"/>
      <c r="U21" s="8"/>
      <c r="V21" s="3"/>
      <c r="W21" s="8"/>
      <c r="X21" s="8"/>
      <c r="Y21" s="8"/>
      <c r="Z21" s="8"/>
      <c r="AA21" s="8"/>
      <c r="AB21" s="8"/>
      <c r="AD21" s="8"/>
      <c r="AE21" s="8"/>
      <c r="AF21" s="8"/>
      <c r="AG21" s="16"/>
      <c r="AH21" s="8"/>
    </row>
    <row r="22" spans="1:34" s="2" customFormat="1">
      <c r="A22" s="45"/>
      <c r="C22" s="45"/>
      <c r="D22" s="45"/>
      <c r="E22" s="45"/>
      <c r="F22" s="12"/>
      <c r="G22" s="12"/>
      <c r="H22" s="45"/>
      <c r="I22" s="45"/>
      <c r="J22" s="8"/>
      <c r="K22" s="8"/>
      <c r="M22" s="8"/>
      <c r="N22" s="8"/>
      <c r="P22" s="8"/>
      <c r="Q22" s="8"/>
      <c r="R22" s="8"/>
      <c r="S22" s="8"/>
      <c r="T22" s="8"/>
      <c r="U22" s="8"/>
      <c r="V22" s="3"/>
      <c r="W22" s="8"/>
      <c r="X22" s="8"/>
      <c r="Y22" s="8"/>
      <c r="Z22" s="8"/>
      <c r="AA22" s="8"/>
      <c r="AB22" s="8"/>
      <c r="AD22" s="8"/>
      <c r="AE22" s="8"/>
      <c r="AF22" s="8"/>
      <c r="AG22" s="16"/>
      <c r="AH22" s="8"/>
    </row>
    <row r="23" spans="1:34" s="2" customFormat="1">
      <c r="A23" s="45"/>
      <c r="C23" s="45"/>
      <c r="D23" s="45"/>
      <c r="E23" s="45"/>
      <c r="F23" s="12"/>
      <c r="G23" s="12"/>
      <c r="H23" s="45"/>
      <c r="I23" s="45"/>
      <c r="J23" s="8"/>
      <c r="K23" s="8"/>
      <c r="M23" s="8"/>
      <c r="N23" s="8"/>
      <c r="P23" s="8"/>
      <c r="Q23" s="8"/>
      <c r="R23" s="8"/>
      <c r="S23" s="8"/>
      <c r="T23" s="8"/>
      <c r="U23" s="8"/>
      <c r="V23" s="3"/>
      <c r="W23" s="8"/>
      <c r="X23" s="8"/>
      <c r="Y23" s="8"/>
      <c r="Z23" s="8"/>
      <c r="AA23" s="8"/>
      <c r="AB23" s="8"/>
      <c r="AD23" s="8"/>
      <c r="AE23" s="8"/>
      <c r="AF23" s="8"/>
      <c r="AG23" s="16"/>
      <c r="AH23" s="8"/>
    </row>
    <row r="24" spans="1:34" s="2" customFormat="1">
      <c r="A24" s="45"/>
      <c r="C24" s="45"/>
      <c r="D24" s="45"/>
      <c r="E24" s="45"/>
      <c r="F24" s="12"/>
      <c r="G24" s="12"/>
      <c r="H24" s="45"/>
      <c r="I24" s="45"/>
      <c r="J24" s="8"/>
      <c r="K24" s="8"/>
      <c r="M24" s="8"/>
      <c r="N24" s="8"/>
      <c r="P24" s="8"/>
      <c r="Q24" s="8"/>
      <c r="R24" s="8"/>
      <c r="S24" s="8"/>
      <c r="T24" s="8"/>
      <c r="U24" s="8"/>
      <c r="V24" s="3"/>
      <c r="W24" s="8"/>
      <c r="X24" s="8"/>
      <c r="Y24" s="8"/>
      <c r="Z24" s="8"/>
      <c r="AA24" s="8"/>
      <c r="AB24" s="8"/>
      <c r="AD24" s="8"/>
      <c r="AE24" s="8"/>
      <c r="AF24" s="8"/>
      <c r="AG24" s="16"/>
      <c r="AH24" s="8"/>
    </row>
    <row r="25" spans="1:34" s="2" customFormat="1">
      <c r="A25" s="45"/>
      <c r="B25" s="2" t="s">
        <v>57</v>
      </c>
      <c r="C25" s="45"/>
      <c r="D25" s="45"/>
      <c r="E25" s="45"/>
      <c r="F25" s="12">
        <v>5.2034799999999999E-2</v>
      </c>
      <c r="G25" s="12">
        <v>5.9433399999999997E-2</v>
      </c>
      <c r="H25" s="45"/>
      <c r="I25" s="45"/>
      <c r="J25" s="8">
        <v>-1.5473199999999999E-2</v>
      </c>
      <c r="K25" s="8">
        <v>5.8526700000000001E-2</v>
      </c>
      <c r="M25" s="8">
        <f>(F25/D8+J25/H8)/2</f>
        <v>2.3323628342621035E-2</v>
      </c>
      <c r="N25" s="8">
        <f>0.5*SQRT((F25/D8)^2*((G25/F25)^2+(E8/D8)^2)+(J25/H8)^2*((K25/J25)^2+(I8/H8)^2))</f>
        <v>5.3176312465332908E-2</v>
      </c>
      <c r="P25" s="8">
        <v>8.8101399999999996E-2</v>
      </c>
      <c r="Q25" s="8">
        <v>5.9098900000000003E-2</v>
      </c>
      <c r="R25" s="8">
        <v>-1.5679599999999998E-2</v>
      </c>
      <c r="S25" s="8">
        <v>5.6721899999999999E-2</v>
      </c>
      <c r="T25" s="8">
        <f>(P25/D8+R25/H8)/2</f>
        <v>4.6192953571355472E-2</v>
      </c>
      <c r="U25" s="8">
        <f>0.5*SQRT((P25/D8)^2*((Q25/P25)^2+(E8/D8)^2)+(R25/H8)^2*((S25/R25)^2+(I8/H8)^2))</f>
        <v>5.222186636137361E-2</v>
      </c>
      <c r="V25" s="3"/>
      <c r="W25" s="8">
        <v>9.2770599999999995E-2</v>
      </c>
      <c r="X25" s="8">
        <v>5.9105600000000001E-2</v>
      </c>
      <c r="Y25" s="8">
        <v>-1.91787E-2</v>
      </c>
      <c r="Z25" s="8">
        <v>5.7637099999999997E-2</v>
      </c>
      <c r="AA25" s="8">
        <f>(W25/D8+Y25/H8)/2</f>
        <v>4.6940768622242494E-2</v>
      </c>
      <c r="AB25" s="8">
        <f>0.5*SQRT((W25/D8)^2*((X25/W25)^2+(E8/D8)^2)+(Y25/H8)^2*((Z25/Y25)^2+(I8/H8)^2))</f>
        <v>5.2630320849664326E-2</v>
      </c>
      <c r="AD25" s="8">
        <f xml:space="preserve"> ABS(M25-defaultFit!M25)</f>
        <v>5.694043340202886E-2</v>
      </c>
      <c r="AE25" s="8">
        <f xml:space="preserve"> ABS(T25-defaultFit!M25)</f>
        <v>3.4071108173294423E-2</v>
      </c>
      <c r="AF25" s="8">
        <f xml:space="preserve"> ABS(AA25-defaultFit!M25)</f>
        <v>3.3323293122407401E-2</v>
      </c>
      <c r="AG25" s="16">
        <f xml:space="preserve"> SQRT((AD25*AD25+AE25*AE25+AF25*AF25)/3)/ABS(defaultFit!M25)</f>
        <v>0.53411126892293936</v>
      </c>
      <c r="AH25" s="8">
        <f xml:space="preserve"> AG25*ABS(defaultFit!M25)</f>
        <v>4.2869939867344109E-2</v>
      </c>
    </row>
    <row r="26" spans="1:34" s="47" customFormat="1">
      <c r="A26" s="47" t="s">
        <v>74</v>
      </c>
      <c r="B26" s="47" t="s">
        <v>57</v>
      </c>
      <c r="C26" s="47" t="s">
        <v>17</v>
      </c>
      <c r="D26" s="47">
        <f xml:space="preserve"> ep_CorrectionFactors!M18</f>
        <v>0.78402725000000006</v>
      </c>
      <c r="E26" s="47">
        <f xml:space="preserve"> ep_CorrectionFactors!N18</f>
        <v>6.7586967123847187E-4</v>
      </c>
      <c r="F26" s="47">
        <v>1</v>
      </c>
      <c r="G26" s="47">
        <v>1</v>
      </c>
      <c r="H26" s="47">
        <f xml:space="preserve"> ep_CorrectionFactors!H18</f>
        <v>0.78459112500000006</v>
      </c>
      <c r="I26" s="47">
        <f xml:space="preserve"> ep_CorrectionFactors!I18</f>
        <v>6.7640811460241955E-4</v>
      </c>
      <c r="J26" s="47">
        <v>1</v>
      </c>
      <c r="K26" s="47">
        <v>1</v>
      </c>
      <c r="M26" s="48">
        <f>(F26/$D$26+J26/$H$26)/2</f>
        <v>1.2750075418699818</v>
      </c>
      <c r="N26" s="48">
        <f>0.5*SQRT((F26/D26)^2*((G26/F26)^2+(E26/D26)^2)+(J26/H26)^2*((K26/J26)^2+(I26/H26)^2))</f>
        <v>0.90156687218614606</v>
      </c>
      <c r="P26" s="47">
        <v>1</v>
      </c>
      <c r="Q26" s="47">
        <v>1</v>
      </c>
      <c r="R26" s="47">
        <v>1</v>
      </c>
      <c r="S26" s="47">
        <v>1</v>
      </c>
      <c r="T26" s="48">
        <f>(P26/$D$26+R26/$H$26)/2</f>
        <v>1.2750075418699818</v>
      </c>
      <c r="U26" s="48">
        <f>0.5*SQRT((P26/$D$26)^2*((Q26/P26)^2+($E$26/$D$26)^2)+(R26/$H$26)^2*((S26/R26)^2+($I$26/$H$26)^2))</f>
        <v>0.90156687218614606</v>
      </c>
      <c r="W26" s="47">
        <v>1</v>
      </c>
      <c r="X26" s="47">
        <v>1</v>
      </c>
      <c r="Y26" s="47">
        <v>1</v>
      </c>
      <c r="Z26" s="47">
        <v>1</v>
      </c>
      <c r="AA26" s="48">
        <f>(W26/$D$26+Y26/$H$26)/2</f>
        <v>1.2750075418699818</v>
      </c>
      <c r="AB26" s="48">
        <f>0.5*SQRT((W26/$D$26)^2*((X26/W26)^2+($E$26/$D$26)^2)+(Y26/$H$26)^2*((Z26/Y26)^2+($I$26/$H$26)^2))</f>
        <v>0.90156687218614606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showRuler="0" workbookViewId="0">
      <pane xSplit="3" topLeftCell="O1" activePane="topRight" state="frozen"/>
      <selection pane="topRight" activeCell="AB26" sqref="AB26"/>
    </sheetView>
  </sheetViews>
  <sheetFormatPr baseColWidth="10" defaultRowHeight="18" x14ac:dyDescent="0"/>
  <cols>
    <col min="1" max="16384" width="10.83203125" style="6"/>
  </cols>
  <sheetData>
    <row r="1" spans="1:48" s="1" customFormat="1">
      <c r="F1" s="1" t="s">
        <v>58</v>
      </c>
      <c r="P1" s="1" t="s">
        <v>71</v>
      </c>
      <c r="T1" s="1" t="s">
        <v>55</v>
      </c>
      <c r="W1" s="1" t="s">
        <v>72</v>
      </c>
      <c r="AA1" s="1" t="s">
        <v>55</v>
      </c>
      <c r="AD1" s="1" t="s">
        <v>49</v>
      </c>
      <c r="AJ1" s="1" t="s">
        <v>70</v>
      </c>
      <c r="AN1" s="1" t="s">
        <v>56</v>
      </c>
    </row>
    <row r="2" spans="1:48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  <c r="AJ2" s="2" t="s">
        <v>11</v>
      </c>
      <c r="AK2" s="2" t="s">
        <v>12</v>
      </c>
      <c r="AL2" s="2" t="s">
        <v>15</v>
      </c>
      <c r="AM2" s="2" t="s">
        <v>16</v>
      </c>
      <c r="AN2" s="2" t="s">
        <v>4</v>
      </c>
      <c r="AO2" s="2" t="s">
        <v>5</v>
      </c>
      <c r="AQ2" s="2" t="s">
        <v>11</v>
      </c>
      <c r="AR2" s="2" t="s">
        <v>12</v>
      </c>
      <c r="AS2" s="2" t="s">
        <v>15</v>
      </c>
      <c r="AT2" s="2" t="s">
        <v>16</v>
      </c>
      <c r="AU2" s="2" t="s">
        <v>4</v>
      </c>
      <c r="AV2" s="2" t="s">
        <v>5</v>
      </c>
    </row>
    <row r="3" spans="1:48" s="2" customFormat="1">
      <c r="A3" s="45" t="s">
        <v>21</v>
      </c>
      <c r="B3" s="45" t="s">
        <v>25</v>
      </c>
      <c r="AG3" s="13"/>
    </row>
    <row r="4" spans="1:48" s="2" customFormat="1">
      <c r="A4" s="45"/>
      <c r="B4" s="45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1.9E-2</v>
      </c>
      <c r="G4" s="12">
        <v>2.3800000000000002E-2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2.6499999999999999E-2</v>
      </c>
      <c r="K4" s="12">
        <v>2.2800000000000001E-2</v>
      </c>
      <c r="L4" s="12"/>
      <c r="M4" s="44">
        <f t="shared" ref="M4:M7" si="0">(F4/D4+J4/H4)/2</f>
        <v>3.6138517506358395E-2</v>
      </c>
      <c r="N4" s="44">
        <f>0.5*SQRT((F4/D4)^2*((G4/F4)^2+(E4/D4)^2)+(J4/H4)^2*((K4/J4)^2+(I4/H4)^2))</f>
        <v>2.6165739236978614E-2</v>
      </c>
      <c r="O4" s="12"/>
      <c r="P4" s="12">
        <v>-1.6999999999999999E-3</v>
      </c>
      <c r="Q4" s="12">
        <v>3.2500000000000001E-2</v>
      </c>
      <c r="R4" s="12">
        <v>-2.7400000000000001E-2</v>
      </c>
      <c r="S4" s="12">
        <v>3.0599999999999999E-2</v>
      </c>
      <c r="T4" s="44">
        <f>(P4/D4+R4/H4)/2</f>
        <v>-2.3149424370371045E-2</v>
      </c>
      <c r="U4" s="44">
        <f>0.5*SQRT((P4/$D4)^2*((Q4/P4)^2+($E4/$D4)^2)+(R4/$H4)^2*((S4/R4)^2+($I4/$H4)^2))</f>
        <v>3.5436911329515729E-2</v>
      </c>
      <c r="V4" s="12"/>
      <c r="W4" s="12">
        <v>4.2000000000000003E-2</v>
      </c>
      <c r="X4" s="12">
        <v>3.4799999999999998E-2</v>
      </c>
      <c r="Y4" s="12">
        <v>8.0100000000000005E-2</v>
      </c>
      <c r="Z4" s="12">
        <v>3.3599999999999998E-2</v>
      </c>
      <c r="AA4" s="44">
        <f t="shared" ref="AA4:AA7" si="1">(W4/D4+Y4/H4)/2</f>
        <v>9.7009827867776566E-2</v>
      </c>
      <c r="AB4" s="44">
        <f>0.5*SQRT((W4/$D4)^2*((X4/W4)^2+($E4/$D4)^2)+(Y4/$H4)^2*((Z4/Y4)^2+($I4/$H4)^2))</f>
        <v>3.8404407922721068E-2</v>
      </c>
      <c r="AC4" s="12"/>
      <c r="AD4" s="12">
        <f xml:space="preserve"> ABS(M4-defaultFit!M4)</f>
        <v>1.5517896017989261</v>
      </c>
      <c r="AE4" s="12">
        <f xml:space="preserve"> ABS(T4-defaultFit!M4)</f>
        <v>1.6110775436756557</v>
      </c>
      <c r="AF4" s="12">
        <f xml:space="preserve"> ABS(AA4-defaultFit!M4)</f>
        <v>1.4909182914375081</v>
      </c>
      <c r="AG4" s="41">
        <f xml:space="preserve"> SQRT((AD4*AD4+AE4*AE4+AF4*AF4)/3)/ABS(defaultFit!M4)</f>
        <v>0.97739769380666164</v>
      </c>
      <c r="AH4" s="12">
        <f xml:space="preserve"> AG4*ABS(defaultFit!M4)</f>
        <v>1.5520372817397345</v>
      </c>
      <c r="AI4" s="12"/>
      <c r="AJ4" s="12">
        <v>1</v>
      </c>
      <c r="AK4" s="12">
        <v>1</v>
      </c>
      <c r="AL4" s="12">
        <v>1</v>
      </c>
      <c r="AM4" s="12">
        <v>1</v>
      </c>
      <c r="AN4" s="12">
        <f t="shared" ref="AN4" si="2">(AJ4/Q4+AL4/U4)/2</f>
        <v>29.494197208795004</v>
      </c>
      <c r="AO4" s="12">
        <f t="shared" ref="AO4" si="3">0.5*SQRT((AJ4/Q4)^2*((AK4/AJ4)^2+(R4/Q4)^2)+(AL4/U4)^2*((AM4/AL4)^2+(V4/U4)^2))</f>
        <v>24.576377567412678</v>
      </c>
      <c r="AP4" s="12"/>
      <c r="AQ4" s="12">
        <v>1</v>
      </c>
      <c r="AR4" s="12">
        <v>1</v>
      </c>
      <c r="AS4" s="12">
        <v>1</v>
      </c>
      <c r="AT4" s="12">
        <v>1</v>
      </c>
      <c r="AU4" s="12">
        <f t="shared" ref="AU4" si="4">(AQ4/X4+AS4/AB4)/2</f>
        <v>27.387154939883164</v>
      </c>
      <c r="AV4" s="12">
        <f t="shared" ref="AV4" si="5">0.5*SQRT((AQ4/X4)^2*((AR4/AQ4)^2+(Y4/X4)^2)+(AS4/AB4)^2*((AT4/AS4)^2+(AC4/AB4)^2))</f>
        <v>38.335515776720946</v>
      </c>
    </row>
    <row r="5" spans="1:48" s="2" customFormat="1">
      <c r="A5" s="45"/>
      <c r="B5" s="45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2">
        <v>4.9500000000000002E-2</v>
      </c>
      <c r="G5" s="42">
        <v>2.5499999999999998E-2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2">
        <v>3.6700000000000003E-2</v>
      </c>
      <c r="K5" s="42">
        <v>2.4E-2</v>
      </c>
      <c r="L5" s="12"/>
      <c r="M5" s="44">
        <f t="shared" si="0"/>
        <v>5.2810770075311056E-2</v>
      </c>
      <c r="N5" s="44">
        <f>0.5*SQRT((F5/D5)^2*((G5/F5)^2+(E5/D5)^2)+(J5/H5)^2*((K5/J5)^2+(I5/H5)^2))</f>
        <v>2.1455068455681809E-2</v>
      </c>
      <c r="O5" s="12"/>
      <c r="P5" s="42">
        <v>-9.4999999999999998E-3</v>
      </c>
      <c r="Q5" s="42">
        <v>3.44E-2</v>
      </c>
      <c r="R5" s="42">
        <v>1.6799999999999999E-2</v>
      </c>
      <c r="S5" s="12">
        <v>3.2899999999999999E-2</v>
      </c>
      <c r="T5" s="44">
        <f t="shared" ref="T5:T7" si="6">(P5/D5+R5/H5)/2</f>
        <v>4.4824741692532574E-3</v>
      </c>
      <c r="U5" s="44">
        <f t="shared" ref="U5:U7" si="7">0.5*SQRT((P5/$D5)^2*((Q5/P5)^2+($E5/$D5)^2)+(R5/$H5)^2*((S5/R5)^2+($I5/$H5)^2))</f>
        <v>2.9164229695703411E-2</v>
      </c>
      <c r="V5" s="12"/>
      <c r="W5" s="42">
        <v>0.11890000000000001</v>
      </c>
      <c r="X5" s="42">
        <v>3.7400000000000003E-2</v>
      </c>
      <c r="Y5" s="42">
        <v>6.3299999999999995E-2</v>
      </c>
      <c r="Z5" s="12">
        <v>3.49E-2</v>
      </c>
      <c r="AA5" s="44">
        <f t="shared" si="1"/>
        <v>0.11161502029627177</v>
      </c>
      <c r="AB5" s="44">
        <f t="shared" ref="AB5:AB7" si="8">0.5*SQRT((W5/$D5)^2*((X5/W5)^2+($E5/$D5)^2)+(Y5/$H5)^2*((Z5/Y5)^2+($I5/$H5)^2))</f>
        <v>3.1341770687332605E-2</v>
      </c>
      <c r="AC5" s="12"/>
      <c r="AD5" s="12">
        <f xml:space="preserve"> ABS(M5-defaultFit!M5)</f>
        <v>2.702352218211718E-2</v>
      </c>
      <c r="AE5" s="12">
        <f xml:space="preserve"> ABS(T5-defaultFit!M5)</f>
        <v>2.1304773723940618E-2</v>
      </c>
      <c r="AF5" s="12">
        <f xml:space="preserve"> ABS(AA5-defaultFit!M5)</f>
        <v>8.5827772403077887E-2</v>
      </c>
      <c r="AG5" s="41">
        <f xml:space="preserve"> SQRT((AD5*AD5+AE5*AE5+AF5*AF5)/3)/ABS(defaultFit!M5)</f>
        <v>2.0702935417762043</v>
      </c>
      <c r="AH5" s="12">
        <f xml:space="preserve"> AG5*ABS(defaultFit!M5)</f>
        <v>5.3387172773461312E-2</v>
      </c>
      <c r="AI5" s="12"/>
      <c r="AJ5" s="42">
        <v>1.9904100000000002E-3</v>
      </c>
      <c r="AK5" s="42">
        <v>5.51783E-2</v>
      </c>
      <c r="AL5" s="42">
        <v>-1.31883E-3</v>
      </c>
      <c r="AM5" s="42">
        <v>4.6795099999999999E-2</v>
      </c>
      <c r="AN5" s="12">
        <f>(AJ5/D5+AL5/H5)/2</f>
        <v>4.1026233186839311E-4</v>
      </c>
      <c r="AO5" s="12">
        <f>0.5*SQRT((AJ5/D5)^2*((AK5/AJ5)^2+(E5/D5)^2)+(AL5/H5)^2*((AM5/AL5)^2+(I5/H5)^2))</f>
        <v>4.432471741173883E-2</v>
      </c>
      <c r="AP5" s="12"/>
      <c r="AQ5" s="42">
        <v>2.5700000000000001E-2</v>
      </c>
      <c r="AR5" s="42">
        <v>8.3400000000000002E-2</v>
      </c>
      <c r="AS5" s="42">
        <v>-3.3300000000000003E-2</v>
      </c>
      <c r="AT5" s="42">
        <v>7.5999999999999998E-2</v>
      </c>
      <c r="AU5" s="12">
        <f>(AQ5/D5+AS5/H5)/2</f>
        <v>-4.6783479213683039E-3</v>
      </c>
      <c r="AV5" s="12">
        <f>0.5*SQRT((AQ5/D5)^2*((AR5/AQ5)^2+(E5/D5)^2)+(AS5/H5)^2*((AT5/AS5)^2+(I5/H5)^2))</f>
        <v>6.9130678211447014E-2</v>
      </c>
    </row>
    <row r="6" spans="1:48" s="2" customFormat="1">
      <c r="A6" s="45"/>
      <c r="B6" s="45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2">
        <v>5.11E-2</v>
      </c>
      <c r="G6" s="42">
        <v>2.75E-2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2">
        <v>4.2799999999999998E-2</v>
      </c>
      <c r="K6" s="42">
        <v>2.8899999999999999E-2</v>
      </c>
      <c r="L6" s="12"/>
      <c r="M6" s="44">
        <f t="shared" si="0"/>
        <v>5.5996459252022443E-2</v>
      </c>
      <c r="N6" s="44">
        <f>0.5*SQRT((F6/D6)^2*((G6/F6)^2+(E6/D6)^2)+(J6/H6)^2*((K6/J6)^2+(I6/H6)^2))</f>
        <v>2.3785437792073299E-2</v>
      </c>
      <c r="O6" s="12"/>
      <c r="P6" s="42">
        <v>5.8500000000000003E-2</v>
      </c>
      <c r="Q6" s="42">
        <v>3.7699999999999997E-2</v>
      </c>
      <c r="R6" s="42">
        <v>5.1000000000000004E-3</v>
      </c>
      <c r="S6" s="42">
        <v>4.2000000000000003E-2</v>
      </c>
      <c r="T6" s="44">
        <f t="shared" si="6"/>
        <v>3.7967190815280452E-2</v>
      </c>
      <c r="U6" s="44">
        <f t="shared" si="7"/>
        <v>3.3647394182505709E-2</v>
      </c>
      <c r="V6" s="12"/>
      <c r="W6" s="42">
        <v>4.1700000000000001E-2</v>
      </c>
      <c r="X6" s="42">
        <v>4.0300000000000002E-2</v>
      </c>
      <c r="Y6" s="42">
        <v>7.5399999999999995E-2</v>
      </c>
      <c r="Z6" s="42">
        <v>3.9899999999999998E-2</v>
      </c>
      <c r="AA6" s="44">
        <f t="shared" si="1"/>
        <v>6.9794814717108883E-2</v>
      </c>
      <c r="AB6" s="44">
        <f t="shared" si="8"/>
        <v>3.3815356713500049E-2</v>
      </c>
      <c r="AC6" s="12"/>
      <c r="AD6" s="12">
        <f xml:space="preserve"> ABS(M6-defaultFit!M6)</f>
        <v>2.2446091667259374E-2</v>
      </c>
      <c r="AE6" s="12">
        <f xml:space="preserve"> ABS(T6-defaultFit!M6)</f>
        <v>4.0475360104001365E-2</v>
      </c>
      <c r="AF6" s="12">
        <f xml:space="preserve"> ABS(AA6-defaultFit!M6)</f>
        <v>8.6477362021729343E-3</v>
      </c>
      <c r="AG6" s="41">
        <f xml:space="preserve"> SQRT((AD6*AD6+AE6*AE6+AF6*AF6)/3)/ABS(defaultFit!M6)</f>
        <v>0.34654313684526056</v>
      </c>
      <c r="AH6" s="12">
        <f xml:space="preserve"> AG6*ABS(defaultFit!M6)</f>
        <v>2.7183727657711997E-2</v>
      </c>
      <c r="AI6" s="12"/>
      <c r="AJ6" s="42">
        <v>1.7029099999999998E-2</v>
      </c>
      <c r="AK6" s="42">
        <v>4.29031E-2</v>
      </c>
      <c r="AL6" s="42">
        <v>2.22119E-2</v>
      </c>
      <c r="AM6" s="42">
        <v>4.08134E-2</v>
      </c>
      <c r="AN6" s="12">
        <f t="shared" ref="AN6:AN7" si="9">(AJ6/D6+AL6/H6)/2</f>
        <v>2.3393813031585942E-2</v>
      </c>
      <c r="AO6" s="12">
        <f t="shared" ref="AO6:AO7" si="10">0.5*SQRT((AJ6/D6)^2*((AK6/AJ6)^2+(E6/D6)^2)+(AL6/H6)^2*((AM6/AL6)^2+(I6/H6)^2))</f>
        <v>3.5310467145851614E-2</v>
      </c>
      <c r="AP6" s="12"/>
      <c r="AQ6" s="42">
        <v>4.9200000000000001E-2</v>
      </c>
      <c r="AR6" s="42">
        <v>6.5699999999999995E-2</v>
      </c>
      <c r="AS6" s="42">
        <v>5.0000000000000001E-4</v>
      </c>
      <c r="AT6" s="42">
        <v>6.6900000000000001E-2</v>
      </c>
      <c r="AU6" s="12">
        <f t="shared" ref="AU6:AU7" si="11">(AQ6/D6+AS6/H6)/2</f>
        <v>2.967514784011106E-2</v>
      </c>
      <c r="AV6" s="12">
        <f t="shared" ref="AV6:AV7" si="12">0.5*SQRT((AQ6/D6)^2*((AR6/AQ6)^2+(E6/D6)^2)+(AS6/H6)^2*((AT6/AS6)^2+(I6/H6)^2))</f>
        <v>5.5908411532572901E-2</v>
      </c>
    </row>
    <row r="7" spans="1:48" s="2" customFormat="1">
      <c r="A7" s="45"/>
      <c r="B7" s="45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2">
        <v>5.9900000000000002E-2</v>
      </c>
      <c r="G7" s="42">
        <v>2.3400000000000001E-2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2">
        <v>5.0000000000000001E-4</v>
      </c>
      <c r="K7" s="42">
        <v>2.2700000000000001E-2</v>
      </c>
      <c r="L7" s="12"/>
      <c r="M7" s="44">
        <f t="shared" si="0"/>
        <v>4.075026727692882E-2</v>
      </c>
      <c r="N7" s="44">
        <f>0.5*SQRT((F7/D7)^2*((G7/F7)^2+(E7/D7)^2)+(J7/H7)^2*((K7/J7)^2+(I7/H7)^2))</f>
        <v>2.198904034604043E-2</v>
      </c>
      <c r="O7" s="12"/>
      <c r="P7" s="42">
        <v>6.3299999999999995E-2</v>
      </c>
      <c r="Q7" s="42">
        <v>3.0800000000000001E-2</v>
      </c>
      <c r="R7" s="42">
        <v>1E-3</v>
      </c>
      <c r="S7" s="42">
        <v>3.1399999999999997E-2</v>
      </c>
      <c r="T7" s="44">
        <f t="shared" si="6"/>
        <v>4.3381303671748264E-2</v>
      </c>
      <c r="U7" s="44">
        <f t="shared" si="7"/>
        <v>2.9666000911321443E-2</v>
      </c>
      <c r="V7" s="12"/>
      <c r="W7" s="42">
        <v>6.1499999999999999E-2</v>
      </c>
      <c r="X7" s="42">
        <v>3.56E-2</v>
      </c>
      <c r="Y7" s="42">
        <v>-1.8E-3</v>
      </c>
      <c r="Z7" s="42">
        <v>3.3000000000000002E-2</v>
      </c>
      <c r="AA7" s="44">
        <f t="shared" si="1"/>
        <v>4.0278925354698548E-2</v>
      </c>
      <c r="AB7" s="44">
        <f t="shared" si="8"/>
        <v>3.274134234388186E-2</v>
      </c>
      <c r="AC7" s="12"/>
      <c r="AD7" s="12">
        <f xml:space="preserve"> ABS(M7-defaultFit!M7)</f>
        <v>9.6061902762720891E-3</v>
      </c>
      <c r="AE7" s="12">
        <f xml:space="preserve"> ABS(T7-defaultFit!M7)</f>
        <v>1.2237226671091533E-2</v>
      </c>
      <c r="AF7" s="12">
        <f xml:space="preserve"> ABS(AA7-defaultFit!M7)</f>
        <v>9.1348483540418177E-3</v>
      </c>
      <c r="AG7" s="41">
        <f xml:space="preserve"> SQRT((AD7*AD7+AE7*AE7+AF7*AF7)/3)/ABS(defaultFit!M7)</f>
        <v>0.33444299245186088</v>
      </c>
      <c r="AH7" s="12">
        <f xml:space="preserve"> AG7*ABS(defaultFit!M7)</f>
        <v>1.0415918309250812E-2</v>
      </c>
      <c r="AI7" s="12"/>
      <c r="AJ7" s="42">
        <v>0.114041</v>
      </c>
      <c r="AK7" s="42">
        <v>5.7275100000000002E-2</v>
      </c>
      <c r="AL7" s="42">
        <v>-2.0894300000000001E-2</v>
      </c>
      <c r="AM7" s="42">
        <v>6.2213699999999997E-2</v>
      </c>
      <c r="AN7" s="12">
        <f t="shared" si="9"/>
        <v>6.2852368097342085E-2</v>
      </c>
      <c r="AO7" s="12">
        <f t="shared" si="10"/>
        <v>5.7034539219146925E-2</v>
      </c>
      <c r="AP7" s="12"/>
      <c r="AQ7" s="42">
        <v>-4.5400000000000003E-2</v>
      </c>
      <c r="AR7" s="42">
        <v>9.11E-2</v>
      </c>
      <c r="AS7" s="42">
        <v>-4.1200000000000001E-2</v>
      </c>
      <c r="AT7" s="42">
        <v>9.35E-2</v>
      </c>
      <c r="AU7" s="12">
        <f t="shared" si="11"/>
        <v>-5.841030792632658E-2</v>
      </c>
      <c r="AV7" s="12">
        <f t="shared" si="12"/>
        <v>8.80471644907799E-2</v>
      </c>
    </row>
    <row r="8" spans="1:48" s="2" customFormat="1">
      <c r="A8" s="45"/>
      <c r="C8" s="45" t="s">
        <v>17</v>
      </c>
      <c r="D8" s="45">
        <f xml:space="preserve"> ep_CorrectionFactors!M18</f>
        <v>0.78402725000000006</v>
      </c>
      <c r="E8" s="45">
        <f xml:space="preserve"> ep_CorrectionFactors!N18</f>
        <v>6.7586967123847187E-4</v>
      </c>
      <c r="F8" s="27"/>
      <c r="G8" s="27"/>
      <c r="H8" s="45">
        <f xml:space="preserve"> ep_CorrectionFactors!H18</f>
        <v>0.78459112500000006</v>
      </c>
      <c r="I8" s="45">
        <f xml:space="preserve"> ep_CorrectionFactors!I18</f>
        <v>6.7640811460241955E-4</v>
      </c>
      <c r="J8" s="27"/>
      <c r="K8" s="27"/>
      <c r="M8" s="5"/>
      <c r="N8" s="5"/>
      <c r="P8" s="27"/>
      <c r="Q8" s="27"/>
      <c r="R8" s="27"/>
      <c r="S8" s="27"/>
      <c r="T8" s="5"/>
      <c r="U8" s="5"/>
      <c r="W8" s="27"/>
      <c r="X8" s="27"/>
      <c r="Y8" s="27"/>
      <c r="Z8" s="27"/>
      <c r="AA8" s="5"/>
      <c r="AB8" s="5"/>
      <c r="AD8" s="5"/>
      <c r="AE8" s="5"/>
      <c r="AF8" s="5"/>
      <c r="AG8" s="14"/>
      <c r="AH8" s="5"/>
      <c r="AJ8" s="27"/>
      <c r="AK8" s="27"/>
      <c r="AL8" s="27"/>
      <c r="AM8" s="27"/>
      <c r="AN8" s="5"/>
      <c r="AO8" s="5"/>
      <c r="AQ8" s="27"/>
      <c r="AR8" s="27"/>
      <c r="AS8" s="27"/>
      <c r="AT8" s="27"/>
      <c r="AU8" s="5"/>
      <c r="AV8" s="5"/>
    </row>
    <row r="9" spans="1:48" s="2" customFormat="1">
      <c r="A9" s="45"/>
      <c r="B9" s="2" t="s">
        <v>36</v>
      </c>
      <c r="C9" s="45"/>
      <c r="D9" s="45"/>
      <c r="E9" s="45"/>
      <c r="F9" s="27">
        <v>-1.4E-3</v>
      </c>
      <c r="G9" s="27">
        <v>3.6999999999999998E-2</v>
      </c>
      <c r="H9" s="45"/>
      <c r="I9" s="45"/>
      <c r="J9" s="27">
        <v>-4.2999999999999997E-2</v>
      </c>
      <c r="K9" s="27">
        <v>3.9300000000000002E-2</v>
      </c>
      <c r="M9" s="20">
        <f>(F9/D8+J9/H8)/2</f>
        <v>-2.8295634165276789E-2</v>
      </c>
      <c r="N9" s="20">
        <f>0.5*SQRT((F9/D8)^2*((G9/F9)^2+(E8/D8)^2)+(J9/H8)^2*((K9/J9)^2+(I8/H8)^2))</f>
        <v>3.4409649650056391E-2</v>
      </c>
      <c r="P9" s="31"/>
      <c r="Q9" s="31"/>
      <c r="R9" s="31"/>
      <c r="S9" s="31"/>
      <c r="T9" s="20"/>
      <c r="U9" s="20"/>
      <c r="W9" s="31">
        <v>1.20997E-2</v>
      </c>
      <c r="X9" s="31">
        <v>6.3805500000000001E-2</v>
      </c>
      <c r="Y9" s="31">
        <v>-5.61672E-2</v>
      </c>
      <c r="Z9" s="31">
        <v>7.8956799999999994E-2</v>
      </c>
      <c r="AA9" s="20">
        <f>(W9/D8+Y9/H8)/2</f>
        <v>-2.8077553041150609E-2</v>
      </c>
      <c r="AB9" s="20">
        <f>0.5*SQRT((W9/D8)^2*((X9/W9)^2+(E8/D8)^2)+(Y9/H8)^2*((Z9/Y9)^2+(I8/H8)^2))</f>
        <v>6.4711395882672995E-2</v>
      </c>
      <c r="AD9" s="20">
        <f xml:space="preserve"> ABS(M9-defaultFit!M9)</f>
        <v>6.1865837510861971E-2</v>
      </c>
      <c r="AE9" s="20">
        <f xml:space="preserve"> ABS(T9-defaultFit!M9)</f>
        <v>3.3570203345585185E-2</v>
      </c>
      <c r="AF9" s="20">
        <f xml:space="preserve"> ABS(AA9-defaultFit!M9)</f>
        <v>6.1647756386735794E-2</v>
      </c>
      <c r="AG9" s="26">
        <f xml:space="preserve"> SQRT((AD9*AD9+AE9*AE9+AF9*AF9)/3)/ABS(defaultFit!M9)</f>
        <v>1.609193148595526</v>
      </c>
      <c r="AH9" s="20">
        <f xml:space="preserve"> AG9*ABS(defaultFit!M9)</f>
        <v>5.4020941220674287E-2</v>
      </c>
      <c r="AJ9" s="31">
        <v>1.20997E-2</v>
      </c>
      <c r="AK9" s="31">
        <v>6.3805500000000001E-2</v>
      </c>
      <c r="AL9" s="31">
        <v>-5.61672E-2</v>
      </c>
      <c r="AM9" s="31">
        <v>7.8956799999999994E-2</v>
      </c>
      <c r="AN9" s="20" t="e">
        <f>(AJ9/Q8+AL9/U8)/2</f>
        <v>#DIV/0!</v>
      </c>
      <c r="AO9" s="20" t="e">
        <f>0.5*SQRT((AJ9/Q8)^2*((AK9/AJ9)^2+(R8/Q8)^2)+(AL9/U8)^2*((AM9/AL9)^2+(V8/U8)^2))</f>
        <v>#DIV/0!</v>
      </c>
      <c r="AQ9" s="31">
        <v>1.20997E-2</v>
      </c>
      <c r="AR9" s="31">
        <v>6.3805500000000001E-2</v>
      </c>
      <c r="AS9" s="31">
        <v>-5.61672E-2</v>
      </c>
      <c r="AT9" s="31">
        <v>7.8956799999999994E-2</v>
      </c>
      <c r="AU9" s="20" t="e">
        <f>(AQ9/X8+AS9/AB8)/2</f>
        <v>#DIV/0!</v>
      </c>
      <c r="AV9" s="20" t="e">
        <f>0.5*SQRT((AQ9/X8)^2*((AR9/AQ9)^2+(Y8/X8)^2)+(AS9/AB8)^2*((AT9/AS9)^2+(AC8/AB8)^2))</f>
        <v>#DIV/0!</v>
      </c>
    </row>
    <row r="10" spans="1:48" s="2" customFormat="1">
      <c r="A10" s="45"/>
      <c r="B10" s="2" t="s">
        <v>37</v>
      </c>
      <c r="C10" s="45"/>
      <c r="D10" s="45"/>
      <c r="E10" s="45"/>
      <c r="F10" s="27">
        <v>6.4100000000000004E-2</v>
      </c>
      <c r="G10" s="27">
        <v>3.49E-2</v>
      </c>
      <c r="H10" s="45"/>
      <c r="I10" s="45"/>
      <c r="J10" s="27">
        <v>5.5800000000000002E-2</v>
      </c>
      <c r="K10" s="27">
        <v>3.4500000000000003E-2</v>
      </c>
      <c r="M10" s="20">
        <f>(F10/D8+J10/H8)/2</f>
        <v>7.6438604204652649E-2</v>
      </c>
      <c r="N10" s="20">
        <f>0.5*SQRT((F10/D8)^2*((G10/F10)^2+(E8/D8)^2)+(J10/H8)^2*((K10/J10)^2+(I8/H8)^2))</f>
        <v>3.1285042970641115E-2</v>
      </c>
      <c r="O10" s="30"/>
      <c r="P10" s="31"/>
      <c r="Q10" s="31"/>
      <c r="R10" s="31"/>
      <c r="S10" s="31"/>
      <c r="T10" s="20"/>
      <c r="U10" s="20"/>
      <c r="W10" s="31">
        <v>6.4300300000000005E-2</v>
      </c>
      <c r="X10" s="31">
        <v>6.8146700000000004E-2</v>
      </c>
      <c r="Y10" s="31">
        <v>8.7185899999999997E-2</v>
      </c>
      <c r="Z10" s="31">
        <v>6.4541500000000002E-2</v>
      </c>
      <c r="AA10" s="20">
        <f>(W10/D8+Y10/H8)/2</f>
        <v>9.6567779165957934E-2</v>
      </c>
      <c r="AB10" s="20">
        <f>0.5*SQRT((W10/D8)^2*((X10/W10)^2+(E8/D8)^2)+(Y10/H8)^2*((Z10/Y10)^2+(I8/H8)^2))</f>
        <v>5.9836892228082812E-2</v>
      </c>
      <c r="AD10" s="20">
        <f xml:space="preserve"> ABS(M10-defaultFit!M10)</f>
        <v>3.7791836354263642E-2</v>
      </c>
      <c r="AE10" s="20">
        <f xml:space="preserve"> ABS(T10-defaultFit!M10)</f>
        <v>0.11423044055891629</v>
      </c>
      <c r="AF10" s="20">
        <f xml:space="preserve"> ABS(AA10-defaultFit!M10)</f>
        <v>1.7662661392958356E-2</v>
      </c>
      <c r="AG10" s="26">
        <f xml:space="preserve"> SQRT((AD10*AD10+AE10*AE10+AF10*AF10)/3)/ABS(defaultFit!M10)</f>
        <v>0.61464419449492358</v>
      </c>
      <c r="AH10" s="20">
        <f xml:space="preserve"> AG10*ABS(defaultFit!M10)</f>
        <v>7.0211077124135352E-2</v>
      </c>
      <c r="AJ10" s="31">
        <v>6.4300300000000005E-2</v>
      </c>
      <c r="AK10" s="31">
        <v>6.8146700000000004E-2</v>
      </c>
      <c r="AL10" s="31">
        <v>8.7185899999999997E-2</v>
      </c>
      <c r="AM10" s="31">
        <v>6.4541500000000002E-2</v>
      </c>
      <c r="AN10" s="20" t="e">
        <f>(AJ10/Q8+AL10/U8)/2</f>
        <v>#DIV/0!</v>
      </c>
      <c r="AO10" s="20" t="e">
        <f>0.5*SQRT((AJ10/Q8)^2*((AK10/AJ10)^2+(R8/Q8)^2)+(AL10/U8)^2*((AM10/AL10)^2+(V8/U8)^2))</f>
        <v>#DIV/0!</v>
      </c>
      <c r="AQ10" s="31">
        <v>6.4300300000000005E-2</v>
      </c>
      <c r="AR10" s="31">
        <v>6.8146700000000004E-2</v>
      </c>
      <c r="AS10" s="31">
        <v>8.7185899999999997E-2</v>
      </c>
      <c r="AT10" s="31">
        <v>6.4541500000000002E-2</v>
      </c>
      <c r="AU10" s="20" t="e">
        <f>(AQ10/X8+AS10/AB8)/2</f>
        <v>#DIV/0!</v>
      </c>
      <c r="AV10" s="20" t="e">
        <f>0.5*SQRT((AQ10/X8)^2*((AR10/AQ10)^2+(Y8/X8)^2)+(AS10/AB8)^2*((AT10/AS10)^2+(AC8/AB8)^2))</f>
        <v>#DIV/0!</v>
      </c>
    </row>
    <row r="11" spans="1:48" s="2" customFormat="1">
      <c r="A11" s="45"/>
      <c r="C11" s="45"/>
      <c r="D11" s="45"/>
      <c r="E11" s="45"/>
      <c r="F11" s="27"/>
      <c r="G11" s="27"/>
      <c r="H11" s="45"/>
      <c r="I11" s="45"/>
      <c r="J11" s="27"/>
      <c r="K11" s="27"/>
      <c r="M11" s="5"/>
      <c r="N11" s="5"/>
      <c r="P11" s="27"/>
      <c r="Q11" s="27"/>
      <c r="R11" s="27"/>
      <c r="S11" s="27"/>
      <c r="T11" s="5"/>
      <c r="U11" s="5"/>
      <c r="W11" s="27"/>
      <c r="X11" s="27"/>
      <c r="Y11" s="27"/>
      <c r="Z11" s="27"/>
      <c r="AA11" s="5"/>
      <c r="AB11" s="5"/>
      <c r="AD11" s="5"/>
      <c r="AE11" s="5"/>
      <c r="AF11" s="5"/>
      <c r="AG11" s="14"/>
      <c r="AH11" s="5"/>
      <c r="AJ11" s="27"/>
      <c r="AK11" s="27"/>
      <c r="AL11" s="27"/>
      <c r="AM11" s="27"/>
      <c r="AN11" s="5"/>
      <c r="AO11" s="5"/>
      <c r="AQ11" s="27"/>
      <c r="AR11" s="27"/>
      <c r="AS11" s="27"/>
      <c r="AT11" s="27"/>
      <c r="AU11" s="5"/>
      <c r="AV11" s="5"/>
    </row>
    <row r="12" spans="1:48" s="2" customFormat="1">
      <c r="A12" s="45"/>
      <c r="C12" s="45"/>
      <c r="D12" s="45"/>
      <c r="E12" s="45"/>
      <c r="F12" s="27"/>
      <c r="G12" s="27"/>
      <c r="H12" s="45"/>
      <c r="I12" s="45"/>
      <c r="J12" s="27"/>
      <c r="K12" s="27"/>
      <c r="M12" s="20"/>
      <c r="N12" s="20"/>
      <c r="P12" s="31"/>
      <c r="Q12" s="31"/>
      <c r="R12" s="31"/>
      <c r="S12" s="31"/>
      <c r="T12" s="20"/>
      <c r="U12" s="20"/>
      <c r="W12" s="31"/>
      <c r="X12" s="31"/>
      <c r="Y12" s="31"/>
      <c r="Z12" s="31"/>
      <c r="AA12" s="20"/>
      <c r="AB12" s="20"/>
      <c r="AD12" s="20"/>
      <c r="AE12" s="20"/>
      <c r="AF12" s="20"/>
      <c r="AG12" s="26"/>
      <c r="AH12" s="20"/>
      <c r="AJ12" s="31"/>
      <c r="AK12" s="31"/>
      <c r="AL12" s="31"/>
      <c r="AM12" s="31"/>
      <c r="AN12" s="20"/>
      <c r="AO12" s="20"/>
      <c r="AQ12" s="31"/>
      <c r="AR12" s="31"/>
      <c r="AS12" s="31"/>
      <c r="AT12" s="31"/>
      <c r="AU12" s="20"/>
      <c r="AV12" s="20"/>
    </row>
    <row r="13" spans="1:48" s="2" customFormat="1">
      <c r="A13" s="45"/>
      <c r="C13" s="45"/>
      <c r="D13" s="45"/>
      <c r="E13" s="45"/>
      <c r="F13" s="27"/>
      <c r="G13" s="27"/>
      <c r="H13" s="45"/>
      <c r="I13" s="45"/>
      <c r="J13" s="27"/>
      <c r="K13" s="27"/>
      <c r="M13" s="20"/>
      <c r="N13" s="20"/>
      <c r="P13" s="31"/>
      <c r="Q13" s="31"/>
      <c r="R13" s="31"/>
      <c r="S13" s="31"/>
      <c r="T13" s="20"/>
      <c r="U13" s="20"/>
      <c r="W13" s="31"/>
      <c r="X13" s="31"/>
      <c r="Y13" s="31"/>
      <c r="Z13" s="31"/>
      <c r="AA13" s="20"/>
      <c r="AB13" s="20"/>
      <c r="AD13" s="20"/>
      <c r="AE13" s="20"/>
      <c r="AF13" s="20"/>
      <c r="AG13" s="26"/>
      <c r="AH13" s="20"/>
      <c r="AJ13" s="31"/>
      <c r="AK13" s="31"/>
      <c r="AL13" s="31"/>
      <c r="AM13" s="31"/>
      <c r="AN13" s="20"/>
      <c r="AO13" s="20"/>
      <c r="AQ13" s="31"/>
      <c r="AR13" s="31"/>
      <c r="AS13" s="31"/>
      <c r="AT13" s="31"/>
      <c r="AU13" s="20"/>
      <c r="AV13" s="20"/>
    </row>
    <row r="14" spans="1:48" s="2" customFormat="1">
      <c r="A14" s="45"/>
      <c r="B14" s="2" t="s">
        <v>23</v>
      </c>
      <c r="C14" s="45"/>
      <c r="D14" s="45"/>
      <c r="E14" s="45"/>
      <c r="F14" s="27">
        <v>5.7500000000000002E-2</v>
      </c>
      <c r="G14" s="27">
        <v>3.1199999999999999E-2</v>
      </c>
      <c r="H14" s="45"/>
      <c r="I14" s="45"/>
      <c r="J14" s="27">
        <v>1.6199999999999999E-2</v>
      </c>
      <c r="K14" s="27">
        <v>3.1399999999999997E-2</v>
      </c>
      <c r="M14" s="5">
        <f>(F14/D8+J14/H8)/2</f>
        <v>4.6993492432643919E-2</v>
      </c>
      <c r="N14" s="5">
        <f>0.5*SQRT((F14/D8)^2*((G14/F14)^2+(E8/D8)^2)+(J14/H8)^2*((K14/J14)^2+(I8/H8)^2))</f>
        <v>2.8219130924795739E-2</v>
      </c>
      <c r="P14" s="27"/>
      <c r="Q14" s="27"/>
      <c r="R14" s="27"/>
      <c r="S14" s="27"/>
      <c r="T14" s="5"/>
      <c r="U14" s="5"/>
      <c r="W14" s="27">
        <v>4.6586599999999999E-2</v>
      </c>
      <c r="X14" s="27">
        <v>4.8473799999999997E-2</v>
      </c>
      <c r="Y14" s="27">
        <v>-3.3009799999999999E-2</v>
      </c>
      <c r="Z14" s="27">
        <v>4.9094699999999998E-2</v>
      </c>
      <c r="AA14" s="5">
        <f>(W14/D8+Y14/H8)/2</f>
        <v>8.6735019066892724E-3</v>
      </c>
      <c r="AB14" s="5">
        <f>0.5*SQRT((W14/D8)^2*((X14/W14)^2+(E8/D8)^2)+(Y14/H8)^2*((Z14/Y14)^2+(I8/H8)^2))</f>
        <v>4.3982947881938357E-2</v>
      </c>
      <c r="AD14" s="5">
        <f xml:space="preserve"> ABS(M14-defaultFit!M14)</f>
        <v>5.8260064096061215E-3</v>
      </c>
      <c r="AE14" s="5">
        <f xml:space="preserve"> ABS(T14-defaultFit!M14)</f>
        <v>4.1167486023037797E-2</v>
      </c>
      <c r="AF14" s="5">
        <f xml:space="preserve"> ABS(AA14-defaultFit!M14)</f>
        <v>3.2493984116348525E-2</v>
      </c>
      <c r="AG14" s="14">
        <f xml:space="preserve"> SQRT((AD14*AD14+AE14*AE14+AF14*AF14)/3)/ABS(defaultFit!M14)</f>
        <v>0.74005427250370059</v>
      </c>
      <c r="AH14" s="5">
        <f xml:space="preserve"> AG14*ABS(defaultFit!M14)</f>
        <v>3.0466173919585501E-2</v>
      </c>
      <c r="AJ14" s="27">
        <v>4.6586599999999999E-2</v>
      </c>
      <c r="AK14" s="27">
        <v>4.8473799999999997E-2</v>
      </c>
      <c r="AL14" s="27">
        <v>-3.3009799999999999E-2</v>
      </c>
      <c r="AM14" s="27">
        <v>4.9094699999999998E-2</v>
      </c>
      <c r="AN14" s="5" t="e">
        <f>(AJ14/Q8+AL14/U8)/2</f>
        <v>#DIV/0!</v>
      </c>
      <c r="AO14" s="5" t="e">
        <f>0.5*SQRT((AJ14/Q8)^2*((AK14/AJ14)^2+(R14/Q8)^2)+(AL14/U8)^2*((AM14/AL14)^2+(V8/U8)^2))</f>
        <v>#DIV/0!</v>
      </c>
      <c r="AQ14" s="27">
        <v>4.6586599999999999E-2</v>
      </c>
      <c r="AR14" s="27">
        <v>4.8473799999999997E-2</v>
      </c>
      <c r="AS14" s="27">
        <v>-3.3009799999999999E-2</v>
      </c>
      <c r="AT14" s="27">
        <v>4.9094699999999998E-2</v>
      </c>
      <c r="AU14" s="5" t="e">
        <f>(AQ14/X8+AS14/AB8)/2</f>
        <v>#DIV/0!</v>
      </c>
      <c r="AV14" s="5" t="e">
        <f>0.5*SQRT((AQ14/X8)^2*((AR14/AQ14)^2+(Y14/X8)^2)+(AS14/AB8)^2*((AT14/AS14)^2+(AC8/AB8)^2))</f>
        <v>#DIV/0!</v>
      </c>
    </row>
    <row r="15" spans="1:48" s="2" customFormat="1">
      <c r="A15" s="45" t="s">
        <v>24</v>
      </c>
      <c r="B15" s="2" t="s">
        <v>22</v>
      </c>
      <c r="C15" s="45"/>
      <c r="D15" s="45"/>
      <c r="E15" s="45"/>
      <c r="F15" s="28"/>
      <c r="G15" s="28"/>
      <c r="H15" s="45"/>
      <c r="I15" s="45"/>
      <c r="J15" s="28"/>
      <c r="K15" s="28"/>
      <c r="M15" s="7"/>
      <c r="N15" s="7"/>
      <c r="P15" s="28"/>
      <c r="Q15" s="28"/>
      <c r="R15" s="28"/>
      <c r="S15" s="28"/>
      <c r="T15" s="7"/>
      <c r="U15" s="7"/>
      <c r="V15" s="3"/>
      <c r="W15" s="28"/>
      <c r="X15" s="28"/>
      <c r="Y15" s="28"/>
      <c r="Z15" s="28"/>
      <c r="AA15" s="7"/>
      <c r="AB15" s="7"/>
      <c r="AD15" s="7"/>
      <c r="AE15" s="7"/>
      <c r="AF15" s="7"/>
      <c r="AG15" s="15"/>
      <c r="AH15" s="7"/>
      <c r="AJ15" s="28"/>
      <c r="AK15" s="28"/>
      <c r="AL15" s="28"/>
      <c r="AM15" s="28"/>
      <c r="AN15" s="7"/>
      <c r="AO15" s="7"/>
      <c r="AQ15" s="28"/>
      <c r="AR15" s="28"/>
      <c r="AS15" s="28"/>
      <c r="AT15" s="28"/>
      <c r="AU15" s="7"/>
      <c r="AV15" s="7"/>
    </row>
    <row r="16" spans="1:48" s="2" customFormat="1">
      <c r="A16" s="45"/>
      <c r="B16" s="2" t="s">
        <v>38</v>
      </c>
      <c r="C16" s="45"/>
      <c r="D16" s="45"/>
      <c r="E16" s="45"/>
      <c r="F16" s="28"/>
      <c r="G16" s="28"/>
      <c r="H16" s="45"/>
      <c r="I16" s="45"/>
      <c r="J16" s="28"/>
      <c r="K16" s="28"/>
      <c r="M16" s="7"/>
      <c r="N16" s="7"/>
      <c r="P16" s="28"/>
      <c r="Q16" s="28"/>
      <c r="R16" s="28"/>
      <c r="S16" s="28"/>
      <c r="T16" s="7"/>
      <c r="U16" s="7"/>
      <c r="V16" s="3"/>
      <c r="W16" s="28"/>
      <c r="X16" s="28"/>
      <c r="Y16" s="28"/>
      <c r="Z16" s="28"/>
      <c r="AA16" s="7"/>
      <c r="AB16" s="7"/>
      <c r="AD16" s="7"/>
      <c r="AE16" s="7"/>
      <c r="AF16" s="7"/>
      <c r="AG16" s="15"/>
      <c r="AH16" s="7"/>
      <c r="AJ16" s="28"/>
      <c r="AK16" s="28"/>
      <c r="AL16" s="28"/>
      <c r="AM16" s="28"/>
      <c r="AN16" s="7"/>
      <c r="AO16" s="7"/>
      <c r="AQ16" s="28"/>
      <c r="AR16" s="28"/>
      <c r="AS16" s="28"/>
      <c r="AT16" s="28"/>
      <c r="AU16" s="7"/>
      <c r="AV16" s="7"/>
    </row>
    <row r="17" spans="1:48" s="2" customFormat="1">
      <c r="A17" s="45"/>
      <c r="B17" s="2" t="s">
        <v>39</v>
      </c>
      <c r="C17" s="45"/>
      <c r="D17" s="45"/>
      <c r="E17" s="45"/>
      <c r="F17" s="28"/>
      <c r="G17" s="28"/>
      <c r="H17" s="45"/>
      <c r="I17" s="45"/>
      <c r="J17" s="28"/>
      <c r="K17" s="28"/>
      <c r="M17" s="7"/>
      <c r="N17" s="7"/>
      <c r="P17" s="28"/>
      <c r="Q17" s="28"/>
      <c r="R17" s="28"/>
      <c r="S17" s="28"/>
      <c r="T17" s="7"/>
      <c r="U17" s="7"/>
      <c r="V17" s="3"/>
      <c r="W17" s="28"/>
      <c r="X17" s="28"/>
      <c r="Y17" s="28"/>
      <c r="Z17" s="28"/>
      <c r="AA17" s="7"/>
      <c r="AB17" s="7"/>
      <c r="AD17" s="7"/>
      <c r="AE17" s="7"/>
      <c r="AF17" s="7"/>
      <c r="AG17" s="15"/>
      <c r="AH17" s="7"/>
      <c r="AJ17" s="28"/>
      <c r="AK17" s="28"/>
      <c r="AL17" s="28"/>
      <c r="AM17" s="28"/>
      <c r="AN17" s="7"/>
      <c r="AO17" s="7"/>
      <c r="AQ17" s="28"/>
      <c r="AR17" s="28"/>
      <c r="AS17" s="28"/>
      <c r="AT17" s="28"/>
      <c r="AU17" s="7"/>
      <c r="AV17" s="7"/>
    </row>
    <row r="18" spans="1:48" s="2" customFormat="1">
      <c r="A18" s="45"/>
      <c r="B18" s="2" t="s">
        <v>40</v>
      </c>
      <c r="C18" s="45"/>
      <c r="D18" s="45"/>
      <c r="E18" s="45"/>
      <c r="F18" s="28"/>
      <c r="G18" s="28"/>
      <c r="H18" s="45"/>
      <c r="I18" s="45"/>
      <c r="J18" s="28"/>
      <c r="K18" s="28"/>
      <c r="M18" s="7"/>
      <c r="N18" s="7"/>
      <c r="P18" s="28"/>
      <c r="Q18" s="28"/>
      <c r="R18" s="28"/>
      <c r="S18" s="28"/>
      <c r="T18" s="7"/>
      <c r="U18" s="7"/>
      <c r="V18" s="3"/>
      <c r="W18" s="28"/>
      <c r="X18" s="28"/>
      <c r="Y18" s="28"/>
      <c r="Z18" s="28"/>
      <c r="AA18" s="7"/>
      <c r="AB18" s="7"/>
      <c r="AD18" s="7"/>
      <c r="AE18" s="7"/>
      <c r="AF18" s="7"/>
      <c r="AG18" s="15"/>
      <c r="AH18" s="7"/>
      <c r="AJ18" s="28"/>
      <c r="AK18" s="28"/>
      <c r="AL18" s="28"/>
      <c r="AM18" s="28"/>
      <c r="AN18" s="7"/>
      <c r="AO18" s="7"/>
      <c r="AQ18" s="28"/>
      <c r="AR18" s="28"/>
      <c r="AS18" s="28"/>
      <c r="AT18" s="28"/>
      <c r="AU18" s="7"/>
      <c r="AV18" s="7"/>
    </row>
    <row r="19" spans="1:48" s="2" customFormat="1">
      <c r="A19" s="45"/>
      <c r="B19" s="2" t="s">
        <v>57</v>
      </c>
      <c r="C19" s="45"/>
      <c r="D19" s="45"/>
      <c r="E19" s="45"/>
      <c r="F19" s="34">
        <v>5.3100000000000001E-2</v>
      </c>
      <c r="G19" s="34">
        <v>2.7900000000000001E-2</v>
      </c>
      <c r="H19" s="45"/>
      <c r="I19" s="45"/>
      <c r="J19" s="34">
        <v>2.6599999999999999E-2</v>
      </c>
      <c r="K19" s="34">
        <v>2.7699999999999999E-2</v>
      </c>
      <c r="M19" s="21">
        <f>(F19/D8+J19/H8)/2</f>
        <v>5.0815123416169616E-2</v>
      </c>
      <c r="N19" s="21">
        <f>0.5*SQRT((F19/D8)^2*((G19/F19)^2+(E8/D8)^2)+(J19/H8)^2*((K19/J19)^2+(I8/H8)^2))</f>
        <v>2.5063797963002465E-2</v>
      </c>
      <c r="P19" s="34"/>
      <c r="Q19" s="34"/>
      <c r="R19" s="34"/>
      <c r="S19" s="34"/>
      <c r="T19" s="21"/>
      <c r="U19" s="21"/>
      <c r="V19" s="3"/>
      <c r="W19" s="33">
        <v>4.5826399999999998E-3</v>
      </c>
      <c r="X19" s="33">
        <v>5.5254999999999999E-2</v>
      </c>
      <c r="Y19" s="33">
        <v>4.52573E-2</v>
      </c>
      <c r="Z19" s="33">
        <v>4.75982E-2</v>
      </c>
      <c r="AA19" s="21">
        <f>(W19/D8+Y19/H8)/2</f>
        <v>3.1763828484483253E-2</v>
      </c>
      <c r="AB19" s="21">
        <f>0.5*SQRT((W19/D8)^2*((X19/W19)^2+(E8/D8)^2)+(Y19/H8)^2*((Z19/Y19)^2+(I8/H8)^2))</f>
        <v>4.64952792629207E-2</v>
      </c>
      <c r="AD19" s="7">
        <f xml:space="preserve"> ABS(M19-defaultFit!M19)</f>
        <v>2.3500784561940505E-2</v>
      </c>
      <c r="AE19" s="7">
        <f xml:space="preserve"> ABS(T19-defaultFit!M19)</f>
        <v>7.4315907978110121E-2</v>
      </c>
      <c r="AF19" s="7">
        <f xml:space="preserve"> ABS(AA19-defaultFit!M19)</f>
        <v>4.2552079493626868E-2</v>
      </c>
      <c r="AG19" s="15">
        <f xml:space="preserve"> SQRT((AD19*AD19+AE19*AE19+AF19*AF19)/3)/ABS(defaultFit!M19)</f>
        <v>0.68989187248452633</v>
      </c>
      <c r="AH19" s="7">
        <f xml:space="preserve"> AG19*ABS(defaultFit!M19)</f>
        <v>5.1269940910406139E-2</v>
      </c>
      <c r="AJ19" s="33">
        <v>4.5826399999999998E-3</v>
      </c>
      <c r="AK19" s="33">
        <v>5.5254999999999999E-2</v>
      </c>
      <c r="AL19" s="33">
        <v>4.52573E-2</v>
      </c>
      <c r="AM19" s="33">
        <v>4.75982E-2</v>
      </c>
      <c r="AN19" s="21" t="e">
        <f>(AJ19/Q8+AL19/U8)/2</f>
        <v>#DIV/0!</v>
      </c>
      <c r="AO19" s="21" t="e">
        <f>0.5*SQRT((AJ19/Q8)^2*((AK19/AJ19)^2+(R8/Q8)^2)+(AL19/U8)^2*((AM19/AL19)^2+(V8/U8)^2))</f>
        <v>#DIV/0!</v>
      </c>
      <c r="AQ19" s="33">
        <v>4.5826399999999998E-3</v>
      </c>
      <c r="AR19" s="33">
        <v>5.5254999999999999E-2</v>
      </c>
      <c r="AS19" s="33">
        <v>4.52573E-2</v>
      </c>
      <c r="AT19" s="33">
        <v>4.75982E-2</v>
      </c>
      <c r="AU19" s="21" t="e">
        <f>(AQ19/X8+AS19/AB8)/2</f>
        <v>#DIV/0!</v>
      </c>
      <c r="AV19" s="21" t="e">
        <f>0.5*SQRT((AQ19/X8)^2*((AR19/AQ19)^2+(Y8/X8)^2)+(AS19/AB8)^2*((AT19/AS19)^2+(AC8/AB8)^2))</f>
        <v>#DIV/0!</v>
      </c>
    </row>
    <row r="20" spans="1:48" s="2" customFormat="1">
      <c r="A20" s="45" t="s">
        <v>26</v>
      </c>
      <c r="B20" s="2" t="s">
        <v>27</v>
      </c>
      <c r="C20" s="45"/>
      <c r="D20" s="45"/>
      <c r="E20" s="45"/>
      <c r="F20" s="29">
        <v>6.7400000000000002E-2</v>
      </c>
      <c r="G20" s="29">
        <v>3.8100000000000002E-2</v>
      </c>
      <c r="H20" s="45"/>
      <c r="I20" s="45"/>
      <c r="J20" s="29">
        <v>2.8799999999999999E-2</v>
      </c>
      <c r="K20" s="29">
        <v>2.68218E-2</v>
      </c>
      <c r="M20" s="8">
        <f>(F20/D8+J20/H8)/2</f>
        <v>6.1336708533165842E-2</v>
      </c>
      <c r="N20" s="8">
        <f>0.5*SQRT((F20/D8)^2*((G20/F20)^2+(E8/D8)^2)+(J20/H8)^2*((K20/J20)^2+(I8/H8)^2))</f>
        <v>2.9707604876479103E-2</v>
      </c>
      <c r="P20" s="29"/>
      <c r="Q20" s="29"/>
      <c r="R20" s="29"/>
      <c r="S20" s="29"/>
      <c r="T20" s="8"/>
      <c r="U20" s="8"/>
      <c r="V20" s="3"/>
      <c r="W20" s="29">
        <v>0.124876</v>
      </c>
      <c r="X20" s="29">
        <v>7.6922500000000005E-2</v>
      </c>
      <c r="Y20" s="29">
        <v>-9.0999999999999998E-2</v>
      </c>
      <c r="Z20" s="29">
        <v>7.9001000000000002E-2</v>
      </c>
      <c r="AA20" s="8">
        <f>(W20/D8+Y20/H8)/2</f>
        <v>2.1645548968962591E-2</v>
      </c>
      <c r="AB20" s="8">
        <f>0.5*SQRT((W20/D8)^2*((X20/W20)^2+(E8/D8)^2)+(Y20/H8)^2*((Z20/Y20)^2+(I8/H8)^2))</f>
        <v>7.0293327355992266E-2</v>
      </c>
      <c r="AD20" s="8">
        <f xml:space="preserve"> ABS(M20-defaultFit!M20)</f>
        <v>2.2998186774804218E-2</v>
      </c>
      <c r="AE20" s="8">
        <f xml:space="preserve"> ABS(T20-defaultFit!M20)</f>
        <v>8.4334895307970059E-2</v>
      </c>
      <c r="AF20" s="8">
        <f xml:space="preserve"> ABS(AA20-defaultFit!M20)</f>
        <v>6.2689346339007468E-2</v>
      </c>
      <c r="AG20" s="16">
        <f xml:space="preserve"> SQRT((AD20*AD20+AE20*AE20+AF20*AF20)/3)/ABS(defaultFit!M20)</f>
        <v>0.73641412967872488</v>
      </c>
      <c r="AH20" s="8">
        <f xml:space="preserve"> AG20*ABS(defaultFit!M20)</f>
        <v>6.2105408529765149E-2</v>
      </c>
      <c r="AJ20" s="29">
        <v>0.124876</v>
      </c>
      <c r="AK20" s="29">
        <v>7.6922500000000005E-2</v>
      </c>
      <c r="AL20" s="29">
        <v>-9.0999999999999998E-2</v>
      </c>
      <c r="AM20" s="29">
        <v>7.9001000000000002E-2</v>
      </c>
      <c r="AN20" s="8" t="e">
        <f>(AJ20/Q8+AL20/U8)/2</f>
        <v>#DIV/0!</v>
      </c>
      <c r="AO20" s="8" t="e">
        <f>0.5*SQRT((AJ20/Q8)^2*((AK20/AJ20)^2+(R8/Q8)^2)+(AL20/U8)^2*((AM20/AL20)^2+(V8/U8)^2))</f>
        <v>#DIV/0!</v>
      </c>
      <c r="AQ20" s="29">
        <v>0.124876</v>
      </c>
      <c r="AR20" s="29">
        <v>7.6922500000000005E-2</v>
      </c>
      <c r="AS20" s="29">
        <v>-9.0999999999999998E-2</v>
      </c>
      <c r="AT20" s="29">
        <v>7.9001000000000002E-2</v>
      </c>
      <c r="AU20" s="8" t="e">
        <f>(AQ20/X8+AS20/AB8)/2</f>
        <v>#DIV/0!</v>
      </c>
      <c r="AV20" s="8" t="e">
        <f>0.5*SQRT((AQ20/X8)^2*((AR20/AQ20)^2+(Y8/X8)^2)+(AS20/AB8)^2*((AT20/AS20)^2+(AC8/AB8)^2))</f>
        <v>#DIV/0!</v>
      </c>
    </row>
    <row r="21" spans="1:48" s="2" customFormat="1">
      <c r="A21" s="45"/>
      <c r="B21" s="2" t="s">
        <v>41</v>
      </c>
      <c r="C21" s="45"/>
      <c r="D21" s="45"/>
      <c r="E21" s="45"/>
      <c r="F21" s="29"/>
      <c r="G21" s="29"/>
      <c r="H21" s="45"/>
      <c r="I21" s="45"/>
      <c r="J21" s="29"/>
      <c r="K21" s="29"/>
      <c r="M21" s="8"/>
      <c r="N21" s="8"/>
      <c r="P21" s="29"/>
      <c r="Q21" s="29"/>
      <c r="R21" s="29"/>
      <c r="S21" s="29"/>
      <c r="T21" s="8"/>
      <c r="U21" s="8"/>
      <c r="V21" s="3"/>
      <c r="W21" s="29"/>
      <c r="X21" s="29"/>
      <c r="Y21" s="29"/>
      <c r="Z21" s="29"/>
      <c r="AA21" s="8"/>
      <c r="AB21" s="8"/>
      <c r="AD21" s="8"/>
      <c r="AE21" s="8"/>
      <c r="AF21" s="8"/>
      <c r="AG21" s="16"/>
      <c r="AH21" s="8"/>
      <c r="AJ21" s="29"/>
      <c r="AK21" s="29"/>
      <c r="AL21" s="29"/>
      <c r="AM21" s="29"/>
      <c r="AN21" s="8"/>
      <c r="AO21" s="8"/>
      <c r="AQ21" s="29"/>
      <c r="AR21" s="29"/>
      <c r="AS21" s="29"/>
      <c r="AT21" s="29"/>
      <c r="AU21" s="8"/>
      <c r="AV21" s="8"/>
    </row>
    <row r="22" spans="1:48" s="2" customFormat="1">
      <c r="A22" s="45"/>
      <c r="B22" s="2" t="s">
        <v>38</v>
      </c>
      <c r="C22" s="45"/>
      <c r="D22" s="45"/>
      <c r="E22" s="45"/>
      <c r="F22" s="29"/>
      <c r="G22" s="29"/>
      <c r="H22" s="45"/>
      <c r="I22" s="45"/>
      <c r="J22" s="29"/>
      <c r="K22" s="29"/>
      <c r="M22" s="8"/>
      <c r="N22" s="8"/>
      <c r="P22" s="29"/>
      <c r="Q22" s="29"/>
      <c r="R22" s="29"/>
      <c r="S22" s="29"/>
      <c r="T22" s="8"/>
      <c r="U22" s="8"/>
      <c r="V22" s="3"/>
      <c r="W22" s="29"/>
      <c r="X22" s="29"/>
      <c r="Y22" s="29"/>
      <c r="Z22" s="29"/>
      <c r="AA22" s="8"/>
      <c r="AB22" s="8"/>
      <c r="AD22" s="8"/>
      <c r="AE22" s="8"/>
      <c r="AF22" s="8"/>
      <c r="AG22" s="16"/>
      <c r="AH22" s="8"/>
      <c r="AJ22" s="29"/>
      <c r="AK22" s="29"/>
      <c r="AL22" s="29"/>
      <c r="AM22" s="29"/>
      <c r="AN22" s="8"/>
      <c r="AO22" s="8"/>
      <c r="AQ22" s="29"/>
      <c r="AR22" s="29"/>
      <c r="AS22" s="29"/>
      <c r="AT22" s="29"/>
      <c r="AU22" s="8"/>
      <c r="AV22" s="8"/>
    </row>
    <row r="23" spans="1:48" s="2" customFormat="1">
      <c r="A23" s="45"/>
      <c r="B23" s="2" t="s">
        <v>42</v>
      </c>
      <c r="C23" s="45"/>
      <c r="D23" s="45"/>
      <c r="E23" s="45"/>
      <c r="F23" s="29"/>
      <c r="G23" s="29"/>
      <c r="H23" s="45"/>
      <c r="I23" s="45"/>
      <c r="J23" s="29"/>
      <c r="K23" s="29"/>
      <c r="M23" s="8"/>
      <c r="N23" s="8"/>
      <c r="P23" s="29"/>
      <c r="Q23" s="29"/>
      <c r="R23" s="29"/>
      <c r="S23" s="29"/>
      <c r="T23" s="8"/>
      <c r="U23" s="8"/>
      <c r="V23" s="3"/>
      <c r="W23" s="29"/>
      <c r="X23" s="29"/>
      <c r="Y23" s="29"/>
      <c r="Z23" s="29"/>
      <c r="AA23" s="8"/>
      <c r="AB23" s="8"/>
      <c r="AD23" s="8"/>
      <c r="AE23" s="8"/>
      <c r="AF23" s="8"/>
      <c r="AG23" s="16"/>
      <c r="AH23" s="8"/>
      <c r="AJ23" s="29"/>
      <c r="AK23" s="29"/>
      <c r="AL23" s="29"/>
      <c r="AM23" s="29"/>
      <c r="AN23" s="8"/>
      <c r="AO23" s="8"/>
      <c r="AQ23" s="29"/>
      <c r="AR23" s="29"/>
      <c r="AS23" s="29"/>
      <c r="AT23" s="29"/>
      <c r="AU23" s="8"/>
      <c r="AV23" s="8"/>
    </row>
    <row r="24" spans="1:48" s="2" customFormat="1">
      <c r="A24" s="45"/>
      <c r="B24" s="2" t="s">
        <v>40</v>
      </c>
      <c r="C24" s="45"/>
      <c r="D24" s="45"/>
      <c r="E24" s="45"/>
      <c r="F24" s="29"/>
      <c r="G24" s="29"/>
      <c r="H24" s="45"/>
      <c r="I24" s="45"/>
      <c r="J24" s="29"/>
      <c r="K24" s="29"/>
      <c r="M24" s="8"/>
      <c r="N24" s="8"/>
      <c r="P24" s="29"/>
      <c r="Q24" s="29"/>
      <c r="R24" s="29"/>
      <c r="S24" s="29"/>
      <c r="T24" s="8"/>
      <c r="U24" s="8"/>
      <c r="V24" s="3"/>
      <c r="W24" s="29"/>
      <c r="X24" s="29"/>
      <c r="Y24" s="29"/>
      <c r="Z24" s="29"/>
      <c r="AA24" s="8"/>
      <c r="AB24" s="8"/>
      <c r="AD24" s="8"/>
      <c r="AE24" s="8"/>
      <c r="AF24" s="8"/>
      <c r="AG24" s="16"/>
      <c r="AH24" s="8"/>
      <c r="AJ24" s="29"/>
      <c r="AK24" s="29"/>
      <c r="AL24" s="29"/>
      <c r="AM24" s="29"/>
      <c r="AN24" s="8"/>
      <c r="AO24" s="8"/>
      <c r="AQ24" s="29"/>
      <c r="AR24" s="29"/>
      <c r="AS24" s="29"/>
      <c r="AT24" s="29"/>
      <c r="AU24" s="8"/>
      <c r="AV24" s="8"/>
    </row>
    <row r="25" spans="1:48" s="2" customFormat="1">
      <c r="A25" s="45"/>
      <c r="B25" s="2" t="s">
        <v>57</v>
      </c>
      <c r="C25" s="45"/>
      <c r="D25" s="45"/>
      <c r="E25" s="45"/>
      <c r="F25" s="29">
        <v>-6.3E-3</v>
      </c>
      <c r="G25" s="29">
        <v>3.6700000000000003E-2</v>
      </c>
      <c r="H25" s="45"/>
      <c r="I25" s="45"/>
      <c r="J25" s="29">
        <v>4.5699999999999998E-2</v>
      </c>
      <c r="K25" s="29">
        <v>3.7600000000000001E-2</v>
      </c>
      <c r="M25" s="8">
        <f>(F25/D8+J25/H8)/2</f>
        <v>2.5105731994542635E-2</v>
      </c>
      <c r="N25" s="8">
        <f>0.5*SQRT((F25/D8)^2*((G25/F25)^2+(E8/D8)^2)+(J25/H8)^2*((K25/J25)^2+(I8/H8)^2))</f>
        <v>3.3495371858974825E-2</v>
      </c>
      <c r="P25" s="29"/>
      <c r="Q25" s="29"/>
      <c r="R25" s="29"/>
      <c r="S25" s="29"/>
      <c r="T25" s="8"/>
      <c r="U25" s="8"/>
      <c r="V25" s="3"/>
      <c r="W25" s="29">
        <v>0.13935</v>
      </c>
      <c r="X25" s="29">
        <v>5.5950300000000001E-2</v>
      </c>
      <c r="Y25" s="29">
        <v>-3.6081099999999998E-2</v>
      </c>
      <c r="Z25" s="29">
        <v>7.43259E-2</v>
      </c>
      <c r="AA25" s="8">
        <f>(W25/D8+Y25/H8)/2</f>
        <v>6.5874515839338579E-2</v>
      </c>
      <c r="AB25" s="8">
        <f>0.5*SQRT((W25/D8)^2*((X25/W25)^2+(E8/D8)^2)+(Y25/H8)^2*((Z25/Y25)^2+(I8/H8)^2))</f>
        <v>5.93018018969255E-2</v>
      </c>
      <c r="AD25" s="8">
        <f xml:space="preserve"> ABS(M25-defaultFit!M25)</f>
        <v>5.515832975010726E-2</v>
      </c>
      <c r="AE25" s="8">
        <f xml:space="preserve"> ABS(T25-defaultFit!M25)</f>
        <v>8.0264061744649895E-2</v>
      </c>
      <c r="AF25" s="8">
        <f xml:space="preserve"> ABS(AA25-defaultFit!M25)</f>
        <v>1.4389545905311316E-2</v>
      </c>
      <c r="AG25" s="16">
        <f xml:space="preserve"> SQRT((AD25*AD25+AE25*AE25+AF25*AF25)/3)/ABS(defaultFit!M25)</f>
        <v>0.70814290574117522</v>
      </c>
      <c r="AH25" s="8">
        <f xml:space="preserve"> AG25*ABS(defaultFit!M25)</f>
        <v>5.6838425910445481E-2</v>
      </c>
      <c r="AJ25" s="29">
        <v>0.13935</v>
      </c>
      <c r="AK25" s="29">
        <v>5.5950300000000001E-2</v>
      </c>
      <c r="AL25" s="29">
        <v>-3.6081099999999998E-2</v>
      </c>
      <c r="AM25" s="29">
        <v>7.43259E-2</v>
      </c>
      <c r="AN25" s="8" t="e">
        <f>(AJ25/Q8+AL25/U8)/2</f>
        <v>#DIV/0!</v>
      </c>
      <c r="AO25" s="8" t="e">
        <f>0.5*SQRT((AJ25/Q8)^2*((AK25/AJ25)^2+(R8/Q8)^2)+(AL25/U8)^2*((AM25/AL25)^2+(V8/U8)^2))</f>
        <v>#DIV/0!</v>
      </c>
      <c r="AQ25" s="29">
        <v>0.13935</v>
      </c>
      <c r="AR25" s="29">
        <v>5.5950300000000001E-2</v>
      </c>
      <c r="AS25" s="29">
        <v>-3.6081099999999998E-2</v>
      </c>
      <c r="AT25" s="29">
        <v>7.43259E-2</v>
      </c>
      <c r="AU25" s="8" t="e">
        <f>(AQ25/X8+AS25/AB8)/2</f>
        <v>#DIV/0!</v>
      </c>
      <c r="AV25" s="8" t="e">
        <f>0.5*SQRT((AQ25/X8)^2*((AR25/AQ25)^2+(Y8/X8)^2)+(AS25/AB8)^2*((AT25/AS25)^2+(AC8/AB8)^2))</f>
        <v>#DIV/0!</v>
      </c>
    </row>
    <row r="26" spans="1:48" s="47" customFormat="1">
      <c r="A26" s="47" t="s">
        <v>74</v>
      </c>
      <c r="B26" s="47" t="s">
        <v>57</v>
      </c>
      <c r="C26" s="47" t="s">
        <v>17</v>
      </c>
      <c r="D26" s="47">
        <f xml:space="preserve"> ep_CorrectionFactors!M18</f>
        <v>0.78402725000000006</v>
      </c>
      <c r="E26" s="47">
        <f xml:space="preserve"> ep_CorrectionFactors!N18</f>
        <v>6.7586967123847187E-4</v>
      </c>
      <c r="F26" s="47">
        <v>1</v>
      </c>
      <c r="G26" s="47">
        <v>1</v>
      </c>
      <c r="H26" s="47">
        <f xml:space="preserve"> ep_CorrectionFactors!H18</f>
        <v>0.78459112500000006</v>
      </c>
      <c r="I26" s="47">
        <f xml:space="preserve"> ep_CorrectionFactors!I18</f>
        <v>6.7640811460241955E-4</v>
      </c>
      <c r="J26" s="47">
        <v>1</v>
      </c>
      <c r="K26" s="47">
        <v>1</v>
      </c>
      <c r="M26" s="48">
        <f>(F26/$D$26+J26/$H$26)/2</f>
        <v>1.2750075418699818</v>
      </c>
      <c r="N26" s="48">
        <f>0.5*SQRT((F26/D26)^2*((G26/F26)^2+(E26/D26)^2)+(J26/H26)^2*((K26/J26)^2+(I26/H26)^2))</f>
        <v>0.90156687218614606</v>
      </c>
      <c r="P26" s="47">
        <v>1</v>
      </c>
      <c r="Q26" s="47">
        <v>1</v>
      </c>
      <c r="R26" s="47">
        <v>1</v>
      </c>
      <c r="S26" s="47">
        <v>1</v>
      </c>
      <c r="T26" s="48">
        <f>(P26/$D$26+R26/$H$26)/2</f>
        <v>1.2750075418699818</v>
      </c>
      <c r="U26" s="48">
        <f>0.5*SQRT((P26/$D$26)^2*((Q26/P26)^2+($E$26/$D$26)^2)+(R26/$H$26)^2*((S26/R26)^2+($I$26/$H$26)^2))</f>
        <v>0.90156687218614606</v>
      </c>
      <c r="W26" s="47">
        <v>1</v>
      </c>
      <c r="X26" s="47">
        <v>1</v>
      </c>
      <c r="Y26" s="47">
        <v>1</v>
      </c>
      <c r="Z26" s="47">
        <v>1</v>
      </c>
      <c r="AA26" s="48">
        <f>(W26/$D$26+Y26/$H$26)/2</f>
        <v>1.2750075418699818</v>
      </c>
      <c r="AB26" s="48">
        <f>0.5*SQRT((W26/$D$26)^2*((X26/W26)^2+($E$26/$D$26)^2)+(Y26/$H$26)^2*((Z26/Y26)^2+($I$26/$H$26)^2))</f>
        <v>0.90156687218614606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Ruler="0" workbookViewId="0">
      <pane xSplit="3" topLeftCell="I1" activePane="topRight" state="frozen"/>
      <selection activeCell="A2" sqref="A2"/>
      <selection pane="topRight" activeCell="T26" sqref="T26"/>
    </sheetView>
  </sheetViews>
  <sheetFormatPr baseColWidth="10" defaultRowHeight="18" x14ac:dyDescent="0"/>
  <cols>
    <col min="1" max="16384" width="10.83203125" style="6"/>
  </cols>
  <sheetData>
    <row r="1" spans="1:21" s="1" customFormat="1">
      <c r="F1" s="1" t="s">
        <v>52</v>
      </c>
      <c r="M1" s="1" t="s">
        <v>52</v>
      </c>
      <c r="P1" s="1" t="s">
        <v>67</v>
      </c>
      <c r="R1" s="1" t="s">
        <v>68</v>
      </c>
    </row>
    <row r="2" spans="1:21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</row>
    <row r="3" spans="1:21" s="2" customFormat="1">
      <c r="A3" s="45" t="s">
        <v>21</v>
      </c>
      <c r="B3" s="45" t="s">
        <v>25</v>
      </c>
    </row>
    <row r="4" spans="1:21" s="2" customFormat="1">
      <c r="A4" s="45"/>
      <c r="B4" s="45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1</v>
      </c>
      <c r="G4" s="12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1</v>
      </c>
      <c r="K4" s="12">
        <v>1</v>
      </c>
      <c r="L4" s="12"/>
      <c r="M4" s="12">
        <f t="shared" ref="M4:M7" si="0">(F4/D4+J4/H4)/2</f>
        <v>1.5879281193052845</v>
      </c>
      <c r="N4" s="12">
        <f>0.5*SQRT((F4/D4)^2*((G4/F4)^2+(E4/D4)^2)+(J4/H4)^2*((K4/J4)^2+(I4/H4)^2))</f>
        <v>1.1228410929863175</v>
      </c>
      <c r="O4" s="12"/>
      <c r="P4" s="12"/>
      <c r="Q4" s="12"/>
      <c r="R4" s="12"/>
      <c r="S4" s="12"/>
      <c r="T4" s="12"/>
      <c r="U4" s="12"/>
    </row>
    <row r="5" spans="1:21" s="2" customFormat="1">
      <c r="A5" s="45"/>
      <c r="B5" s="45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3.3630199999999999E-2</v>
      </c>
      <c r="G5" s="12">
        <v>2.4529499999999999E-2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1.22887E-2</v>
      </c>
      <c r="K5" s="12">
        <v>2.4178100000000001E-2</v>
      </c>
      <c r="L5" s="12"/>
      <c r="M5" s="12">
        <f t="shared" si="0"/>
        <v>2.8127038580438427E-2</v>
      </c>
      <c r="N5" s="12">
        <f>0.5*SQRT((F5/D5)^2*((G5/F5)^2+(E5/D5)^2)+(J5/H5)^2*((K5/J5)^2+(I5/H5)^2))</f>
        <v>2.1102996545179522E-2</v>
      </c>
      <c r="O5" s="12"/>
      <c r="P5" s="36">
        <v>7.3300000000000004E-2</v>
      </c>
      <c r="Q5" s="36">
        <v>2.4E-2</v>
      </c>
      <c r="R5" s="36">
        <v>-2.2135499999999999E-3</v>
      </c>
      <c r="S5" s="36">
        <v>2.4500600000000001E-2</v>
      </c>
      <c r="T5" s="12">
        <f xml:space="preserve"> (P5/D5+R5/H5)/2</f>
        <v>4.3527434872798448E-2</v>
      </c>
      <c r="U5" s="12">
        <f xml:space="preserve"> 0.5*SQRT((P5/D5)^2*((Q5/P5)^2+(E5/D5)^2)+(R5/H5)^2*((S5/R5)^2+(I5/H5)^2))</f>
        <v>2.1014441846203723E-2</v>
      </c>
    </row>
    <row r="6" spans="1:21" s="2" customFormat="1">
      <c r="A6" s="45"/>
      <c r="B6" s="45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6.6222500000000004E-2</v>
      </c>
      <c r="G6" s="12">
        <v>1.97325E-2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6.7228399999999994E-2</v>
      </c>
      <c r="K6" s="12">
        <v>1.9102000000000001E-2</v>
      </c>
      <c r="L6" s="12"/>
      <c r="M6" s="12">
        <f t="shared" si="0"/>
        <v>7.9571614417555586E-2</v>
      </c>
      <c r="N6" s="12">
        <f>0.5*SQRT((F6/D6)^2*((G6/F6)^2+(E6/D6)^2)+(J6/H6)^2*((K6/J6)^2+(I6/H6)^2))</f>
        <v>1.6376793365889212E-2</v>
      </c>
      <c r="O6" s="12"/>
      <c r="P6" s="36">
        <v>2.7E-2</v>
      </c>
      <c r="Q6" s="36">
        <v>1.9300000000000001E-2</v>
      </c>
      <c r="R6" s="36">
        <v>8.5122100000000006E-2</v>
      </c>
      <c r="S6" s="36">
        <v>1.9356100000000001E-2</v>
      </c>
      <c r="T6" s="12">
        <f t="shared" ref="T6:T7" si="1" xml:space="preserve"> (P6/D6+R6/H6)/2</f>
        <v>6.6806270903172815E-2</v>
      </c>
      <c r="U6" s="12">
        <f t="shared" ref="U6:U7" si="2" xml:space="preserve"> 0.5*SQRT((P6/D6)^2*((Q6/P6)^2+(E6/D6)^2)+(R6/H6)^2*((S6/R6)^2+(I6/H6)^2))</f>
        <v>1.6298595503729849E-2</v>
      </c>
    </row>
    <row r="7" spans="1:21" s="2" customFormat="1">
      <c r="A7" s="45"/>
      <c r="B7" s="45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3.43182E-2</v>
      </c>
      <c r="G7" s="12">
        <v>2.4441899999999999E-2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8.6606900000000004E-3</v>
      </c>
      <c r="K7" s="12">
        <v>2.4978299999999998E-2</v>
      </c>
      <c r="L7" s="12"/>
      <c r="M7" s="12">
        <f t="shared" si="0"/>
        <v>2.8993345182151773E-2</v>
      </c>
      <c r="N7" s="12">
        <f>0.5*SQRT((F7/D7)^2*((G7/F7)^2+(E7/D7)^2)+(J7/H7)^2*((K7/J7)^2+(I7/H7)^2))</f>
        <v>2.3570992010085456E-2</v>
      </c>
      <c r="O7" s="12"/>
      <c r="P7" s="36">
        <v>3.4000000000000002E-2</v>
      </c>
      <c r="Q7" s="36">
        <v>2.5100000000000001E-2</v>
      </c>
      <c r="R7" s="36">
        <v>7.2424799999999998E-2</v>
      </c>
      <c r="S7" s="36">
        <v>2.3376899999999999E-2</v>
      </c>
      <c r="T7" s="12">
        <f t="shared" si="1"/>
        <v>7.1772988401866009E-2</v>
      </c>
      <c r="U7" s="12">
        <f t="shared" si="2"/>
        <v>2.3135039042036523E-2</v>
      </c>
    </row>
    <row r="8" spans="1:21" s="2" customFormat="1">
      <c r="A8" s="45"/>
      <c r="C8" s="45" t="s">
        <v>17</v>
      </c>
      <c r="D8" s="45">
        <f xml:space="preserve"> ep_CorrectionFactors!M18</f>
        <v>0.78402725000000006</v>
      </c>
      <c r="E8" s="45">
        <f xml:space="preserve"> ep_CorrectionFactors!N18</f>
        <v>6.7586967123847187E-4</v>
      </c>
      <c r="F8" s="5"/>
      <c r="G8" s="5"/>
      <c r="H8" s="45">
        <f xml:space="preserve"> ep_CorrectionFactors!H18</f>
        <v>0.78459112500000006</v>
      </c>
      <c r="I8" s="45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</row>
    <row r="9" spans="1:21" s="2" customFormat="1">
      <c r="A9" s="45"/>
      <c r="B9" s="2" t="s">
        <v>36</v>
      </c>
      <c r="C9" s="45"/>
      <c r="D9" s="45"/>
      <c r="E9" s="45"/>
      <c r="F9" s="5">
        <v>7.8021999999999996E-3</v>
      </c>
      <c r="G9" s="5">
        <v>2.7681299999999999E-2</v>
      </c>
      <c r="H9" s="45"/>
      <c r="I9" s="45"/>
      <c r="J9" s="5">
        <v>4.1323600000000002E-2</v>
      </c>
      <c r="K9" s="5">
        <v>2.7060799999999999E-2</v>
      </c>
      <c r="M9" s="5">
        <f>(F9/D8+J9/H8)/2</f>
        <v>3.1310200818376356E-2</v>
      </c>
      <c r="N9" s="5">
        <f>0.5*SQRT((F9/D8)^2*((G9/F9)^2+(E8/D8)^2)+(J9/H8)^2*((K9/J9)^2+(I8/H8)^2))</f>
        <v>2.4678619873026945E-2</v>
      </c>
      <c r="P9" s="38">
        <v>5.0012399999999999E-2</v>
      </c>
      <c r="Q9" s="38">
        <v>2.6890299999999999E-2</v>
      </c>
      <c r="R9" s="38">
        <v>5.0012399999999999E-2</v>
      </c>
      <c r="S9" s="38">
        <v>2.6890299999999999E-2</v>
      </c>
      <c r="T9" s="5">
        <f xml:space="preserve"> (P9/D8+R9/H8)/2</f>
        <v>6.3766187187018264E-2</v>
      </c>
      <c r="U9" s="5">
        <f xml:space="preserve"> 0.5*SQRT((P9/D8)^2*((Q9/P9)^2+(E8/D8)^2)+(R9/H8)^2*((S9/R9)^2+(I8/H8)^2))</f>
        <v>2.4243425816417086E-2</v>
      </c>
    </row>
    <row r="10" spans="1:21" s="2" customFormat="1">
      <c r="A10" s="45"/>
      <c r="B10" s="2" t="s">
        <v>37</v>
      </c>
      <c r="C10" s="45"/>
      <c r="D10" s="45"/>
      <c r="E10" s="45"/>
      <c r="F10" s="5">
        <v>6.9325700000000004E-2</v>
      </c>
      <c r="G10" s="5">
        <v>2.6369500000000001E-2</v>
      </c>
      <c r="H10" s="45"/>
      <c r="I10" s="45"/>
      <c r="J10" s="5">
        <v>0.102353</v>
      </c>
      <c r="K10" s="5">
        <v>2.57153E-2</v>
      </c>
      <c r="M10" s="5">
        <f>(F10/D8+J10/H8)/2</f>
        <v>0.1094382499378245</v>
      </c>
      <c r="N10" s="5">
        <f>0.5*SQRT((F10/D8)^2*((G10/F10)^2+(E8/D8)^2)+(J10/H8)^2*((K10/J10)^2+(I8/H8)^2))</f>
        <v>2.3481118609397056E-2</v>
      </c>
      <c r="P10" s="38">
        <v>8.2463900000000007E-2</v>
      </c>
      <c r="Q10" s="38">
        <v>2.57568E-2</v>
      </c>
      <c r="R10" s="38">
        <v>8.2463900000000007E-2</v>
      </c>
      <c r="S10" s="38">
        <v>2.57568E-2</v>
      </c>
      <c r="T10" s="5">
        <f xml:space="preserve"> (P10/D8+R10/H8)/2</f>
        <v>0.10514209443201199</v>
      </c>
      <c r="U10" s="5">
        <f xml:space="preserve"> 0.5*SQRT((P10/D8)^2*((Q10/P10)^2+(E8/D8)^2)+(R10/H8)^2*((S10/R10)^2+(I8/H8)^2))</f>
        <v>2.322155743503565E-2</v>
      </c>
    </row>
    <row r="11" spans="1:21" s="2" customFormat="1">
      <c r="A11" s="45"/>
      <c r="C11" s="45"/>
      <c r="D11" s="45"/>
      <c r="E11" s="45"/>
      <c r="F11" s="5"/>
      <c r="G11" s="5"/>
      <c r="H11" s="45"/>
      <c r="I11" s="45"/>
      <c r="J11" s="5"/>
      <c r="K11" s="5"/>
      <c r="M11" s="5"/>
      <c r="N11" s="5"/>
      <c r="P11" s="5"/>
      <c r="Q11" s="5"/>
      <c r="R11" s="5"/>
      <c r="S11" s="5"/>
      <c r="T11" s="5"/>
      <c r="U11" s="5"/>
    </row>
    <row r="12" spans="1:21" s="2" customFormat="1">
      <c r="A12" s="45"/>
      <c r="C12" s="45"/>
      <c r="D12" s="45"/>
      <c r="E12" s="45"/>
      <c r="F12" s="5"/>
      <c r="G12" s="5"/>
      <c r="H12" s="45"/>
      <c r="I12" s="45"/>
      <c r="J12" s="5"/>
      <c r="K12" s="5"/>
      <c r="M12" s="5"/>
      <c r="N12" s="5"/>
      <c r="P12" s="38"/>
      <c r="Q12" s="38"/>
      <c r="R12" s="38"/>
      <c r="S12" s="38"/>
      <c r="T12" s="5"/>
      <c r="U12" s="5"/>
    </row>
    <row r="13" spans="1:21" s="2" customFormat="1">
      <c r="A13" s="45"/>
      <c r="C13" s="45"/>
      <c r="D13" s="45"/>
      <c r="E13" s="45"/>
      <c r="F13" s="5"/>
      <c r="G13" s="5"/>
      <c r="H13" s="45"/>
      <c r="I13" s="45"/>
      <c r="J13" s="5"/>
      <c r="K13" s="5"/>
      <c r="M13" s="5"/>
      <c r="N13" s="5"/>
      <c r="P13" s="38"/>
      <c r="Q13" s="38"/>
      <c r="R13" s="38"/>
      <c r="S13" s="38"/>
      <c r="T13" s="5"/>
      <c r="U13" s="5"/>
    </row>
    <row r="14" spans="1:21" s="2" customFormat="1">
      <c r="A14" s="45"/>
      <c r="B14" s="2" t="s">
        <v>23</v>
      </c>
      <c r="C14" s="45"/>
      <c r="D14" s="45"/>
      <c r="E14" s="45"/>
      <c r="F14" s="5">
        <v>7.4357800000000002E-2</v>
      </c>
      <c r="G14" s="5">
        <v>2.37133E-2</v>
      </c>
      <c r="H14" s="45"/>
      <c r="I14" s="45"/>
      <c r="J14" s="5">
        <v>-1.36358E-2</v>
      </c>
      <c r="K14" s="5">
        <v>2.34153E-2</v>
      </c>
      <c r="M14" s="5">
        <f>(F14/D8+J14/H8)/2</f>
        <v>3.8730669032559402E-2</v>
      </c>
      <c r="N14" s="5">
        <f>0.5*SQRT((F14/D8)^2*((G14/F14)^2+(E8/D8)^2)+(J14/H8)^2*((K14/J14)^2+(I8/H8)^2))</f>
        <v>2.1245346275957224E-2</v>
      </c>
      <c r="P14" s="5"/>
      <c r="Q14" s="5"/>
      <c r="R14" s="5"/>
      <c r="S14" s="5"/>
      <c r="T14" s="5"/>
      <c r="U14" s="5"/>
    </row>
    <row r="15" spans="1:21" s="2" customFormat="1">
      <c r="A15" s="45" t="s">
        <v>24</v>
      </c>
      <c r="C15" s="45"/>
      <c r="D15" s="45"/>
      <c r="E15" s="45"/>
      <c r="F15" s="7"/>
      <c r="G15" s="7"/>
      <c r="H15" s="45"/>
      <c r="I15" s="45"/>
      <c r="J15" s="7"/>
      <c r="K15" s="7"/>
      <c r="M15" s="7"/>
      <c r="N15" s="7"/>
      <c r="P15" s="7"/>
      <c r="Q15" s="7"/>
      <c r="R15" s="7"/>
      <c r="S15" s="7"/>
      <c r="T15" s="7"/>
      <c r="U15" s="7"/>
    </row>
    <row r="16" spans="1:21" s="2" customFormat="1">
      <c r="A16" s="45"/>
      <c r="C16" s="45"/>
      <c r="D16" s="45"/>
      <c r="E16" s="45"/>
      <c r="F16" s="7"/>
      <c r="G16" s="7"/>
      <c r="H16" s="45"/>
      <c r="I16" s="45"/>
      <c r="J16" s="7"/>
      <c r="K16" s="7"/>
      <c r="M16" s="7"/>
      <c r="N16" s="7"/>
      <c r="P16" s="7"/>
      <c r="Q16" s="7"/>
      <c r="R16" s="7"/>
      <c r="S16" s="7"/>
      <c r="T16" s="7"/>
      <c r="U16" s="7"/>
    </row>
    <row r="17" spans="1:21" s="2" customFormat="1">
      <c r="A17" s="45"/>
      <c r="C17" s="45"/>
      <c r="D17" s="45"/>
      <c r="E17" s="45"/>
      <c r="F17" s="7"/>
      <c r="G17" s="7"/>
      <c r="H17" s="45"/>
      <c r="I17" s="45"/>
      <c r="J17" s="7"/>
      <c r="K17" s="7"/>
      <c r="M17" s="7"/>
      <c r="N17" s="7"/>
      <c r="P17" s="7"/>
      <c r="Q17" s="7"/>
      <c r="R17" s="7"/>
      <c r="S17" s="7"/>
      <c r="T17" s="7"/>
      <c r="U17" s="7"/>
    </row>
    <row r="18" spans="1:21" s="2" customFormat="1">
      <c r="A18" s="45"/>
      <c r="C18" s="45"/>
      <c r="D18" s="45"/>
      <c r="E18" s="45"/>
      <c r="F18" s="7"/>
      <c r="G18" s="7"/>
      <c r="H18" s="45"/>
      <c r="I18" s="45"/>
      <c r="J18" s="7"/>
      <c r="K18" s="7"/>
      <c r="M18" s="7"/>
      <c r="N18" s="7"/>
      <c r="P18" s="7"/>
      <c r="Q18" s="7"/>
      <c r="R18" s="7"/>
      <c r="S18" s="7"/>
      <c r="T18" s="7"/>
      <c r="U18" s="7"/>
    </row>
    <row r="19" spans="1:21" s="2" customFormat="1">
      <c r="A19" s="45"/>
      <c r="B19" s="2" t="s">
        <v>57</v>
      </c>
      <c r="C19" s="45"/>
      <c r="D19" s="45"/>
      <c r="E19" s="45"/>
      <c r="F19" s="21">
        <v>7.2204900000000002E-2</v>
      </c>
      <c r="G19" s="21">
        <v>2.0838300000000001E-2</v>
      </c>
      <c r="H19" s="45"/>
      <c r="I19" s="45"/>
      <c r="J19" s="21">
        <v>3.6615700000000001E-2</v>
      </c>
      <c r="K19" s="21">
        <v>2.0374699999999999E-2</v>
      </c>
      <c r="M19" s="21">
        <f>(F19/D8+J19/H8)/2</f>
        <v>6.9381698654628843E-2</v>
      </c>
      <c r="N19" s="21">
        <f>0.5*SQRT((F19/D8)^2*((G19/F19)^2+(E8/D8)^2)+(J19/H8)^2*((K19/J19)^2+(I8/H8)^2))</f>
        <v>1.8579509756118898E-2</v>
      </c>
      <c r="P19" s="35">
        <v>9.83956E-2</v>
      </c>
      <c r="Q19" s="35">
        <v>2.0156500000000001E-2</v>
      </c>
      <c r="R19" s="35">
        <v>9.83956E-2</v>
      </c>
      <c r="S19" s="35">
        <v>2.0156500000000001E-2</v>
      </c>
      <c r="T19" s="21">
        <f xml:space="preserve"> (P19/D8 +R19/H8)/2</f>
        <v>0.12545513208682196</v>
      </c>
      <c r="U19" s="21">
        <f xml:space="preserve"> 0.5*SQRT((P19/D8)^2*((Q19/P19)^2+(E8/D8)^2)+(R19/H8)^2*((S19/R19)^2+(I8/H8)^2))</f>
        <v>1.8172586822504781E-2</v>
      </c>
    </row>
    <row r="20" spans="1:21" s="2" customFormat="1">
      <c r="A20" s="45" t="s">
        <v>26</v>
      </c>
      <c r="B20" s="2" t="s">
        <v>27</v>
      </c>
      <c r="C20" s="45"/>
      <c r="D20" s="45"/>
      <c r="E20" s="45"/>
      <c r="F20" s="8">
        <v>5.8797299999999997E-2</v>
      </c>
      <c r="G20" s="8">
        <v>2.7934199999999999E-2</v>
      </c>
      <c r="H20" s="45"/>
      <c r="I20" s="45"/>
      <c r="J20" s="8">
        <v>6.4425999999999997E-2</v>
      </c>
      <c r="K20" s="8">
        <v>2.61243E-2</v>
      </c>
      <c r="M20" s="8">
        <f>(F20/D8+J20/H8)/2</f>
        <v>7.8554028515986113E-2</v>
      </c>
      <c r="N20" s="8">
        <f>0.5*SQRT((F20/D8)^2*((G20/F20)^2+(E8/D8)^2)+(J20/H8)^2*((K20/J20)^2+(I8/H8)^2))</f>
        <v>2.4382954718449819E-2</v>
      </c>
      <c r="P20" s="40">
        <v>0.11120099999999999</v>
      </c>
      <c r="Q20" s="40">
        <v>2.7335600000000002E-2</v>
      </c>
      <c r="R20" s="40">
        <v>0.11120099999999999</v>
      </c>
      <c r="S20" s="40">
        <v>2.7335600000000002E-2</v>
      </c>
      <c r="T20" s="8">
        <f xml:space="preserve"> (P20/D8+R20/H8)/2</f>
        <v>0.14178211366348381</v>
      </c>
      <c r="U20" s="8">
        <f xml:space="preserve"> 0.5*SQRT((P20/D8)^2*((Q20/P20)^2+(E8/D8)^2)+(R20/H8)^2*((S20/R20)^2+(I8/H8)^2))</f>
        <v>2.4645013782254525E-2</v>
      </c>
    </row>
    <row r="21" spans="1:21" s="2" customFormat="1">
      <c r="A21" s="45"/>
      <c r="B21" s="2" t="s">
        <v>41</v>
      </c>
      <c r="C21" s="45"/>
      <c r="D21" s="45"/>
      <c r="E21" s="45"/>
      <c r="F21" s="8"/>
      <c r="G21" s="8"/>
      <c r="H21" s="45"/>
      <c r="I21" s="45"/>
      <c r="J21" s="8"/>
      <c r="K21" s="8"/>
      <c r="M21" s="8"/>
      <c r="N21" s="8"/>
      <c r="P21" s="8"/>
      <c r="Q21" s="8"/>
      <c r="R21" s="8"/>
      <c r="S21" s="8"/>
      <c r="T21" s="8"/>
      <c r="U21" s="8"/>
    </row>
    <row r="22" spans="1:21" s="2" customFormat="1">
      <c r="A22" s="45"/>
      <c r="B22" s="2" t="s">
        <v>38</v>
      </c>
      <c r="C22" s="45"/>
      <c r="D22" s="45"/>
      <c r="E22" s="45"/>
      <c r="F22" s="8"/>
      <c r="G22" s="8"/>
      <c r="H22" s="45"/>
      <c r="I22" s="45"/>
      <c r="J22" s="8"/>
      <c r="K22" s="8"/>
      <c r="M22" s="8"/>
      <c r="N22" s="8"/>
      <c r="P22" s="8"/>
      <c r="Q22" s="8"/>
      <c r="R22" s="8"/>
      <c r="S22" s="8"/>
      <c r="T22" s="8"/>
      <c r="U22" s="8"/>
    </row>
    <row r="23" spans="1:21" s="2" customFormat="1">
      <c r="A23" s="45"/>
      <c r="B23" s="2" t="s">
        <v>42</v>
      </c>
      <c r="C23" s="45"/>
      <c r="D23" s="45"/>
      <c r="E23" s="45"/>
      <c r="F23" s="8"/>
      <c r="G23" s="8"/>
      <c r="H23" s="45"/>
      <c r="I23" s="45"/>
      <c r="J23" s="8"/>
      <c r="K23" s="8"/>
      <c r="M23" s="8"/>
      <c r="N23" s="8"/>
      <c r="P23" s="8"/>
      <c r="Q23" s="8"/>
      <c r="R23" s="8"/>
      <c r="S23" s="8"/>
      <c r="T23" s="8"/>
      <c r="U23" s="8"/>
    </row>
    <row r="24" spans="1:21" s="2" customFormat="1">
      <c r="A24" s="45"/>
      <c r="B24" s="2" t="s">
        <v>40</v>
      </c>
      <c r="C24" s="45"/>
      <c r="D24" s="45"/>
      <c r="E24" s="45"/>
      <c r="F24" s="8"/>
      <c r="G24" s="8"/>
      <c r="H24" s="45"/>
      <c r="I24" s="45"/>
      <c r="J24" s="8"/>
      <c r="K24" s="8"/>
      <c r="M24" s="8"/>
      <c r="N24" s="8"/>
      <c r="P24" s="8"/>
      <c r="Q24" s="8"/>
      <c r="R24" s="8"/>
      <c r="S24" s="8"/>
      <c r="T24" s="8"/>
      <c r="U24" s="8"/>
    </row>
    <row r="25" spans="1:21" s="2" customFormat="1">
      <c r="A25" s="45"/>
      <c r="B25" s="2" t="s">
        <v>57</v>
      </c>
      <c r="C25" s="45"/>
      <c r="D25" s="45"/>
      <c r="E25" s="45"/>
      <c r="F25" s="8">
        <v>5.5974599999999999E-2</v>
      </c>
      <c r="G25" s="8">
        <v>2.92416E-2</v>
      </c>
      <c r="H25" s="45"/>
      <c r="I25" s="45"/>
      <c r="J25" s="8">
        <v>7.8282099999999993E-2</v>
      </c>
      <c r="K25" s="8">
        <v>2.8780699999999999E-2</v>
      </c>
      <c r="M25" s="8">
        <f>(F25/D8+J25/H8)/2</f>
        <v>8.5584040424923291E-2</v>
      </c>
      <c r="N25" s="8">
        <f>0.5*SQRT((F25/D8)^2*((G25/F25)^2+(E8/D8)^2)+(J25/H8)^2*((K25/J25)^2+(I8/H8)^2))</f>
        <v>2.6156510053792343E-2</v>
      </c>
      <c r="P25" s="40">
        <v>3.7331999999999997E-2</v>
      </c>
      <c r="Q25" s="40">
        <v>2.9443199999999999E-2</v>
      </c>
      <c r="R25" s="40">
        <v>3.7331999999999997E-2</v>
      </c>
      <c r="S25" s="40">
        <v>2.9443199999999999E-2</v>
      </c>
      <c r="T25" s="8">
        <f xml:space="preserve"> (P25/D5+R25/H5)/2</f>
        <v>4.5747283515410103E-2</v>
      </c>
      <c r="U25" s="8">
        <f xml:space="preserve"> 0.5*SQRT((P25/D8)^2*((Q25/P25)^2+(E8/D8)^2)+(R25/H8)^2*((S25/R25)^2+(I8/H8)^2))</f>
        <v>2.6545019725001655E-2</v>
      </c>
    </row>
    <row r="26" spans="1:21" s="47" customFormat="1">
      <c r="A26" s="47" t="s">
        <v>74</v>
      </c>
      <c r="B26" s="47" t="s">
        <v>57</v>
      </c>
      <c r="C26" s="47" t="s">
        <v>17</v>
      </c>
      <c r="D26" s="47">
        <f xml:space="preserve"> ep_CorrectionFactors!M18</f>
        <v>0.78402725000000006</v>
      </c>
      <c r="E26" s="47">
        <f xml:space="preserve"> ep_CorrectionFactors!N18</f>
        <v>6.7586967123847187E-4</v>
      </c>
      <c r="F26" s="47">
        <v>1</v>
      </c>
      <c r="G26" s="47">
        <v>1</v>
      </c>
      <c r="H26" s="47">
        <f xml:space="preserve"> ep_CorrectionFactors!H18</f>
        <v>0.78459112500000006</v>
      </c>
      <c r="I26" s="47">
        <f xml:space="preserve"> ep_CorrectionFactors!I18</f>
        <v>6.7640811460241955E-4</v>
      </c>
      <c r="J26" s="47">
        <v>1</v>
      </c>
      <c r="K26" s="47">
        <v>1</v>
      </c>
      <c r="M26" s="48">
        <f>(F26/$D$26+J26/$H$26)/2</f>
        <v>1.2750075418699818</v>
      </c>
      <c r="N26" s="48">
        <f>0.5*SQRT((F26/D26)^2*((G26/F26)^2+(E26/D26)^2)+(J26/H26)^2*((K26/J26)^2+(I26/H26)^2))</f>
        <v>0.90156687218614606</v>
      </c>
      <c r="P26" s="47">
        <v>1</v>
      </c>
      <c r="Q26" s="47">
        <v>1</v>
      </c>
      <c r="R26" s="47">
        <v>1</v>
      </c>
      <c r="S26" s="47">
        <v>1</v>
      </c>
      <c r="T26" s="48">
        <f>(P26/$D$26+R26/$H$26)/2</f>
        <v>1.2750075418699818</v>
      </c>
      <c r="U26" s="48">
        <f>0.5*SQRT((P26/$D$26)^2*((Q26/P26)^2+($E$26/$D$26)^2)+(R26/$H$26)^2*((S26/R26)^2+($I$26/$H$26)^2))</f>
        <v>0.90156687218614606</v>
      </c>
    </row>
    <row r="27" spans="1:21">
      <c r="A27" s="6" t="s">
        <v>59</v>
      </c>
      <c r="B27" s="46" t="s">
        <v>57</v>
      </c>
      <c r="C27" s="46" t="s">
        <v>17</v>
      </c>
      <c r="D27" s="45">
        <f xml:space="preserve"> ep_CorrectionFactors!M18</f>
        <v>0.78402725000000006</v>
      </c>
      <c r="E27" s="45">
        <f xml:space="preserve"> ep_CorrectionFactors!N18</f>
        <v>6.7586967123847187E-4</v>
      </c>
      <c r="F27" s="36">
        <v>4.3900000000000002E-2</v>
      </c>
      <c r="G27" s="36">
        <v>2.7799999999999998E-2</v>
      </c>
      <c r="H27" s="45">
        <f xml:space="preserve"> ep_CorrectionFactors!H18</f>
        <v>0.78459112500000006</v>
      </c>
      <c r="I27" s="45">
        <f xml:space="preserve"> ep_CorrectionFactors!I18</f>
        <v>6.7640811460241955E-4</v>
      </c>
      <c r="J27" s="36">
        <v>6.6299999999999998E-2</v>
      </c>
      <c r="K27" s="36">
        <v>2.87E-2</v>
      </c>
      <c r="M27" s="12">
        <f xml:space="preserve"> (F27/D27+J27/H27)/2</f>
        <v>7.024778226090847E-2</v>
      </c>
      <c r="N27" s="12">
        <f>0.5*SQRT((F27/D27)^2*((G27/F27)^2+(E27/D27)^2)+(J27/H27)^2*((K27/J27)^2+(I27/H27)^2))</f>
        <v>2.5472231582092105E-2</v>
      </c>
    </row>
    <row r="28" spans="1:21">
      <c r="A28" s="6" t="s">
        <v>60</v>
      </c>
      <c r="B28" s="46"/>
      <c r="C28" s="46"/>
      <c r="D28" s="45"/>
      <c r="E28" s="45"/>
      <c r="F28" s="36">
        <v>3.9100000000000003E-2</v>
      </c>
      <c r="G28" s="36">
        <v>2.4899999999999999E-2</v>
      </c>
      <c r="H28" s="45"/>
      <c r="I28" s="45"/>
      <c r="J28" s="36">
        <v>7.6700000000000004E-2</v>
      </c>
      <c r="K28" s="36">
        <v>2.63E-2</v>
      </c>
      <c r="M28" s="12">
        <f xml:space="preserve"> (F28/D27+J28/H27)/2</f>
        <v>7.3814320070057907E-2</v>
      </c>
      <c r="N28" s="12">
        <f>0.5*SQRT((F28/D27)^2*((G28/F28)^2+(E27/D27)^2)+(J28/H27)^2*((K28/J28)^2+(I27/H27)^2))</f>
        <v>2.3088324915695138E-2</v>
      </c>
    </row>
    <row r="29" spans="1:21">
      <c r="A29" s="6" t="s">
        <v>61</v>
      </c>
      <c r="B29" s="46"/>
      <c r="C29" s="46"/>
      <c r="D29" s="45"/>
      <c r="E29" s="45"/>
      <c r="F29" s="36">
        <v>4.2599999999999999E-2</v>
      </c>
      <c r="G29" s="36">
        <v>2.8899999999999999E-2</v>
      </c>
      <c r="H29" s="45"/>
      <c r="I29" s="45"/>
      <c r="J29" s="36">
        <v>8.2799999999999999E-2</v>
      </c>
      <c r="K29" s="36">
        <v>2.7900000000000001E-2</v>
      </c>
      <c r="M29" s="12">
        <f xml:space="preserve"> (F29/D27+J29/H27)/2</f>
        <v>7.9933760442019025E-2</v>
      </c>
      <c r="N29" s="12">
        <f>0.5*SQRT((F29/D27)^2*((G29/F29)^2+(E27/D27)^2)+(J29/H27)^2*((K29/J29)^2+(I27/H27)^2))</f>
        <v>2.5608832659655124E-2</v>
      </c>
    </row>
    <row r="30" spans="1:21">
      <c r="A30" s="6" t="s">
        <v>62</v>
      </c>
      <c r="B30" s="46"/>
      <c r="C30" s="46"/>
      <c r="D30" s="45"/>
      <c r="E30" s="45"/>
      <c r="F30" s="36">
        <v>6.25E-2</v>
      </c>
      <c r="G30" s="36">
        <v>3.0700000000000002E-2</v>
      </c>
      <c r="H30" s="45"/>
      <c r="I30" s="45"/>
      <c r="J30" s="36">
        <v>4.4999999999999998E-2</v>
      </c>
      <c r="K30" s="36">
        <v>3.1300000000000001E-2</v>
      </c>
      <c r="M30" s="12">
        <f xml:space="preserve"> (F30/D27+J30/H27)/2</f>
        <v>6.8535665763111125E-2</v>
      </c>
      <c r="N30" s="12">
        <f>0.5*SQRT((F30/D27)^2*((G30/F30)^2+(E27/D27)^2)+(J30/H27)^2*((K30/J30)^2+(I27/H27)^2))</f>
        <v>2.7949708957351275E-2</v>
      </c>
    </row>
    <row r="31" spans="1:21">
      <c r="A31" s="6" t="s">
        <v>63</v>
      </c>
      <c r="B31" s="46"/>
      <c r="C31" s="46"/>
      <c r="D31" s="45"/>
      <c r="E31" s="45"/>
      <c r="F31" s="36">
        <v>6.8400000000000002E-2</v>
      </c>
      <c r="G31" s="36">
        <v>5.1200000000000002E-2</v>
      </c>
      <c r="H31" s="45"/>
      <c r="I31" s="45"/>
      <c r="J31" s="36">
        <v>2.4199999999999999E-2</v>
      </c>
      <c r="K31" s="36">
        <v>5.6399999999999999E-2</v>
      </c>
      <c r="M31" s="12">
        <f xml:space="preserve"> (F31/D27+J31/H27)/2</f>
        <v>5.9042978281831748E-2</v>
      </c>
      <c r="N31" s="12">
        <f>0.5*SQRT((F31/D27)^2*((G31/F31)^2+(E27/D27)^2)+(J31/H27)^2*((K31/J31)^2+(I27/H27)^2))</f>
        <v>4.8559220892245396E-2</v>
      </c>
    </row>
  </sheetData>
  <mergeCells count="15">
    <mergeCell ref="I8:I25"/>
    <mergeCell ref="A15:A19"/>
    <mergeCell ref="A20:A25"/>
    <mergeCell ref="A3:A14"/>
    <mergeCell ref="B3:B7"/>
    <mergeCell ref="C8:C25"/>
    <mergeCell ref="D8:D25"/>
    <mergeCell ref="E8:E25"/>
    <mergeCell ref="H8:H25"/>
    <mergeCell ref="I27:I31"/>
    <mergeCell ref="B27:B31"/>
    <mergeCell ref="C27:C31"/>
    <mergeCell ref="D27:D31"/>
    <mergeCell ref="E27:E31"/>
    <mergeCell ref="H27:H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Ruler="0" workbookViewId="0">
      <pane xSplit="3" topLeftCell="D1" activePane="topRight" state="frozen"/>
      <selection activeCell="A2" sqref="A2"/>
      <selection pane="topRight" activeCell="A26" sqref="A26:N26"/>
    </sheetView>
  </sheetViews>
  <sheetFormatPr baseColWidth="10" defaultRowHeight="18" x14ac:dyDescent="0"/>
  <cols>
    <col min="1" max="16384" width="10.83203125" style="6"/>
  </cols>
  <sheetData>
    <row r="1" spans="1:20" s="1" customFormat="1">
      <c r="F1" s="1" t="s">
        <v>54</v>
      </c>
      <c r="M1" s="1" t="s">
        <v>54</v>
      </c>
      <c r="P1" s="1" t="s">
        <v>49</v>
      </c>
    </row>
    <row r="2" spans="1:20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S2" s="2" t="s">
        <v>51</v>
      </c>
      <c r="T2" s="2" t="s">
        <v>50</v>
      </c>
    </row>
    <row r="3" spans="1:20" s="2" customFormat="1">
      <c r="A3" s="45" t="s">
        <v>21</v>
      </c>
      <c r="B3" s="45" t="s">
        <v>25</v>
      </c>
      <c r="S3" s="2" t="e">
        <f xml:space="preserve"> P3/ABS(defaultFit!M3)</f>
        <v>#DIV/0!</v>
      </c>
      <c r="T3" s="2" t="e">
        <f xml:space="preserve"> S3*ABS(defaultFit!M3)</f>
        <v>#DIV/0!</v>
      </c>
    </row>
    <row r="4" spans="1:20" s="2" customFormat="1">
      <c r="A4" s="45"/>
      <c r="B4" s="45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1</v>
      </c>
      <c r="G4" s="12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1</v>
      </c>
      <c r="K4" s="12">
        <v>1</v>
      </c>
      <c r="L4" s="12"/>
      <c r="M4" s="12">
        <f t="shared" ref="M4:M7" si="0">(F4/D4+J4/H4)/2</f>
        <v>1.5879281193052845</v>
      </c>
      <c r="N4" s="12">
        <f>0.5*SQRT((F4/D4)^2*((G4/F4)^2+(E4/D4)^2)+(J4/H4)^2*((K4/J4)^2+(I4/H4)^2))</f>
        <v>1.1228410929863175</v>
      </c>
      <c r="O4" s="12"/>
      <c r="P4" s="12">
        <f xml:space="preserve"> ABS(M4-defaultFit!M4)</f>
        <v>0</v>
      </c>
      <c r="Q4" s="12">
        <f xml:space="preserve"> N4-defaultFit!N4</f>
        <v>0</v>
      </c>
      <c r="S4" s="2">
        <f xml:space="preserve"> P4/ABS(defaultFit!M4)</f>
        <v>0</v>
      </c>
      <c r="T4" s="2">
        <f xml:space="preserve"> S4*ABS(defaultFit!M4)</f>
        <v>0</v>
      </c>
    </row>
    <row r="5" spans="1:20" s="2" customFormat="1">
      <c r="A5" s="45"/>
      <c r="B5" s="45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3">
        <v>6.0051100000000003E-2</v>
      </c>
      <c r="G5" s="43">
        <v>2.6113600000000001E-2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3">
        <v>8.7895200000000003E-3</v>
      </c>
      <c r="K5" s="43">
        <v>2.5551000000000001E-2</v>
      </c>
      <c r="L5" s="12"/>
      <c r="M5" s="12">
        <f t="shared" si="0"/>
        <v>4.2160340407018271E-2</v>
      </c>
      <c r="N5" s="12">
        <f>0.5*SQRT((F5/D5)^2*((G5/F5)^2+(E5/D5)^2)+(J5/H5)^2*((K5/J5)^2+(I5/H5)^2))</f>
        <v>2.2384846697374283E-2</v>
      </c>
      <c r="O5" s="12"/>
      <c r="P5" s="12">
        <f xml:space="preserve"> ABS(M5-defaultFit!M5)</f>
        <v>1.6373092513824395E-2</v>
      </c>
      <c r="Q5" s="12">
        <f xml:space="preserve"> N5-defaultFit!N5</f>
        <v>1.2967342290994902E-3</v>
      </c>
      <c r="S5" s="4">
        <f xml:space="preserve"> P5/ABS(defaultFit!M5)</f>
        <v>0.63492981421044958</v>
      </c>
      <c r="T5" s="4">
        <f xml:space="preserve"> S5*ABS(defaultFit!M5)</f>
        <v>1.6373092513824395E-2</v>
      </c>
    </row>
    <row r="6" spans="1:20" s="2" customFormat="1">
      <c r="A6" s="45"/>
      <c r="B6" s="45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3">
        <v>5.1258699999999997E-2</v>
      </c>
      <c r="G6" s="43">
        <v>2.1063999999999999E-2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3">
        <v>8.3669999999999994E-2</v>
      </c>
      <c r="K6" s="43">
        <v>2.0206200000000001E-2</v>
      </c>
      <c r="L6" s="12"/>
      <c r="M6" s="12">
        <f t="shared" si="0"/>
        <v>8.0426567262862958E-2</v>
      </c>
      <c r="N6" s="12">
        <f>0.5*SQRT((F6/D6)^2*((G6/F6)^2+(E6/D6)^2)+(J6/H6)^2*((K6/J6)^2+(I6/H6)^2))</f>
        <v>1.7405619250296208E-2</v>
      </c>
      <c r="O6" s="12"/>
      <c r="P6" s="12">
        <f xml:space="preserve"> ABS(M6-defaultFit!M6)</f>
        <v>1.9840163435811409E-3</v>
      </c>
      <c r="Q6" s="12">
        <f xml:space="preserve"> N6-defaultFit!N6</f>
        <v>9.9788089945566927E-4</v>
      </c>
      <c r="S6" s="4">
        <f xml:space="preserve"> P6/ABS(defaultFit!M6)</f>
        <v>2.5292603572042344E-2</v>
      </c>
      <c r="T6" s="4">
        <f xml:space="preserve"> S6*ABS(defaultFit!M6)</f>
        <v>1.9840163435811409E-3</v>
      </c>
    </row>
    <row r="7" spans="1:20" s="2" customFormat="1">
      <c r="A7" s="45"/>
      <c r="B7" s="45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3">
        <v>5.3445899999999998E-2</v>
      </c>
      <c r="G7" s="43">
        <v>2.60962E-2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3">
        <v>-1.0698400000000001E-3</v>
      </c>
      <c r="K7" s="43">
        <v>2.60144E-2</v>
      </c>
      <c r="L7" s="12"/>
      <c r="M7" s="12">
        <f t="shared" si="0"/>
        <v>3.5337338241018673E-2</v>
      </c>
      <c r="N7" s="12">
        <f>0.5*SQRT((F7/D7)^2*((G7/F7)^2+(E7/D7)^2)+(J7/H7)^2*((K7/J7)^2+(I7/H7)^2))</f>
        <v>2.4852950817249749E-2</v>
      </c>
      <c r="O7" s="12"/>
      <c r="P7" s="12">
        <f xml:space="preserve"> ABS(M7-defaultFit!M7)</f>
        <v>4.1932612403619424E-3</v>
      </c>
      <c r="Q7" s="12">
        <f xml:space="preserve"> N7-defaultFit!N7</f>
        <v>1.4552164820687725E-3</v>
      </c>
      <c r="S7" s="4">
        <f xml:space="preserve"> P7/ABS(defaultFit!M7)</f>
        <v>0.13464072928773968</v>
      </c>
      <c r="T7" s="4">
        <f xml:space="preserve"> S7*ABS(defaultFit!M7)</f>
        <v>4.1932612403619424E-3</v>
      </c>
    </row>
    <row r="8" spans="1:20" s="2" customFormat="1">
      <c r="A8" s="45"/>
      <c r="C8" s="45" t="s">
        <v>17</v>
      </c>
      <c r="D8" s="45">
        <f xml:space="preserve"> ep_CorrectionFactors!M18</f>
        <v>0.78402725000000006</v>
      </c>
      <c r="E8" s="45">
        <f xml:space="preserve"> ep_CorrectionFactors!N18</f>
        <v>6.7586967123847187E-4</v>
      </c>
      <c r="F8" s="17"/>
      <c r="G8" s="17"/>
      <c r="H8" s="45">
        <f xml:space="preserve"> ep_CorrectionFactors!H18</f>
        <v>0.78459112500000006</v>
      </c>
      <c r="I8" s="45">
        <f xml:space="preserve"> ep_CorrectionFactors!I18</f>
        <v>6.7640811460241955E-4</v>
      </c>
      <c r="J8" s="17"/>
      <c r="K8" s="17"/>
      <c r="M8" s="5"/>
      <c r="N8" s="5"/>
      <c r="P8" s="5"/>
      <c r="Q8" s="5"/>
      <c r="S8" s="5" t="e">
        <f xml:space="preserve"> P8/ABS(defaultFit!M8)</f>
        <v>#DIV/0!</v>
      </c>
      <c r="T8" s="5" t="e">
        <f xml:space="preserve"> S8*ABS(defaultFit!M8)</f>
        <v>#DIV/0!</v>
      </c>
    </row>
    <row r="9" spans="1:20" s="2" customFormat="1">
      <c r="A9" s="45"/>
      <c r="B9" s="2" t="s">
        <v>36</v>
      </c>
      <c r="C9" s="45"/>
      <c r="D9" s="45"/>
      <c r="E9" s="45"/>
      <c r="F9" s="17">
        <v>3.1682200000000001E-2</v>
      </c>
      <c r="G9" s="17">
        <v>2.91089E-2</v>
      </c>
      <c r="H9" s="45"/>
      <c r="I9" s="45"/>
      <c r="J9" s="17">
        <v>5.7295899999999997E-2</v>
      </c>
      <c r="K9" s="17">
        <v>2.8099699999999998E-2</v>
      </c>
      <c r="M9" s="5">
        <f>(F9/D8+J9/H8)/2</f>
        <v>5.6718004516924402E-2</v>
      </c>
      <c r="N9" s="5">
        <f>0.5*SQRT((F9/D8)^2*((G9/F9)^2+(E8/D8)^2)+(J9/H8)^2*((K9/J9)^2+(I8/H8)^2))</f>
        <v>2.5793044140542003E-2</v>
      </c>
      <c r="P9" s="5">
        <f xml:space="preserve"> ABS(M9-defaultFit!M9)</f>
        <v>2.3147801171339216E-2</v>
      </c>
      <c r="Q9" s="5">
        <f xml:space="preserve"> N9-defaultFit!N9</f>
        <v>1.1954315938813159E-3</v>
      </c>
      <c r="S9" s="20">
        <f xml:space="preserve"> P9/ABS(defaultFit!M9)</f>
        <v>0.68953413636034411</v>
      </c>
      <c r="T9" s="20">
        <f xml:space="preserve"> S9*ABS(defaultFit!M9)</f>
        <v>2.3147801171339216E-2</v>
      </c>
    </row>
    <row r="10" spans="1:20" s="2" customFormat="1">
      <c r="A10" s="45"/>
      <c r="B10" s="2" t="s">
        <v>37</v>
      </c>
      <c r="C10" s="45"/>
      <c r="D10" s="45"/>
      <c r="E10" s="45"/>
      <c r="F10" s="17">
        <v>3.2824399999999997E-2</v>
      </c>
      <c r="G10" s="17">
        <v>2.8474900000000001E-2</v>
      </c>
      <c r="H10" s="45"/>
      <c r="I10" s="45"/>
      <c r="J10" s="17">
        <v>0.110291</v>
      </c>
      <c r="K10" s="17">
        <v>2.7340199999999999E-2</v>
      </c>
      <c r="M10" s="5">
        <f>(F10/D8+J10/H8)/2</f>
        <v>9.1218854545039613E-2</v>
      </c>
      <c r="N10" s="5">
        <f>0.5*SQRT((F10/D8)^2*((G10/F10)^2+(E8/D8)^2)+(J10/H8)^2*((K10/J10)^2+(I8/H8)^2))</f>
        <v>2.5166159099842655E-2</v>
      </c>
      <c r="P10" s="5">
        <f xml:space="preserve"> ABS(M10-defaultFit!M10)</f>
        <v>2.3011586013876678E-2</v>
      </c>
      <c r="Q10" s="5">
        <f xml:space="preserve"> N10-defaultFit!N10</f>
        <v>1.6724276168250639E-3</v>
      </c>
      <c r="S10" s="20">
        <f xml:space="preserve"> P10/ABS(defaultFit!M10)</f>
        <v>0.20144880735190776</v>
      </c>
      <c r="T10" s="20">
        <f xml:space="preserve"> S10*ABS(defaultFit!M10)</f>
        <v>2.3011586013876678E-2</v>
      </c>
    </row>
    <row r="11" spans="1:20" s="2" customFormat="1">
      <c r="A11" s="45"/>
      <c r="C11" s="45"/>
      <c r="D11" s="45"/>
      <c r="E11" s="45"/>
      <c r="F11" s="17"/>
      <c r="G11" s="17"/>
      <c r="H11" s="45"/>
      <c r="I11" s="45"/>
      <c r="J11" s="17"/>
      <c r="K11" s="17"/>
      <c r="M11" s="5"/>
      <c r="N11" s="5"/>
      <c r="P11" s="5"/>
      <c r="Q11" s="5"/>
      <c r="S11" s="5" t="e">
        <f xml:space="preserve"> P11/ABS(defaultFit!M11)</f>
        <v>#DIV/0!</v>
      </c>
      <c r="T11" s="5" t="e">
        <f xml:space="preserve"> S11*ABS(defaultFit!M11)</f>
        <v>#DIV/0!</v>
      </c>
    </row>
    <row r="12" spans="1:20" s="2" customFormat="1">
      <c r="A12" s="45"/>
      <c r="C12" s="45"/>
      <c r="D12" s="45"/>
      <c r="E12" s="45"/>
      <c r="F12" s="17"/>
      <c r="G12" s="17"/>
      <c r="H12" s="45"/>
      <c r="I12" s="45"/>
      <c r="J12" s="17"/>
      <c r="K12" s="17"/>
      <c r="M12" s="5"/>
      <c r="N12" s="5"/>
      <c r="P12" s="5"/>
      <c r="Q12" s="5"/>
      <c r="S12" s="20" t="e">
        <f xml:space="preserve"> P12/ABS(defaultFit!M12)</f>
        <v>#DIV/0!</v>
      </c>
      <c r="T12" s="20" t="e">
        <f xml:space="preserve"> S12*ABS(defaultFit!M12)</f>
        <v>#DIV/0!</v>
      </c>
    </row>
    <row r="13" spans="1:20" s="2" customFormat="1">
      <c r="A13" s="45"/>
      <c r="C13" s="45"/>
      <c r="D13" s="45"/>
      <c r="E13" s="45"/>
      <c r="F13" s="17"/>
      <c r="G13" s="17"/>
      <c r="H13" s="45"/>
      <c r="I13" s="45"/>
      <c r="J13" s="17"/>
      <c r="K13" s="17"/>
      <c r="M13" s="5"/>
      <c r="N13" s="5"/>
      <c r="P13" s="5"/>
      <c r="Q13" s="5"/>
      <c r="S13" s="20" t="e">
        <f xml:space="preserve"> P13/ABS(defaultFit!M13)</f>
        <v>#DIV/0!</v>
      </c>
      <c r="T13" s="20" t="e">
        <f xml:space="preserve"> S13*ABS(defaultFit!M13)</f>
        <v>#DIV/0!</v>
      </c>
    </row>
    <row r="14" spans="1:20" s="2" customFormat="1">
      <c r="A14" s="45"/>
      <c r="B14" s="2" t="s">
        <v>23</v>
      </c>
      <c r="C14" s="45"/>
      <c r="D14" s="45"/>
      <c r="E14" s="45"/>
      <c r="F14" s="17">
        <v>7.0365800000000006E-2</v>
      </c>
      <c r="G14" s="17">
        <v>2.5346299999999999E-2</v>
      </c>
      <c r="H14" s="45"/>
      <c r="I14" s="45"/>
      <c r="J14" s="17">
        <v>-1.2003700000000001E-2</v>
      </c>
      <c r="K14" s="17">
        <v>2.51469E-2</v>
      </c>
      <c r="M14" s="5">
        <f>(F14/D8+J14/H8)/2</f>
        <v>3.7224935036621401E-2</v>
      </c>
      <c r="N14" s="5">
        <f>0.5*SQRT((F14/D8)^2*((G14/F14)^2+(E8/D8)^2)+(J14/H8)^2*((K14/J14)^2+(I8/H8)^2))</f>
        <v>2.2761765669201846E-2</v>
      </c>
      <c r="P14" s="5">
        <f xml:space="preserve"> ABS(M14-defaultFit!M14)</f>
        <v>3.942550986416396E-3</v>
      </c>
      <c r="Q14" s="5">
        <f xml:space="preserve"> N14-defaultFit!N14</f>
        <v>1.4903188300085836E-3</v>
      </c>
      <c r="S14" s="5">
        <f xml:space="preserve"> P14/ABS(defaultFit!M14)</f>
        <v>9.5768563186250905E-2</v>
      </c>
      <c r="T14" s="5">
        <f xml:space="preserve"> S14*ABS(defaultFit!M14)</f>
        <v>3.942550986416396E-3</v>
      </c>
    </row>
    <row r="15" spans="1:20" s="2" customFormat="1">
      <c r="A15" s="45" t="s">
        <v>24</v>
      </c>
      <c r="C15" s="45"/>
      <c r="D15" s="45"/>
      <c r="E15" s="45"/>
      <c r="F15" s="18"/>
      <c r="G15" s="18"/>
      <c r="H15" s="45"/>
      <c r="I15" s="45"/>
      <c r="J15" s="18"/>
      <c r="K15" s="18"/>
      <c r="M15" s="7"/>
      <c r="N15" s="7"/>
      <c r="P15" s="7"/>
      <c r="Q15" s="7"/>
      <c r="S15" s="7" t="e">
        <f xml:space="preserve"> P15/ABS(defaultFit!M15)</f>
        <v>#DIV/0!</v>
      </c>
      <c r="T15" s="7" t="e">
        <f xml:space="preserve"> S15*ABS(defaultFit!M15)</f>
        <v>#DIV/0!</v>
      </c>
    </row>
    <row r="16" spans="1:20" s="2" customFormat="1">
      <c r="A16" s="45"/>
      <c r="C16" s="45"/>
      <c r="D16" s="45"/>
      <c r="E16" s="45"/>
      <c r="F16" s="18"/>
      <c r="G16" s="18"/>
      <c r="H16" s="45"/>
      <c r="I16" s="45"/>
      <c r="J16" s="18"/>
      <c r="K16" s="18"/>
      <c r="M16" s="7"/>
      <c r="N16" s="7"/>
      <c r="P16" s="7"/>
      <c r="Q16" s="7"/>
      <c r="S16" s="7" t="e">
        <f xml:space="preserve"> P16/ABS(defaultFit!M16)</f>
        <v>#DIV/0!</v>
      </c>
      <c r="T16" s="7" t="e">
        <f xml:space="preserve"> S16*ABS(defaultFit!M16)</f>
        <v>#DIV/0!</v>
      </c>
    </row>
    <row r="17" spans="1:20" s="2" customFormat="1">
      <c r="A17" s="45"/>
      <c r="C17" s="45"/>
      <c r="D17" s="45"/>
      <c r="E17" s="45"/>
      <c r="F17" s="18"/>
      <c r="G17" s="18"/>
      <c r="H17" s="45"/>
      <c r="I17" s="45"/>
      <c r="J17" s="18"/>
      <c r="K17" s="18"/>
      <c r="M17" s="7"/>
      <c r="N17" s="7"/>
      <c r="P17" s="7"/>
      <c r="Q17" s="7"/>
      <c r="S17" s="7" t="e">
        <f xml:space="preserve"> P17/ABS(defaultFit!M17)</f>
        <v>#DIV/0!</v>
      </c>
      <c r="T17" s="7" t="e">
        <f xml:space="preserve"> S17*ABS(defaultFit!M17)</f>
        <v>#DIV/0!</v>
      </c>
    </row>
    <row r="18" spans="1:20" s="2" customFormat="1">
      <c r="A18" s="45"/>
      <c r="C18" s="45"/>
      <c r="D18" s="45"/>
      <c r="E18" s="45"/>
      <c r="F18" s="18"/>
      <c r="G18" s="18"/>
      <c r="H18" s="45"/>
      <c r="I18" s="45"/>
      <c r="J18" s="18"/>
      <c r="K18" s="18"/>
      <c r="M18" s="7"/>
      <c r="N18" s="7"/>
      <c r="P18" s="7"/>
      <c r="Q18" s="7"/>
      <c r="S18" s="7" t="e">
        <f xml:space="preserve"> P18/ABS(defaultFit!M18)</f>
        <v>#DIV/0!</v>
      </c>
      <c r="T18" s="7" t="e">
        <f xml:space="preserve"> S18*ABS(defaultFit!M18)</f>
        <v>#DIV/0!</v>
      </c>
    </row>
    <row r="19" spans="1:20" s="2" customFormat="1">
      <c r="A19" s="45"/>
      <c r="B19" s="2" t="s">
        <v>57</v>
      </c>
      <c r="C19" s="45"/>
      <c r="D19" s="45"/>
      <c r="E19" s="45"/>
      <c r="F19" s="33">
        <v>6.09004E-2</v>
      </c>
      <c r="G19" s="33">
        <v>2.2390500000000001E-2</v>
      </c>
      <c r="H19" s="45"/>
      <c r="I19" s="45"/>
      <c r="J19" s="33">
        <v>4.33138E-2</v>
      </c>
      <c r="K19" s="33">
        <v>2.1611499999999999E-2</v>
      </c>
      <c r="M19" s="21">
        <f>(F19/D8+J19/H8)/2</f>
        <v>6.6440975718262421E-2</v>
      </c>
      <c r="N19" s="21">
        <f>0.5*SQRT((F19/D8)^2*((G19/F19)^2+(E8/D8)^2)+(J19/H8)^2*((K19/J19)^2+(I8/H8)^2))</f>
        <v>1.983876851209166E-2</v>
      </c>
      <c r="P19" s="21">
        <f xml:space="preserve"> ABS(M19-defaultFit!M19)</f>
        <v>7.8749322598477001E-3</v>
      </c>
      <c r="Q19" s="21">
        <f xml:space="preserve"> N19-defaultFit!N19</f>
        <v>1.308405283895725E-3</v>
      </c>
      <c r="S19" s="21">
        <f xml:space="preserve"> P19/ABS(defaultFit!M19)</f>
        <v>0.10596563338992339</v>
      </c>
      <c r="T19" s="21">
        <f xml:space="preserve"> S19*ABS(defaultFit!M19)</f>
        <v>7.8749322598477001E-3</v>
      </c>
    </row>
    <row r="20" spans="1:20" s="2" customFormat="1">
      <c r="A20" s="45" t="s">
        <v>26</v>
      </c>
      <c r="B20" s="2" t="s">
        <v>27</v>
      </c>
      <c r="C20" s="45"/>
      <c r="D20" s="45"/>
      <c r="E20" s="45"/>
      <c r="F20" s="19">
        <v>4.2595300000000003E-2</v>
      </c>
      <c r="G20" s="19">
        <v>2.9915500000000001E-2</v>
      </c>
      <c r="H20" s="45"/>
      <c r="I20" s="45"/>
      <c r="J20" s="19">
        <v>9.45603E-2</v>
      </c>
      <c r="K20" s="19">
        <v>2.72746E-2</v>
      </c>
      <c r="M20" s="8">
        <f>(F20/D8+J20/H8)/2</f>
        <v>8.7425303645330424E-2</v>
      </c>
      <c r="N20" s="8">
        <f>0.5*SQRT((F20/D8)^2*((G20/F20)^2+(E8/D8)^2)+(J20/H8)^2*((K20/J20)^2+(I8/H8)^2))</f>
        <v>2.5808730031868798E-2</v>
      </c>
      <c r="P20" s="8">
        <f xml:space="preserve"> ABS(M20-defaultFit!M20)</f>
        <v>3.0904083373603647E-3</v>
      </c>
      <c r="Q20" s="8">
        <f xml:space="preserve"> N20-defaultFit!N20</f>
        <v>1.4594573616351705E-3</v>
      </c>
      <c r="S20" s="25">
        <f xml:space="preserve"> P20/ABS(defaultFit!M20)</f>
        <v>3.6644479442050203E-2</v>
      </c>
      <c r="T20" s="25">
        <f xml:space="preserve"> S20*ABS(defaultFit!M20)</f>
        <v>3.0904083373603651E-3</v>
      </c>
    </row>
    <row r="21" spans="1:20" s="2" customFormat="1">
      <c r="A21" s="45"/>
      <c r="C21" s="45"/>
      <c r="D21" s="45"/>
      <c r="E21" s="45"/>
      <c r="F21" s="19"/>
      <c r="G21" s="19"/>
      <c r="H21" s="45"/>
      <c r="I21" s="45"/>
      <c r="J21" s="19"/>
      <c r="K21" s="19"/>
      <c r="M21" s="8"/>
      <c r="N21" s="8"/>
      <c r="P21" s="8"/>
      <c r="Q21" s="8"/>
      <c r="S21" s="8" t="e">
        <f xml:space="preserve"> P21/ABS(defaultFit!M21)</f>
        <v>#DIV/0!</v>
      </c>
      <c r="T21" s="8" t="e">
        <f xml:space="preserve"> S21*ABS(defaultFit!M21)</f>
        <v>#DIV/0!</v>
      </c>
    </row>
    <row r="22" spans="1:20" s="2" customFormat="1">
      <c r="A22" s="45"/>
      <c r="C22" s="45"/>
      <c r="D22" s="45"/>
      <c r="E22" s="45"/>
      <c r="F22" s="19"/>
      <c r="G22" s="19"/>
      <c r="H22" s="45"/>
      <c r="I22" s="45"/>
      <c r="J22" s="19"/>
      <c r="K22" s="19"/>
      <c r="M22" s="8"/>
      <c r="N22" s="8"/>
      <c r="P22" s="8"/>
      <c r="Q22" s="8"/>
      <c r="S22" s="8" t="e">
        <f xml:space="preserve"> P22/ABS(defaultFit!M22)</f>
        <v>#DIV/0!</v>
      </c>
      <c r="T22" s="8" t="e">
        <f xml:space="preserve"> S22*ABS(defaultFit!M22)</f>
        <v>#DIV/0!</v>
      </c>
    </row>
    <row r="23" spans="1:20" s="2" customFormat="1">
      <c r="A23" s="45"/>
      <c r="C23" s="45"/>
      <c r="D23" s="45"/>
      <c r="E23" s="45"/>
      <c r="F23" s="19"/>
      <c r="G23" s="19"/>
      <c r="H23" s="45"/>
      <c r="I23" s="45"/>
      <c r="J23" s="19"/>
      <c r="K23" s="19"/>
      <c r="M23" s="8"/>
      <c r="N23" s="8"/>
      <c r="P23" s="8"/>
      <c r="Q23" s="8"/>
      <c r="S23" s="8" t="e">
        <f xml:space="preserve"> P23/ABS(defaultFit!M23)</f>
        <v>#DIV/0!</v>
      </c>
      <c r="T23" s="8" t="e">
        <f xml:space="preserve"> S23*ABS(defaultFit!M23)</f>
        <v>#DIV/0!</v>
      </c>
    </row>
    <row r="24" spans="1:20" s="2" customFormat="1">
      <c r="A24" s="45"/>
      <c r="C24" s="45"/>
      <c r="D24" s="45"/>
      <c r="E24" s="45"/>
      <c r="F24" s="19"/>
      <c r="G24" s="19"/>
      <c r="H24" s="45"/>
      <c r="I24" s="45"/>
      <c r="J24" s="19"/>
      <c r="K24" s="19"/>
      <c r="M24" s="8"/>
      <c r="N24" s="8"/>
      <c r="P24" s="8"/>
      <c r="Q24" s="8"/>
      <c r="S24" s="8" t="e">
        <f xml:space="preserve"> P24/ABS(defaultFit!M24)</f>
        <v>#DIV/0!</v>
      </c>
      <c r="T24" s="8" t="e">
        <f xml:space="preserve"> S24*ABS(defaultFit!M24)</f>
        <v>#DIV/0!</v>
      </c>
    </row>
    <row r="25" spans="1:20" s="2" customFormat="1">
      <c r="A25" s="45"/>
      <c r="B25" s="2" t="s">
        <v>57</v>
      </c>
      <c r="C25" s="45"/>
      <c r="D25" s="45"/>
      <c r="E25" s="45"/>
      <c r="F25" s="19">
        <v>5.34805E-2</v>
      </c>
      <c r="G25" s="19">
        <v>3.13919E-2</v>
      </c>
      <c r="H25" s="45"/>
      <c r="I25" s="45"/>
      <c r="J25" s="19">
        <v>9.9620899999999998E-2</v>
      </c>
      <c r="K25" s="19">
        <v>3.0060400000000001E-2</v>
      </c>
      <c r="M25" s="8">
        <f>(F25/D8+J25/H8)/2</f>
        <v>9.7592146070397762E-2</v>
      </c>
      <c r="N25" s="8">
        <f>0.5*SQRT((F25/D8)^2*((G25/F25)^2+(E8/D8)^2)+(J25/H8)^2*((K25/J25)^2+(I8/H8)^2))</f>
        <v>2.7708671490524053E-2</v>
      </c>
      <c r="P25" s="8">
        <f xml:space="preserve"> ABS(M25-defaultFit!M25)</f>
        <v>1.7328084325747867E-2</v>
      </c>
      <c r="Q25" s="8">
        <f xml:space="preserve"> N25-defaultFit!N25</f>
        <v>1.4887077310205589E-3</v>
      </c>
      <c r="S25" s="8">
        <f xml:space="preserve"> P25/ABS(defaultFit!M25)</f>
        <v>0.21588845554408903</v>
      </c>
      <c r="T25" s="25">
        <f xml:space="preserve"> S25*ABS(defaultFit!M25)</f>
        <v>1.7328084325747867E-2</v>
      </c>
    </row>
    <row r="26" spans="1:20" s="47" customFormat="1">
      <c r="A26" s="47" t="s">
        <v>74</v>
      </c>
      <c r="B26" s="47" t="s">
        <v>57</v>
      </c>
      <c r="C26" s="47" t="s">
        <v>17</v>
      </c>
      <c r="D26" s="47">
        <f xml:space="preserve"> ep_CorrectionFactors!M18</f>
        <v>0.78402725000000006</v>
      </c>
      <c r="E26" s="47">
        <f xml:space="preserve"> ep_CorrectionFactors!N18</f>
        <v>6.7586967123847187E-4</v>
      </c>
      <c r="F26" s="47">
        <v>1</v>
      </c>
      <c r="G26" s="47">
        <v>1</v>
      </c>
      <c r="H26" s="47">
        <f xml:space="preserve"> ep_CorrectionFactors!H18</f>
        <v>0.78459112500000006</v>
      </c>
      <c r="I26" s="47">
        <f xml:space="preserve"> ep_CorrectionFactors!I18</f>
        <v>6.7640811460241955E-4</v>
      </c>
      <c r="J26" s="47">
        <v>1</v>
      </c>
      <c r="K26" s="47">
        <v>1</v>
      </c>
      <c r="M26" s="48">
        <f>(F26/$D$26+J26/$H$26)/2</f>
        <v>1.2750075418699818</v>
      </c>
      <c r="N26" s="48">
        <f>0.5*SQRT((F26/D26)^2*((G26/F26)^2+(E26/D26)^2)+(J26/H26)^2*((K26/J26)^2+(I26/H26)^2))</f>
        <v>0.90156687218614606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showRuler="0" workbookViewId="0">
      <pane xSplit="3" topLeftCell="D1" activePane="topRight" state="frozen"/>
      <selection pane="topRight" activeCell="D30" sqref="D30"/>
    </sheetView>
  </sheetViews>
  <sheetFormatPr baseColWidth="10" defaultRowHeight="18" x14ac:dyDescent="0"/>
  <cols>
    <col min="1" max="16384" width="10.83203125" style="6"/>
  </cols>
  <sheetData>
    <row r="1" spans="1:14">
      <c r="G1" s="1" t="s">
        <v>69</v>
      </c>
    </row>
    <row r="2" spans="1:1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</row>
    <row r="3" spans="1:14" s="2" customFormat="1">
      <c r="A3" s="45" t="s">
        <v>21</v>
      </c>
      <c r="B3" s="45" t="s">
        <v>25</v>
      </c>
    </row>
    <row r="4" spans="1:14" s="2" customFormat="1">
      <c r="A4" s="45"/>
      <c r="B4" s="45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1</v>
      </c>
      <c r="G4" s="12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1</v>
      </c>
      <c r="K4" s="12">
        <v>1</v>
      </c>
      <c r="L4" s="12"/>
      <c r="M4" s="12">
        <f t="shared" ref="M4:M7" si="0">(F4/D4+J4/H4)/2</f>
        <v>1.5879281193052845</v>
      </c>
      <c r="N4" s="12">
        <f t="shared" ref="N4:N7" si="1">0.5*SQRT((F4/D4)^2*((G4/F4)^2+(E4/D4)^2)+(J4/H4)^2*((K4/J4)^2+(I4/H4)^2))</f>
        <v>1.1228410929863175</v>
      </c>
    </row>
    <row r="5" spans="1:14" s="2" customFormat="1">
      <c r="A5" s="45"/>
      <c r="B5" s="45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3">
        <v>4.0846100000000003E-2</v>
      </c>
      <c r="G5" s="43">
        <v>2.2915399999999999E-2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3">
        <v>8.4866999999999998E-2</v>
      </c>
      <c r="K5" s="43">
        <v>2.2172999999999998E-2</v>
      </c>
      <c r="L5" s="12"/>
      <c r="M5" s="12">
        <f t="shared" si="0"/>
        <v>7.7041748753439249E-2</v>
      </c>
      <c r="N5" s="12">
        <f t="shared" si="1"/>
        <v>1.9537100459915156E-2</v>
      </c>
    </row>
    <row r="6" spans="1:14" s="2" customFormat="1">
      <c r="A6" s="45"/>
      <c r="B6" s="45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3">
        <v>8.6188899999999999E-2</v>
      </c>
      <c r="G6" s="43">
        <v>2.2625599999999999E-2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3">
        <v>9.8422200000000001E-2</v>
      </c>
      <c r="K6" s="43">
        <v>2.3758999999999999E-2</v>
      </c>
      <c r="L6" s="12"/>
      <c r="M6" s="12">
        <f t="shared" si="0"/>
        <v>0.11006741584563809</v>
      </c>
      <c r="N6" s="12">
        <f t="shared" si="1"/>
        <v>1.9561877180242871E-2</v>
      </c>
    </row>
    <row r="7" spans="1:14" s="2" customFormat="1">
      <c r="A7" s="45"/>
      <c r="B7" s="45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3">
        <v>0.12748399999999999</v>
      </c>
      <c r="G7" s="43">
        <v>4.2549299999999998E-2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3">
        <v>0.176125</v>
      </c>
      <c r="K7" s="43">
        <v>4.1379899999999997E-2</v>
      </c>
      <c r="L7" s="12"/>
      <c r="M7" s="12">
        <f t="shared" si="0"/>
        <v>0.20476655527544529</v>
      </c>
      <c r="N7" s="12">
        <f t="shared" si="1"/>
        <v>4.0032550688868997E-2</v>
      </c>
    </row>
    <row r="8" spans="1:14" s="2" customFormat="1">
      <c r="A8" s="45"/>
      <c r="C8" s="45" t="s">
        <v>17</v>
      </c>
      <c r="D8" s="45">
        <f xml:space="preserve"> ep_CorrectionFactors!M18</f>
        <v>0.78402725000000006</v>
      </c>
      <c r="E8" s="45">
        <f xml:space="preserve"> ep_CorrectionFactors!N18</f>
        <v>6.7586967123847187E-4</v>
      </c>
      <c r="F8" s="17"/>
      <c r="G8" s="17"/>
      <c r="H8" s="45">
        <f xml:space="preserve"> ep_CorrectionFactors!H18</f>
        <v>0.78459112500000006</v>
      </c>
      <c r="I8" s="45">
        <f xml:space="preserve"> ep_CorrectionFactors!I18</f>
        <v>6.7640811460241955E-4</v>
      </c>
      <c r="J8" s="22"/>
      <c r="K8" s="22"/>
      <c r="M8" s="5"/>
      <c r="N8" s="5"/>
    </row>
    <row r="9" spans="1:14" s="2" customFormat="1">
      <c r="A9" s="45"/>
      <c r="B9" s="2" t="s">
        <v>36</v>
      </c>
      <c r="C9" s="45"/>
      <c r="D9" s="45"/>
      <c r="E9" s="45"/>
      <c r="F9" s="17">
        <v>0.116205</v>
      </c>
      <c r="G9" s="17">
        <v>2.6889799999999998E-2</v>
      </c>
      <c r="H9" s="45"/>
      <c r="I9" s="45"/>
      <c r="J9" s="22">
        <v>0.116685</v>
      </c>
      <c r="K9" s="22">
        <v>3.4132999999999997E-2</v>
      </c>
      <c r="M9" s="5">
        <f>(F9/D8+J9/H8)/2</f>
        <v>0.14846814321384727</v>
      </c>
      <c r="N9" s="5">
        <f>0.5*SQRT((F9/D8)^2*((G9/F9)^2+(E8/D8)^2)+(J9/H8)^2*((K9/J9)^2+(I8/H8)^2))</f>
        <v>2.7698975120573521E-2</v>
      </c>
    </row>
    <row r="10" spans="1:14" s="2" customFormat="1">
      <c r="A10" s="45"/>
      <c r="B10" s="2" t="s">
        <v>37</v>
      </c>
      <c r="C10" s="45"/>
      <c r="D10" s="45"/>
      <c r="E10" s="45"/>
      <c r="F10" s="17">
        <v>0.15997</v>
      </c>
      <c r="G10" s="17">
        <v>3.8700900000000003E-2</v>
      </c>
      <c r="H10" s="45"/>
      <c r="I10" s="45"/>
      <c r="J10" s="22">
        <v>0.16952300000000001</v>
      </c>
      <c r="K10" s="22">
        <v>3.8985400000000003E-2</v>
      </c>
      <c r="M10" s="5">
        <f>(F10/D8+J10/H8)/2</f>
        <v>0.21005084078338354</v>
      </c>
      <c r="N10" s="5">
        <f>0.5*SQRT((F10/D8)^2*((G10/F10)^2+(E8/D8)^2)+(J10/H8)^2*((K10/J10)^2+(I8/H8)^2))</f>
        <v>3.5020061143609851E-2</v>
      </c>
    </row>
    <row r="11" spans="1:14" s="2" customFormat="1">
      <c r="A11" s="45"/>
      <c r="C11" s="45"/>
      <c r="D11" s="45"/>
      <c r="E11" s="45"/>
      <c r="F11" s="17"/>
      <c r="G11" s="17"/>
      <c r="H11" s="45"/>
      <c r="I11" s="45"/>
      <c r="J11" s="17"/>
      <c r="K11" s="17"/>
      <c r="M11" s="5"/>
      <c r="N11" s="5"/>
    </row>
    <row r="12" spans="1:14" s="2" customFormat="1">
      <c r="A12" s="45"/>
      <c r="C12" s="45"/>
      <c r="D12" s="45"/>
      <c r="E12" s="45"/>
      <c r="F12" s="17"/>
      <c r="G12" s="17"/>
      <c r="H12" s="45"/>
      <c r="I12" s="45"/>
      <c r="J12" s="22"/>
      <c r="K12" s="22"/>
      <c r="M12" s="5"/>
      <c r="N12" s="5"/>
    </row>
    <row r="13" spans="1:14" s="2" customFormat="1">
      <c r="A13" s="45"/>
      <c r="C13" s="45"/>
      <c r="D13" s="45"/>
      <c r="E13" s="45"/>
      <c r="F13" s="17"/>
      <c r="G13" s="17"/>
      <c r="H13" s="45"/>
      <c r="I13" s="45"/>
      <c r="J13" s="22"/>
      <c r="K13" s="22"/>
      <c r="M13" s="5"/>
      <c r="N13" s="5"/>
    </row>
    <row r="14" spans="1:14" s="2" customFormat="1">
      <c r="A14" s="45"/>
      <c r="B14" s="2" t="s">
        <v>23</v>
      </c>
      <c r="C14" s="45"/>
      <c r="D14" s="45"/>
      <c r="E14" s="45"/>
      <c r="F14" s="17">
        <v>-6.7327600000000001E-2</v>
      </c>
      <c r="G14" s="17">
        <v>4.5509000000000001E-2</v>
      </c>
      <c r="H14" s="45"/>
      <c r="I14" s="45"/>
      <c r="J14" s="22">
        <v>9.4178100000000001E-2</v>
      </c>
      <c r="K14" s="22">
        <v>5.7611299999999997E-2</v>
      </c>
      <c r="M14" s="5">
        <f>(F14/D8+J14/H8)/2</f>
        <v>1.7080283546830125E-2</v>
      </c>
      <c r="N14" s="5">
        <f>0.5*SQRT((F14/D8)^2*((G14/F14)^2+(E8/D8)^2)+(J14/H8)^2*((K14/J14)^2+(I8/H8)^2))</f>
        <v>4.6800090944449771E-2</v>
      </c>
    </row>
    <row r="15" spans="1:14" s="2" customFormat="1">
      <c r="A15" s="45" t="s">
        <v>24</v>
      </c>
      <c r="C15" s="45"/>
      <c r="D15" s="45"/>
      <c r="E15" s="45"/>
      <c r="F15" s="23"/>
      <c r="G15" s="23"/>
      <c r="H15" s="45"/>
      <c r="I15" s="45"/>
      <c r="J15" s="23"/>
      <c r="K15" s="23"/>
      <c r="M15" s="7"/>
      <c r="N15" s="7"/>
    </row>
    <row r="16" spans="1:14" s="2" customFormat="1">
      <c r="A16" s="45"/>
      <c r="C16" s="45"/>
      <c r="D16" s="45"/>
      <c r="E16" s="45"/>
      <c r="F16" s="23"/>
      <c r="G16" s="23"/>
      <c r="H16" s="45"/>
      <c r="I16" s="45"/>
      <c r="J16" s="23"/>
      <c r="K16" s="23"/>
      <c r="M16" s="7"/>
      <c r="N16" s="7"/>
    </row>
    <row r="17" spans="1:14" s="2" customFormat="1">
      <c r="A17" s="45"/>
      <c r="C17" s="45"/>
      <c r="D17" s="45"/>
      <c r="E17" s="45"/>
      <c r="F17" s="23"/>
      <c r="G17" s="23"/>
      <c r="H17" s="45"/>
      <c r="I17" s="45"/>
      <c r="J17" s="23"/>
      <c r="K17" s="23"/>
      <c r="M17" s="7"/>
      <c r="N17" s="7"/>
    </row>
    <row r="18" spans="1:14" s="2" customFormat="1">
      <c r="A18" s="45"/>
      <c r="C18" s="45"/>
      <c r="D18" s="45"/>
      <c r="E18" s="45"/>
      <c r="F18" s="23"/>
      <c r="G18" s="23"/>
      <c r="H18" s="45"/>
      <c r="I18" s="45"/>
      <c r="J18" s="23"/>
      <c r="K18" s="23"/>
      <c r="M18" s="7"/>
      <c r="N18" s="7"/>
    </row>
    <row r="19" spans="1:14" s="2" customFormat="1">
      <c r="A19" s="45"/>
      <c r="B19" s="2" t="s">
        <v>57</v>
      </c>
      <c r="C19" s="45"/>
      <c r="D19" s="45"/>
      <c r="E19" s="45"/>
      <c r="F19" s="32">
        <v>3.5309399999999998E-2</v>
      </c>
      <c r="G19" s="32">
        <v>3.4367300000000003E-2</v>
      </c>
      <c r="H19" s="45"/>
      <c r="I19" s="45"/>
      <c r="J19" s="32">
        <v>4.1926499999999998E-2</v>
      </c>
      <c r="K19" s="32">
        <v>3.3195099999999998E-2</v>
      </c>
      <c r="M19" s="21">
        <f>(F19/D8+J19/H8)/2</f>
        <v>4.9236661093798692E-2</v>
      </c>
      <c r="N19" s="21">
        <f>0.5*SQRT((F19/D8)^2*((G19/F19)^2+(E8/D8)^2)+(J19/H8)^2*((K19/J19)^2+(I8/H8)^2))</f>
        <v>3.0460977802570247E-2</v>
      </c>
    </row>
    <row r="20" spans="1:14" s="2" customFormat="1">
      <c r="A20" s="45" t="s">
        <v>26</v>
      </c>
      <c r="B20" s="2" t="s">
        <v>27</v>
      </c>
      <c r="C20" s="45"/>
      <c r="D20" s="45"/>
      <c r="E20" s="45"/>
      <c r="F20" s="24">
        <v>9.5987600000000006E-2</v>
      </c>
      <c r="G20" s="24">
        <v>1.18557E-2</v>
      </c>
      <c r="H20" s="45"/>
      <c r="I20" s="45"/>
      <c r="J20" s="24">
        <v>7.6631699999999997E-2</v>
      </c>
      <c r="K20" s="24">
        <v>1.19063E-2</v>
      </c>
      <c r="M20" s="8">
        <f>(F20/D8+J20/H8)/2</f>
        <v>0.11004989038109214</v>
      </c>
      <c r="N20" s="8">
        <f>0.5*SQRT((F20/D8)^2*((G20/F20)^2+(E8/D8)^2)+(J20/H8)^2*((K20/J20)^2+(I8/H8)^2))</f>
        <v>1.0711732638138611E-2</v>
      </c>
    </row>
    <row r="21" spans="1:14" s="2" customFormat="1">
      <c r="A21" s="45"/>
      <c r="C21" s="45"/>
      <c r="D21" s="45"/>
      <c r="E21" s="45"/>
      <c r="F21" s="24"/>
      <c r="G21" s="24"/>
      <c r="H21" s="45"/>
      <c r="I21" s="45"/>
      <c r="J21" s="24"/>
      <c r="K21" s="24"/>
      <c r="M21" s="8"/>
      <c r="N21" s="8"/>
    </row>
    <row r="22" spans="1:14" s="2" customFormat="1">
      <c r="A22" s="45"/>
      <c r="C22" s="45"/>
      <c r="D22" s="45"/>
      <c r="E22" s="45"/>
      <c r="F22" s="24"/>
      <c r="G22" s="24"/>
      <c r="H22" s="45"/>
      <c r="I22" s="45"/>
      <c r="J22" s="24"/>
      <c r="K22" s="24"/>
      <c r="M22" s="8"/>
      <c r="N22" s="8"/>
    </row>
    <row r="23" spans="1:14" s="2" customFormat="1">
      <c r="A23" s="45"/>
      <c r="C23" s="45"/>
      <c r="D23" s="45"/>
      <c r="E23" s="45"/>
      <c r="F23" s="24"/>
      <c r="G23" s="24"/>
      <c r="H23" s="45"/>
      <c r="I23" s="45"/>
      <c r="J23" s="24"/>
      <c r="K23" s="24"/>
      <c r="M23" s="8"/>
      <c r="N23" s="8"/>
    </row>
    <row r="24" spans="1:14" s="2" customFormat="1">
      <c r="A24" s="45"/>
      <c r="C24" s="45"/>
      <c r="D24" s="45"/>
      <c r="E24" s="45"/>
      <c r="F24" s="24"/>
      <c r="G24" s="24"/>
      <c r="H24" s="45"/>
      <c r="I24" s="45"/>
      <c r="J24" s="24"/>
      <c r="K24" s="24"/>
      <c r="M24" s="8"/>
      <c r="N24" s="8"/>
    </row>
    <row r="25" spans="1:14" s="2" customFormat="1">
      <c r="A25" s="45"/>
      <c r="B25" s="2" t="s">
        <v>57</v>
      </c>
      <c r="C25" s="45"/>
      <c r="D25" s="45"/>
      <c r="E25" s="45"/>
      <c r="F25" s="39">
        <v>0.12180000000000001</v>
      </c>
      <c r="G25" s="39">
        <v>3.4109899999999999E-2</v>
      </c>
      <c r="H25" s="45"/>
      <c r="I25" s="45"/>
      <c r="J25" s="39">
        <v>0.127443</v>
      </c>
      <c r="K25" s="39">
        <v>3.5309399999999998E-2</v>
      </c>
      <c r="M25" s="8">
        <f>(F25/D8+J25/H8)/2</f>
        <v>0.15889205920102278</v>
      </c>
      <c r="N25" s="8">
        <f>0.5*SQRT((F25/D8)^2*((G25/F25)^2+(E25/D8)^2)+(J25/H8)^2*((K25/J25)^2+(I8/H8)^2))</f>
        <v>3.1297419759436979E-2</v>
      </c>
    </row>
    <row r="26" spans="1:14">
      <c r="A26" s="47" t="s">
        <v>74</v>
      </c>
      <c r="B26" s="47" t="s">
        <v>57</v>
      </c>
      <c r="C26" s="47" t="s">
        <v>17</v>
      </c>
      <c r="D26" s="47">
        <f xml:space="preserve"> ep_CorrectionFactors!M18</f>
        <v>0.78402725000000006</v>
      </c>
      <c r="E26" s="47">
        <f xml:space="preserve"> ep_CorrectionFactors!N18</f>
        <v>6.7586967123847187E-4</v>
      </c>
      <c r="F26" s="47">
        <v>1</v>
      </c>
      <c r="G26" s="47">
        <v>1</v>
      </c>
      <c r="H26" s="47">
        <f xml:space="preserve"> ep_CorrectionFactors!H18</f>
        <v>0.78459112500000006</v>
      </c>
      <c r="I26" s="47">
        <f xml:space="preserve"> ep_CorrectionFactors!I18</f>
        <v>6.7640811460241955E-4</v>
      </c>
      <c r="J26" s="47">
        <v>1</v>
      </c>
      <c r="K26" s="47">
        <v>1</v>
      </c>
      <c r="L26" s="47"/>
      <c r="M26" s="48">
        <f>(F26/$D$26+J26/$H$26)/2</f>
        <v>1.2750075418699818</v>
      </c>
      <c r="N26" s="48">
        <f>0.5*SQRT((F26/D26)^2*((G26/F26)^2+(E26/D26)^2)+(J26/H26)^2*((K26/J26)^2+(I26/H26)^2))</f>
        <v>0.90156687218614606</v>
      </c>
    </row>
  </sheetData>
  <mergeCells count="9">
    <mergeCell ref="H8:H25"/>
    <mergeCell ref="I8:I25"/>
    <mergeCell ref="A15:A19"/>
    <mergeCell ref="A20:A25"/>
    <mergeCell ref="A3:A14"/>
    <mergeCell ref="B3:B7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6" t="s">
        <v>8</v>
      </c>
      <c r="B1" s="6" t="s">
        <v>6</v>
      </c>
      <c r="C1" s="6" t="s">
        <v>7</v>
      </c>
    </row>
    <row r="2" spans="1:3" ht="18">
      <c r="A2" s="6" t="s">
        <v>1</v>
      </c>
      <c r="B2" s="6">
        <v>381.3</v>
      </c>
      <c r="C2" s="6">
        <v>1657.7</v>
      </c>
    </row>
    <row r="3" spans="1:3" ht="18">
      <c r="A3" s="9" t="s">
        <v>0</v>
      </c>
      <c r="B3" s="6">
        <v>329.4</v>
      </c>
      <c r="C3" s="6">
        <v>1310.0999999999999</v>
      </c>
    </row>
    <row r="4" spans="1:3" ht="18">
      <c r="A4" s="9" t="s">
        <v>35</v>
      </c>
      <c r="B4" s="6">
        <v>355.4</v>
      </c>
      <c r="C4" s="6">
        <v>1483.9</v>
      </c>
    </row>
    <row r="5" spans="1:3" ht="18">
      <c r="A5" s="6" t="s">
        <v>2</v>
      </c>
      <c r="B5" s="6">
        <v>224.3</v>
      </c>
      <c r="C5" s="6">
        <v>744.3</v>
      </c>
    </row>
    <row r="6" spans="1:3" ht="18">
      <c r="A6" s="6" t="s">
        <v>3</v>
      </c>
      <c r="B6" s="6">
        <v>89.9</v>
      </c>
      <c r="C6" s="6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workbookViewId="0">
      <selection activeCell="C27" sqref="C27"/>
    </sheetView>
  </sheetViews>
  <sheetFormatPr baseColWidth="10" defaultRowHeight="18" x14ac:dyDescent="0"/>
  <cols>
    <col min="1" max="16384" width="10.83203125" style="6"/>
  </cols>
  <sheetData>
    <row r="1" spans="1:14">
      <c r="A1" s="6" t="s">
        <v>28</v>
      </c>
      <c r="F1" s="6" t="s">
        <v>33</v>
      </c>
      <c r="K1" s="6" t="s">
        <v>34</v>
      </c>
    </row>
    <row r="2" spans="1:14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37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defaultFit</vt:lpstr>
      <vt:lpstr>fitSystematic</vt:lpstr>
      <vt:lpstr>trgBiassing</vt:lpstr>
      <vt:lpstr>epSystematic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2012-01-24T10:20:27Z</dcterms:created>
  <dcterms:modified xsi:type="dcterms:W3CDTF">2012-03-08T19:06:01Z</dcterms:modified>
</cp:coreProperties>
</file>