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620"/>
  </bookViews>
  <sheets>
    <sheet name="defaultFit" sheetId="4" r:id="rId1"/>
    <sheet name="fitSystematic" sheetId="10" r:id="rId2"/>
    <sheet name="trgBiassing" sheetId="6" r:id="rId3"/>
    <sheet name="epSystematic" sheetId="11" r:id="rId4"/>
    <sheet name="autoCor" sheetId="9" r:id="rId5"/>
    <sheet name="zVtx_cut_10cm" sheetId="7" r:id="rId6"/>
    <sheet name="nbkg_defaultFit" sheetId="5" r:id="rId7"/>
    <sheet name="NcollNpart" sheetId="2" r:id="rId8"/>
    <sheet name="ep_CorrectionFactors" sheetId="3" r:id="rId9"/>
  </sheets>
  <definedNames>
    <definedName name="Cent" localSheetId="4">#REF!</definedName>
    <definedName name="Cent" localSheetId="3">#REF!</definedName>
    <definedName name="Cent" localSheetId="1">#REF!</definedName>
    <definedName name="Cent">#REF!</definedName>
    <definedName name="ep23_corr" localSheetId="4">#REF!</definedName>
    <definedName name="ep23_corr" localSheetId="3">#REF!</definedName>
    <definedName name="ep23_corr" localSheetId="1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6" i="6" l="1"/>
  <c r="AA19" i="6"/>
  <c r="AA20" i="6"/>
  <c r="AA25" i="6"/>
  <c r="AO25" i="6"/>
  <c r="AO20" i="6"/>
  <c r="AO19" i="6"/>
  <c r="AN25" i="6"/>
  <c r="AN20" i="6"/>
  <c r="AN19" i="6"/>
  <c r="AO14" i="6"/>
  <c r="AN14" i="6"/>
  <c r="AO10" i="6"/>
  <c r="AO9" i="6"/>
  <c r="AN10" i="6"/>
  <c r="AN9" i="6"/>
  <c r="AB4" i="10"/>
  <c r="AA4" i="10"/>
  <c r="U4" i="10"/>
  <c r="T4" i="10"/>
  <c r="N4" i="10"/>
  <c r="M4" i="10"/>
  <c r="D26" i="4"/>
  <c r="E26" i="4"/>
  <c r="H26" i="4"/>
  <c r="I26" i="4"/>
  <c r="AB26" i="4"/>
  <c r="AA26" i="4"/>
  <c r="U26" i="4"/>
  <c r="T26" i="4"/>
  <c r="N26" i="4"/>
  <c r="M26" i="4"/>
  <c r="D27" i="11"/>
  <c r="E27" i="11"/>
  <c r="H27" i="11"/>
  <c r="I27" i="11"/>
  <c r="N31" i="11"/>
  <c r="M31" i="11"/>
  <c r="N30" i="11"/>
  <c r="M30" i="11"/>
  <c r="N29" i="11"/>
  <c r="M29" i="11"/>
  <c r="N28" i="11"/>
  <c r="M28" i="11"/>
  <c r="N27" i="11"/>
  <c r="M27" i="11"/>
  <c r="D26" i="11"/>
  <c r="E26" i="11"/>
  <c r="H26" i="11"/>
  <c r="I26" i="11"/>
  <c r="U26" i="11"/>
  <c r="T26" i="11"/>
  <c r="N26" i="11"/>
  <c r="M26" i="11"/>
  <c r="D8" i="11"/>
  <c r="E8" i="11"/>
  <c r="H8" i="11"/>
  <c r="I8" i="11"/>
  <c r="U25" i="11"/>
  <c r="D5" i="11"/>
  <c r="H5" i="11"/>
  <c r="T25" i="11"/>
  <c r="N25" i="11"/>
  <c r="M25" i="11"/>
  <c r="U20" i="11"/>
  <c r="T20" i="11"/>
  <c r="N20" i="11"/>
  <c r="M20" i="11"/>
  <c r="U19" i="11"/>
  <c r="T19" i="11"/>
  <c r="N19" i="11"/>
  <c r="M19" i="11"/>
  <c r="N14" i="11"/>
  <c r="M14" i="11"/>
  <c r="U10" i="11"/>
  <c r="T10" i="11"/>
  <c r="N10" i="11"/>
  <c r="M10" i="11"/>
  <c r="U9" i="11"/>
  <c r="T9" i="11"/>
  <c r="N9" i="11"/>
  <c r="M9" i="11"/>
  <c r="D7" i="11"/>
  <c r="E7" i="11"/>
  <c r="H7" i="11"/>
  <c r="I7" i="11"/>
  <c r="U7" i="11"/>
  <c r="T7" i="11"/>
  <c r="N7" i="11"/>
  <c r="M7" i="11"/>
  <c r="D6" i="11"/>
  <c r="E6" i="11"/>
  <c r="H6" i="11"/>
  <c r="I6" i="11"/>
  <c r="U6" i="11"/>
  <c r="T6" i="11"/>
  <c r="N6" i="11"/>
  <c r="M6" i="11"/>
  <c r="E5" i="11"/>
  <c r="I5" i="11"/>
  <c r="U5" i="11"/>
  <c r="T5" i="11"/>
  <c r="N5" i="11"/>
  <c r="M5" i="11"/>
  <c r="D4" i="11"/>
  <c r="E4" i="11"/>
  <c r="H4" i="11"/>
  <c r="I4" i="11"/>
  <c r="N4" i="11"/>
  <c r="M4" i="11"/>
  <c r="AA26" i="6"/>
  <c r="U25" i="6"/>
  <c r="U20" i="6"/>
  <c r="U19" i="6"/>
  <c r="T25" i="6"/>
  <c r="T20" i="6"/>
  <c r="T19" i="6"/>
  <c r="T14" i="6"/>
  <c r="U14" i="6"/>
  <c r="U10" i="6"/>
  <c r="U9" i="6"/>
  <c r="T10" i="6"/>
  <c r="T9" i="6"/>
  <c r="D26" i="5"/>
  <c r="E26" i="5"/>
  <c r="H26" i="5"/>
  <c r="I26" i="5"/>
  <c r="N26" i="5"/>
  <c r="M26" i="5"/>
  <c r="D26" i="7"/>
  <c r="E26" i="7"/>
  <c r="H26" i="7"/>
  <c r="I26" i="7"/>
  <c r="N26" i="7"/>
  <c r="M26" i="7"/>
  <c r="D26" i="9"/>
  <c r="E26" i="9"/>
  <c r="H26" i="9"/>
  <c r="I26" i="9"/>
  <c r="U26" i="9"/>
  <c r="T26" i="9"/>
  <c r="N26" i="9"/>
  <c r="M26" i="9"/>
  <c r="D26" i="6"/>
  <c r="E26" i="6"/>
  <c r="H26" i="6"/>
  <c r="I26" i="6"/>
  <c r="U26" i="6"/>
  <c r="T26" i="6"/>
  <c r="N26" i="6"/>
  <c r="M26" i="6"/>
  <c r="AB26" i="10"/>
  <c r="U26" i="10"/>
  <c r="AA26" i="10"/>
  <c r="T26" i="10"/>
  <c r="M26" i="10"/>
  <c r="N26" i="10"/>
  <c r="I26" i="10"/>
  <c r="H26" i="10"/>
  <c r="E26" i="10"/>
  <c r="D26" i="10"/>
  <c r="D8" i="10"/>
  <c r="U7" i="6"/>
  <c r="U6" i="6"/>
  <c r="U5" i="6"/>
  <c r="U4" i="6"/>
  <c r="AB5" i="6"/>
  <c r="AB6" i="6"/>
  <c r="AB7" i="6"/>
  <c r="AB4" i="6"/>
  <c r="T5" i="6"/>
  <c r="T6" i="6"/>
  <c r="T7" i="6"/>
  <c r="T4" i="6"/>
  <c r="AA5" i="6"/>
  <c r="AA4" i="6"/>
  <c r="I7" i="9"/>
  <c r="H7" i="9"/>
  <c r="I6" i="9"/>
  <c r="H6" i="9"/>
  <c r="I5" i="9"/>
  <c r="H5" i="9"/>
  <c r="I4" i="9"/>
  <c r="H4" i="9"/>
  <c r="I7" i="10"/>
  <c r="H7" i="10"/>
  <c r="I6" i="10"/>
  <c r="H6" i="10"/>
  <c r="I5" i="10"/>
  <c r="H5" i="10"/>
  <c r="I4" i="10"/>
  <c r="H4" i="10"/>
  <c r="I7" i="5"/>
  <c r="H7" i="5"/>
  <c r="I6" i="5"/>
  <c r="H6" i="5"/>
  <c r="I5" i="5"/>
  <c r="H5" i="5"/>
  <c r="I4" i="5"/>
  <c r="H4" i="5"/>
  <c r="E7" i="5"/>
  <c r="D7" i="5"/>
  <c r="E6" i="5"/>
  <c r="D6" i="5"/>
  <c r="E5" i="5"/>
  <c r="D5" i="5"/>
  <c r="E4" i="5"/>
  <c r="D4" i="5"/>
  <c r="I7" i="7"/>
  <c r="H7" i="7"/>
  <c r="I6" i="7"/>
  <c r="H6" i="7"/>
  <c r="I5" i="7"/>
  <c r="H5" i="7"/>
  <c r="I4" i="7"/>
  <c r="H4" i="7"/>
  <c r="I7" i="6"/>
  <c r="H7" i="6"/>
  <c r="I6" i="6"/>
  <c r="H6" i="6"/>
  <c r="I5" i="6"/>
  <c r="H5" i="6"/>
  <c r="I4" i="6"/>
  <c r="H4" i="6"/>
  <c r="E7" i="7"/>
  <c r="D7" i="7"/>
  <c r="E6" i="7"/>
  <c r="D6" i="7"/>
  <c r="E5" i="7"/>
  <c r="D5" i="7"/>
  <c r="E4" i="7"/>
  <c r="D4" i="7"/>
  <c r="E7" i="9"/>
  <c r="D7" i="9"/>
  <c r="E6" i="9"/>
  <c r="D6" i="9"/>
  <c r="E5" i="9"/>
  <c r="D5" i="9"/>
  <c r="E4" i="9"/>
  <c r="D4" i="9"/>
  <c r="E7" i="6"/>
  <c r="D7" i="6"/>
  <c r="E6" i="6"/>
  <c r="D6" i="6"/>
  <c r="E5" i="6"/>
  <c r="D5" i="6"/>
  <c r="E4" i="6"/>
  <c r="D4" i="6"/>
  <c r="E7" i="10"/>
  <c r="D7" i="10"/>
  <c r="E6" i="10"/>
  <c r="D6" i="10"/>
  <c r="E5" i="10"/>
  <c r="D5" i="10"/>
  <c r="E4" i="10"/>
  <c r="D4" i="10"/>
  <c r="I6" i="4"/>
  <c r="H6" i="4"/>
  <c r="I5" i="4"/>
  <c r="H5" i="4"/>
  <c r="I4" i="4"/>
  <c r="H4" i="4"/>
  <c r="E6" i="4"/>
  <c r="D6" i="4"/>
  <c r="E5" i="4"/>
  <c r="D5" i="4"/>
  <c r="E4" i="4"/>
  <c r="D4" i="4"/>
  <c r="N23" i="3"/>
  <c r="M23" i="3"/>
  <c r="I23" i="3"/>
  <c r="H23" i="3"/>
  <c r="D23" i="3"/>
  <c r="C23" i="3"/>
  <c r="N22" i="3"/>
  <c r="M22" i="3"/>
  <c r="I22" i="3"/>
  <c r="H22" i="3"/>
  <c r="D22" i="3"/>
  <c r="C22" i="3"/>
  <c r="D27" i="9"/>
  <c r="E27" i="9"/>
  <c r="H27" i="9"/>
  <c r="I27" i="9"/>
  <c r="N31" i="9"/>
  <c r="N30" i="9"/>
  <c r="N29" i="9"/>
  <c r="N28" i="9"/>
  <c r="N27" i="9"/>
  <c r="M28" i="9"/>
  <c r="M31" i="9"/>
  <c r="M30" i="9"/>
  <c r="M29" i="9"/>
  <c r="M27" i="9"/>
  <c r="D8" i="9"/>
  <c r="E8" i="9"/>
  <c r="H8" i="9"/>
  <c r="I8" i="9"/>
  <c r="U19" i="9"/>
  <c r="U25" i="9"/>
  <c r="U20" i="9"/>
  <c r="U10" i="9"/>
  <c r="U9" i="9"/>
  <c r="T25" i="9"/>
  <c r="T20" i="9"/>
  <c r="T19" i="9"/>
  <c r="T10" i="9"/>
  <c r="T9" i="9"/>
  <c r="T6" i="9"/>
  <c r="T7" i="9"/>
  <c r="AN6" i="6"/>
  <c r="AN7" i="6"/>
  <c r="AN5" i="6"/>
  <c r="AV6" i="6"/>
  <c r="AV7" i="6"/>
  <c r="AV5" i="6"/>
  <c r="AO6" i="6"/>
  <c r="AO7" i="6"/>
  <c r="AO5" i="6"/>
  <c r="AB14" i="6"/>
  <c r="AU6" i="6"/>
  <c r="AU7" i="6"/>
  <c r="AU5" i="6"/>
  <c r="AV25" i="6"/>
  <c r="AU25" i="6"/>
  <c r="AV20" i="6"/>
  <c r="AU20" i="6"/>
  <c r="AV19" i="6"/>
  <c r="AU19" i="6"/>
  <c r="AV14" i="6"/>
  <c r="AU14" i="6"/>
  <c r="AV10" i="6"/>
  <c r="AU10" i="6"/>
  <c r="AV9" i="6"/>
  <c r="AU9" i="6"/>
  <c r="AV4" i="6"/>
  <c r="AU4" i="6"/>
  <c r="AO4" i="6"/>
  <c r="AN4" i="6"/>
  <c r="U6" i="9"/>
  <c r="U7" i="9"/>
  <c r="U5" i="9"/>
  <c r="T5" i="9"/>
  <c r="D8" i="4"/>
  <c r="H8" i="4"/>
  <c r="M25" i="4"/>
  <c r="M25" i="7"/>
  <c r="P25" i="7"/>
  <c r="S25" i="7"/>
  <c r="E8" i="4"/>
  <c r="I8" i="4"/>
  <c r="N25" i="4"/>
  <c r="N25" i="7"/>
  <c r="Q25" i="7"/>
  <c r="S24" i="7"/>
  <c r="T24" i="7"/>
  <c r="S18" i="7"/>
  <c r="T18" i="7"/>
  <c r="D7" i="4"/>
  <c r="E7" i="4"/>
  <c r="H7" i="4"/>
  <c r="I7" i="4"/>
  <c r="H8" i="10"/>
  <c r="M25" i="10"/>
  <c r="AD25" i="10"/>
  <c r="T25" i="10"/>
  <c r="AE25" i="10"/>
  <c r="AA25" i="10"/>
  <c r="AF25" i="10"/>
  <c r="AG25" i="10"/>
  <c r="AH25" i="10"/>
  <c r="E8" i="10"/>
  <c r="I8" i="10"/>
  <c r="AB25" i="10"/>
  <c r="U25" i="10"/>
  <c r="N25" i="10"/>
  <c r="M20" i="10"/>
  <c r="M20" i="4"/>
  <c r="AD20" i="10"/>
  <c r="T20" i="10"/>
  <c r="AE20" i="10"/>
  <c r="AA20" i="10"/>
  <c r="AF20" i="10"/>
  <c r="AG20" i="10"/>
  <c r="AH20" i="10"/>
  <c r="AB20" i="10"/>
  <c r="U20" i="10"/>
  <c r="N20" i="10"/>
  <c r="M19" i="10"/>
  <c r="M19" i="4"/>
  <c r="AD19" i="10"/>
  <c r="T19" i="10"/>
  <c r="AE19" i="10"/>
  <c r="AA19" i="10"/>
  <c r="AF19" i="10"/>
  <c r="AG19" i="10"/>
  <c r="AH19" i="10"/>
  <c r="AB19" i="10"/>
  <c r="U19" i="10"/>
  <c r="N19" i="10"/>
  <c r="M14" i="10"/>
  <c r="M14" i="4"/>
  <c r="AD14" i="10"/>
  <c r="T14" i="10"/>
  <c r="AE14" i="10"/>
  <c r="AA14" i="10"/>
  <c r="AF14" i="10"/>
  <c r="AG14" i="10"/>
  <c r="AH14" i="10"/>
  <c r="AB14" i="10"/>
  <c r="U14" i="10"/>
  <c r="N14" i="10"/>
  <c r="M10" i="10"/>
  <c r="M10" i="4"/>
  <c r="AD10" i="10"/>
  <c r="T10" i="10"/>
  <c r="AE10" i="10"/>
  <c r="AA10" i="10"/>
  <c r="AF10" i="10"/>
  <c r="AG10" i="10"/>
  <c r="AH10" i="10"/>
  <c r="AB10" i="10"/>
  <c r="U10" i="10"/>
  <c r="N10" i="10"/>
  <c r="M9" i="10"/>
  <c r="M9" i="4"/>
  <c r="AD9" i="10"/>
  <c r="T9" i="10"/>
  <c r="AE9" i="10"/>
  <c r="AA9" i="10"/>
  <c r="AF9" i="10"/>
  <c r="AG9" i="10"/>
  <c r="AH9" i="10"/>
  <c r="AB9" i="10"/>
  <c r="U9" i="10"/>
  <c r="N9" i="10"/>
  <c r="M7" i="10"/>
  <c r="M7" i="4"/>
  <c r="AD7" i="10"/>
  <c r="T7" i="10"/>
  <c r="AE7" i="10"/>
  <c r="AA7" i="10"/>
  <c r="AF7" i="10"/>
  <c r="AG7" i="10"/>
  <c r="AH7" i="10"/>
  <c r="AB7" i="10"/>
  <c r="U7" i="10"/>
  <c r="N7" i="10"/>
  <c r="M6" i="10"/>
  <c r="M6" i="4"/>
  <c r="AD6" i="10"/>
  <c r="T6" i="10"/>
  <c r="AE6" i="10"/>
  <c r="AA6" i="10"/>
  <c r="AF6" i="10"/>
  <c r="AG6" i="10"/>
  <c r="AH6" i="10"/>
  <c r="AB6" i="10"/>
  <c r="U6" i="10"/>
  <c r="N6" i="10"/>
  <c r="M5" i="10"/>
  <c r="M5" i="4"/>
  <c r="AD5" i="10"/>
  <c r="T5" i="10"/>
  <c r="AE5" i="10"/>
  <c r="AA5" i="10"/>
  <c r="AF5" i="10"/>
  <c r="AG5" i="10"/>
  <c r="AH5" i="10"/>
  <c r="AB5" i="10"/>
  <c r="U5" i="10"/>
  <c r="N5" i="10"/>
  <c r="M4" i="4"/>
  <c r="D8" i="5"/>
  <c r="E8" i="5"/>
  <c r="H8" i="5"/>
  <c r="I8" i="5"/>
  <c r="M25" i="9"/>
  <c r="N25" i="9"/>
  <c r="M20" i="9"/>
  <c r="N20" i="9"/>
  <c r="N20" i="4"/>
  <c r="M19" i="9"/>
  <c r="N19" i="9"/>
  <c r="N19" i="4"/>
  <c r="M14" i="9"/>
  <c r="N14" i="9"/>
  <c r="N14" i="4"/>
  <c r="M10" i="9"/>
  <c r="N10" i="9"/>
  <c r="N10" i="4"/>
  <c r="M9" i="9"/>
  <c r="N9" i="9"/>
  <c r="N9" i="4"/>
  <c r="M7" i="9"/>
  <c r="N7" i="9"/>
  <c r="N7" i="4"/>
  <c r="M6" i="9"/>
  <c r="N6" i="9"/>
  <c r="N6" i="4"/>
  <c r="M5" i="9"/>
  <c r="N5" i="9"/>
  <c r="N5" i="4"/>
  <c r="M4" i="9"/>
  <c r="N4" i="9"/>
  <c r="N4" i="4"/>
  <c r="N25" i="5"/>
  <c r="N20" i="5"/>
  <c r="N19" i="5"/>
  <c r="N14" i="5"/>
  <c r="N10" i="5"/>
  <c r="N9" i="5"/>
  <c r="M20" i="5"/>
  <c r="M19" i="5"/>
  <c r="M14" i="5"/>
  <c r="M10" i="5"/>
  <c r="M9" i="5"/>
  <c r="P4" i="4"/>
  <c r="P5" i="4"/>
  <c r="P6" i="4"/>
  <c r="P7" i="4"/>
  <c r="P9" i="4"/>
  <c r="P10" i="4"/>
  <c r="P14" i="4"/>
  <c r="P19" i="4"/>
  <c r="P20" i="4"/>
  <c r="P25" i="4"/>
  <c r="D8" i="6"/>
  <c r="H8" i="6"/>
  <c r="M10" i="6"/>
  <c r="AD10" i="6"/>
  <c r="AE10" i="6"/>
  <c r="AA10" i="6"/>
  <c r="AF10" i="6"/>
  <c r="AG10" i="6"/>
  <c r="M9" i="6"/>
  <c r="AD9" i="6"/>
  <c r="AE9" i="6"/>
  <c r="AA9" i="6"/>
  <c r="AF9" i="6"/>
  <c r="AG9" i="6"/>
  <c r="M7" i="6"/>
  <c r="AD7" i="6"/>
  <c r="AE7" i="6"/>
  <c r="AA7" i="6"/>
  <c r="AF7" i="6"/>
  <c r="AG7" i="6"/>
  <c r="M6" i="6"/>
  <c r="AD6" i="6"/>
  <c r="AE6" i="6"/>
  <c r="AA6" i="6"/>
  <c r="AF6" i="6"/>
  <c r="AG6" i="6"/>
  <c r="M5" i="6"/>
  <c r="AD5" i="6"/>
  <c r="AE5" i="6"/>
  <c r="AF5" i="6"/>
  <c r="AG5" i="6"/>
  <c r="M4" i="6"/>
  <c r="AD4" i="6"/>
  <c r="AE4" i="6"/>
  <c r="AF4" i="6"/>
  <c r="AG4" i="6"/>
  <c r="M14" i="6"/>
  <c r="AD14" i="6"/>
  <c r="AE14" i="6"/>
  <c r="AA14" i="6"/>
  <c r="AF14" i="6"/>
  <c r="AG14" i="6"/>
  <c r="M19" i="6"/>
  <c r="AD19" i="6"/>
  <c r="AE19" i="6"/>
  <c r="AF19" i="6"/>
  <c r="AG19" i="6"/>
  <c r="M20" i="6"/>
  <c r="AD20" i="6"/>
  <c r="AE20" i="6"/>
  <c r="AF20" i="6"/>
  <c r="AG20" i="6"/>
  <c r="M25" i="6"/>
  <c r="AD25" i="6"/>
  <c r="AE25" i="6"/>
  <c r="AF25" i="6"/>
  <c r="AG25" i="6"/>
  <c r="N4" i="7"/>
  <c r="Q4" i="7"/>
  <c r="N5" i="7"/>
  <c r="Q5" i="7"/>
  <c r="N6" i="7"/>
  <c r="Q6" i="7"/>
  <c r="N7" i="7"/>
  <c r="Q7" i="7"/>
  <c r="D8" i="7"/>
  <c r="H8" i="7"/>
  <c r="I8" i="7"/>
  <c r="E8" i="7"/>
  <c r="N9" i="7"/>
  <c r="Q9" i="7"/>
  <c r="N10" i="7"/>
  <c r="Q10" i="7"/>
  <c r="N14" i="7"/>
  <c r="Q14" i="7"/>
  <c r="N19" i="7"/>
  <c r="Q19" i="7"/>
  <c r="N20" i="7"/>
  <c r="Q20" i="7"/>
  <c r="M4" i="7"/>
  <c r="P4" i="7"/>
  <c r="S4" i="7"/>
  <c r="M5" i="7"/>
  <c r="P5" i="7"/>
  <c r="S5" i="7"/>
  <c r="M6" i="7"/>
  <c r="P6" i="7"/>
  <c r="S6" i="7"/>
  <c r="M7" i="7"/>
  <c r="P7" i="7"/>
  <c r="S7" i="7"/>
  <c r="S8" i="7"/>
  <c r="M9" i="7"/>
  <c r="P9" i="7"/>
  <c r="S9" i="7"/>
  <c r="M10" i="7"/>
  <c r="P10" i="7"/>
  <c r="S10" i="7"/>
  <c r="S11" i="7"/>
  <c r="S12" i="7"/>
  <c r="S13" i="7"/>
  <c r="M14" i="7"/>
  <c r="P14" i="7"/>
  <c r="S14" i="7"/>
  <c r="S15" i="7"/>
  <c r="S16" i="7"/>
  <c r="S17" i="7"/>
  <c r="M19" i="7"/>
  <c r="P19" i="7"/>
  <c r="S19" i="7"/>
  <c r="M20" i="7"/>
  <c r="P20" i="7"/>
  <c r="S20" i="7"/>
  <c r="S21" i="7"/>
  <c r="S22" i="7"/>
  <c r="S23" i="7"/>
  <c r="S3" i="7"/>
  <c r="T25" i="7"/>
  <c r="T23" i="7"/>
  <c r="T22" i="7"/>
  <c r="T21" i="7"/>
  <c r="T20" i="7"/>
  <c r="T19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AH25" i="6"/>
  <c r="AH4" i="6"/>
  <c r="AH5" i="6"/>
  <c r="AH6" i="6"/>
  <c r="AH7" i="6"/>
  <c r="AH9" i="6"/>
  <c r="AH10" i="6"/>
  <c r="AH14" i="6"/>
  <c r="AH19" i="6"/>
  <c r="AH20" i="6"/>
  <c r="E8" i="6"/>
  <c r="I8" i="6"/>
  <c r="AB25" i="6"/>
  <c r="AB20" i="6"/>
  <c r="AB19" i="6"/>
  <c r="AB10" i="6"/>
  <c r="AB9" i="6"/>
  <c r="N25" i="6"/>
  <c r="N20" i="6"/>
  <c r="N19" i="6"/>
  <c r="N14" i="6"/>
  <c r="N10" i="6"/>
  <c r="N9" i="6"/>
  <c r="N7" i="6"/>
  <c r="N6" i="6"/>
  <c r="N5" i="6"/>
  <c r="N4" i="6"/>
  <c r="M25" i="5"/>
  <c r="N7" i="5"/>
  <c r="M7" i="5"/>
  <c r="N6" i="5"/>
  <c r="M6" i="5"/>
  <c r="N5" i="5"/>
  <c r="M5" i="5"/>
  <c r="N4" i="5"/>
  <c r="M4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<sst xmlns="http://schemas.openxmlformats.org/spreadsheetml/2006/main" count="359" uniqueCount="79">
  <si>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</si>
  <si>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</si>
  <si>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</si>
  <si>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</si>
  <si>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</si>
  <si>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</si>
  <si>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</si>
  <si>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</si>
  <si>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</si>
  <si>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</si>
  <si>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</si>
  <si>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</si>
  <si>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</si>
  <si>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</si>
  <si>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</si>
  <si>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</si>
  <si>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</si>
  <si>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</si>
  <si>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</si>
  <si>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</si>
  <si>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</si>
  <si>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</si>
  <si>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</si>
  <si>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</si>
  <si>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</si>
  <si>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</si>
  <si>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</si>
  <si>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</si>
  <si>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</si>
  <si>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</si>
  <si>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</si>
  <si>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</si>
  <si>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</si>
  <si>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</si>
  <si>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</si>
  <si>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</si>
  <si>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6.5-8</t>
  </si>
  <si>
    <t>8--10</t>
  </si>
  <si>
    <t>10--13</t>
  </si>
  <si>
    <t>13-40</t>
  </si>
  <si>
    <t>10--40</t>
  </si>
  <si>
    <t>6.5--10</t>
  </si>
  <si>
    <t>13--40</t>
  </si>
  <si>
    <t>fit1</t>
  </si>
  <si>
    <t>fit2</t>
  </si>
  <si>
    <t>fit3</t>
  </si>
  <si>
    <t>Fit1</t>
  </si>
  <si>
    <t>Fit2</t>
  </si>
  <si>
    <t>Fit3</t>
  </si>
  <si>
    <t>final systematic</t>
  </si>
  <si>
    <t>absolute</t>
  </si>
  <si>
    <t>total(%)</t>
  </si>
  <si>
    <t>NoFlattening</t>
  </si>
  <si>
    <t>relUncert(%)</t>
  </si>
  <si>
    <t>zVtx cut 10 cm</t>
  </si>
  <si>
    <t>Trg2</t>
  </si>
  <si>
    <t>Trg3</t>
  </si>
  <si>
    <t>6.5--40</t>
  </si>
  <si>
    <t>Trg1= HLT_HIL1DoubleMu0_HighQ</t>
  </si>
  <si>
    <t>0--0.6</t>
  </si>
  <si>
    <t>0.6--1.2</t>
  </si>
  <si>
    <t>1.2--1.6</t>
  </si>
  <si>
    <t>1.6--2.0</t>
  </si>
  <si>
    <t>2.0--2.4</t>
  </si>
  <si>
    <t>0-10</t>
  </si>
  <si>
    <t>10..20</t>
  </si>
  <si>
    <t>20..30</t>
  </si>
  <si>
    <t>MinusMinus</t>
  </si>
  <si>
    <t>PlusPlus</t>
  </si>
  <si>
    <t>Bkg v2</t>
  </si>
  <si>
    <t>HLT_HIL1DoubleMu0_NHitQ&amp;&amp;YessCowboy</t>
  </si>
  <si>
    <t>HLT_HIL1DoubleMu0_HighQ &amp; NoCowboy</t>
  </si>
  <si>
    <t>HLT_HIL1DoubleMu0_HighQ+YesCowboy</t>
  </si>
  <si>
    <t>NOT updated numbers!!! But they are not used!!! The comparison is done in the v2Summary_x.C macros, where the final v2 is included, from the other excel sheet.</t>
  </si>
  <si>
    <t>1.2-1.6</t>
  </si>
  <si>
    <t>Auto Correlation</t>
  </si>
  <si>
    <t>Fit2 (poly)</t>
  </si>
  <si>
    <t>Fit1(CB)</t>
  </si>
  <si>
    <t>Fit3 (Constrained)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</si>
</sst>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4" fontId="3" fillId="7" borderId="0" xfId="0" applyNumberFormat="1" applyFont="1" applyFill="1"/>
    <xf numFmtId="10" fontId="3" fillId="0" borderId="0" xfId="0" applyNumberFormat="1" applyFont="1"/>
    <xf numFmtId="10" fontId="3" fillId="3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0" fontId="4" fillId="3" borderId="0" xfId="0" applyFont="1" applyFill="1"/>
    <xf numFmtId="0" fontId="4" fillId="5" borderId="0" xfId="0" applyFont="1" applyFill="1"/>
    <xf numFmtId="0" fontId="4" fillId="4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5" fillId="3" borderId="0" xfId="0" applyFont="1" applyFill="1"/>
    <xf numFmtId="0" fontId="5" fillId="5" borderId="0" xfId="0" applyFont="1" applyFill="1"/>
    <xf numFmtId="0" fontId="5" fillId="4" borderId="0" xfId="0" applyFont="1" applyFill="1"/>
    <xf numFmtId="164" fontId="3" fillId="10" borderId="0" xfId="0" applyNumberFormat="1" applyFont="1" applyFill="1"/>
    <xf numFmtId="10" fontId="3" fillId="8" borderId="0" xfId="0" applyNumberFormat="1" applyFont="1" applyFill="1"/>
    <xf numFmtId="164" fontId="4" fillId="3" borderId="0" xfId="0" applyNumberFormat="1" applyFont="1" applyFill="1"/>
    <xf numFmtId="164" fontId="4" fillId="5" borderId="0" xfId="0" applyNumberFormat="1" applyFont="1" applyFill="1"/>
    <xf numFmtId="164" fontId="4" fillId="4" borderId="0" xfId="0" applyNumberFormat="1" applyFont="1" applyFill="1"/>
    <xf numFmtId="166" fontId="3" fillId="0" borderId="0" xfId="0" applyNumberFormat="1" applyFont="1"/>
    <xf numFmtId="164" fontId="4" fillId="8" borderId="0" xfId="0" applyNumberFormat="1" applyFont="1" applyFill="1"/>
    <xf numFmtId="0" fontId="4" fillId="9" borderId="0" xfId="0" applyFont="1" applyFill="1"/>
    <xf numFmtId="164" fontId="4" fillId="9" borderId="0" xfId="0" applyNumberFormat="1" applyFont="1" applyFill="1"/>
    <xf numFmtId="164" fontId="6" fillId="9" borderId="0" xfId="0" applyNumberFormat="1" applyFont="1" applyFill="1"/>
    <xf numFmtId="164" fontId="6" fillId="7" borderId="0" xfId="0" applyNumberFormat="1" applyFont="1" applyFill="1"/>
    <xf numFmtId="0" fontId="4" fillId="0" borderId="0" xfId="0" applyFont="1"/>
    <xf numFmtId="164" fontId="6" fillId="3" borderId="0" xfId="0" applyNumberFormat="1" applyFont="1" applyFill="1"/>
    <xf numFmtId="164" fontId="6" fillId="4" borderId="0" xfId="0" applyNumberFormat="1" applyFont="1" applyFill="1"/>
    <xf numFmtId="10" fontId="3" fillId="7" borderId="0" xfId="0" applyNumberFormat="1" applyFont="1" applyFill="1"/>
    <xf numFmtId="164" fontId="4" fillId="7" borderId="0" xfId="0" applyNumberFormat="1" applyFont="1" applyFill="1"/>
    <xf numFmtId="0" fontId="4" fillId="7" borderId="0" xfId="0" applyFont="1" applyFill="1"/>
    <xf numFmtId="164" fontId="3" fillId="11" borderId="0" xfId="0" applyNumberFormat="1" applyFont="1" applyFill="1"/>
    <xf numFmtId="0" fontId="3" fillId="12" borderId="0" xfId="0" applyFont="1" applyFill="1"/>
    <xf numFmtId="164" fontId="3" fillId="12" borderId="0" xfId="0" applyNumberFormat="1" applyFont="1" applyFill="1"/>
    <xf numFmtId="0" fontId="5" fillId="9" borderId="0" xfId="0" applyFont="1" applyFill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7"/>
  <sheetViews>
    <sheetView tabSelected="1" showRuler="0" workbookViewId="0">
      <pane xSplit="3" topLeftCell="D1" activePane="topRight" state="frozen"/>
      <selection pane="topRight" activeCell="J19" sqref="J19"/>
    </sheetView>
  </sheetViews>
  <sheetFormatPr baseColWidth="10" defaultRowHeight="18" x14ac:dyDescent="0"/>
  <cols>
    <col min="1" max="2" width="10.83203125" style="6"/>
    <col min="3" max="3" width="12.33203125" style="6" bestFit="1" customWidth="1"/>
    <col min="4" max="16384" width="10.83203125" style="6"/>
  </cols>
  <sheetData>
    <row r="2" spans="1:16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53</v>
      </c>
    </row>
    <row r="3" spans="1:16" s="2" customFormat="1">
      <c r="A3" s="46" t="s">
        <v>21</v>
      </c>
      <c r="B3" s="46" t="s">
        <v>25</v>
      </c>
      <c r="P3" s="13"/>
    </row>
    <row r="4" spans="1:16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2.18268E-2</v>
      </c>
      <c r="G4" s="12">
        <v>2.26745E-2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2.6931299999999998E-2</v>
      </c>
      <c r="K4" s="12">
        <v>2.1949199999999999E-2</v>
      </c>
      <c r="L4" s="12"/>
      <c r="M4" s="12">
        <f t="shared" ref="M4:M7" si="0">(F4/D4+J4/H4)/2</f>
        <v>3.8721130807295751E-2</v>
      </c>
      <c r="N4" s="12">
        <f>0.5*SQRT((F4/D4)^2*((G4/F4)^2+(E4/D4)^2)+(J4/H4)^2*((K4/J4)^2+(I4/H4)^2))</f>
        <v>2.5054189131353596E-2</v>
      </c>
      <c r="O4" s="12"/>
      <c r="P4" s="39">
        <f t="shared" ref="P4:P25" si="1" xml:space="preserve"> N4/ABS(M4)</f>
        <v>0.64704177303192134</v>
      </c>
    </row>
    <row r="5" spans="1:16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5.6298599999999997E-2</v>
      </c>
      <c r="G5" s="12">
        <v>2.4339699999999999E-2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5.3151900000000002E-2</v>
      </c>
      <c r="K5" s="12">
        <v>2.2808100000000001E-2</v>
      </c>
      <c r="L5" s="12"/>
      <c r="M5" s="12">
        <f t="shared" si="0"/>
        <v>6.7060114602927018E-2</v>
      </c>
      <c r="N5" s="12">
        <f>0.5*SQRT((F5/D5)^2*((G5/F5)^2+(E5/D5)^2)+(J5/H5)^2*((K5/J5)^2+(I5/H5)^2))</f>
        <v>2.043695875063007E-2</v>
      </c>
      <c r="O5" s="12"/>
      <c r="P5" s="39">
        <f t="shared" si="1"/>
        <v>0.30475579816169962</v>
      </c>
    </row>
    <row r="6" spans="1:16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6.5672400000000006E-2</v>
      </c>
      <c r="G6" s="12">
        <v>2.63006E-2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5.9191800000000003E-2</v>
      </c>
      <c r="K6" s="12">
        <v>2.6607100000000002E-2</v>
      </c>
      <c r="L6" s="12"/>
      <c r="M6" s="12">
        <f t="shared" si="0"/>
        <v>7.445789138462372E-2</v>
      </c>
      <c r="N6" s="12">
        <f>0.5*SQRT((F6/D6)^2*((G6/F6)^2+(E6/D6)^2)+(J6/H6)^2*((K6/J6)^2+(I6/H6)^2))</f>
        <v>2.230742056392996E-2</v>
      </c>
      <c r="O6" s="12"/>
      <c r="P6" s="39">
        <f t="shared" si="1"/>
        <v>0.29959780151035353</v>
      </c>
    </row>
    <row r="7" spans="1:16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7.1852899999999997E-2</v>
      </c>
      <c r="G7" s="12">
        <v>2.1751E-2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2.70063E-2</v>
      </c>
      <c r="K7" s="12">
        <v>2.1553800000000001E-2</v>
      </c>
      <c r="L7" s="12"/>
      <c r="M7" s="12">
        <f t="shared" si="0"/>
        <v>6.6687053845070274E-2</v>
      </c>
      <c r="N7" s="12">
        <f>0.5*SQRT((F7/D7)^2*((G7/F7)^2+(E7/D7)^2)+(J7/H7)^2*((K7/J7)^2+(I7/H7)^2))</f>
        <v>2.0653513598462209E-2</v>
      </c>
      <c r="O7" s="12"/>
      <c r="P7" s="39">
        <f t="shared" si="1"/>
        <v>0.30970799289537043</v>
      </c>
    </row>
    <row r="8" spans="1:16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13"/>
    </row>
    <row r="9" spans="1:16" s="2" customFormat="1">
      <c r="A9" s="46"/>
      <c r="B9" s="2" t="s">
        <v>36</v>
      </c>
      <c r="C9" s="46"/>
      <c r="D9" s="46"/>
      <c r="E9" s="46"/>
      <c r="F9" s="5">
        <v>7.1499999999999994E-2</v>
      </c>
      <c r="G9" s="5">
        <v>2.45867E-2</v>
      </c>
      <c r="H9" s="46"/>
      <c r="I9" s="46"/>
      <c r="J9" s="5">
        <v>4.7969999999999999E-2</v>
      </c>
      <c r="K9" s="5">
        <v>2.4590000000000001E-2</v>
      </c>
      <c r="M9" s="5">
        <f>(F9/D8+J9/H8)/2</f>
        <v>7.6167967766187283E-2</v>
      </c>
      <c r="N9" s="5">
        <f>0.5*SQRT((F9/D8)^2*((G9/F9)^2+(E8/D8)^2)+(J9/H8)^2*((K9/J9)^2+(I8/H8)^2))</f>
        <v>2.2168083060374551E-2</v>
      </c>
      <c r="P9" s="13">
        <f t="shared" si="1"/>
        <v>0.29104207070909238</v>
      </c>
    </row>
    <row r="10" spans="1:16" s="2" customFormat="1">
      <c r="A10" s="46"/>
      <c r="B10" s="2" t="s">
        <v>37</v>
      </c>
      <c r="C10" s="46"/>
      <c r="D10" s="46"/>
      <c r="E10" s="46"/>
      <c r="F10" s="5">
        <v>6.9564399999999998E-2</v>
      </c>
      <c r="G10" s="5">
        <v>2.4532499999999999E-2</v>
      </c>
      <c r="H10" s="46"/>
      <c r="I10" s="46"/>
      <c r="J10" s="5">
        <v>8.5370000000000001E-2</v>
      </c>
      <c r="K10" s="5">
        <v>2.32312E-2</v>
      </c>
      <c r="M10" s="5">
        <f>(F10/D7+J10/H7)/2</f>
        <v>0.10449603883053199</v>
      </c>
      <c r="N10" s="5">
        <f>0.5*SQRT((F10/D8)^2*((G10/F10)^2+(E8/D8)^2)+(J10/H8)^2*((K10/J10)^2+(I8/H8)^2))</f>
        <v>2.1539572796733263E-2</v>
      </c>
      <c r="P10" s="13">
        <f t="shared" si="1"/>
        <v>0.20612812732227473</v>
      </c>
    </row>
    <row r="11" spans="1:16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13"/>
    </row>
    <row r="12" spans="1:16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13"/>
    </row>
    <row r="13" spans="1:16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13"/>
    </row>
    <row r="14" spans="1:16" s="2" customFormat="1">
      <c r="A14" s="46"/>
      <c r="B14" s="2" t="s">
        <v>23</v>
      </c>
      <c r="C14" s="46"/>
      <c r="D14" s="46"/>
      <c r="E14" s="46"/>
      <c r="F14" s="5">
        <v>5.4995500000000003E-2</v>
      </c>
      <c r="G14" s="5">
        <v>2.2799E-2</v>
      </c>
      <c r="H14" s="46"/>
      <c r="I14" s="46"/>
      <c r="J14" s="5">
        <v>7.5138000000000002E-3</v>
      </c>
      <c r="K14" s="5">
        <v>2.2197100000000001E-2</v>
      </c>
      <c r="M14" s="5">
        <f>(F14/D8+J14/H8)/2</f>
        <v>3.9860795612557405E-2</v>
      </c>
      <c r="N14" s="5">
        <f>0.5*SQRT((F14/D8)^2*((G14/F14)^2+(E8/D8)^2)+(J14/H8)^2*((K14/J14)^2+(I8/H8)^2))</f>
        <v>2.0285521680012387E-2</v>
      </c>
      <c r="P14" s="13">
        <f t="shared" si="1"/>
        <v>0.50890910149374469</v>
      </c>
    </row>
    <row r="15" spans="1:16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13"/>
    </row>
    <row r="16" spans="1:16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13"/>
    </row>
    <row r="17" spans="1:28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13"/>
    </row>
    <row r="18" spans="1:28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13"/>
    </row>
    <row r="19" spans="1:28" s="2" customFormat="1">
      <c r="A19" s="46"/>
      <c r="B19" s="2" t="s">
        <v>57</v>
      </c>
      <c r="C19" s="46"/>
      <c r="D19" s="46"/>
      <c r="E19" s="46"/>
      <c r="F19" s="7">
        <v>7.3429300000000003E-2</v>
      </c>
      <c r="G19" s="7">
        <v>1.9437200000000002E-2</v>
      </c>
      <c r="H19" s="46"/>
      <c r="I19" s="46"/>
      <c r="J19" s="7">
        <v>4.2090700000000002E-2</v>
      </c>
      <c r="K19" s="7">
        <v>2.9153200000000001E-2</v>
      </c>
      <c r="M19" s="21">
        <f>(F19/D8+J19/H8)/2</f>
        <v>7.3651617328857527E-2</v>
      </c>
      <c r="N19" s="21">
        <f>0.5*SQRT((F19/D8)^2*((G19/F19)^2+(E8/D8)^2)+(J19/H8)^2*((K19/J19)^2+(I8/H8)^2))</f>
        <v>2.233429551334663E-2</v>
      </c>
      <c r="P19" s="13">
        <f t="shared" si="1"/>
        <v>0.3032424313728655</v>
      </c>
    </row>
    <row r="20" spans="1:28" s="2" customFormat="1">
      <c r="A20" s="46" t="s">
        <v>26</v>
      </c>
      <c r="B20" s="2" t="s">
        <v>27</v>
      </c>
      <c r="C20" s="46"/>
      <c r="D20" s="46"/>
      <c r="E20" s="46"/>
      <c r="F20" s="12">
        <v>5.3370000000000001E-2</v>
      </c>
      <c r="G20" s="12">
        <v>2.6325000000000001E-2</v>
      </c>
      <c r="H20" s="46"/>
      <c r="I20" s="46"/>
      <c r="J20" s="8">
        <v>2.4462899999999999E-2</v>
      </c>
      <c r="K20" s="8">
        <v>2.5041999999999998E-2</v>
      </c>
      <c r="M20" s="8">
        <f>(F20/D8+J20/H8)/2</f>
        <v>4.9625391748542094E-2</v>
      </c>
      <c r="N20" s="8">
        <f>0.5*SQRT((F20/D8)^2*((G20/F20)^2+(E8/D8)^2)+(J20/H8)^2*((K20/J20)^2+(I8/H8)^2))</f>
        <v>2.316304400691346E-2</v>
      </c>
      <c r="P20" s="13">
        <f t="shared" si="1"/>
        <v>0.46675790740924378</v>
      </c>
    </row>
    <row r="21" spans="1:28" s="2" customFormat="1">
      <c r="A21" s="46"/>
      <c r="C21" s="46"/>
      <c r="D21" s="46"/>
      <c r="E21" s="46"/>
      <c r="F21" s="12"/>
      <c r="G21" s="12"/>
      <c r="H21" s="46"/>
      <c r="I21" s="46"/>
      <c r="J21" s="8"/>
      <c r="K21" s="8"/>
      <c r="M21" s="8"/>
      <c r="N21" s="8"/>
      <c r="P21" s="13"/>
    </row>
    <row r="22" spans="1:28" s="2" customFormat="1">
      <c r="A22" s="46"/>
      <c r="C22" s="46"/>
      <c r="D22" s="46"/>
      <c r="E22" s="46"/>
      <c r="F22" s="12"/>
      <c r="G22" s="12"/>
      <c r="H22" s="46"/>
      <c r="I22" s="46"/>
      <c r="J22" s="8"/>
      <c r="K22" s="8"/>
      <c r="M22" s="8"/>
      <c r="N22" s="8"/>
      <c r="P22" s="13"/>
    </row>
    <row r="23" spans="1:28" s="2" customFormat="1">
      <c r="A23" s="46"/>
      <c r="C23" s="46"/>
      <c r="D23" s="46"/>
      <c r="E23" s="46"/>
      <c r="F23" s="12"/>
      <c r="G23" s="12"/>
      <c r="H23" s="46"/>
      <c r="I23" s="46"/>
      <c r="J23" s="8"/>
      <c r="K23" s="8"/>
      <c r="M23" s="8"/>
      <c r="N23" s="8"/>
      <c r="P23" s="13"/>
    </row>
    <row r="24" spans="1:28" s="2" customFormat="1">
      <c r="A24" s="46"/>
      <c r="C24" s="46"/>
      <c r="D24" s="46"/>
      <c r="E24" s="46"/>
      <c r="F24" s="12"/>
      <c r="G24" s="12"/>
      <c r="H24" s="46"/>
      <c r="I24" s="46"/>
      <c r="J24" s="8"/>
      <c r="K24" s="8"/>
      <c r="M24" s="8"/>
      <c r="N24" s="8"/>
      <c r="P24" s="13"/>
    </row>
    <row r="25" spans="1:28" s="2" customFormat="1">
      <c r="A25" s="46"/>
      <c r="B25" s="2" t="s">
        <v>57</v>
      </c>
      <c r="C25" s="46"/>
      <c r="D25" s="46"/>
      <c r="E25" s="46"/>
      <c r="F25" s="12">
        <v>3.9724000000000002E-2</v>
      </c>
      <c r="G25" s="12">
        <v>2.7569799999999998E-2</v>
      </c>
      <c r="H25" s="46"/>
      <c r="I25" s="46"/>
      <c r="J25" s="8">
        <v>6.3668100000000005E-2</v>
      </c>
      <c r="K25" s="8">
        <v>2.64911E-2</v>
      </c>
      <c r="M25" s="8">
        <f>(F25/D8+J25/H8)/2</f>
        <v>6.5907366485074864E-2</v>
      </c>
      <c r="N25" s="8">
        <f>0.5*SQRT((F25/D8)^2*((G25/F25)^2+(E8/D8)^2)+(J25/H8)^2*((K25/J25)^2+(I8/H8)^2))</f>
        <v>2.437498440049855E-2</v>
      </c>
      <c r="P25" s="13">
        <f t="shared" si="1"/>
        <v>0.36983702582045086</v>
      </c>
    </row>
    <row r="26" spans="1:28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8.2786100000000001E-2</v>
      </c>
      <c r="G26" s="43">
        <v>2.7947199999999998E-2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4.2571600000000001E-2</v>
      </c>
      <c r="K26" s="43">
        <v>2.8880200000000002E-2</v>
      </c>
      <c r="M26" s="44">
        <f>(F26/$D$26+J26/$H$26)/2</f>
        <v>7.9925222221858716E-2</v>
      </c>
      <c r="N26" s="44">
        <f>0.5*SQRT((F26/D26)^2*((G26/F26)^2+(E26/D26)^2)+(J26/H26)^2*((K26/J26)^2+(I26/H26)^2))</f>
        <v>2.562004222641805E-2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  <c r="W26" s="43">
        <v>1</v>
      </c>
      <c r="X26" s="43">
        <v>1</v>
      </c>
      <c r="Y26" s="43">
        <v>1</v>
      </c>
      <c r="Z26" s="43">
        <v>1</v>
      </c>
      <c r="AA26" s="44">
        <f>(W26/$D$26+Y26/$H$26)/2</f>
        <v>1.2750075418699818</v>
      </c>
      <c r="AB26" s="44">
        <f>0.5*SQRT((W26/$D$26)^2*((X26/W26)^2+($E$26/$D$26)^2)+(Y26/$H$26)^2*((Z26/Y26)^2+($I$26/$H$26)^2))</f>
        <v>0.90156687218614606</v>
      </c>
    </row>
    <row r="27" spans="1:28">
      <c r="F27" s="1" t="s">
        <v>73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mergeCells count="9">
    <mergeCell ref="H8:H25"/>
    <mergeCell ref="I8:I25"/>
    <mergeCell ref="A15:A19"/>
    <mergeCell ref="A20:A25"/>
    <mergeCell ref="B3:B7"/>
    <mergeCell ref="A3:A14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showRuler="0" workbookViewId="0">
      <pane xSplit="3" topLeftCell="D1" activePane="topRight" state="frozen"/>
      <selection pane="topRight" activeCell="W19" sqref="W19"/>
    </sheetView>
  </sheetViews>
  <sheetFormatPr baseColWidth="10" defaultRowHeight="18" x14ac:dyDescent="0"/>
  <cols>
    <col min="1" max="16384" width="10.83203125" style="6"/>
  </cols>
  <sheetData>
    <row r="1" spans="1:34" s="1" customFormat="1">
      <c r="F1" s="1" t="s">
        <v>77</v>
      </c>
      <c r="M1" s="1" t="s">
        <v>46</v>
      </c>
      <c r="P1" s="1" t="s">
        <v>76</v>
      </c>
      <c r="T1" s="1" t="s">
        <v>47</v>
      </c>
      <c r="W1" s="1" t="s">
        <v>78</v>
      </c>
      <c r="AA1" s="1" t="s">
        <v>48</v>
      </c>
      <c r="AD1" s="1" t="s">
        <v>49</v>
      </c>
    </row>
    <row r="2" spans="1:3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</row>
    <row r="3" spans="1:34" s="2" customFormat="1">
      <c r="A3" s="46" t="s">
        <v>21</v>
      </c>
      <c r="B3" s="46" t="s">
        <v>25</v>
      </c>
      <c r="AG3" s="13"/>
    </row>
    <row r="4" spans="1:34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2.2135800000000001E-2</v>
      </c>
      <c r="G4" s="12">
        <v>2.2641600000000001E-2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2.6235899999999999E-2</v>
      </c>
      <c r="K4" s="12">
        <v>2.2001799999999998E-2</v>
      </c>
      <c r="L4" s="12"/>
      <c r="M4" s="12">
        <f t="shared" ref="M4:M7" si="0">(F4/D4+J4/H4)/2</f>
        <v>3.8412581672719479E-2</v>
      </c>
      <c r="N4" s="12">
        <f>0.5*SQRT((F4/D4)^2*((G4/F4)^2+(E4/D4)^2)+(J4/H4)^2*((K4/J4)^2+(I4/H4)^2))</f>
        <v>2.5064723862483294E-2</v>
      </c>
      <c r="O4" s="12"/>
      <c r="P4" s="12">
        <v>2.1669999999999998E-2</v>
      </c>
      <c r="Q4" s="12">
        <v>2.2662600000000001E-2</v>
      </c>
      <c r="R4" s="12">
        <v>2.5409000000000001E-2</v>
      </c>
      <c r="S4" s="12">
        <v>2.2468999999999999E-2</v>
      </c>
      <c r="T4" s="12">
        <f t="shared" ref="T4:T7" si="1">(P4/D4+R4/H4)/2</f>
        <v>3.7385591069706493E-2</v>
      </c>
      <c r="U4" s="12">
        <f t="shared" ref="U4:U7" si="2">0.5*SQRT((P4/D4)^2*((Q4/P4)^2+(E4/D4)^2)+(R4/H4)^2*((S4/R4)^2+(I4/H4)^2))</f>
        <v>2.5337568294978109E-2</v>
      </c>
      <c r="V4" s="12"/>
      <c r="W4" s="12">
        <v>2.3085399999999999E-2</v>
      </c>
      <c r="X4" s="12">
        <v>3.0169999999999999E-2</v>
      </c>
      <c r="Y4" s="12">
        <v>3.2800000000000003E-2</v>
      </c>
      <c r="Z4" s="12">
        <v>2.4705999999999999E-2</v>
      </c>
      <c r="AA4" s="12">
        <f t="shared" ref="AA4:AA7" si="3">(W4/D4+Y4/H4)/2</f>
        <v>4.4388035607944895E-2</v>
      </c>
      <c r="AB4" s="12">
        <f t="shared" ref="AB4:AB7" si="4">0.5*SQRT((W4/D4)^2*((X4/W4)^2+(E4/D4)^2)+(Y4/H4)^2*((Z4/Y4)^2+(I4/H4)^2))</f>
        <v>3.0947376062312466E-2</v>
      </c>
      <c r="AC4" s="12"/>
      <c r="AD4" s="12"/>
      <c r="AE4" s="12"/>
      <c r="AF4" s="12"/>
      <c r="AG4" s="39"/>
      <c r="AH4" s="12"/>
    </row>
    <row r="5" spans="1:34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5.6283600000000003E-2</v>
      </c>
      <c r="G5" s="12">
        <v>2.43828E-2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5.3265399999999997E-2</v>
      </c>
      <c r="K5" s="12">
        <v>2.28761E-2</v>
      </c>
      <c r="L5" s="12"/>
      <c r="M5" s="12">
        <f t="shared" si="0"/>
        <v>6.7120513807592402E-2</v>
      </c>
      <c r="N5" s="12">
        <f>0.5*SQRT((F5/D5)^2*((G5/F5)^2+(E5/D5)^2)+(J5/H5)^2*((K5/J5)^2+(I5/H5)^2))</f>
        <v>2.0484733832687303E-2</v>
      </c>
      <c r="O5" s="12"/>
      <c r="P5" s="12">
        <v>5.6617000000000001E-2</v>
      </c>
      <c r="Q5" s="12">
        <v>2.4330600000000001E-2</v>
      </c>
      <c r="R5" s="12">
        <v>5.3577E-2</v>
      </c>
      <c r="S5" s="12">
        <v>2.281E-2</v>
      </c>
      <c r="T5" s="12">
        <f t="shared" si="1"/>
        <v>6.7515702888170145E-2</v>
      </c>
      <c r="U5" s="12">
        <f t="shared" si="2"/>
        <v>2.0433694866611455E-2</v>
      </c>
      <c r="V5" s="12"/>
      <c r="W5" s="12">
        <v>4.9480000000000003E-2</v>
      </c>
      <c r="X5" s="12">
        <v>2.7869999999999999E-2</v>
      </c>
      <c r="Y5" s="12">
        <v>4.8834000000000002E-2</v>
      </c>
      <c r="Z5" s="12">
        <v>2.6096000000000001E-2</v>
      </c>
      <c r="AA5" s="12">
        <f t="shared" si="3"/>
        <v>6.0237606359053786E-2</v>
      </c>
      <c r="AB5" s="12">
        <f t="shared" si="4"/>
        <v>2.3392624950300544E-2</v>
      </c>
      <c r="AC5" s="12"/>
      <c r="AD5" s="12">
        <f xml:space="preserve"> ABS(M5-defaultFit!M5)</f>
        <v>6.0399204665384509E-5</v>
      </c>
      <c r="AE5" s="12">
        <f xml:space="preserve"> ABS(T5-defaultFit!M5)</f>
        <v>4.5558828524312756E-4</v>
      </c>
      <c r="AF5" s="12">
        <f xml:space="preserve"> ABS(AA5-defaultFit!M5)</f>
        <v>6.8225082438732321E-3</v>
      </c>
      <c r="AG5" s="39">
        <f xml:space="preserve"> SQRT((AD5*AD5+AE5*AE5+AF5*AF5)/3)/ABS(defaultFit!M5)</f>
        <v>5.8871112589438099E-2</v>
      </c>
      <c r="AH5" s="12">
        <f xml:space="preserve"> AG5*ABS(defaultFit!M5)</f>
        <v>3.9479035570495384E-3</v>
      </c>
    </row>
    <row r="6" spans="1:34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6.4411999999999997E-2</v>
      </c>
      <c r="G6" s="12">
        <v>2.6397E-2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5.5173800000000002E-2</v>
      </c>
      <c r="K6" s="12">
        <v>2.6887299999999999E-2</v>
      </c>
      <c r="L6" s="12"/>
      <c r="M6" s="12">
        <f t="shared" si="0"/>
        <v>7.1312853783496194E-2</v>
      </c>
      <c r="N6" s="12">
        <f>0.5*SQRT((F6/D6)^2*((G6/F6)^2+(E6/D6)^2)+(J6/H6)^2*((K6/J6)^2+(I6/H6)^2))</f>
        <v>2.2466548741708288E-2</v>
      </c>
      <c r="O6" s="12"/>
      <c r="P6" s="12">
        <v>2.6575000000000001E-2</v>
      </c>
      <c r="Q6" s="12">
        <v>2.6291100000000001E-2</v>
      </c>
      <c r="R6" s="12">
        <v>5.935E-2</v>
      </c>
      <c r="S6" s="12">
        <v>2.6599999999999999E-2</v>
      </c>
      <c r="T6" s="12">
        <f t="shared" si="1"/>
        <v>5.1206942883328527E-2</v>
      </c>
      <c r="U6" s="12">
        <f t="shared" si="2"/>
        <v>2.2300340737413816E-2</v>
      </c>
      <c r="V6" s="12"/>
      <c r="W6" s="12">
        <v>5.3664099999999999E-2</v>
      </c>
      <c r="X6" s="12">
        <v>2.9267000000000001E-2</v>
      </c>
      <c r="Y6" s="12">
        <v>5.7959999999999998E-2</v>
      </c>
      <c r="Z6" s="12">
        <v>3.1928499999999999E-2</v>
      </c>
      <c r="AA6" s="12">
        <f t="shared" si="3"/>
        <v>6.6554253878499017E-2</v>
      </c>
      <c r="AB6" s="12">
        <f t="shared" si="4"/>
        <v>2.5822949553708733E-2</v>
      </c>
      <c r="AC6" s="12"/>
      <c r="AD6" s="12">
        <f xml:space="preserve"> ABS(M6-defaultFit!M6)</f>
        <v>3.1450376011275261E-3</v>
      </c>
      <c r="AE6" s="12">
        <f xml:space="preserve"> ABS(T6-defaultFit!M6)</f>
        <v>2.3250948501295193E-2</v>
      </c>
      <c r="AF6" s="12">
        <f xml:space="preserve"> ABS(AA6-defaultFit!M6)</f>
        <v>7.9036375061247027E-3</v>
      </c>
      <c r="AG6" s="39">
        <f xml:space="preserve"> SQRT((AD6*AD6+AE6*AE6+AF6*AF6)/3)/ABS(defaultFit!M6)</f>
        <v>0.19197585190583191</v>
      </c>
      <c r="AH6" s="12">
        <f xml:space="preserve"> AG6*ABS(defaultFit!M6)</f>
        <v>1.4294117129675042E-2</v>
      </c>
    </row>
    <row r="7" spans="1:34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7.2453000000000004E-2</v>
      </c>
      <c r="G7" s="12">
        <v>2.1837700000000002E-2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2.64894E-2</v>
      </c>
      <c r="K7" s="12">
        <v>2.1801999999999998E-2</v>
      </c>
      <c r="L7" s="12"/>
      <c r="M7" s="12">
        <f t="shared" si="0"/>
        <v>6.6743396339831548E-2</v>
      </c>
      <c r="N7" s="12">
        <f>0.5*SQRT((F7/D7)^2*((G7/F7)^2+(E7/D7)^2)+(J7/H7)^2*((K7/J7)^2+(I7/H7)^2))</f>
        <v>2.0812982629514844E-2</v>
      </c>
      <c r="O7" s="12"/>
      <c r="P7" s="12">
        <v>7.1901099999999996E-2</v>
      </c>
      <c r="Q7" s="12">
        <v>2.1749999999999999E-2</v>
      </c>
      <c r="R7" s="12">
        <v>2.7028E-2</v>
      </c>
      <c r="S7" s="12">
        <v>2.1590000000000002E-2</v>
      </c>
      <c r="T7" s="12">
        <f t="shared" si="1"/>
        <v>6.6734204952385148E-2</v>
      </c>
      <c r="U7" s="12">
        <f t="shared" si="2"/>
        <v>2.0670217477760048E-2</v>
      </c>
      <c r="V7" s="12"/>
      <c r="W7" s="12">
        <v>6.7874900000000002E-2</v>
      </c>
      <c r="X7" s="12">
        <v>2.5326999999999999E-2</v>
      </c>
      <c r="Y7" s="12">
        <v>2.6545599999999999E-2</v>
      </c>
      <c r="Z7" s="12">
        <v>2.2338799999999999E-2</v>
      </c>
      <c r="AA7" s="12">
        <f t="shared" si="3"/>
        <v>6.3692553216887271E-2</v>
      </c>
      <c r="AB7" s="12">
        <f t="shared" si="4"/>
        <v>2.277857946306678E-2</v>
      </c>
      <c r="AC7" s="12"/>
      <c r="AD7" s="12">
        <f xml:space="preserve"> ABS(M7-defaultFit!M7)</f>
        <v>5.6342494761274509E-5</v>
      </c>
      <c r="AE7" s="12">
        <f xml:space="preserve"> ABS(T7-defaultFit!M7)</f>
        <v>4.7151107314874485E-5</v>
      </c>
      <c r="AF7" s="12">
        <f xml:space="preserve"> ABS(AA7-defaultFit!M7)</f>
        <v>2.9945006281830028E-3</v>
      </c>
      <c r="AG7" s="39">
        <f xml:space="preserve"> SQRT((AD7*AD7+AE7*AE7+AF7*AF7)/3)/ABS(defaultFit!M7)</f>
        <v>2.5933009690947192E-2</v>
      </c>
      <c r="AH7" s="12">
        <f xml:space="preserve"> AG7*ABS(defaultFit!M7)</f>
        <v>1.7293960136249246E-3</v>
      </c>
    </row>
    <row r="8" spans="1:34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D8" s="5"/>
      <c r="AE8" s="5"/>
      <c r="AF8" s="5"/>
      <c r="AG8" s="14"/>
      <c r="AH8" s="5"/>
    </row>
    <row r="9" spans="1:34" s="2" customFormat="1">
      <c r="A9" s="46"/>
      <c r="B9" s="2" t="s">
        <v>36</v>
      </c>
      <c r="C9" s="46"/>
      <c r="D9" s="46"/>
      <c r="E9" s="46"/>
      <c r="F9" s="5">
        <v>7.1999999999999995E-2</v>
      </c>
      <c r="G9" s="5">
        <v>2.46E-2</v>
      </c>
      <c r="H9" s="46"/>
      <c r="I9" s="46"/>
      <c r="J9" s="5">
        <v>4.7969999999999999E-2</v>
      </c>
      <c r="K9" s="5">
        <v>2.4850000000000001E-2</v>
      </c>
      <c r="M9" s="5">
        <f>(F9/D8+J9/H8)/2</f>
        <v>7.6486834234157627E-2</v>
      </c>
      <c r="N9" s="5">
        <f>0.5*SQRT((F9/D8)^2*((G9/F9)^2+(E8/D8)^2)+(J9/H8)^2*((K9/J9)^2+(I8/H8)^2))</f>
        <v>2.2291487204163456E-2</v>
      </c>
      <c r="P9" s="5">
        <v>7.2057999999999997E-2</v>
      </c>
      <c r="Q9" s="5">
        <v>2.4488300000000001E-2</v>
      </c>
      <c r="R9" s="5">
        <v>4.8300000000000003E-2</v>
      </c>
      <c r="S9" s="5">
        <v>2.4590000000000001E-2</v>
      </c>
      <c r="T9" s="5">
        <f>(P9/D8+R9/H8)/2</f>
        <v>7.673412336439886E-2</v>
      </c>
      <c r="U9" s="5">
        <f>0.5*SQRT((P9/D8)^2*((Q9/P9)^2+(E8/D8)^2)+(R9/H8)^2*((S9/R9)^2+(I8/H8)^2))</f>
        <v>2.2123742411298719E-2</v>
      </c>
      <c r="W9" s="5">
        <v>6.7330000000000001E-2</v>
      </c>
      <c r="X9" s="5">
        <v>2.6980000000000001E-2</v>
      </c>
      <c r="Y9" s="5">
        <v>3.3123E-2</v>
      </c>
      <c r="Z9" s="5">
        <v>3.0904999999999998E-2</v>
      </c>
      <c r="AA9" s="5">
        <f>(W9/D8+Y9/H8)/2</f>
        <v>6.404700534908235E-2</v>
      </c>
      <c r="AB9" s="5">
        <f>0.5*SQRT((W9/D8)^2*((X9/W9)^2+(E8/D8)^2)+(Y9/H8)^2*((Z9/Y9)^2+(I8/H8)^2))</f>
        <v>2.6152270235261767E-2</v>
      </c>
      <c r="AD9" s="5">
        <f xml:space="preserve"> ABS(M9-defaultFit!M9)</f>
        <v>3.1886646797034401E-4</v>
      </c>
      <c r="AE9" s="5">
        <f xml:space="preserve"> ABS(T9-defaultFit!M9)</f>
        <v>5.6615559821157624E-4</v>
      </c>
      <c r="AF9" s="5">
        <f xml:space="preserve"> ABS(AA9-defaultFit!M9)</f>
        <v>1.2120962417104933E-2</v>
      </c>
      <c r="AG9" s="14">
        <f xml:space="preserve"> SQRT((AD9*AD9+AE9*AE9+AF9*AF9)/3)/ABS(defaultFit!M9)</f>
        <v>9.2008350640152545E-2</v>
      </c>
      <c r="AH9" s="5">
        <f xml:space="preserve"> AG9*ABS(defaultFit!M9)</f>
        <v>7.0080890857791957E-3</v>
      </c>
    </row>
    <row r="10" spans="1:34" s="2" customFormat="1">
      <c r="A10" s="46"/>
      <c r="B10" s="2" t="s">
        <v>37</v>
      </c>
      <c r="C10" s="46"/>
      <c r="D10" s="46"/>
      <c r="E10" s="46"/>
      <c r="F10" s="5">
        <v>7.0599999999999996E-2</v>
      </c>
      <c r="G10" s="5">
        <v>2.46E-2</v>
      </c>
      <c r="H10" s="46"/>
      <c r="I10" s="46"/>
      <c r="J10" s="5">
        <v>8.6020600000000003E-2</v>
      </c>
      <c r="K10" s="5">
        <v>2.3359999999999999E-2</v>
      </c>
      <c r="M10" s="5">
        <f>(F10/D8+J10/H8)/2</f>
        <v>9.984268924421405E-2</v>
      </c>
      <c r="N10" s="5">
        <f>0.5*SQRT((F10/D8)^2*((G10/F10)^2+(E8/D8)^2)+(J10/H8)^2*((K10/J10)^2+(I8/H8)^2))</f>
        <v>2.1627278616583923E-2</v>
      </c>
      <c r="P10" s="5">
        <v>6.9658700000000004E-2</v>
      </c>
      <c r="Q10" s="5">
        <v>2.4523E-2</v>
      </c>
      <c r="R10" s="5">
        <v>8.5120000000000001E-2</v>
      </c>
      <c r="S10" s="5">
        <v>2.325E-2</v>
      </c>
      <c r="T10" s="5">
        <f>(P10/D8+R10/H8)/2</f>
        <v>9.8668461721513154E-2</v>
      </c>
      <c r="U10" s="5">
        <f>0.5*SQRT((P10/D8)^2*((Q10/P10)^2+(E8/D8)^2)+(R10/H8)^2*((S10/R10)^2+(I8/H8)^2))</f>
        <v>2.1543410551096726E-2</v>
      </c>
      <c r="W10" s="5">
        <v>6.4468899999999996E-2</v>
      </c>
      <c r="X10" s="5">
        <v>2.5530000000000001E-2</v>
      </c>
      <c r="Y10" s="5">
        <v>9.3343499999999996E-2</v>
      </c>
      <c r="Z10" s="5">
        <v>2.648E-2</v>
      </c>
      <c r="AA10" s="5">
        <f>(W10/D8+Y10/H8)/2</f>
        <v>0.10059938305242777</v>
      </c>
      <c r="AB10" s="5">
        <f>0.5*SQRT((W10/D8)^2*((X10/W10)^2+(E8/D8)^2)+(Y10/H8)^2*((Z10/Y10)^2+(I8/H8)^2))</f>
        <v>2.3448923595370631E-2</v>
      </c>
      <c r="AD10" s="5">
        <f xml:space="preserve"> ABS(M10-defaultFit!M10)</f>
        <v>4.6533495863179397E-3</v>
      </c>
      <c r="AE10" s="5">
        <f xml:space="preserve"> ABS(T10-defaultFit!M10)</f>
        <v>5.8275771090188361E-3</v>
      </c>
      <c r="AF10" s="5">
        <f xml:space="preserve"> ABS(AA10-defaultFit!M10)</f>
        <v>3.8966557781042188E-3</v>
      </c>
      <c r="AG10" s="14">
        <f xml:space="preserve"> SQRT((AD10*AD10+AE10*AE10+AF10*AF10)/3)/ABS(defaultFit!M10)</f>
        <v>4.6489062321824141E-2</v>
      </c>
      <c r="AH10" s="5">
        <f xml:space="preserve"> AG10*ABS(defaultFit!M10)</f>
        <v>4.8579228615763569E-3</v>
      </c>
    </row>
    <row r="11" spans="1:34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D11" s="5"/>
      <c r="AE11" s="5"/>
      <c r="AF11" s="5"/>
      <c r="AG11" s="14"/>
      <c r="AH11" s="5"/>
    </row>
    <row r="12" spans="1:34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D12" s="5"/>
      <c r="AE12" s="5"/>
      <c r="AF12" s="5"/>
      <c r="AG12" s="14"/>
      <c r="AH12" s="5"/>
    </row>
    <row r="13" spans="1:34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D13" s="5"/>
      <c r="AE13" s="5"/>
      <c r="AF13" s="5"/>
      <c r="AG13" s="14"/>
      <c r="AH13" s="5"/>
    </row>
    <row r="14" spans="1:34" s="2" customFormat="1">
      <c r="A14" s="46"/>
      <c r="B14" s="2" t="s">
        <v>23</v>
      </c>
      <c r="C14" s="46"/>
      <c r="D14" s="46"/>
      <c r="E14" s="46"/>
      <c r="F14" s="5">
        <v>5.45572E-2</v>
      </c>
      <c r="G14" s="5">
        <v>2.2863999999999999E-2</v>
      </c>
      <c r="H14" s="46"/>
      <c r="I14" s="46"/>
      <c r="J14" s="5">
        <v>8.4229999999999999E-3</v>
      </c>
      <c r="K14" s="5">
        <v>2.231E-2</v>
      </c>
      <c r="M14" s="5">
        <f>(F14/D8+J14/H8)/2</f>
        <v>4.0160687338445515E-2</v>
      </c>
      <c r="N14" s="5">
        <f>0.5*SQRT((F14/D8)^2*((G14/F14)^2+(E8/D8)^2)+(J14/H8)^2*((K14/J14)^2+(I8/H8)^2))</f>
        <v>2.0365416790074524E-2</v>
      </c>
      <c r="P14" s="5">
        <v>5.5883099999999998E-2</v>
      </c>
      <c r="Q14" s="5">
        <v>2.2796299999999999E-2</v>
      </c>
      <c r="R14" s="5">
        <v>1.0751999999999999E-2</v>
      </c>
      <c r="S14" s="5">
        <v>2.2164E-2</v>
      </c>
      <c r="T14" s="5">
        <f>(P14/D8+R14/H8)/2</f>
        <v>4.2490469995418605E-2</v>
      </c>
      <c r="U14" s="5">
        <f>0.5*SQRT((P14/D8)^2*((Q14/P14)^2+(E8/D8)^2)+(R14/H8)^2*((S14/R14)^2+(I8/H8)^2))</f>
        <v>2.0269584198487033E-2</v>
      </c>
      <c r="W14" s="5">
        <v>5.3429400000000002E-2</v>
      </c>
      <c r="X14" s="5">
        <v>2.3425000000000001E-2</v>
      </c>
      <c r="Y14" s="5">
        <v>7.2899999999999996E-3</v>
      </c>
      <c r="Z14" s="5">
        <v>2.4029999999999999E-2</v>
      </c>
      <c r="AA14" s="5">
        <f>(W14/D8+Y14/H8)/2</f>
        <v>3.8719420004773721E-2</v>
      </c>
      <c r="AB14" s="5">
        <f>0.5*SQRT((W14/D8)^2*((X14/W14)^2+(E14/D8)^2)+(Y14/H8)^2*((Z14/Y14)^2+(I8/H8)^2))</f>
        <v>2.13934627240948E-2</v>
      </c>
      <c r="AD14" s="5">
        <f xml:space="preserve"> ABS(M14-defaultFit!M14)</f>
        <v>2.9989172588811008E-4</v>
      </c>
      <c r="AE14" s="5">
        <f xml:space="preserve"> ABS(T14-defaultFit!M14)</f>
        <v>2.6296743828611996E-3</v>
      </c>
      <c r="AF14" s="5">
        <f xml:space="preserve"> ABS(AA14-defaultFit!M14)</f>
        <v>1.1413756077836845E-3</v>
      </c>
      <c r="AG14" s="14">
        <f xml:space="preserve"> SQRT((AD14*AD14+AE14*AE14+AF14*AF14)/3)/ABS(defaultFit!M14)</f>
        <v>4.1748224708754625E-2</v>
      </c>
      <c r="AH14" s="5">
        <f xml:space="preserve"> AG14*ABS(defaultFit!M14)</f>
        <v>1.6641174523027869E-3</v>
      </c>
    </row>
    <row r="15" spans="1:34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  <c r="V15" s="3"/>
      <c r="W15" s="7"/>
      <c r="X15" s="7"/>
      <c r="Y15" s="7"/>
      <c r="Z15" s="7"/>
      <c r="AA15" s="7"/>
      <c r="AB15" s="7"/>
      <c r="AD15" s="7"/>
      <c r="AE15" s="7"/>
      <c r="AF15" s="7"/>
      <c r="AG15" s="15"/>
      <c r="AH15" s="7"/>
    </row>
    <row r="16" spans="1:34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  <c r="V16" s="3"/>
      <c r="W16" s="7"/>
      <c r="X16" s="7"/>
      <c r="Y16" s="7"/>
      <c r="Z16" s="7"/>
      <c r="AA16" s="7"/>
      <c r="AB16" s="7"/>
      <c r="AD16" s="7"/>
      <c r="AE16" s="7"/>
      <c r="AF16" s="7"/>
      <c r="AG16" s="15"/>
      <c r="AH16" s="7"/>
    </row>
    <row r="17" spans="1:34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  <c r="V17" s="3"/>
      <c r="W17" s="7"/>
      <c r="X17" s="7"/>
      <c r="Y17" s="7"/>
      <c r="Z17" s="7"/>
      <c r="AA17" s="7"/>
      <c r="AB17" s="7"/>
      <c r="AD17" s="7"/>
      <c r="AE17" s="7"/>
      <c r="AF17" s="7"/>
      <c r="AG17" s="15"/>
      <c r="AH17" s="7"/>
    </row>
    <row r="18" spans="1:34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  <c r="V18" s="3"/>
      <c r="W18" s="7"/>
      <c r="X18" s="7"/>
      <c r="Y18" s="7"/>
      <c r="Z18" s="7"/>
      <c r="AA18" s="7"/>
      <c r="AB18" s="7"/>
      <c r="AD18" s="7"/>
      <c r="AE18" s="7"/>
      <c r="AF18" s="7"/>
      <c r="AG18" s="15"/>
      <c r="AH18" s="7"/>
    </row>
    <row r="19" spans="1:34" s="2" customFormat="1">
      <c r="A19" s="46"/>
      <c r="B19" s="2" t="s">
        <v>57</v>
      </c>
      <c r="C19" s="46"/>
      <c r="D19" s="46"/>
      <c r="E19" s="46"/>
      <c r="F19" s="7">
        <v>7.3209999999999997E-2</v>
      </c>
      <c r="G19" s="7">
        <v>1.942E-2</v>
      </c>
      <c r="H19" s="46"/>
      <c r="I19" s="46"/>
      <c r="J19" s="7">
        <v>4.0426999999999998E-2</v>
      </c>
      <c r="K19" s="7">
        <v>1.8720000000000001E-2</v>
      </c>
      <c r="M19" s="7">
        <f>(F19/D8+J19/H8)/2</f>
        <v>7.2451528734121168E-2</v>
      </c>
      <c r="N19" s="7">
        <f>0.5*SQRT((F19/D8)^2*((G19/F19)^2+(E8/D8)^2)+(J19/H8)^2*((K19/J19)^2+(I8/H8)^2))</f>
        <v>1.7196057583847794E-2</v>
      </c>
      <c r="P19" s="7">
        <v>7.3034000000000002E-2</v>
      </c>
      <c r="Q19" s="7">
        <v>1.9349999999999999E-2</v>
      </c>
      <c r="R19" s="7">
        <v>4.1281999999999999E-2</v>
      </c>
      <c r="S19" s="7">
        <v>1.8623000000000001E-2</v>
      </c>
      <c r="T19" s="7">
        <f>(P19/D8+R19/H8)/2</f>
        <v>7.2884157525465149E-2</v>
      </c>
      <c r="U19" s="7">
        <f>0.5*SQRT((P19/D8)^2*((Q19/P19)^2+(E8/D8)^2)+(R19/H8)^2*((S19/R19)^2+(I8/H8)^2))</f>
        <v>1.7121027564289445E-2</v>
      </c>
      <c r="V19" s="3"/>
      <c r="W19" s="7">
        <v>7.2111400000000006E-2</v>
      </c>
      <c r="X19" s="7">
        <v>1.9990000000000001E-2</v>
      </c>
      <c r="Y19" s="7">
        <v>4.7659100000000003E-2</v>
      </c>
      <c r="Z19" s="7">
        <v>1.9677400000000001E-2</v>
      </c>
      <c r="AA19" s="7">
        <f>(W19/D8+Y19/H8)/2</f>
        <v>7.6359749008238012E-2</v>
      </c>
      <c r="AB19" s="7">
        <f>0.5*SQRT((W19/D8)^2*((X19/W19)^2+(E8/D8)^2)+(Y19/H8)^2*((Z19/Y19)^2+(I8/H8)^2))</f>
        <v>1.7882119882194028E-2</v>
      </c>
      <c r="AD19" s="7">
        <f xml:space="preserve"> ABS(M19-defaultFit!M19)</f>
        <v>1.2000885947363593E-3</v>
      </c>
      <c r="AE19" s="7">
        <f xml:space="preserve"> ABS(T19-defaultFit!M19)</f>
        <v>7.6745980339237851E-4</v>
      </c>
      <c r="AF19" s="7">
        <f xml:space="preserve"> ABS(AA19-defaultFit!M19)</f>
        <v>2.7081316793804849E-3</v>
      </c>
      <c r="AG19" s="15">
        <f xml:space="preserve"> SQRT((AD19*AD19+AE19*AE19+AF19*AF19)/3)/ABS(defaultFit!M19)</f>
        <v>2.3986609911409856E-2</v>
      </c>
      <c r="AH19" s="7">
        <f xml:space="preserve"> AG19*ABS(defaultFit!M19)</f>
        <v>1.7666526142117399E-3</v>
      </c>
    </row>
    <row r="20" spans="1:34" s="2" customFormat="1">
      <c r="A20" s="46" t="s">
        <v>26</v>
      </c>
      <c r="B20" s="2" t="s">
        <v>27</v>
      </c>
      <c r="C20" s="46"/>
      <c r="D20" s="46"/>
      <c r="E20" s="46"/>
      <c r="F20" s="12">
        <v>5.3859999999999998E-2</v>
      </c>
      <c r="G20" s="12">
        <v>2.6249999999999999E-2</v>
      </c>
      <c r="H20" s="46"/>
      <c r="I20" s="46"/>
      <c r="J20" s="8">
        <v>2.3485099999999998E-2</v>
      </c>
      <c r="K20" s="8">
        <v>2.4002099999999998E-2</v>
      </c>
      <c r="M20" s="8">
        <f>(F20/D8+J20/H8)/2</f>
        <v>4.9314753777475358E-2</v>
      </c>
      <c r="N20" s="8">
        <f>0.5*SQRT((F20/D8)^2*((G20/F20)^2+(E8/D8)^2)+(J20/H8)^2*((K20/J20)^2+(I8/H8)^2))</f>
        <v>2.2676209397854297E-2</v>
      </c>
      <c r="P20" s="8">
        <v>5.3345700000000003E-2</v>
      </c>
      <c r="Q20" s="8">
        <v>2.631E-2</v>
      </c>
      <c r="R20" s="8">
        <v>2.43728E-2</v>
      </c>
      <c r="S20" s="8">
        <v>2.5149999999999999E-2</v>
      </c>
      <c r="T20" s="8">
        <f>(P20/D8+R20/H8)/2</f>
        <v>4.9552476396204512E-2</v>
      </c>
      <c r="U20" s="8">
        <f>0.5*SQRT((P20/D8)^2*((Q20/P20)^2+(E8/D8)^2)+(R20/H8)^2*((S20/R20)^2+(I8/H8)^2))</f>
        <v>2.3203598139112862E-2</v>
      </c>
      <c r="V20" s="3"/>
      <c r="W20" s="8">
        <v>4.5471499999999998E-2</v>
      </c>
      <c r="X20" s="8">
        <v>3.4549999999999997E-2</v>
      </c>
      <c r="Y20" s="8">
        <v>1.82936E-2</v>
      </c>
      <c r="Z20" s="8">
        <v>2.6722599999999999E-2</v>
      </c>
      <c r="AA20" s="8">
        <f>(W20/D8+Y20/H8)/2</f>
        <v>4.0656719927654988E-2</v>
      </c>
      <c r="AB20" s="8">
        <f>0.5*SQRT((W20/D8)^2*((X20/W20)^2+(E8/D8)^2)+(Y20/H8)^2*((Z20/Y20)^2+(I8/H8)^2))</f>
        <v>2.7847655489787196E-2</v>
      </c>
      <c r="AD20" s="8">
        <f xml:space="preserve"> ABS(M20-defaultFit!M20)</f>
        <v>3.1063797106673646E-4</v>
      </c>
      <c r="AE20" s="8">
        <f xml:space="preserve"> ABS(T20-defaultFit!M20)</f>
        <v>7.2915352337582506E-5</v>
      </c>
      <c r="AF20" s="8">
        <f xml:space="preserve"> ABS(AA20-defaultFit!M20)</f>
        <v>8.9686718208871058E-3</v>
      </c>
      <c r="AG20" s="16">
        <f xml:space="preserve"> SQRT((AD20*AD20+AE20*AE20+AF20*AF20)/3)/ABS(defaultFit!M20)</f>
        <v>0.10440907202698997</v>
      </c>
      <c r="AH20" s="8">
        <f xml:space="preserve"> AG20*ABS(defaultFit!M20)</f>
        <v>5.1813411014411254E-3</v>
      </c>
    </row>
    <row r="21" spans="1:34" s="2" customFormat="1">
      <c r="A21" s="46"/>
      <c r="C21" s="46"/>
      <c r="D21" s="46"/>
      <c r="E21" s="46"/>
      <c r="F21" s="12"/>
      <c r="G21" s="12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  <c r="V21" s="3"/>
      <c r="W21" s="8"/>
      <c r="X21" s="8"/>
      <c r="Y21" s="8"/>
      <c r="Z21" s="8"/>
      <c r="AA21" s="8"/>
      <c r="AB21" s="8"/>
      <c r="AD21" s="8"/>
      <c r="AE21" s="8"/>
      <c r="AF21" s="8"/>
      <c r="AG21" s="16"/>
      <c r="AH21" s="8"/>
    </row>
    <row r="22" spans="1:34" s="2" customFormat="1">
      <c r="A22" s="46"/>
      <c r="C22" s="46"/>
      <c r="D22" s="46"/>
      <c r="E22" s="46"/>
      <c r="F22" s="12"/>
      <c r="G22" s="12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  <c r="V22" s="3"/>
      <c r="W22" s="8"/>
      <c r="X22" s="8"/>
      <c r="Y22" s="8"/>
      <c r="Z22" s="8"/>
      <c r="AA22" s="8"/>
      <c r="AB22" s="8"/>
      <c r="AD22" s="8"/>
      <c r="AE22" s="8"/>
      <c r="AF22" s="8"/>
      <c r="AG22" s="16"/>
      <c r="AH22" s="8"/>
    </row>
    <row r="23" spans="1:34" s="2" customFormat="1">
      <c r="A23" s="46"/>
      <c r="C23" s="46"/>
      <c r="D23" s="46"/>
      <c r="E23" s="46"/>
      <c r="F23" s="12"/>
      <c r="G23" s="12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  <c r="V23" s="3"/>
      <c r="W23" s="8"/>
      <c r="X23" s="8"/>
      <c r="Y23" s="8"/>
      <c r="Z23" s="8"/>
      <c r="AA23" s="8"/>
      <c r="AB23" s="8"/>
      <c r="AD23" s="8"/>
      <c r="AE23" s="8"/>
      <c r="AF23" s="8"/>
      <c r="AG23" s="16"/>
      <c r="AH23" s="8"/>
    </row>
    <row r="24" spans="1:34" s="2" customFormat="1">
      <c r="A24" s="46"/>
      <c r="C24" s="46"/>
      <c r="D24" s="46"/>
      <c r="E24" s="46"/>
      <c r="F24" s="12"/>
      <c r="G24" s="12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  <c r="V24" s="3"/>
      <c r="W24" s="8"/>
      <c r="X24" s="8"/>
      <c r="Y24" s="8"/>
      <c r="Z24" s="8"/>
      <c r="AA24" s="8"/>
      <c r="AB24" s="8"/>
      <c r="AD24" s="8"/>
      <c r="AE24" s="8"/>
      <c r="AF24" s="8"/>
      <c r="AG24" s="16"/>
      <c r="AH24" s="8"/>
    </row>
    <row r="25" spans="1:34" s="2" customFormat="1">
      <c r="A25" s="46"/>
      <c r="B25" s="2" t="s">
        <v>57</v>
      </c>
      <c r="C25" s="46"/>
      <c r="D25" s="46"/>
      <c r="E25" s="46"/>
      <c r="F25" s="12">
        <v>3.90041E-2</v>
      </c>
      <c r="G25" s="12">
        <v>2.76E-2</v>
      </c>
      <c r="H25" s="46"/>
      <c r="I25" s="46"/>
      <c r="J25" s="8">
        <v>6.0218500000000001E-2</v>
      </c>
      <c r="K25" s="8">
        <v>2.6630000000000001E-2</v>
      </c>
      <c r="M25" s="8">
        <f>(F25/D8+J25/H8)/2</f>
        <v>6.324992006387746E-2</v>
      </c>
      <c r="N25" s="8">
        <f>0.5*SQRT((F25/D8)^2*((G25/F25)^2+(E8/D8)^2)+(J25/H8)^2*((K25/J25)^2+(I8/H8)^2))</f>
        <v>2.4450233026570723E-2</v>
      </c>
      <c r="P25" s="8">
        <v>3.9506100000000002E-2</v>
      </c>
      <c r="Q25" s="8">
        <v>2.7560000000000001E-2</v>
      </c>
      <c r="R25" s="8">
        <v>6.3562999999999995E-2</v>
      </c>
      <c r="S25" s="8">
        <v>2.6620999999999999E-2</v>
      </c>
      <c r="T25" s="8">
        <f>(P25/D8+R25/H8)/2</f>
        <v>6.5701426917250214E-2</v>
      </c>
      <c r="U25" s="8">
        <f>0.5*SQRT((P25/D8)^2*((Q25/P25)^2+(E8/D8)^2)+(R25/H8)^2*((S25/R25)^2+(I8/H8)^2))</f>
        <v>2.4427894825800139E-2</v>
      </c>
      <c r="V25" s="3"/>
      <c r="W25" s="8">
        <v>3.8975200000000002E-2</v>
      </c>
      <c r="X25" s="8">
        <v>2.785E-2</v>
      </c>
      <c r="Y25" s="8">
        <v>5.7290599999999997E-2</v>
      </c>
      <c r="Z25" s="8">
        <v>2.77922E-2</v>
      </c>
      <c r="AA25" s="8">
        <f>(W25/D8+Y25/H8)/2</f>
        <v>6.1365613263328379E-2</v>
      </c>
      <c r="AB25" s="8">
        <f>0.5*SQRT((W25/D8)^2*((X25/W25)^2+(E8/D8)^2)+(Y25/H8)^2*((Z25/Y25)^2+(I8/H8)^2))</f>
        <v>2.5082633953513529E-2</v>
      </c>
      <c r="AD25" s="8">
        <f xml:space="preserve"> ABS(M25-defaultFit!M25)</f>
        <v>2.6574464211974042E-3</v>
      </c>
      <c r="AE25" s="8">
        <f xml:space="preserve"> ABS(T25-defaultFit!M25)</f>
        <v>2.0593956782465062E-4</v>
      </c>
      <c r="AF25" s="8">
        <f xml:space="preserve"> ABS(AA25-defaultFit!M25)</f>
        <v>4.5417532217464848E-3</v>
      </c>
      <c r="AG25" s="16">
        <f xml:space="preserve"> SQRT((AD25*AD25+AE25*AE25+AF25*AF25)/3)/ABS(defaultFit!M25)</f>
        <v>4.6131296118870305E-2</v>
      </c>
      <c r="AH25" s="8">
        <f xml:space="preserve"> AG25*ABS(defaultFit!M25)</f>
        <v>3.0403922397378969E-3</v>
      </c>
    </row>
    <row r="26" spans="1:34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8.2610000000000003E-2</v>
      </c>
      <c r="G26" s="43">
        <v>2.794E-2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4.4140699999999998E-2</v>
      </c>
      <c r="K26" s="43">
        <v>2.8961000000000001E-2</v>
      </c>
      <c r="M26" s="44">
        <f>(F26/$D$26+J26/$H$26)/2</f>
        <v>8.0812865036003226E-2</v>
      </c>
      <c r="N26" s="44">
        <f>0.5*SQRT((F26/D26)^2*((G26/F26)^2+(E26/D26)^2)+(J26/H26)^2*((K26/J26)^2+(I26/H26)^2))</f>
        <v>2.5653868485718087E-2</v>
      </c>
      <c r="P26" s="43">
        <v>8.2808000000000007E-2</v>
      </c>
      <c r="Q26" s="43">
        <v>2.7952000000000001E-2</v>
      </c>
      <c r="R26" s="43">
        <v>4.2713000000000001E-2</v>
      </c>
      <c r="S26" s="43">
        <v>2.8915E-2</v>
      </c>
      <c r="T26" s="44">
        <f>(P26/$D$26+R26/$H$26)/2</f>
        <v>8.002929920243422E-2</v>
      </c>
      <c r="U26" s="44">
        <f>0.5*SQRT((P26/$D$26)^2*((Q26/P26)^2+($E$26/$D$26)^2)+(R26/$H$26)^2*((S26/R26)^2+($I$26/$H$26)^2))</f>
        <v>2.5638106589521901E-2</v>
      </c>
      <c r="W26" s="43">
        <v>5.1534299999999998E-2</v>
      </c>
      <c r="X26" s="43">
        <v>3.1580999999999998E-2</v>
      </c>
      <c r="Y26" s="43">
        <v>4.0218400000000001E-2</v>
      </c>
      <c r="Z26" s="43">
        <v>3.7588000000000003E-2</v>
      </c>
      <c r="AA26" s="44">
        <f>(W26/$D$26+Y26/$H$26)/2</f>
        <v>5.849528545175485E-2</v>
      </c>
      <c r="AB26" s="44">
        <f>0.5*SQRT((W26/$D$26)^2*((X26/W26)^2+($E$26/$D$26)^2)+(Y26/$H$26)^2*((Z26/Y26)^2+($I$26/$H$26)^2))</f>
        <v>3.1295670293147691E-2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showRuler="0" topLeftCell="A2" workbookViewId="0">
      <pane xSplit="3" topLeftCell="D1" activePane="topRight" state="frozen"/>
      <selection pane="topRight" activeCell="W19" sqref="W19"/>
    </sheetView>
  </sheetViews>
  <sheetFormatPr baseColWidth="10" defaultRowHeight="18" x14ac:dyDescent="0"/>
  <cols>
    <col min="1" max="16384" width="10.83203125" style="6"/>
  </cols>
  <sheetData>
    <row r="1" spans="1:48" s="1" customFormat="1">
      <c r="F1" s="1" t="s">
        <v>58</v>
      </c>
      <c r="P1" s="1" t="s">
        <v>71</v>
      </c>
      <c r="T1" s="1" t="s">
        <v>55</v>
      </c>
      <c r="W1" s="1" t="s">
        <v>72</v>
      </c>
      <c r="AA1" s="1" t="s">
        <v>56</v>
      </c>
      <c r="AD1" s="1" t="s">
        <v>49</v>
      </c>
      <c r="AJ1" s="1" t="s">
        <v>70</v>
      </c>
      <c r="AN1" s="1" t="s">
        <v>56</v>
      </c>
    </row>
    <row r="2" spans="1:48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  <c r="AJ2" s="2" t="s">
        <v>11</v>
      </c>
      <c r="AK2" s="2" t="s">
        <v>12</v>
      </c>
      <c r="AL2" s="2" t="s">
        <v>15</v>
      </c>
      <c r="AM2" s="2" t="s">
        <v>16</v>
      </c>
      <c r="AN2" s="2" t="s">
        <v>4</v>
      </c>
      <c r="AO2" s="2" t="s">
        <v>5</v>
      </c>
      <c r="AQ2" s="2" t="s">
        <v>11</v>
      </c>
      <c r="AR2" s="2" t="s">
        <v>12</v>
      </c>
      <c r="AS2" s="2" t="s">
        <v>15</v>
      </c>
      <c r="AT2" s="2" t="s">
        <v>16</v>
      </c>
      <c r="AU2" s="2" t="s">
        <v>4</v>
      </c>
      <c r="AV2" s="2" t="s">
        <v>5</v>
      </c>
    </row>
    <row r="3" spans="1:48" s="2" customFormat="1">
      <c r="A3" s="46" t="s">
        <v>21</v>
      </c>
      <c r="B3" s="46" t="s">
        <v>25</v>
      </c>
      <c r="AG3" s="13"/>
    </row>
    <row r="4" spans="1:48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1.9E-2</v>
      </c>
      <c r="G4" s="12">
        <v>2.3800000000000002E-2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2.6499999999999999E-2</v>
      </c>
      <c r="K4" s="12">
        <v>2.2800000000000001E-2</v>
      </c>
      <c r="L4" s="12"/>
      <c r="M4" s="42">
        <f t="shared" ref="M4:M7" si="0">(F4/D4+J4/H4)/2</f>
        <v>3.6138517506358395E-2</v>
      </c>
      <c r="N4" s="42">
        <f>0.5*SQRT((F4/D4)^2*((G4/F4)^2+(E4/D4)^2)+(J4/H4)^2*((K4/J4)^2+(I4/H4)^2))</f>
        <v>2.6165739236978614E-2</v>
      </c>
      <c r="O4" s="12"/>
      <c r="P4" s="12">
        <v>-1.6900000000000001E-3</v>
      </c>
      <c r="Q4" s="12">
        <v>3.2500000000000001E-2</v>
      </c>
      <c r="R4" s="12">
        <v>-2.7400000000000001E-2</v>
      </c>
      <c r="S4" s="12">
        <v>3.0599999999999999E-2</v>
      </c>
      <c r="T4" s="42">
        <f>(P4/D4+R4/H4)/2</f>
        <v>-2.3141502266830736E-2</v>
      </c>
      <c r="U4" s="42">
        <f>0.5*SQRT((P4/$D4)^2*((Q4/P4)^2+($E4/$D4)^2)+(R4/$H4)^2*((S4/R4)^2+($I4/$H4)^2))</f>
        <v>3.5436911327580575E-2</v>
      </c>
      <c r="V4" s="12"/>
      <c r="W4" s="12">
        <v>4.2028999999999997E-2</v>
      </c>
      <c r="X4" s="12">
        <v>3.4829899999999997E-2</v>
      </c>
      <c r="Y4" s="12">
        <v>8.0101400000000003E-2</v>
      </c>
      <c r="Z4" s="12">
        <v>3.3644E-2</v>
      </c>
      <c r="AA4" s="42">
        <f t="shared" ref="AA4:AA7" si="1">(W4/D4+Y4/H4)/2</f>
        <v>9.703391597291483E-2</v>
      </c>
      <c r="AB4" s="42">
        <f>0.5*SQRT((W4/$D4)^2*((X4/W4)^2+($E4/$D4)^2)+(Y4/$H4)^2*((Z4/Y4)^2+($I4/$H4)^2))</f>
        <v>3.8445787129509752E-2</v>
      </c>
      <c r="AC4" s="12"/>
      <c r="AD4" s="12">
        <f xml:space="preserve"> ABS(M4-defaultFit!M4)</f>
        <v>2.5826133009373559E-3</v>
      </c>
      <c r="AE4" s="12">
        <f xml:space="preserve"> ABS(T4-defaultFit!M4)</f>
        <v>6.1862633074126483E-2</v>
      </c>
      <c r="AF4" s="12">
        <f xml:space="preserve"> ABS(AA4-defaultFit!M4)</f>
        <v>5.831278516561908E-2</v>
      </c>
      <c r="AG4" s="39">
        <f xml:space="preserve"> SQRT((AD4*AD4+AE4*AE4+AF4*AF4)/3)/ABS(defaultFit!M4)</f>
        <v>1.2681822749205962</v>
      </c>
      <c r="AH4" s="12">
        <f xml:space="preserve"> AG4*ABS(defaultFit!M4)</f>
        <v>4.9105451754694308E-2</v>
      </c>
      <c r="AI4" s="12"/>
      <c r="AJ4" s="12">
        <v>4.2028999999999997E-2</v>
      </c>
      <c r="AK4" s="12">
        <v>3.4829899999999997E-2</v>
      </c>
      <c r="AL4" s="12">
        <v>8.0101400000000003E-2</v>
      </c>
      <c r="AM4" s="12">
        <v>1</v>
      </c>
      <c r="AN4" s="12">
        <f t="shared" ref="AN4" si="2">(AJ4/Q4+AL4/U4)/2</f>
        <v>1.77679725759306</v>
      </c>
      <c r="AO4" s="12">
        <f t="shared" ref="AO4" si="3">0.5*SQRT((AJ4/Q4)^2*((AK4/AJ4)^2+(R4/Q4)^2)+(AL4/U4)^2*((AM4/AL4)^2+(V4/U4)^2))</f>
        <v>14.130272442580685</v>
      </c>
      <c r="AP4" s="12"/>
      <c r="AQ4" s="12">
        <v>1</v>
      </c>
      <c r="AR4" s="12">
        <v>1</v>
      </c>
      <c r="AS4" s="12">
        <v>1</v>
      </c>
      <c r="AT4" s="12">
        <v>1</v>
      </c>
      <c r="AU4" s="12">
        <f t="shared" ref="AU4" si="4">(AQ4/X4+AS4/AB4)/2</f>
        <v>27.360808059344798</v>
      </c>
      <c r="AV4" s="12">
        <f t="shared" ref="AV4" si="5">0.5*SQRT((AQ4/X4)^2*((AR4/AQ4)^2+(Y4/X4)^2)+(AS4/AB4)^2*((AT4/AS4)^2+(AC4/AB4)^2))</f>
        <v>38.27767306664007</v>
      </c>
    </row>
    <row r="5" spans="1:48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0">
        <v>4.9500000000000002E-2</v>
      </c>
      <c r="G5" s="40">
        <v>2.5499999999999998E-2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0">
        <v>3.6700000000000003E-2</v>
      </c>
      <c r="K5" s="40">
        <v>2.4E-2</v>
      </c>
      <c r="L5" s="12"/>
      <c r="M5" s="42">
        <f t="shared" si="0"/>
        <v>5.2810770075311056E-2</v>
      </c>
      <c r="N5" s="42">
        <f>0.5*SQRT((F5/D5)^2*((G5/F5)^2+(E5/D5)^2)+(J5/H5)^2*((K5/J5)^2+(I5/H5)^2))</f>
        <v>2.1455068455681809E-2</v>
      </c>
      <c r="O5" s="12"/>
      <c r="P5" s="40">
        <v>-9.4999999999999998E-3</v>
      </c>
      <c r="Q5" s="40">
        <v>3.44E-2</v>
      </c>
      <c r="R5" s="40">
        <v>1.6799999999999999E-2</v>
      </c>
      <c r="S5" s="12">
        <v>3.2899999999999999E-2</v>
      </c>
      <c r="T5" s="42">
        <f t="shared" ref="T5:T7" si="6">(P5/D5+R5/H5)/2</f>
        <v>4.4824741692532574E-3</v>
      </c>
      <c r="U5" s="42">
        <f t="shared" ref="U5:U7" si="7">0.5*SQRT((P5/$D5)^2*((Q5/P5)^2+($E5/$D5)^2)+(R5/$H5)^2*((S5/R5)^2+($I5/$H5)^2))</f>
        <v>2.9164229695703411E-2</v>
      </c>
      <c r="V5" s="12"/>
      <c r="W5" s="40">
        <v>0.11894100000000001</v>
      </c>
      <c r="X5" s="40">
        <v>3.7429999999999998E-2</v>
      </c>
      <c r="Y5" s="40">
        <v>6.3267500000000004E-2</v>
      </c>
      <c r="Z5" s="40">
        <v>3.4860000000000002E-2</v>
      </c>
      <c r="AA5" s="42">
        <f t="shared" si="1"/>
        <v>0.11162020121045507</v>
      </c>
      <c r="AB5" s="42">
        <f t="shared" ref="AB5:AB7" si="8">0.5*SQRT((W5/$D5)^2*((X5/W5)^2+($E5/$D5)^2)+(Y5/$H5)^2*((Z5/Y5)^2+($I5/$H5)^2))</f>
        <v>3.1338467307575328E-2</v>
      </c>
      <c r="AC5" s="12"/>
      <c r="AD5" s="12">
        <f xml:space="preserve"> ABS(M5-defaultFit!M5)</f>
        <v>1.4249344527615962E-2</v>
      </c>
      <c r="AE5" s="12">
        <f xml:space="preserve"> ABS(T5-defaultFit!M5)</f>
        <v>6.2577640433673754E-2</v>
      </c>
      <c r="AF5" s="12">
        <f xml:space="preserve"> ABS(AA5-defaultFit!M5)</f>
        <v>4.4560086607528054E-2</v>
      </c>
      <c r="AG5" s="39">
        <f xml:space="preserve"> SQRT((AD5*AD5+AE5*AE5+AF5*AF5)/3)/ABS(defaultFit!M5)</f>
        <v>0.67267286467144582</v>
      </c>
      <c r="AH5" s="12">
        <f xml:space="preserve"> AG5*ABS(defaultFit!M5)</f>
        <v>4.5109519395146375E-2</v>
      </c>
      <c r="AI5" s="12"/>
      <c r="AJ5" s="40">
        <v>0.11894100000000001</v>
      </c>
      <c r="AK5" s="40">
        <v>3.7429999999999998E-2</v>
      </c>
      <c r="AL5" s="40">
        <v>6.3267500000000004E-2</v>
      </c>
      <c r="AM5" s="40">
        <v>4.6795099999999999E-2</v>
      </c>
      <c r="AN5" s="12">
        <f>(AJ5/D5+AL5/H5)/2</f>
        <v>0.11162020121045507</v>
      </c>
      <c r="AO5" s="12">
        <f>0.5*SQRT((AJ5/D5)^2*((AK5/AJ5)^2+(E5/D5)^2)+(AL5/H5)^2*((AM5/AL5)^2+(I5/H5)^2))</f>
        <v>3.672059793368989E-2</v>
      </c>
      <c r="AP5" s="12"/>
      <c r="AQ5" s="40">
        <v>2.5700000000000001E-2</v>
      </c>
      <c r="AR5" s="40">
        <v>8.3400000000000002E-2</v>
      </c>
      <c r="AS5" s="40">
        <v>-3.3300000000000003E-2</v>
      </c>
      <c r="AT5" s="40">
        <v>7.5999999999999998E-2</v>
      </c>
      <c r="AU5" s="12">
        <f>(AQ5/D5+AS5/H5)/2</f>
        <v>-4.6783479213683039E-3</v>
      </c>
      <c r="AV5" s="12">
        <f>0.5*SQRT((AQ5/D5)^2*((AR5/AQ5)^2+(E5/D5)^2)+(AS5/H5)^2*((AT5/AS5)^2+(I5/H5)^2))</f>
        <v>6.9130678211447014E-2</v>
      </c>
    </row>
    <row r="6" spans="1:48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0">
        <v>5.11E-2</v>
      </c>
      <c r="G6" s="40">
        <v>2.75E-2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0">
        <v>4.2799999999999998E-2</v>
      </c>
      <c r="K6" s="40">
        <v>2.8899999999999999E-2</v>
      </c>
      <c r="L6" s="12"/>
      <c r="M6" s="42">
        <f t="shared" si="0"/>
        <v>5.5996459252022443E-2</v>
      </c>
      <c r="N6" s="42">
        <f>0.5*SQRT((F6/D6)^2*((G6/F6)^2+(E6/D6)^2)+(J6/H6)^2*((K6/J6)^2+(I6/H6)^2))</f>
        <v>2.3785437792073299E-2</v>
      </c>
      <c r="O6" s="12"/>
      <c r="P6" s="40">
        <v>5.8500000000000003E-2</v>
      </c>
      <c r="Q6" s="40">
        <v>3.7699999999999997E-2</v>
      </c>
      <c r="R6" s="40">
        <v>5.1000000000000004E-3</v>
      </c>
      <c r="S6" s="40">
        <v>4.2000000000000003E-2</v>
      </c>
      <c r="T6" s="42">
        <f t="shared" si="6"/>
        <v>3.7967190815280452E-2</v>
      </c>
      <c r="U6" s="42">
        <f t="shared" si="7"/>
        <v>3.3647394182505709E-2</v>
      </c>
      <c r="V6" s="12"/>
      <c r="W6" s="40">
        <v>4.1738999999999998E-2</v>
      </c>
      <c r="X6" s="40">
        <v>4.0317499999999999E-2</v>
      </c>
      <c r="Y6" s="40">
        <v>7.5358599999999998E-2</v>
      </c>
      <c r="Z6" s="40">
        <v>3.9849999999999997E-2</v>
      </c>
      <c r="AA6" s="42">
        <f t="shared" si="1"/>
        <v>6.9793450777967975E-2</v>
      </c>
      <c r="AB6" s="42">
        <f t="shared" si="8"/>
        <v>3.3801887708891344E-2</v>
      </c>
      <c r="AC6" s="12"/>
      <c r="AD6" s="12">
        <f xml:space="preserve"> ABS(M6-defaultFit!M6)</f>
        <v>1.8461432132601277E-2</v>
      </c>
      <c r="AE6" s="12">
        <f xml:space="preserve"> ABS(T6-defaultFit!M6)</f>
        <v>3.6490700569343268E-2</v>
      </c>
      <c r="AF6" s="12">
        <f xml:space="preserve"> ABS(AA6-defaultFit!M6)</f>
        <v>4.6644406066557453E-3</v>
      </c>
      <c r="AG6" s="39">
        <f xml:space="preserve"> SQRT((AD6*AD6+AE6*AE6+AF6*AF6)/3)/ABS(defaultFit!M6)</f>
        <v>0.3191573990075468</v>
      </c>
      <c r="AH6" s="12">
        <f xml:space="preserve"> AG6*ABS(defaultFit!M6)</f>
        <v>2.3763786949902933E-2</v>
      </c>
      <c r="AI6" s="12"/>
      <c r="AJ6" s="40">
        <v>4.1738999999999998E-2</v>
      </c>
      <c r="AK6" s="40">
        <v>4.0317499999999999E-2</v>
      </c>
      <c r="AL6" s="40">
        <v>7.5358599999999998E-2</v>
      </c>
      <c r="AM6" s="40">
        <v>4.08134E-2</v>
      </c>
      <c r="AN6" s="12">
        <f t="shared" ref="AN6:AN7" si="9">(AJ6/D6+AL6/H6)/2</f>
        <v>6.9793450777967975E-2</v>
      </c>
      <c r="AO6" s="12">
        <f t="shared" ref="AO6:AO9" si="10">0.5*SQRT((AJ6/D6)^2*((AK6/AJ6)^2+(E6/D6)^2)+(AL6/H6)^2*((AM6/AL6)^2+(I6/H6)^2))</f>
        <v>3.4207007340872675E-2</v>
      </c>
      <c r="AP6" s="12"/>
      <c r="AQ6" s="40">
        <v>4.9200000000000001E-2</v>
      </c>
      <c r="AR6" s="40">
        <v>6.5699999999999995E-2</v>
      </c>
      <c r="AS6" s="40">
        <v>5.0000000000000001E-4</v>
      </c>
      <c r="AT6" s="40">
        <v>6.6900000000000001E-2</v>
      </c>
      <c r="AU6" s="12">
        <f t="shared" ref="AU6:AU7" si="11">(AQ6/D6+AS6/H6)/2</f>
        <v>2.967514784011106E-2</v>
      </c>
      <c r="AV6" s="12">
        <f t="shared" ref="AV6:AV7" si="12">0.5*SQRT((AQ6/D6)^2*((AR6/AQ6)^2+(E6/D6)^2)+(AS6/H6)^2*((AT6/AS6)^2+(I6/H6)^2))</f>
        <v>5.5908411532572901E-2</v>
      </c>
    </row>
    <row r="7" spans="1:48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0">
        <v>5.9900000000000002E-2</v>
      </c>
      <c r="G7" s="40">
        <v>2.3400000000000001E-2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0">
        <v>5.0000000000000001E-4</v>
      </c>
      <c r="K7" s="40">
        <v>2.2700000000000001E-2</v>
      </c>
      <c r="L7" s="12"/>
      <c r="M7" s="42">
        <f t="shared" si="0"/>
        <v>4.075026727692882E-2</v>
      </c>
      <c r="N7" s="42">
        <f>0.5*SQRT((F7/D7)^2*((G7/F7)^2+(E7/D7)^2)+(J7/H7)^2*((K7/J7)^2+(I7/H7)^2))</f>
        <v>2.198904034604043E-2</v>
      </c>
      <c r="O7" s="12"/>
      <c r="P7" s="40">
        <v>6.3299999999999995E-2</v>
      </c>
      <c r="Q7" s="40">
        <v>3.0800000000000001E-2</v>
      </c>
      <c r="R7" s="40">
        <v>1E-3</v>
      </c>
      <c r="S7" s="40">
        <v>3.1399999999999997E-2</v>
      </c>
      <c r="T7" s="42">
        <f t="shared" si="6"/>
        <v>4.3381303671748264E-2</v>
      </c>
      <c r="U7" s="42">
        <f t="shared" si="7"/>
        <v>2.9666000911321443E-2</v>
      </c>
      <c r="V7" s="12"/>
      <c r="W7" s="40">
        <v>6.1541499999999999E-2</v>
      </c>
      <c r="X7" s="40">
        <v>3.5577600000000001E-2</v>
      </c>
      <c r="Y7" s="40">
        <v>-1.789E-3</v>
      </c>
      <c r="Z7" s="40">
        <v>3.3008000000000003E-2</v>
      </c>
      <c r="AA7" s="42">
        <f t="shared" si="1"/>
        <v>4.0314341422846976E-2</v>
      </c>
      <c r="AB7" s="42">
        <f t="shared" si="8"/>
        <v>3.2733924895734831E-2</v>
      </c>
      <c r="AC7" s="12"/>
      <c r="AD7" s="12">
        <f xml:space="preserve"> ABS(M7-defaultFit!M7)</f>
        <v>2.5936786568141454E-2</v>
      </c>
      <c r="AE7" s="12">
        <f xml:space="preserve"> ABS(T7-defaultFit!M7)</f>
        <v>2.330575017332201E-2</v>
      </c>
      <c r="AF7" s="12">
        <f xml:space="preserve"> ABS(AA7-defaultFit!M7)</f>
        <v>2.6372712422223298E-2</v>
      </c>
      <c r="AG7" s="39">
        <f xml:space="preserve"> SQRT((AD7*AD7+AE7*AE7+AF7*AF7)/3)/ABS(defaultFit!M7)</f>
        <v>0.37850624301922681</v>
      </c>
      <c r="AH7" s="12">
        <f xml:space="preserve"> AG7*ABS(defaultFit!M7)</f>
        <v>2.5241466208918432E-2</v>
      </c>
      <c r="AI7" s="12"/>
      <c r="AJ7" s="40">
        <v>6.1541499999999999E-2</v>
      </c>
      <c r="AK7" s="40">
        <v>3.5577600000000001E-2</v>
      </c>
      <c r="AL7" s="40">
        <v>-1.789E-3</v>
      </c>
      <c r="AM7" s="40">
        <v>6.2213699999999997E-2</v>
      </c>
      <c r="AN7" s="12">
        <f t="shared" si="9"/>
        <v>4.0314341422846976E-2</v>
      </c>
      <c r="AO7" s="12">
        <f t="shared" si="10"/>
        <v>4.8330911889567132E-2</v>
      </c>
      <c r="AP7" s="12"/>
      <c r="AQ7" s="40">
        <v>-4.5400000000000003E-2</v>
      </c>
      <c r="AR7" s="40">
        <v>9.11E-2</v>
      </c>
      <c r="AS7" s="40">
        <v>-4.1200000000000001E-2</v>
      </c>
      <c r="AT7" s="40">
        <v>9.35E-2</v>
      </c>
      <c r="AU7" s="12">
        <f t="shared" si="11"/>
        <v>-5.841030792632658E-2</v>
      </c>
      <c r="AV7" s="12">
        <f t="shared" si="12"/>
        <v>8.80471644907799E-2</v>
      </c>
    </row>
    <row r="8" spans="1:48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27"/>
      <c r="G8" s="2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27"/>
      <c r="K8" s="27"/>
      <c r="M8" s="5"/>
      <c r="N8" s="5"/>
      <c r="P8" s="27"/>
      <c r="Q8" s="27"/>
      <c r="R8" s="27"/>
      <c r="S8" s="27"/>
      <c r="T8" s="5"/>
      <c r="U8" s="5"/>
      <c r="W8" s="27"/>
      <c r="X8" s="27"/>
      <c r="Y8" s="27"/>
      <c r="Z8" s="27"/>
      <c r="AA8" s="5"/>
      <c r="AB8" s="5"/>
      <c r="AD8" s="5"/>
      <c r="AE8" s="5"/>
      <c r="AF8" s="5"/>
      <c r="AG8" s="14"/>
      <c r="AH8" s="5"/>
      <c r="AJ8" s="27"/>
      <c r="AK8" s="27"/>
      <c r="AL8" s="27"/>
      <c r="AM8" s="27"/>
      <c r="AN8" s="5"/>
      <c r="AO8" s="5"/>
      <c r="AQ8" s="27"/>
      <c r="AR8" s="27"/>
      <c r="AS8" s="27"/>
      <c r="AT8" s="27"/>
      <c r="AU8" s="5"/>
      <c r="AV8" s="5"/>
    </row>
    <row r="9" spans="1:48" s="2" customFormat="1">
      <c r="A9" s="46"/>
      <c r="B9" s="2" t="s">
        <v>36</v>
      </c>
      <c r="C9" s="46"/>
      <c r="D9" s="46"/>
      <c r="E9" s="46"/>
      <c r="F9" s="27">
        <v>4.9160000000000002E-2</v>
      </c>
      <c r="G9" s="27">
        <v>2.7036999999999999E-2</v>
      </c>
      <c r="H9" s="46"/>
      <c r="I9" s="46"/>
      <c r="J9" s="27">
        <v>1.374E-2</v>
      </c>
      <c r="K9" s="27">
        <v>2.7009999999999999E-2</v>
      </c>
      <c r="M9" s="20">
        <f>(F9/D8+J9/H8)/2</f>
        <v>4.0107104216312542E-2</v>
      </c>
      <c r="N9" s="20">
        <f>0.5*SQRT((F9/D8)^2*((G9/F9)^2+(E8/D8)^2)+(J9/H8)^2*((K9/J9)^2+(I8/H8)^2))</f>
        <v>2.4363511266999902E-2</v>
      </c>
      <c r="P9" s="31">
        <v>1.2650000000000001E-3</v>
      </c>
      <c r="Q9" s="31">
        <v>3.7060000000000003E-2</v>
      </c>
      <c r="R9" s="31">
        <v>-3.9899999999999998E-2</v>
      </c>
      <c r="S9" s="31">
        <v>3.9269999999999999E-2</v>
      </c>
      <c r="T9" s="20">
        <f>(P9/D8+R9/H8)/2</f>
        <v>-2.4620524612614044E-2</v>
      </c>
      <c r="U9" s="20">
        <f>0.5*SQRT((P9/$D8)^2*((Q9/P9)^2+($E8/$D8)^2)+(R9/$H8)^2*((S9/R9)^2+($I8/$H8)^2))</f>
        <v>3.4421996967326215E-2</v>
      </c>
      <c r="W9" s="31">
        <v>0.10633099999999999</v>
      </c>
      <c r="X9" s="31">
        <v>3.909E-2</v>
      </c>
      <c r="Y9" s="31">
        <v>7.3515499999999998E-2</v>
      </c>
      <c r="Z9" s="31">
        <v>3.6516899999999998E-2</v>
      </c>
      <c r="AA9" s="20">
        <f>(W9/D8+Y9/H8)/2</f>
        <v>0.11466034210370413</v>
      </c>
      <c r="AB9" s="20">
        <f>0.5*SQRT((W9/D8)^2*((X9/W9)^2+(E8/D8)^2)+(Y9/H8)^2*((Z9/Y9)^2+(I8/H8)^2))</f>
        <v>3.410296462309674E-2</v>
      </c>
      <c r="AD9" s="20">
        <f xml:space="preserve"> ABS(M9-defaultFit!M9)</f>
        <v>3.6060863549874742E-2</v>
      </c>
      <c r="AE9" s="20">
        <f xml:space="preserve"> ABS(T9-defaultFit!M9)</f>
        <v>0.10078849237880133</v>
      </c>
      <c r="AF9" s="20">
        <f xml:space="preserve"> ABS(AA9-defaultFit!M9)</f>
        <v>3.8492374337516844E-2</v>
      </c>
      <c r="AG9" s="26">
        <f xml:space="preserve"> SQRT((AD9*AD9+AE9*AE9+AF9*AF9)/3)/ABS(defaultFit!M9)</f>
        <v>0.86226415771007536</v>
      </c>
      <c r="AH9" s="20">
        <f xml:space="preserve"> AG9*ABS(defaultFit!M9)</f>
        <v>6.567690857039965E-2</v>
      </c>
      <c r="AJ9" s="31">
        <v>0.10633099999999999</v>
      </c>
      <c r="AK9" s="31">
        <v>3.909E-2</v>
      </c>
      <c r="AL9" s="31">
        <v>7.3515499999999998E-2</v>
      </c>
      <c r="AM9" s="31">
        <v>3.6516899999999998E-2</v>
      </c>
      <c r="AN9" s="20">
        <f>(AJ9/D8+AL9/H8)/2</f>
        <v>0.11466034210370413</v>
      </c>
      <c r="AO9" s="20">
        <f>0.5*SQRT((AJ9/D8)^2*((AK9/AJ9)^2+(E8/D8)^2)+(AL9/H8)^2*((AM9/AL9)^2+(I8/H8)^2))</f>
        <v>3.410296462309674E-2</v>
      </c>
      <c r="AQ9" s="31">
        <v>1.20997E-2</v>
      </c>
      <c r="AR9" s="31">
        <v>6.3805500000000001E-2</v>
      </c>
      <c r="AS9" s="31">
        <v>-5.61672E-2</v>
      </c>
      <c r="AT9" s="31">
        <v>7.8956799999999994E-2</v>
      </c>
      <c r="AU9" s="20" t="e">
        <f>(AQ9/X8+AS9/AB8)/2</f>
        <v>#DIV/0!</v>
      </c>
      <c r="AV9" s="20" t="e">
        <f>0.5*SQRT((AQ9/X8)^2*((AR9/AQ9)^2+(Y8/X8)^2)+(AS9/AB8)^2*((AT9/AS9)^2+(AC8/AB8)^2))</f>
        <v>#DIV/0!</v>
      </c>
    </row>
    <row r="10" spans="1:48" s="2" customFormat="1">
      <c r="A10" s="46"/>
      <c r="B10" s="2" t="s">
        <v>37</v>
      </c>
      <c r="C10" s="46"/>
      <c r="D10" s="46"/>
      <c r="E10" s="46"/>
      <c r="F10" s="27">
        <v>6.3999E-2</v>
      </c>
      <c r="G10" s="27">
        <v>2.571E-2</v>
      </c>
      <c r="H10" s="46"/>
      <c r="I10" s="46"/>
      <c r="J10" s="27">
        <v>7.4110200000000001E-2</v>
      </c>
      <c r="K10" s="27">
        <v>2.4455999999999999E-2</v>
      </c>
      <c r="M10" s="20">
        <f>(F10/D8+J10/H8)/2</f>
        <v>8.8042818667609282E-2</v>
      </c>
      <c r="N10" s="20">
        <f>0.5*SQRT((F10/D8)^2*((G10/F10)^2+(E8/D8)^2)+(J10/H8)^2*((K10/J10)^2+(I8/H8)^2))</f>
        <v>2.2621527811315E-2</v>
      </c>
      <c r="O10" s="30"/>
      <c r="P10" s="31">
        <v>5.815E-2</v>
      </c>
      <c r="Q10" s="31">
        <v>3.4823E-2</v>
      </c>
      <c r="R10" s="31">
        <v>5.4019999999999999E-2</v>
      </c>
      <c r="S10" s="31">
        <v>3.4216999999999997E-2</v>
      </c>
      <c r="T10" s="20">
        <f>(P10/D8+R10/H8)/2</f>
        <v>7.150974443725143E-2</v>
      </c>
      <c r="U10" s="20">
        <f>0.5*SQRT((P10/$D8)^2*((Q10/P10)^2+($E8/$D8)^2)+(R10/$H8)^2*((S10/R10)^2+($I8/$H8)^2))</f>
        <v>3.1123502696077082E-2</v>
      </c>
      <c r="W10" s="31">
        <v>6.9445400000000004E-2</v>
      </c>
      <c r="X10" s="31">
        <v>3.80355E-2</v>
      </c>
      <c r="Y10" s="31">
        <v>0.103728</v>
      </c>
      <c r="Z10" s="31">
        <v>3.50817E-2</v>
      </c>
      <c r="AA10" s="20">
        <f>(W10/D8+Y10/H8)/2</f>
        <v>0.11039083915340939</v>
      </c>
      <c r="AB10" s="20">
        <f>0.5*SQRT((W10/D8)^2*((X10/W10)^2+(E8/D8)^2)+(Y10/H8)^2*((Z10/Y10)^2+(I8/H8)^2))</f>
        <v>3.2987922806132941E-2</v>
      </c>
      <c r="AD10" s="20">
        <f xml:space="preserve"> ABS(M10-defaultFit!M10)</f>
        <v>1.6453220162922708E-2</v>
      </c>
      <c r="AE10" s="20">
        <f xml:space="preserve"> ABS(T10-defaultFit!M10)</f>
        <v>3.298629439328056E-2</v>
      </c>
      <c r="AF10" s="20">
        <f xml:space="preserve"> ABS(AA10-defaultFit!M10)</f>
        <v>5.8948003228773971E-3</v>
      </c>
      <c r="AG10" s="26">
        <f xml:space="preserve"> SQRT((AD10*AD10+AE10*AE10+AF10*AF10)/3)/ABS(defaultFit!M10)</f>
        <v>0.20625346342116926</v>
      </c>
      <c r="AH10" s="20">
        <f xml:space="preserve"> AG10*ABS(defaultFit!M10)</f>
        <v>2.1552669922590213E-2</v>
      </c>
      <c r="AJ10" s="31">
        <v>6.9445400000000004E-2</v>
      </c>
      <c r="AK10" s="31">
        <v>3.80355E-2</v>
      </c>
      <c r="AL10" s="31">
        <v>0.103728</v>
      </c>
      <c r="AM10" s="31">
        <v>3.50817E-2</v>
      </c>
      <c r="AN10" s="20">
        <f>(AJ10/D8+AL10/H8)/2</f>
        <v>0.11039083915340939</v>
      </c>
      <c r="AO10" s="20">
        <f>0.5*SQRT((AJ10/D8)^2*((AK10/AJ10)^2+(E8/D8)^2)+(AL10/H8)^2*((AM10/AL10)^2+(I8/H8)^2))</f>
        <v>3.2987922806132941E-2</v>
      </c>
      <c r="AQ10" s="31">
        <v>6.4300300000000005E-2</v>
      </c>
      <c r="AR10" s="31">
        <v>6.8146700000000004E-2</v>
      </c>
      <c r="AS10" s="31">
        <v>8.7185899999999997E-2</v>
      </c>
      <c r="AT10" s="31">
        <v>6.4541500000000002E-2</v>
      </c>
      <c r="AU10" s="20" t="e">
        <f>(AQ10/X8+AS10/AB8)/2</f>
        <v>#DIV/0!</v>
      </c>
      <c r="AV10" s="20" t="e">
        <f>0.5*SQRT((AQ10/X8)^2*((AR10/AQ10)^2+(Y8/X8)^2)+(AS10/AB8)^2*((AT10/AS10)^2+(AC8/AB8)^2))</f>
        <v>#DIV/0!</v>
      </c>
    </row>
    <row r="11" spans="1:48" s="2" customFormat="1">
      <c r="A11" s="46"/>
      <c r="C11" s="46"/>
      <c r="D11" s="46"/>
      <c r="E11" s="46"/>
      <c r="F11" s="27"/>
      <c r="G11" s="27"/>
      <c r="H11" s="46"/>
      <c r="I11" s="46"/>
      <c r="J11" s="27"/>
      <c r="K11" s="27"/>
      <c r="M11" s="5"/>
      <c r="N11" s="5"/>
      <c r="P11" s="27"/>
      <c r="Q11" s="27"/>
      <c r="R11" s="27"/>
      <c r="S11" s="27"/>
      <c r="T11" s="5"/>
      <c r="U11" s="5"/>
      <c r="W11" s="27"/>
      <c r="X11" s="27"/>
      <c r="Y11" s="27"/>
      <c r="Z11" s="27"/>
      <c r="AA11" s="5"/>
      <c r="AB11" s="5"/>
      <c r="AD11" s="5"/>
      <c r="AE11" s="5"/>
      <c r="AF11" s="5"/>
      <c r="AG11" s="14"/>
      <c r="AH11" s="5"/>
      <c r="AJ11" s="27"/>
      <c r="AK11" s="27"/>
      <c r="AL11" s="27"/>
      <c r="AM11" s="27"/>
      <c r="AN11" s="5"/>
      <c r="AO11" s="5"/>
      <c r="AQ11" s="27"/>
      <c r="AR11" s="27"/>
      <c r="AS11" s="27"/>
      <c r="AT11" s="27"/>
      <c r="AU11" s="5"/>
      <c r="AV11" s="5"/>
    </row>
    <row r="12" spans="1:48" s="2" customFormat="1">
      <c r="A12" s="46"/>
      <c r="C12" s="46"/>
      <c r="D12" s="46"/>
      <c r="E12" s="46"/>
      <c r="F12" s="27"/>
      <c r="G12" s="27"/>
      <c r="H12" s="46"/>
      <c r="I12" s="46"/>
      <c r="J12" s="27"/>
      <c r="K12" s="27"/>
      <c r="M12" s="20"/>
      <c r="N12" s="20"/>
      <c r="P12" s="31"/>
      <c r="Q12" s="31"/>
      <c r="R12" s="31"/>
      <c r="S12" s="31"/>
      <c r="T12" s="20"/>
      <c r="U12" s="20"/>
      <c r="W12" s="31"/>
      <c r="X12" s="31"/>
      <c r="Y12" s="31"/>
      <c r="Z12" s="31"/>
      <c r="AA12" s="20"/>
      <c r="AB12" s="20"/>
      <c r="AD12" s="20"/>
      <c r="AE12" s="20"/>
      <c r="AF12" s="20"/>
      <c r="AG12" s="26"/>
      <c r="AH12" s="20"/>
      <c r="AJ12" s="31"/>
      <c r="AK12" s="31"/>
      <c r="AL12" s="31"/>
      <c r="AM12" s="31"/>
      <c r="AN12" s="20"/>
      <c r="AO12" s="20"/>
      <c r="AQ12" s="31"/>
      <c r="AR12" s="31"/>
      <c r="AS12" s="31"/>
      <c r="AT12" s="31"/>
      <c r="AU12" s="20"/>
      <c r="AV12" s="20"/>
    </row>
    <row r="13" spans="1:48" s="2" customFormat="1">
      <c r="A13" s="46"/>
      <c r="C13" s="46"/>
      <c r="D13" s="46"/>
      <c r="E13" s="46"/>
      <c r="F13" s="27"/>
      <c r="G13" s="27"/>
      <c r="H13" s="46"/>
      <c r="I13" s="46"/>
      <c r="J13" s="27"/>
      <c r="K13" s="27"/>
      <c r="M13" s="20"/>
      <c r="N13" s="20"/>
      <c r="P13" s="31"/>
      <c r="Q13" s="31"/>
      <c r="R13" s="31"/>
      <c r="S13" s="31"/>
      <c r="T13" s="20"/>
      <c r="U13" s="20"/>
      <c r="W13" s="31"/>
      <c r="X13" s="31"/>
      <c r="Y13" s="31"/>
      <c r="Z13" s="31"/>
      <c r="AA13" s="20"/>
      <c r="AB13" s="20"/>
      <c r="AD13" s="20"/>
      <c r="AE13" s="20"/>
      <c r="AF13" s="20"/>
      <c r="AG13" s="26"/>
      <c r="AH13" s="20"/>
      <c r="AJ13" s="31"/>
      <c r="AK13" s="31"/>
      <c r="AL13" s="31"/>
      <c r="AM13" s="31"/>
      <c r="AN13" s="20"/>
      <c r="AO13" s="20"/>
      <c r="AQ13" s="31"/>
      <c r="AR13" s="31"/>
      <c r="AS13" s="31"/>
      <c r="AT13" s="31"/>
      <c r="AU13" s="20"/>
      <c r="AV13" s="20"/>
    </row>
    <row r="14" spans="1:48" s="2" customFormat="1">
      <c r="A14" s="46"/>
      <c r="B14" s="2" t="s">
        <v>23</v>
      </c>
      <c r="C14" s="46"/>
      <c r="D14" s="46"/>
      <c r="E14" s="46"/>
      <c r="F14" s="27">
        <v>5.1920000000000001E-2</v>
      </c>
      <c r="G14" s="27">
        <v>2.3518000000000001E-2</v>
      </c>
      <c r="H14" s="46"/>
      <c r="I14" s="46"/>
      <c r="J14" s="27">
        <v>-3.7599999999999999E-3</v>
      </c>
      <c r="K14" s="27">
        <v>2.3172999999999999E-2</v>
      </c>
      <c r="M14" s="5">
        <f>(F14/D8+J14/H8)/2</f>
        <v>3.0714941515746108E-2</v>
      </c>
      <c r="N14" s="5">
        <f>0.5*SQRT((F14/D8)^2*((G14/F14)^2+(E8/D8)^2)+(J14/H8)^2*((K14/J14)^2+(I8/H8)^2))</f>
        <v>2.1048227417714574E-2</v>
      </c>
      <c r="P14" s="27">
        <v>4.8434999999999999E-2</v>
      </c>
      <c r="Q14" s="27">
        <v>3.0929999999999999E-2</v>
      </c>
      <c r="R14" s="27">
        <v>1.2664999999999999E-2</v>
      </c>
      <c r="S14" s="27">
        <v>3.1316099999999999E-2</v>
      </c>
      <c r="T14" s="5">
        <f>(P14/D8+R14/H8)/2</f>
        <v>3.8959677636381557E-2</v>
      </c>
      <c r="U14" s="5">
        <f>0.5*SQRT((P14/$D8)^2*((Q14/P14)^2+($E8/$D8)^2)+(R14/$H8)^2*((S14/R14)^2+($I8/$H8)^2))</f>
        <v>2.8059928568483283E-2</v>
      </c>
      <c r="W14" s="27">
        <v>5.7200000000000001E-2</v>
      </c>
      <c r="X14" s="27">
        <v>3.5840400000000001E-2</v>
      </c>
      <c r="Y14" s="27">
        <v>-2.2748600000000001E-2</v>
      </c>
      <c r="Z14" s="27">
        <v>3.4313000000000003E-2</v>
      </c>
      <c r="AA14" s="5">
        <f>(W14/D8+Y14/H8)/2</f>
        <v>2.1981218835363837E-2</v>
      </c>
      <c r="AB14" s="5">
        <f>0.5*SQRT((W14/D8)^2*((X14/W14)^2+(E8/D8)^2)+(Y14/H8)^2*((Z14/Y14)^2+(I8/H8)^2))</f>
        <v>3.1631986454286665E-2</v>
      </c>
      <c r="AD14" s="5">
        <f xml:space="preserve"> ABS(M14-defaultFit!M14)</f>
        <v>9.145854096811297E-3</v>
      </c>
      <c r="AE14" s="5">
        <f xml:space="preserve"> ABS(T14-defaultFit!M14)</f>
        <v>9.0111797617584838E-4</v>
      </c>
      <c r="AF14" s="5">
        <f xml:space="preserve"> ABS(AA14-defaultFit!M14)</f>
        <v>1.7879576777193568E-2</v>
      </c>
      <c r="AG14" s="14">
        <f xml:space="preserve"> SQRT((AD14*AD14+AE14*AE14+AF14*AF14)/3)/ABS(defaultFit!M14)</f>
        <v>0.29117776904664344</v>
      </c>
      <c r="AH14" s="5">
        <f xml:space="preserve"> AG14*ABS(defaultFit!M14)</f>
        <v>1.1606577538888699E-2</v>
      </c>
      <c r="AJ14" s="27">
        <v>5.7200000000000001E-2</v>
      </c>
      <c r="AK14" s="27">
        <v>3.5840400000000001E-2</v>
      </c>
      <c r="AL14" s="27">
        <v>-2.2748600000000001E-2</v>
      </c>
      <c r="AM14" s="27">
        <v>3.4313000000000003E-2</v>
      </c>
      <c r="AN14" s="5">
        <f>(AJ14/D8+AL14/H8)/2</f>
        <v>2.1981218835363837E-2</v>
      </c>
      <c r="AO14" s="5">
        <f>0.5*SQRT((AJ14/D8)^2*((AK14/AJ14)^2+(E8/D8)^2)+(AL14/H8)^2*((AM14/AL14)^2+(I8/H8)^2))</f>
        <v>3.1631986454286665E-2</v>
      </c>
      <c r="AQ14" s="27">
        <v>4.6586599999999999E-2</v>
      </c>
      <c r="AR14" s="27">
        <v>4.8473799999999997E-2</v>
      </c>
      <c r="AS14" s="27">
        <v>-3.3009799999999999E-2</v>
      </c>
      <c r="AT14" s="27">
        <v>4.9094699999999998E-2</v>
      </c>
      <c r="AU14" s="5" t="e">
        <f>(AQ14/X8+AS14/AB8)/2</f>
        <v>#DIV/0!</v>
      </c>
      <c r="AV14" s="5" t="e">
        <f>0.5*SQRT((AQ14/X8)^2*((AR14/AQ14)^2+(Y14/X8)^2)+(AS14/AB8)^2*((AT14/AS14)^2+(AC8/AB8)^2))</f>
        <v>#DIV/0!</v>
      </c>
    </row>
    <row r="15" spans="1:48" s="2" customFormat="1">
      <c r="A15" s="46" t="s">
        <v>24</v>
      </c>
      <c r="B15" s="2" t="s">
        <v>22</v>
      </c>
      <c r="C15" s="46"/>
      <c r="D15" s="46"/>
      <c r="E15" s="46"/>
      <c r="F15" s="28"/>
      <c r="G15" s="28"/>
      <c r="H15" s="46"/>
      <c r="I15" s="46"/>
      <c r="J15" s="28"/>
      <c r="K15" s="28"/>
      <c r="M15" s="7"/>
      <c r="N15" s="7"/>
      <c r="P15" s="28"/>
      <c r="Q15" s="28"/>
      <c r="R15" s="28"/>
      <c r="S15" s="28"/>
      <c r="T15" s="7"/>
      <c r="U15" s="7"/>
      <c r="V15" s="3"/>
      <c r="W15" s="28"/>
      <c r="X15" s="28"/>
      <c r="Y15" s="28"/>
      <c r="Z15" s="28"/>
      <c r="AA15" s="7"/>
      <c r="AB15" s="7"/>
      <c r="AD15" s="7"/>
      <c r="AE15" s="7"/>
      <c r="AF15" s="7"/>
      <c r="AG15" s="15"/>
      <c r="AH15" s="7"/>
      <c r="AJ15" s="28"/>
      <c r="AK15" s="28"/>
      <c r="AL15" s="28"/>
      <c r="AM15" s="28"/>
      <c r="AN15" s="7"/>
      <c r="AO15" s="7"/>
      <c r="AQ15" s="28"/>
      <c r="AR15" s="28"/>
      <c r="AS15" s="28"/>
      <c r="AT15" s="28"/>
      <c r="AU15" s="7"/>
      <c r="AV15" s="7"/>
    </row>
    <row r="16" spans="1:48" s="2" customFormat="1">
      <c r="A16" s="46"/>
      <c r="B16" s="2" t="s">
        <v>38</v>
      </c>
      <c r="C16" s="46"/>
      <c r="D16" s="46"/>
      <c r="E16" s="46"/>
      <c r="F16" s="28"/>
      <c r="G16" s="28"/>
      <c r="H16" s="46"/>
      <c r="I16" s="46"/>
      <c r="J16" s="28"/>
      <c r="K16" s="28"/>
      <c r="M16" s="7"/>
      <c r="N16" s="7"/>
      <c r="P16" s="28"/>
      <c r="Q16" s="28"/>
      <c r="R16" s="28"/>
      <c r="S16" s="28"/>
      <c r="T16" s="7"/>
      <c r="U16" s="7"/>
      <c r="V16" s="3"/>
      <c r="W16" s="28"/>
      <c r="X16" s="28"/>
      <c r="Y16" s="28"/>
      <c r="Z16" s="28"/>
      <c r="AA16" s="7"/>
      <c r="AB16" s="7"/>
      <c r="AD16" s="7"/>
      <c r="AE16" s="7"/>
      <c r="AF16" s="7"/>
      <c r="AG16" s="15"/>
      <c r="AH16" s="7"/>
      <c r="AJ16" s="28"/>
      <c r="AK16" s="28"/>
      <c r="AL16" s="28"/>
      <c r="AM16" s="28"/>
      <c r="AN16" s="7"/>
      <c r="AO16" s="7"/>
      <c r="AQ16" s="28"/>
      <c r="AR16" s="28"/>
      <c r="AS16" s="28"/>
      <c r="AT16" s="28"/>
      <c r="AU16" s="7"/>
      <c r="AV16" s="7"/>
    </row>
    <row r="17" spans="1:48" s="2" customFormat="1">
      <c r="A17" s="46"/>
      <c r="B17" s="2" t="s">
        <v>39</v>
      </c>
      <c r="C17" s="46"/>
      <c r="D17" s="46"/>
      <c r="E17" s="46"/>
      <c r="F17" s="28"/>
      <c r="G17" s="28"/>
      <c r="H17" s="46"/>
      <c r="I17" s="46"/>
      <c r="J17" s="28"/>
      <c r="K17" s="28"/>
      <c r="M17" s="7"/>
      <c r="N17" s="7"/>
      <c r="P17" s="28"/>
      <c r="Q17" s="28"/>
      <c r="R17" s="28"/>
      <c r="S17" s="28"/>
      <c r="T17" s="7"/>
      <c r="U17" s="7"/>
      <c r="V17" s="3"/>
      <c r="W17" s="28"/>
      <c r="X17" s="28"/>
      <c r="Y17" s="28"/>
      <c r="Z17" s="28"/>
      <c r="AA17" s="7"/>
      <c r="AB17" s="7"/>
      <c r="AD17" s="7"/>
      <c r="AE17" s="7"/>
      <c r="AF17" s="7"/>
      <c r="AG17" s="15"/>
      <c r="AH17" s="7"/>
      <c r="AJ17" s="28"/>
      <c r="AK17" s="28"/>
      <c r="AL17" s="28"/>
      <c r="AM17" s="28"/>
      <c r="AN17" s="7"/>
      <c r="AO17" s="7"/>
      <c r="AQ17" s="28"/>
      <c r="AR17" s="28"/>
      <c r="AS17" s="28"/>
      <c r="AT17" s="28"/>
      <c r="AU17" s="7"/>
      <c r="AV17" s="7"/>
    </row>
    <row r="18" spans="1:48" s="2" customFormat="1">
      <c r="A18" s="46"/>
      <c r="B18" s="2" t="s">
        <v>40</v>
      </c>
      <c r="C18" s="46"/>
      <c r="D18" s="46"/>
      <c r="E18" s="46"/>
      <c r="F18" s="28"/>
      <c r="G18" s="28"/>
      <c r="H18" s="46"/>
      <c r="I18" s="46"/>
      <c r="J18" s="28"/>
      <c r="K18" s="28"/>
      <c r="M18" s="7"/>
      <c r="N18" s="7"/>
      <c r="P18" s="28"/>
      <c r="Q18" s="28"/>
      <c r="R18" s="28"/>
      <c r="S18" s="28"/>
      <c r="T18" s="7"/>
      <c r="U18" s="7"/>
      <c r="V18" s="3"/>
      <c r="W18" s="28"/>
      <c r="X18" s="28"/>
      <c r="Y18" s="28"/>
      <c r="Z18" s="28"/>
      <c r="AA18" s="7"/>
      <c r="AB18" s="7"/>
      <c r="AD18" s="7"/>
      <c r="AE18" s="7"/>
      <c r="AF18" s="7"/>
      <c r="AG18" s="15"/>
      <c r="AH18" s="7"/>
      <c r="AJ18" s="28"/>
      <c r="AK18" s="28"/>
      <c r="AL18" s="28"/>
      <c r="AM18" s="28"/>
      <c r="AN18" s="7"/>
      <c r="AO18" s="7"/>
      <c r="AQ18" s="28"/>
      <c r="AR18" s="28"/>
      <c r="AS18" s="28"/>
      <c r="AT18" s="28"/>
      <c r="AU18" s="7"/>
      <c r="AV18" s="7"/>
    </row>
    <row r="19" spans="1:48" s="2" customFormat="1">
      <c r="A19" s="46"/>
      <c r="B19" s="2" t="s">
        <v>57</v>
      </c>
      <c r="C19" s="46"/>
      <c r="D19" s="46"/>
      <c r="E19" s="46"/>
      <c r="F19" s="33">
        <v>6.6414000000000001E-2</v>
      </c>
      <c r="G19" s="33">
        <v>2.0224499999999999E-2</v>
      </c>
      <c r="H19" s="46"/>
      <c r="I19" s="46"/>
      <c r="J19" s="33">
        <v>2.7390000000000001E-2</v>
      </c>
      <c r="K19" s="33">
        <v>1.9529999999999999E-2</v>
      </c>
      <c r="M19" s="21">
        <f>(F19/D8+J19/H8)/2</f>
        <v>5.9809346663968019E-2</v>
      </c>
      <c r="N19" s="21">
        <f>0.5*SQRT((F19/D8)^2*((G19/F19)^2+(E8/D8)^2)+(J19/H8)^2*((K19/J19)^2+(I8/H8)^2))</f>
        <v>1.792366640480314E-2</v>
      </c>
      <c r="P19" s="33">
        <v>5.3257800000000001E-2</v>
      </c>
      <c r="Q19" s="33">
        <v>2.7871E-2</v>
      </c>
      <c r="R19" s="33">
        <v>2.5203199999999999E-2</v>
      </c>
      <c r="S19" s="33">
        <v>2.7628799999999998E-2</v>
      </c>
      <c r="T19" s="21">
        <f>(P19/D8+R19/H8)/2</f>
        <v>5.0025612503899017E-2</v>
      </c>
      <c r="U19" s="21">
        <f>0.5*SQRT((P19/$D8)^2*((Q19/P19)^2+($E8/$D8)^2)+(R19/$H8)^2*((S19/R19)^2+($I8/$H8)^2))</f>
        <v>2.5018718934980477E-2</v>
      </c>
      <c r="V19" s="3"/>
      <c r="W19" s="32">
        <v>8.4004999999999996E-2</v>
      </c>
      <c r="X19" s="32">
        <v>2.9430000000000001E-2</v>
      </c>
      <c r="Y19" s="32">
        <v>3.3725699999999997E-2</v>
      </c>
      <c r="Z19" s="32">
        <v>2.7539999999999999E-2</v>
      </c>
      <c r="AA19" s="21">
        <f>(W19/D8+Y19/H8)/2</f>
        <v>7.5065287460886823E-2</v>
      </c>
      <c r="AB19" s="21">
        <f>0.5*SQRT((W19/D8)^2*((X19/W19)^2+(E8/D8)^2)+(Y19/H8)^2*((Z19/Y19)^2+(I8/H8)^2))</f>
        <v>2.5695911665013071E-2</v>
      </c>
      <c r="AD19" s="7">
        <f xml:space="preserve"> ABS(M19-defaultFit!M19)</f>
        <v>1.3842270664889508E-2</v>
      </c>
      <c r="AE19" s="7">
        <f xml:space="preserve"> ABS(T19-defaultFit!M19)</f>
        <v>2.362600482495851E-2</v>
      </c>
      <c r="AF19" s="7">
        <f xml:space="preserve"> ABS(AA19-defaultFit!M19)</f>
        <v>1.413670132029296E-3</v>
      </c>
      <c r="AG19" s="15">
        <f xml:space="preserve"> SQRT((AD19*AD19+AE19*AE19+AF19*AF19)/3)/ABS(defaultFit!M19)</f>
        <v>0.21493483491036697</v>
      </c>
      <c r="AH19" s="7">
        <f xml:space="preserve"> AG19*ABS(defaultFit!M19)</f>
        <v>1.5830298211459516E-2</v>
      </c>
      <c r="AJ19" s="32">
        <v>4.5826399999999998E-3</v>
      </c>
      <c r="AK19" s="32">
        <v>5.5254999999999999E-2</v>
      </c>
      <c r="AL19" s="32">
        <v>4.52573E-2</v>
      </c>
      <c r="AM19" s="32">
        <v>4.75982E-2</v>
      </c>
      <c r="AN19" s="21">
        <f>(AJ19/D8+AL19/H8)/2</f>
        <v>3.1763828484483253E-2</v>
      </c>
      <c r="AO19" s="21">
        <f>0.5*SQRT((AJ19/D8)^2*((AK19/AJ19)^2+(E8/D8)^2)+(AL19/H8)^2*((AM19/AL19)^2+(I8/H8)^2))</f>
        <v>4.64952792629207E-2</v>
      </c>
      <c r="AQ19" s="32">
        <v>4.5826399999999998E-3</v>
      </c>
      <c r="AR19" s="32">
        <v>5.5254999999999999E-2</v>
      </c>
      <c r="AS19" s="32">
        <v>4.52573E-2</v>
      </c>
      <c r="AT19" s="32">
        <v>4.75982E-2</v>
      </c>
      <c r="AU19" s="21" t="e">
        <f>(AQ19/X8+AS19/AB8)/2</f>
        <v>#DIV/0!</v>
      </c>
      <c r="AV19" s="21" t="e">
        <f>0.5*SQRT((AQ19/X8)^2*((AR19/AQ19)^2+(Y8/X8)^2)+(AS19/AB8)^2*((AT19/AS19)^2+(AC8/AB8)^2))</f>
        <v>#DIV/0!</v>
      </c>
    </row>
    <row r="20" spans="1:48" s="2" customFormat="1">
      <c r="A20" s="46" t="s">
        <v>26</v>
      </c>
      <c r="B20" s="2" t="s">
        <v>27</v>
      </c>
      <c r="C20" s="46"/>
      <c r="D20" s="46"/>
      <c r="E20" s="46"/>
      <c r="F20" s="29">
        <v>6.5254000000000006E-2</v>
      </c>
      <c r="G20" s="29">
        <v>2.8500000000000001E-2</v>
      </c>
      <c r="H20" s="46"/>
      <c r="I20" s="46"/>
      <c r="J20" s="29">
        <v>3.6269999999999997E-2</v>
      </c>
      <c r="K20" s="29">
        <v>2.7100200000000001E-2</v>
      </c>
      <c r="M20" s="8">
        <f>(F20/D8+J20/H8)/2</f>
        <v>6.4728574958929003E-2</v>
      </c>
      <c r="N20" s="8">
        <f>0.5*SQRT((F20/D8)^2*((G20/F20)^2+(E8/D8)^2)+(J20/H8)^2*((K20/J20)^2+(I8/H8)^2))</f>
        <v>2.5072068888049699E-2</v>
      </c>
      <c r="P20" s="29">
        <v>5.6781699999999997E-2</v>
      </c>
      <c r="Q20" s="29">
        <v>3.80389E-2</v>
      </c>
      <c r="R20" s="29">
        <v>2.9819999999999999E-2</v>
      </c>
      <c r="S20" s="29">
        <v>3.6868999999999999E-2</v>
      </c>
      <c r="T20" s="8">
        <f>(P20/D8+R20/H8)/2</f>
        <v>5.5215088997514761E-2</v>
      </c>
      <c r="U20" s="8">
        <f>0.5*SQRT((P20/$D8)^2*((Q20/P20)^2+($E8/$D8)^2)+(R20/$H8)^2*((S20/R20)^2+($I8/$H8)^2))</f>
        <v>3.3771743459154888E-2</v>
      </c>
      <c r="V20" s="3"/>
      <c r="W20" s="29">
        <v>7.3274699999999998E-2</v>
      </c>
      <c r="X20" s="29">
        <v>4.3163800000000002E-2</v>
      </c>
      <c r="Y20" s="29">
        <v>4.5400000000000003E-2</v>
      </c>
      <c r="Z20" s="29">
        <v>3.984E-2</v>
      </c>
      <c r="AA20" s="8">
        <f>(W20/D8+Y20/H8)/2</f>
        <v>7.566195667036292E-2</v>
      </c>
      <c r="AB20" s="8">
        <f>0.5*SQRT((W20/D8)^2*((X20/W20)^2+(E8/D8)^2)+(Y20/H8)^2*((Z20/Y20)^2+(I8/H8)^2))</f>
        <v>3.7447817746439439E-2</v>
      </c>
      <c r="AD20" s="8">
        <f xml:space="preserve"> ABS(M20-defaultFit!M20)</f>
        <v>1.5103183210386908E-2</v>
      </c>
      <c r="AE20" s="8">
        <f xml:space="preserve"> ABS(T20-defaultFit!M20)</f>
        <v>5.5896972489726665E-3</v>
      </c>
      <c r="AF20" s="8">
        <f xml:space="preserve"> ABS(AA20-defaultFit!M20)</f>
        <v>2.6036564921820826E-2</v>
      </c>
      <c r="AG20" s="16">
        <f xml:space="preserve"> SQRT((AD20*AD20+AE20*AE20+AF20*AF20)/3)/ABS(defaultFit!M20)</f>
        <v>0.35617544572614956</v>
      </c>
      <c r="AH20" s="8">
        <f xml:space="preserve"> AG20*ABS(defaultFit!M20)</f>
        <v>1.7675346025371765E-2</v>
      </c>
      <c r="AJ20" s="29">
        <v>0.124876</v>
      </c>
      <c r="AK20" s="29">
        <v>7.6922500000000005E-2</v>
      </c>
      <c r="AL20" s="29">
        <v>-9.0999999999999998E-2</v>
      </c>
      <c r="AM20" s="29">
        <v>7.9001000000000002E-2</v>
      </c>
      <c r="AN20" s="8">
        <f>(AJ20/D8+AL20/H8)/2</f>
        <v>2.1645548968962591E-2</v>
      </c>
      <c r="AO20" s="8">
        <f>0.5*SQRT((AJ20/D8)^2*((AK20/AJ20)^2+(E8/D8)^2)+(AL20/H8)^2*((AM20/AL20)^2+(I8/H8)^2))</f>
        <v>7.0293327355992266E-2</v>
      </c>
      <c r="AQ20" s="29">
        <v>0.124876</v>
      </c>
      <c r="AR20" s="29">
        <v>7.6922500000000005E-2</v>
      </c>
      <c r="AS20" s="29">
        <v>-9.0999999999999998E-2</v>
      </c>
      <c r="AT20" s="29">
        <v>7.9001000000000002E-2</v>
      </c>
      <c r="AU20" s="8" t="e">
        <f>(AQ20/X8+AS20/AB8)/2</f>
        <v>#DIV/0!</v>
      </c>
      <c r="AV20" s="8" t="e">
        <f>0.5*SQRT((AQ20/X8)^2*((AR20/AQ20)^2+(Y8/X8)^2)+(AS20/AB8)^2*((AT20/AS20)^2+(AC8/AB8)^2))</f>
        <v>#DIV/0!</v>
      </c>
    </row>
    <row r="21" spans="1:48" s="2" customFormat="1">
      <c r="A21" s="46"/>
      <c r="B21" s="2" t="s">
        <v>41</v>
      </c>
      <c r="C21" s="46"/>
      <c r="D21" s="46"/>
      <c r="E21" s="46"/>
      <c r="F21" s="29"/>
      <c r="G21" s="29"/>
      <c r="H21" s="46"/>
      <c r="I21" s="46"/>
      <c r="J21" s="29"/>
      <c r="K21" s="29"/>
      <c r="M21" s="8"/>
      <c r="N21" s="8"/>
      <c r="P21" s="29"/>
      <c r="Q21" s="29"/>
      <c r="R21" s="29"/>
      <c r="S21" s="29"/>
      <c r="T21" s="8"/>
      <c r="U21" s="8"/>
      <c r="V21" s="3"/>
      <c r="W21" s="29"/>
      <c r="X21" s="29"/>
      <c r="Y21" s="29"/>
      <c r="Z21" s="29"/>
      <c r="AA21" s="8"/>
      <c r="AB21" s="8"/>
      <c r="AD21" s="8"/>
      <c r="AE21" s="8"/>
      <c r="AF21" s="8"/>
      <c r="AG21" s="16"/>
      <c r="AH21" s="8"/>
      <c r="AJ21" s="29"/>
      <c r="AK21" s="29"/>
      <c r="AL21" s="29"/>
      <c r="AM21" s="29"/>
      <c r="AN21" s="8"/>
      <c r="AO21" s="8"/>
      <c r="AQ21" s="29"/>
      <c r="AR21" s="29"/>
      <c r="AS21" s="29"/>
      <c r="AT21" s="29"/>
      <c r="AU21" s="8"/>
      <c r="AV21" s="8"/>
    </row>
    <row r="22" spans="1:48" s="2" customFormat="1">
      <c r="A22" s="46"/>
      <c r="B22" s="2" t="s">
        <v>38</v>
      </c>
      <c r="C22" s="46"/>
      <c r="D22" s="46"/>
      <c r="E22" s="46"/>
      <c r="F22" s="29"/>
      <c r="G22" s="29"/>
      <c r="H22" s="46"/>
      <c r="I22" s="46"/>
      <c r="J22" s="29"/>
      <c r="K22" s="29"/>
      <c r="M22" s="8"/>
      <c r="N22" s="8"/>
      <c r="P22" s="29"/>
      <c r="Q22" s="29"/>
      <c r="R22" s="29"/>
      <c r="S22" s="29"/>
      <c r="T22" s="8"/>
      <c r="U22" s="8"/>
      <c r="V22" s="3"/>
      <c r="W22" s="29"/>
      <c r="X22" s="29"/>
      <c r="Y22" s="29"/>
      <c r="Z22" s="29"/>
      <c r="AA22" s="8"/>
      <c r="AB22" s="8"/>
      <c r="AD22" s="8"/>
      <c r="AE22" s="8"/>
      <c r="AF22" s="8"/>
      <c r="AG22" s="16"/>
      <c r="AH22" s="8"/>
      <c r="AJ22" s="29"/>
      <c r="AK22" s="29"/>
      <c r="AL22" s="29"/>
      <c r="AM22" s="29"/>
      <c r="AN22" s="8"/>
      <c r="AO22" s="8"/>
      <c r="AQ22" s="29"/>
      <c r="AR22" s="29"/>
      <c r="AS22" s="29"/>
      <c r="AT22" s="29"/>
      <c r="AU22" s="8"/>
      <c r="AV22" s="8"/>
    </row>
    <row r="23" spans="1:48" s="2" customFormat="1">
      <c r="A23" s="46"/>
      <c r="B23" s="2" t="s">
        <v>42</v>
      </c>
      <c r="C23" s="46"/>
      <c r="D23" s="46"/>
      <c r="E23" s="46"/>
      <c r="F23" s="29"/>
      <c r="G23" s="29"/>
      <c r="H23" s="46"/>
      <c r="I23" s="46"/>
      <c r="J23" s="29"/>
      <c r="K23" s="29"/>
      <c r="M23" s="8"/>
      <c r="N23" s="8"/>
      <c r="P23" s="29"/>
      <c r="Q23" s="29"/>
      <c r="R23" s="29"/>
      <c r="S23" s="29"/>
      <c r="T23" s="8"/>
      <c r="U23" s="8"/>
      <c r="V23" s="3"/>
      <c r="W23" s="29"/>
      <c r="X23" s="29"/>
      <c r="Y23" s="29"/>
      <c r="Z23" s="29"/>
      <c r="AA23" s="8"/>
      <c r="AB23" s="8"/>
      <c r="AD23" s="8"/>
      <c r="AE23" s="8"/>
      <c r="AF23" s="8"/>
      <c r="AG23" s="16"/>
      <c r="AH23" s="8"/>
      <c r="AJ23" s="29"/>
      <c r="AK23" s="29"/>
      <c r="AL23" s="29"/>
      <c r="AM23" s="29"/>
      <c r="AN23" s="8"/>
      <c r="AO23" s="8"/>
      <c r="AQ23" s="29"/>
      <c r="AR23" s="29"/>
      <c r="AS23" s="29"/>
      <c r="AT23" s="29"/>
      <c r="AU23" s="8"/>
      <c r="AV23" s="8"/>
    </row>
    <row r="24" spans="1:48" s="2" customFormat="1">
      <c r="A24" s="46"/>
      <c r="B24" s="2" t="s">
        <v>40</v>
      </c>
      <c r="C24" s="46"/>
      <c r="D24" s="46"/>
      <c r="E24" s="46"/>
      <c r="F24" s="29"/>
      <c r="G24" s="29"/>
      <c r="H24" s="46"/>
      <c r="I24" s="46"/>
      <c r="J24" s="29"/>
      <c r="K24" s="29"/>
      <c r="M24" s="8"/>
      <c r="N24" s="8"/>
      <c r="P24" s="29"/>
      <c r="Q24" s="29"/>
      <c r="R24" s="29"/>
      <c r="S24" s="29"/>
      <c r="T24" s="8"/>
      <c r="U24" s="8"/>
      <c r="V24" s="3"/>
      <c r="W24" s="29"/>
      <c r="X24" s="29"/>
      <c r="Y24" s="29"/>
      <c r="Z24" s="29"/>
      <c r="AA24" s="8"/>
      <c r="AB24" s="8"/>
      <c r="AD24" s="8"/>
      <c r="AE24" s="8"/>
      <c r="AF24" s="8"/>
      <c r="AG24" s="16"/>
      <c r="AH24" s="8"/>
      <c r="AJ24" s="29"/>
      <c r="AK24" s="29"/>
      <c r="AL24" s="29"/>
      <c r="AM24" s="29"/>
      <c r="AN24" s="8"/>
      <c r="AO24" s="8"/>
      <c r="AQ24" s="29"/>
      <c r="AR24" s="29"/>
      <c r="AS24" s="29"/>
      <c r="AT24" s="29"/>
      <c r="AU24" s="8"/>
      <c r="AV24" s="8"/>
    </row>
    <row r="25" spans="1:48" s="2" customFormat="1">
      <c r="A25" s="46"/>
      <c r="B25" s="2" t="s">
        <v>57</v>
      </c>
      <c r="C25" s="46"/>
      <c r="D25" s="46"/>
      <c r="E25" s="46"/>
      <c r="F25" s="29">
        <v>2.6599000000000001E-2</v>
      </c>
      <c r="G25" s="29">
        <v>2.9440000000000001E-2</v>
      </c>
      <c r="H25" s="46"/>
      <c r="I25" s="46"/>
      <c r="J25" s="29">
        <v>4.2970000000000001E-2</v>
      </c>
      <c r="K25" s="29">
        <v>2.8919199999999999E-2</v>
      </c>
      <c r="M25" s="8">
        <f>(F25/D8+J25/H8)/2</f>
        <v>4.4346748179868188E-2</v>
      </c>
      <c r="N25" s="8">
        <f>0.5*SQRT((F25/D8)^2*((G25/F25)^2+(E8/D8)^2)+(J25/H8)^2*((K25/J25)^2+(I8/H8)^2))</f>
        <v>2.6308581880721875E-2</v>
      </c>
      <c r="P25" s="29">
        <v>-5.9556399999999999E-3</v>
      </c>
      <c r="Q25" s="29">
        <v>3.6659999999999998E-2</v>
      </c>
      <c r="R25" s="29">
        <v>4.4047999999999997E-2</v>
      </c>
      <c r="S25" s="29">
        <v>3.7614099999999998E-2</v>
      </c>
      <c r="T25" s="8">
        <f>(P25/D8+R25/H8)/2</f>
        <v>2.4272564059367969E-2</v>
      </c>
      <c r="U25" s="8">
        <f>0.5*SQRT((P25/$D8)^2*((Q25/P25)^2+($E8/$D8)^2)+(R25/$H8)^2*((S25/R25)^2+($I8/$H8)^2))</f>
        <v>3.3483983582359274E-2</v>
      </c>
      <c r="V25" s="3"/>
      <c r="W25" s="29">
        <v>8.5669999999999996E-2</v>
      </c>
      <c r="X25" s="29">
        <v>4.9398200000000003E-2</v>
      </c>
      <c r="Y25" s="29">
        <v>4.052E-2</v>
      </c>
      <c r="Z25" s="29">
        <v>4.4859999999999997E-2</v>
      </c>
      <c r="AA25" s="8">
        <f>(W25/D8+Y25/H8)/2</f>
        <v>8.0456947654293495E-2</v>
      </c>
      <c r="AB25" s="8">
        <f>0.5*SQRT((W25/D8)^2*((X25/W25)^2+(E8/D8)^2)+(Y25/H8)^2*((Z25/Y25)^2+(I8/H8)^2))</f>
        <v>4.254073962192452E-2</v>
      </c>
      <c r="AD25" s="8">
        <f xml:space="preserve"> ABS(M25-defaultFit!M25)</f>
        <v>2.1560618305206676E-2</v>
      </c>
      <c r="AE25" s="8">
        <f xml:space="preserve"> ABS(T25-defaultFit!M25)</f>
        <v>4.1634802425706899E-2</v>
      </c>
      <c r="AF25" s="8">
        <f xml:space="preserve"> ABS(AA25-defaultFit!M25)</f>
        <v>1.4549581169218631E-2</v>
      </c>
      <c r="AG25" s="16">
        <f xml:space="preserve"> SQRT((AD25*AD25+AE25*AE25+AF25*AF25)/3)/ABS(defaultFit!M25)</f>
        <v>0.43004568795786763</v>
      </c>
      <c r="AH25" s="8">
        <f xml:space="preserve"> AG25*ABS(defaultFit!M25)</f>
        <v>2.8343178761565328E-2</v>
      </c>
      <c r="AJ25" s="29">
        <v>0.13935</v>
      </c>
      <c r="AK25" s="29">
        <v>5.5950300000000001E-2</v>
      </c>
      <c r="AL25" s="29">
        <v>-3.6081099999999998E-2</v>
      </c>
      <c r="AM25" s="29">
        <v>7.43259E-2</v>
      </c>
      <c r="AN25" s="8">
        <f>(AJ25/D8+AL25/H8)/2</f>
        <v>6.5874515839338579E-2</v>
      </c>
      <c r="AO25" s="8">
        <f>0.5*SQRT((AJ25/D8)^2*((AK25/AJ25)^2+(E8/D8)^2)+(AL25/H8)^2*((AM25/AL25)^2+(I8/H8)^2))</f>
        <v>5.93018018969255E-2</v>
      </c>
      <c r="AQ25" s="29">
        <v>0.13935</v>
      </c>
      <c r="AR25" s="29">
        <v>5.5950300000000001E-2</v>
      </c>
      <c r="AS25" s="29">
        <v>-3.6081099999999998E-2</v>
      </c>
      <c r="AT25" s="29">
        <v>7.43259E-2</v>
      </c>
      <c r="AU25" s="8" t="e">
        <f>(AQ25/X8+AS25/AB8)/2</f>
        <v>#DIV/0!</v>
      </c>
      <c r="AV25" s="8" t="e">
        <f>0.5*SQRT((AQ25/X8)^2*((AR25/AQ25)^2+(Y8/X8)^2)+(AS25/AB8)^2*((AT25/AS25)^2+(AC8/AB8)^2))</f>
        <v>#DIV/0!</v>
      </c>
    </row>
    <row r="26" spans="1:48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6.9175600000000004E-2</v>
      </c>
      <c r="G26" s="43">
        <v>2.9989999999999999E-2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1.251E-2</v>
      </c>
      <c r="K26" s="43">
        <v>3.06284E-2</v>
      </c>
      <c r="M26" s="44">
        <f>(F26/$D$26+J26/$H$26)/2</f>
        <v>5.2087863803633845E-2</v>
      </c>
      <c r="N26" s="44">
        <f>0.5*SQRT((F26/D26)^2*((G26/F26)^2+(E26/D26)^2)+(J26/H26)^2*((K26/J26)^2+(I26/H26)^2))</f>
        <v>2.7327096256930101E-2</v>
      </c>
      <c r="P26" s="43">
        <v>6.6285800000000006E-2</v>
      </c>
      <c r="Q26" s="43">
        <v>4.2200000000000001E-2</v>
      </c>
      <c r="R26" s="43">
        <v>-5.1180000000000003E-2</v>
      </c>
      <c r="S26" s="43">
        <v>4.3448000000000001E-2</v>
      </c>
      <c r="T26" s="44">
        <f>(P26/$D$26+R26/$H$26)/2</f>
        <v>9.6569235137154361E-3</v>
      </c>
      <c r="U26" s="44">
        <f>0.5*SQRT((P26/$D$26)^2*((Q26/P26)^2+($E$26/$D$26)^2)+(R26/$H$26)^2*((S26/R26)^2+($I$26/$H$26)^2))</f>
        <v>3.86124069172036E-2</v>
      </c>
      <c r="W26" s="43">
        <v>7.1050000000000002E-2</v>
      </c>
      <c r="X26" s="43">
        <v>4.2567000000000001E-2</v>
      </c>
      <c r="Y26" s="43">
        <v>7.7899999999999997E-2</v>
      </c>
      <c r="Z26" s="43">
        <v>4.2663E-2</v>
      </c>
      <c r="AA26" s="44">
        <f>(W26/$D$26+Y26/$H$26)/2</f>
        <v>9.4954616900477878E-2</v>
      </c>
      <c r="AB26" s="44">
        <f>0.5*SQRT((W26/$D$26)^2*((X26/W26)^2+($E$26/$D$26)^2)+(Y26/$H$26)^2*((Z26/Y26)^2+($I$26/$H$26)^2))</f>
        <v>3.8420294934211653E-2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Ruler="0" workbookViewId="0">
      <pane xSplit="3" topLeftCell="D1" activePane="topRight" state="frozen"/>
      <selection activeCell="A2" sqref="A2"/>
      <selection pane="topRight" activeCell="K26" sqref="K26"/>
    </sheetView>
  </sheetViews>
  <sheetFormatPr baseColWidth="10" defaultRowHeight="18" x14ac:dyDescent="0"/>
  <cols>
    <col min="1" max="16384" width="10.83203125" style="6"/>
  </cols>
  <sheetData>
    <row r="1" spans="1:21" s="1" customFormat="1">
      <c r="F1" s="1" t="s">
        <v>52</v>
      </c>
      <c r="M1" s="1" t="s">
        <v>52</v>
      </c>
      <c r="P1" s="1" t="s">
        <v>67</v>
      </c>
      <c r="R1" s="1" t="s">
        <v>68</v>
      </c>
    </row>
    <row r="2" spans="1:21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</row>
    <row r="3" spans="1:21" s="2" customFormat="1">
      <c r="A3" s="46" t="s">
        <v>21</v>
      </c>
      <c r="B3" s="46" t="s">
        <v>25</v>
      </c>
    </row>
    <row r="4" spans="1:21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2.5000000000000001E-2</v>
      </c>
      <c r="G4" s="12">
        <v>2.2599999999999999E-2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0.02</v>
      </c>
      <c r="K4" s="12">
        <v>2.1899999999999999E-2</v>
      </c>
      <c r="L4" s="12"/>
      <c r="M4" s="12">
        <f t="shared" ref="M4:M7" si="0">(F4/D4+J4/H4)/2</f>
        <v>3.5719614156260113E-2</v>
      </c>
      <c r="N4" s="12">
        <f>0.5*SQRT((F4/D4)^2*((G4/F4)^2+(E4/D4)^2)+(J4/H4)^2*((K4/J4)^2+(I4/H4)^2))</f>
        <v>2.4984571941909468E-2</v>
      </c>
      <c r="O4" s="12"/>
      <c r="P4" s="12"/>
      <c r="Q4" s="12"/>
      <c r="R4" s="12"/>
      <c r="S4" s="12"/>
      <c r="T4" s="12"/>
      <c r="U4" s="12"/>
    </row>
    <row r="5" spans="1:21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5.2999999999999999E-2</v>
      </c>
      <c r="G5" s="12">
        <v>2.4299999999999999E-2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4.48E-2</v>
      </c>
      <c r="K5" s="12">
        <v>2.3E-2</v>
      </c>
      <c r="L5" s="12"/>
      <c r="M5" s="12">
        <f t="shared" si="0"/>
        <v>5.9919887845990984E-2</v>
      </c>
      <c r="N5" s="12">
        <f>0.5*SQRT((F5/D5)^2*((G5/F5)^2+(E5/D5)^2)+(J5/H5)^2*((K5/J5)^2+(I5/H5)^2))</f>
        <v>2.0499949323675475E-2</v>
      </c>
      <c r="O5" s="12"/>
      <c r="P5" s="35">
        <v>7.3300000000000004E-2</v>
      </c>
      <c r="Q5" s="35">
        <v>2.4E-2</v>
      </c>
      <c r="R5" s="35">
        <v>-2.2135499999999999E-3</v>
      </c>
      <c r="S5" s="35">
        <v>2.4500600000000001E-2</v>
      </c>
      <c r="T5" s="12">
        <f xml:space="preserve"> (P5/D5+R5/H5)/2</f>
        <v>4.3527434872798448E-2</v>
      </c>
      <c r="U5" s="12">
        <f xml:space="preserve"> 0.5*SQRT((P5/D5)^2*((Q5/P5)^2+(E5/D5)^2)+(R5/H5)^2*((S5/R5)^2+(I5/H5)^2))</f>
        <v>2.1014441846203723E-2</v>
      </c>
    </row>
    <row r="6" spans="1:21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7.0800000000000002E-2</v>
      </c>
      <c r="G6" s="12">
        <v>2.63E-2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6.5000000000000002E-2</v>
      </c>
      <c r="K6" s="12">
        <v>2.6499999999999999E-2</v>
      </c>
      <c r="L6" s="12"/>
      <c r="M6" s="12">
        <f t="shared" si="0"/>
        <v>8.097798706406345E-2</v>
      </c>
      <c r="N6" s="12">
        <f>0.5*SQRT((F6/D6)^2*((G6/F6)^2+(E6/D6)^2)+(J6/H6)^2*((K6/J6)^2+(I6/H6)^2))</f>
        <v>2.2261956254768234E-2</v>
      </c>
      <c r="O6" s="12"/>
      <c r="P6" s="35">
        <v>2.7E-2</v>
      </c>
      <c r="Q6" s="35">
        <v>1.9300000000000001E-2</v>
      </c>
      <c r="R6" s="35">
        <v>8.5122100000000006E-2</v>
      </c>
      <c r="S6" s="35">
        <v>1.9356100000000001E-2</v>
      </c>
      <c r="T6" s="12">
        <f t="shared" ref="T6:T7" si="1" xml:space="preserve"> (P6/D6+R6/H6)/2</f>
        <v>6.6806270903172815E-2</v>
      </c>
      <c r="U6" s="12">
        <f t="shared" ref="U6:U7" si="2" xml:space="preserve"> 0.5*SQRT((P6/D6)^2*((Q6/P6)^2+(E6/D6)^2)+(R6/H6)^2*((S6/R6)^2+(I6/H6)^2))</f>
        <v>1.6298595503729849E-2</v>
      </c>
    </row>
    <row r="7" spans="1:21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6.7400000000000002E-2</v>
      </c>
      <c r="G7" s="12">
        <v>2.18E-2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2.69E-2</v>
      </c>
      <c r="K7" s="12">
        <v>2.1700000000000001E-2</v>
      </c>
      <c r="L7" s="12"/>
      <c r="M7" s="12">
        <f t="shared" si="0"/>
        <v>6.3611111112060498E-2</v>
      </c>
      <c r="N7" s="12">
        <f>0.5*SQRT((F7/D7)^2*((G7/F7)^2+(E7/D7)^2)+(J7/H7)^2*((K7/J7)^2+(I7/H7)^2))</f>
        <v>2.07464121943963E-2</v>
      </c>
      <c r="O7" s="12"/>
      <c r="P7" s="35">
        <v>3.4000000000000002E-2</v>
      </c>
      <c r="Q7" s="35">
        <v>2.5100000000000001E-2</v>
      </c>
      <c r="R7" s="35">
        <v>7.2424799999999998E-2</v>
      </c>
      <c r="S7" s="35">
        <v>2.3376899999999999E-2</v>
      </c>
      <c r="T7" s="12">
        <f t="shared" si="1"/>
        <v>7.1772988401866009E-2</v>
      </c>
      <c r="U7" s="12">
        <f t="shared" si="2"/>
        <v>2.3135039042036523E-2</v>
      </c>
    </row>
    <row r="8" spans="1:21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</row>
    <row r="9" spans="1:21" s="2" customFormat="1">
      <c r="A9" s="46"/>
      <c r="B9" s="2" t="s">
        <v>36</v>
      </c>
      <c r="C9" s="46"/>
      <c r="D9" s="46"/>
      <c r="E9" s="46"/>
      <c r="F9" s="5">
        <v>6.8599999999999994E-2</v>
      </c>
      <c r="G9" s="5">
        <v>2.4549999999999999E-2</v>
      </c>
      <c r="H9" s="46"/>
      <c r="I9" s="46"/>
      <c r="J9" s="5">
        <v>4.2049999999999997E-2</v>
      </c>
      <c r="K9" s="5">
        <v>2.4680000000000001E-2</v>
      </c>
      <c r="M9" s="5">
        <f>(F9/D8+J9/H8)/2</f>
        <v>7.0545876584857864E-2</v>
      </c>
      <c r="N9" s="5">
        <f>0.5*SQRT((F9/D8)^2*((G9/F9)^2+(E8/D8)^2)+(J9/H8)^2*((K9/J9)^2+(I8/H8)^2))</f>
        <v>2.2192139624986985E-2</v>
      </c>
      <c r="P9" s="37">
        <v>5.0012399999999999E-2</v>
      </c>
      <c r="Q9" s="37">
        <v>2.6890299999999999E-2</v>
      </c>
      <c r="R9" s="37">
        <v>5.0012399999999999E-2</v>
      </c>
      <c r="S9" s="37">
        <v>2.6890299999999999E-2</v>
      </c>
      <c r="T9" s="5">
        <f xml:space="preserve"> (P9/D8+R9/H8)/2</f>
        <v>6.3766187187018264E-2</v>
      </c>
      <c r="U9" s="5">
        <f xml:space="preserve"> 0.5*SQRT((P9/D8)^2*((Q9/P9)^2+(E8/D8)^2)+(R9/H8)^2*((S9/R9)^2+(I8/H8)^2))</f>
        <v>2.4243425816417086E-2</v>
      </c>
    </row>
    <row r="10" spans="1:21" s="2" customFormat="1">
      <c r="A10" s="46"/>
      <c r="B10" s="2" t="s">
        <v>37</v>
      </c>
      <c r="C10" s="46"/>
      <c r="D10" s="46"/>
      <c r="E10" s="46"/>
      <c r="F10" s="5">
        <v>7.1328500000000003E-2</v>
      </c>
      <c r="G10" s="5">
        <v>2.4510000000000001E-2</v>
      </c>
      <c r="H10" s="46"/>
      <c r="I10" s="46"/>
      <c r="J10" s="5">
        <v>8.2979999999999998E-2</v>
      </c>
      <c r="K10" s="5">
        <v>2.3392199999999998E-2</v>
      </c>
      <c r="M10" s="5">
        <f>(F10/D8+J10/H8)/2</f>
        <v>9.8369580521258215E-2</v>
      </c>
      <c r="N10" s="5">
        <f>0.5*SQRT((F10/D8)^2*((G10/F10)^2+(E8/D8)^2)+(J10/H8)^2*((K10/J10)^2+(I8/H8)^2))</f>
        <v>2.1599834455091251E-2</v>
      </c>
      <c r="P10" s="37">
        <v>8.2463900000000007E-2</v>
      </c>
      <c r="Q10" s="37">
        <v>2.57568E-2</v>
      </c>
      <c r="R10" s="37">
        <v>8.2463900000000007E-2</v>
      </c>
      <c r="S10" s="37">
        <v>2.57568E-2</v>
      </c>
      <c r="T10" s="5">
        <f xml:space="preserve"> (P10/D8+R10/H8)/2</f>
        <v>0.10514209443201199</v>
      </c>
      <c r="U10" s="5">
        <f xml:space="preserve"> 0.5*SQRT((P10/D8)^2*((Q10/P10)^2+(E8/D8)^2)+(R10/H8)^2*((S10/R10)^2+(I8/H8)^2))</f>
        <v>2.322155743503565E-2</v>
      </c>
    </row>
    <row r="11" spans="1:21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</row>
    <row r="12" spans="1:21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37"/>
      <c r="Q12" s="37"/>
      <c r="R12" s="37"/>
      <c r="S12" s="37"/>
      <c r="T12" s="5"/>
      <c r="U12" s="5"/>
    </row>
    <row r="13" spans="1:21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37"/>
      <c r="Q13" s="37"/>
      <c r="R13" s="37"/>
      <c r="S13" s="37"/>
      <c r="T13" s="5"/>
      <c r="U13" s="5"/>
    </row>
    <row r="14" spans="1:21" s="2" customFormat="1">
      <c r="A14" s="46"/>
      <c r="B14" s="2" t="s">
        <v>23</v>
      </c>
      <c r="C14" s="46"/>
      <c r="D14" s="46"/>
      <c r="E14" s="46"/>
      <c r="F14" s="5">
        <v>5.1684300000000002E-2</v>
      </c>
      <c r="G14" s="5">
        <v>2.2780000000000002E-2</v>
      </c>
      <c r="H14" s="46"/>
      <c r="I14" s="46"/>
      <c r="J14" s="5">
        <v>9.0240000000000008E-3</v>
      </c>
      <c r="K14" s="5">
        <v>2.21879E-2</v>
      </c>
      <c r="M14" s="5">
        <f>(F14/D8+J14/H8)/2</f>
        <v>3.8711546424945037E-2</v>
      </c>
      <c r="N14" s="5">
        <f>0.5*SQRT((F14/D8)^2*((G14/F14)^2+(E8/D8)^2)+(J14/H8)^2*((K14/J14)^2+(I8/H8)^2))</f>
        <v>2.0272746477304256E-2</v>
      </c>
      <c r="P14" s="5"/>
      <c r="Q14" s="5"/>
      <c r="R14" s="5"/>
      <c r="S14" s="5"/>
      <c r="T14" s="5"/>
      <c r="U14" s="5"/>
    </row>
    <row r="15" spans="1:21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</row>
    <row r="16" spans="1:21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</row>
    <row r="17" spans="1:21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</row>
    <row r="18" spans="1:21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</row>
    <row r="19" spans="1:21" s="2" customFormat="1">
      <c r="A19" s="46"/>
      <c r="B19" s="2" t="s">
        <v>57</v>
      </c>
      <c r="C19" s="46"/>
      <c r="D19" s="46"/>
      <c r="E19" s="46"/>
      <c r="F19" s="21">
        <v>7.1194999999999994E-2</v>
      </c>
      <c r="G19" s="21">
        <v>1.95E-2</v>
      </c>
      <c r="H19" s="46"/>
      <c r="I19" s="46"/>
      <c r="J19" s="21">
        <v>3.9579999999999997E-2</v>
      </c>
      <c r="K19" s="21">
        <v>1.866E-2</v>
      </c>
      <c r="M19" s="21">
        <f>(F19/D8+J19/H8)/2</f>
        <v>7.0626725276978566E-2</v>
      </c>
      <c r="N19" s="21">
        <f>0.5*SQRT((F19/D8)^2*((G19/F19)^2+(E8/D8)^2)+(J19/H8)^2*((K19/J19)^2+(I8/H8)^2))</f>
        <v>1.7206387066894212E-2</v>
      </c>
      <c r="P19" s="34">
        <v>9.83956E-2</v>
      </c>
      <c r="Q19" s="34">
        <v>2.0156500000000001E-2</v>
      </c>
      <c r="R19" s="34">
        <v>9.83956E-2</v>
      </c>
      <c r="S19" s="34">
        <v>2.0156500000000001E-2</v>
      </c>
      <c r="T19" s="21">
        <f xml:space="preserve"> (P19/D8 +R19/H8)/2</f>
        <v>0.12545513208682196</v>
      </c>
      <c r="U19" s="21">
        <f xml:space="preserve"> 0.5*SQRT((P19/D8)^2*((Q19/P19)^2+(E8/D8)^2)+(R19/H8)^2*((S19/R19)^2+(I8/H8)^2))</f>
        <v>1.8172586822504781E-2</v>
      </c>
    </row>
    <row r="20" spans="1:21" s="2" customFormat="1">
      <c r="A20" s="46" t="s">
        <v>26</v>
      </c>
      <c r="B20" s="2" t="s">
        <v>27</v>
      </c>
      <c r="C20" s="46"/>
      <c r="D20" s="46"/>
      <c r="E20" s="46"/>
      <c r="F20" s="8">
        <v>5.5399999999999998E-2</v>
      </c>
      <c r="G20" s="8">
        <v>2.6200000000000001E-2</v>
      </c>
      <c r="H20" s="46"/>
      <c r="I20" s="46"/>
      <c r="J20" s="8">
        <v>2.3047000000000002E-2</v>
      </c>
      <c r="K20" s="8">
        <v>2.5016E-2</v>
      </c>
      <c r="M20" s="8">
        <f>(F20/D8+J20/H8)/2</f>
        <v>5.0017672493966388E-2</v>
      </c>
      <c r="N20" s="8">
        <f>0.5*SQRT((F20/D8)^2*((G20/F20)^2+(E8/D8)^2)+(J20/H8)^2*((K20/J20)^2+(I8/H8)^2))</f>
        <v>2.3093891524152071E-2</v>
      </c>
      <c r="P20" s="38">
        <v>0.11120099999999999</v>
      </c>
      <c r="Q20" s="38">
        <v>2.7335600000000002E-2</v>
      </c>
      <c r="R20" s="38">
        <v>0.11120099999999999</v>
      </c>
      <c r="S20" s="38">
        <v>2.7335600000000002E-2</v>
      </c>
      <c r="T20" s="8">
        <f xml:space="preserve"> (P20/D8+R20/H8)/2</f>
        <v>0.14178211366348381</v>
      </c>
      <c r="U20" s="8">
        <f xml:space="preserve"> 0.5*SQRT((P20/D8)^2*((Q20/P20)^2+(E8/D8)^2)+(R20/H8)^2*((S20/R20)^2+(I8/H8)^2))</f>
        <v>2.4645013782254525E-2</v>
      </c>
    </row>
    <row r="21" spans="1:21" s="2" customFormat="1">
      <c r="A21" s="46"/>
      <c r="B21" s="2" t="s">
        <v>41</v>
      </c>
      <c r="C21" s="46"/>
      <c r="D21" s="46"/>
      <c r="E21" s="46"/>
      <c r="F21" s="8"/>
      <c r="G21" s="8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</row>
    <row r="22" spans="1:21" s="2" customFormat="1">
      <c r="A22" s="46"/>
      <c r="B22" s="2" t="s">
        <v>38</v>
      </c>
      <c r="C22" s="46"/>
      <c r="D22" s="46"/>
      <c r="E22" s="46"/>
      <c r="F22" s="8"/>
      <c r="G22" s="8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</row>
    <row r="23" spans="1:21" s="2" customFormat="1">
      <c r="A23" s="46"/>
      <c r="B23" s="2" t="s">
        <v>42</v>
      </c>
      <c r="C23" s="46"/>
      <c r="D23" s="46"/>
      <c r="E23" s="46"/>
      <c r="F23" s="8"/>
      <c r="G23" s="8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</row>
    <row r="24" spans="1:21" s="2" customFormat="1">
      <c r="A24" s="46"/>
      <c r="B24" s="2" t="s">
        <v>40</v>
      </c>
      <c r="C24" s="46"/>
      <c r="D24" s="46"/>
      <c r="E24" s="46"/>
      <c r="F24" s="8"/>
      <c r="G24" s="8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</row>
    <row r="25" spans="1:21" s="2" customFormat="1">
      <c r="A25" s="46"/>
      <c r="B25" s="2" t="s">
        <v>57</v>
      </c>
      <c r="C25" s="46"/>
      <c r="D25" s="46"/>
      <c r="E25" s="46"/>
      <c r="F25" s="8">
        <v>4.5609999999999998E-2</v>
      </c>
      <c r="G25" s="8">
        <v>2.7539999999999999E-2</v>
      </c>
      <c r="H25" s="46"/>
      <c r="I25" s="46"/>
      <c r="J25" s="8">
        <v>6.0380000000000003E-2</v>
      </c>
      <c r="K25" s="8">
        <v>2.664E-2</v>
      </c>
      <c r="M25" s="8">
        <f>(F25/D8+J25/H8)/2</f>
        <v>6.7565639914265591E-2</v>
      </c>
      <c r="N25" s="8">
        <f>0.5*SQRT((F25/D8)^2*((G25/F25)^2+(E8/D8)^2)+(J25/H8)^2*((K25/J25)^2+(I8/H8)^2))</f>
        <v>2.4427133933945046E-2</v>
      </c>
      <c r="P25" s="38">
        <v>3.7331999999999997E-2</v>
      </c>
      <c r="Q25" s="38">
        <v>2.9443199999999999E-2</v>
      </c>
      <c r="R25" s="38">
        <v>3.7331999999999997E-2</v>
      </c>
      <c r="S25" s="38">
        <v>2.9443199999999999E-2</v>
      </c>
      <c r="T25" s="8">
        <f xml:space="preserve"> (P25/D5+R25/H5)/2</f>
        <v>4.5747283515410103E-2</v>
      </c>
      <c r="U25" s="8">
        <f xml:space="preserve"> 0.5*SQRT((P25/D8)^2*((Q25/P25)^2+(E8/D8)^2)+(R25/H8)^2*((S25/R25)^2+(I8/H8)^2))</f>
        <v>2.6545019725001655E-2</v>
      </c>
    </row>
    <row r="26" spans="1:21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7.4499999999999997E-2</v>
      </c>
      <c r="G26" s="43">
        <v>2.7900000000000001E-2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4.3049999999999998E-2</v>
      </c>
      <c r="K26" s="43">
        <v>2.8999E-2</v>
      </c>
      <c r="M26" s="44">
        <f>(F26/$D$26+J26/$H$26)/2</f>
        <v>7.4945775512837182E-2</v>
      </c>
      <c r="N26" s="44">
        <f>0.5*SQRT((F26/D26)^2*((G26/F26)^2+(E26/D26)^2)+(J26/H26)^2*((K26/J26)^2+(I26/H26)^2))</f>
        <v>2.5653588653537708E-2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</row>
    <row r="27" spans="1:21">
      <c r="A27" s="6" t="s">
        <v>59</v>
      </c>
      <c r="B27" s="47" t="s">
        <v>57</v>
      </c>
      <c r="C27" s="47" t="s">
        <v>17</v>
      </c>
      <c r="D27" s="46">
        <f xml:space="preserve"> ep_CorrectionFactors!M18</f>
        <v>0.78402725000000006</v>
      </c>
      <c r="E27" s="46">
        <f xml:space="preserve"> ep_CorrectionFactors!N18</f>
        <v>6.7586967123847187E-4</v>
      </c>
      <c r="F27" s="35">
        <v>6.6299999999999998E-2</v>
      </c>
      <c r="G27" s="35">
        <v>2.87E-2</v>
      </c>
      <c r="H27" s="46">
        <f xml:space="preserve"> ep_CorrectionFactors!H18</f>
        <v>0.78459112500000006</v>
      </c>
      <c r="I27" s="46">
        <f xml:space="preserve"> ep_CorrectionFactors!I18</f>
        <v>6.7640811460241955E-4</v>
      </c>
      <c r="J27" s="35">
        <v>4.3900000000000002E-2</v>
      </c>
      <c r="K27" s="35">
        <v>2.7799999999999998E-2</v>
      </c>
      <c r="M27" s="12">
        <f xml:space="preserve"> (F27/D27+J27/H27)/2</f>
        <v>7.0258048853163502E-2</v>
      </c>
      <c r="N27" s="12">
        <f>0.5*SQRT((F27/D27)^2*((G27/F27)^2+(E27/D27)^2)+(J27/H27)^2*((K27/J27)^2+(I27/H27)^2))</f>
        <v>2.5472814884843629E-2</v>
      </c>
    </row>
    <row r="28" spans="1:21">
      <c r="A28" s="6" t="s">
        <v>60</v>
      </c>
      <c r="B28" s="47"/>
      <c r="C28" s="47"/>
      <c r="D28" s="46"/>
      <c r="E28" s="46"/>
      <c r="F28" s="35">
        <v>7.6700000000000004E-2</v>
      </c>
      <c r="G28" s="35">
        <v>2.63E-2</v>
      </c>
      <c r="H28" s="46"/>
      <c r="I28" s="46"/>
      <c r="J28" s="35">
        <v>3.9100000000000003E-2</v>
      </c>
      <c r="K28" s="35">
        <v>2.4899999999999999E-2</v>
      </c>
      <c r="M28" s="12">
        <f xml:space="preserve"> (F28/D27+J28/H27)/2</f>
        <v>7.3831553278485965E-2</v>
      </c>
      <c r="N28" s="12">
        <f>0.5*SQRT((F28/D27)^2*((G28/F28)^2+(E27/D27)^2)+(J28/H27)^2*((K28/J28)^2+(I27/H27)^2))</f>
        <v>2.3089232058348348E-2</v>
      </c>
    </row>
    <row r="29" spans="1:21">
      <c r="A29" s="6" t="s">
        <v>61</v>
      </c>
      <c r="B29" s="47"/>
      <c r="C29" s="47"/>
      <c r="D29" s="46"/>
      <c r="E29" s="46"/>
      <c r="F29" s="35">
        <v>8.2799999999999999E-2</v>
      </c>
      <c r="G29" s="35">
        <v>2.7900000000000001E-2</v>
      </c>
      <c r="H29" s="46"/>
      <c r="I29" s="46"/>
      <c r="J29" s="35">
        <v>4.2599999999999999E-2</v>
      </c>
      <c r="K29" s="35">
        <v>2.8899999999999999E-2</v>
      </c>
      <c r="M29" s="12">
        <f xml:space="preserve"> (F29/D27+J29/H27)/2</f>
        <v>7.995218530847667E-2</v>
      </c>
      <c r="N29" s="12">
        <f>0.5*SQRT((F29/D27)^2*((G29/F29)^2+(E27/D27)^2)+(J29/H27)^2*((K29/J29)^2+(I27/H27)^2))</f>
        <v>2.5608184623047248E-2</v>
      </c>
    </row>
    <row r="30" spans="1:21">
      <c r="A30" s="6" t="s">
        <v>62</v>
      </c>
      <c r="B30" s="47"/>
      <c r="C30" s="47"/>
      <c r="D30" s="46"/>
      <c r="E30" s="46"/>
      <c r="F30" s="35">
        <v>4.4999999999999998E-2</v>
      </c>
      <c r="G30" s="35">
        <v>3.1300000000000001E-2</v>
      </c>
      <c r="H30" s="46"/>
      <c r="I30" s="46"/>
      <c r="J30" s="35">
        <v>6.25E-2</v>
      </c>
      <c r="K30" s="35">
        <v>3.0700000000000002E-2</v>
      </c>
      <c r="M30" s="12">
        <f xml:space="preserve"> (F30/D27+J30/H27)/2</f>
        <v>6.852764498791189E-2</v>
      </c>
      <c r="N30" s="12">
        <f>0.5*SQRT((F30/D27)^2*((G30/F30)^2+(E27/D27)^2)+(J30/H27)^2*((K30/J30)^2+(I27/H27)^2))</f>
        <v>2.7950097831539185E-2</v>
      </c>
    </row>
    <row r="31" spans="1:21">
      <c r="A31" s="6" t="s">
        <v>63</v>
      </c>
      <c r="B31" s="47"/>
      <c r="C31" s="47"/>
      <c r="D31" s="46"/>
      <c r="E31" s="46"/>
      <c r="F31" s="35">
        <v>2.4199999999999999E-2</v>
      </c>
      <c r="G31" s="35">
        <v>5.6399999999999999E-2</v>
      </c>
      <c r="H31" s="46"/>
      <c r="I31" s="46"/>
      <c r="J31" s="35">
        <v>6.8400000000000002E-2</v>
      </c>
      <c r="K31" s="35">
        <v>5.1200000000000002E-2</v>
      </c>
      <c r="M31" s="12">
        <f xml:space="preserve"> (F31/D27+J31/H27)/2</f>
        <v>5.9022720095328551E-2</v>
      </c>
      <c r="N31" s="12">
        <f>0.5*SQRT((F31/D27)^2*((G31/F31)^2+(E27/D27)^2)+(J31/H27)^2*((K31/J31)^2+(I27/H27)^2))</f>
        <v>4.8562587463395611E-2</v>
      </c>
    </row>
  </sheetData>
  <mergeCells count="15">
    <mergeCell ref="I8:I25"/>
    <mergeCell ref="A15:A19"/>
    <mergeCell ref="A20:A25"/>
    <mergeCell ref="B27:B31"/>
    <mergeCell ref="C27:C31"/>
    <mergeCell ref="D27:D31"/>
    <mergeCell ref="E27:E31"/>
    <mergeCell ref="H27:H31"/>
    <mergeCell ref="I27:I31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Ruler="0" workbookViewId="0">
      <pane xSplit="3" topLeftCell="D1" activePane="topRight" state="frozen"/>
      <selection activeCell="A2" sqref="A2"/>
      <selection pane="topRight" activeCell="K8" sqref="K8"/>
    </sheetView>
  </sheetViews>
  <sheetFormatPr baseColWidth="10" defaultRowHeight="18" x14ac:dyDescent="0"/>
  <cols>
    <col min="1" max="16384" width="10.83203125" style="6"/>
  </cols>
  <sheetData>
    <row r="1" spans="1:21" s="1" customFormat="1">
      <c r="F1" s="1" t="s">
        <v>75</v>
      </c>
      <c r="M1" s="1" t="s">
        <v>75</v>
      </c>
      <c r="P1" s="1" t="s">
        <v>67</v>
      </c>
      <c r="R1" s="1" t="s">
        <v>68</v>
      </c>
    </row>
    <row r="2" spans="1:21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</row>
    <row r="3" spans="1:21" s="2" customFormat="1">
      <c r="A3" s="46" t="s">
        <v>21</v>
      </c>
      <c r="B3" s="46" t="s">
        <v>25</v>
      </c>
    </row>
    <row r="4" spans="1:21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2.69E-2</v>
      </c>
      <c r="G4" s="12">
        <v>2.1899999999999999E-2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2.18E-2</v>
      </c>
      <c r="K4" s="12">
        <v>2.2700000000000001E-2</v>
      </c>
      <c r="L4" s="12"/>
      <c r="M4" s="12">
        <f t="shared" ref="M4:M7" si="0">(F4/D4+J4/H4)/2</f>
        <v>3.8657105806412712E-2</v>
      </c>
      <c r="N4" s="12">
        <f>0.5*SQRT((F4/D4)^2*((G4/F4)^2+(E4/D4)^2)+(J4/H4)^2*((K4/J4)^2+(I4/H4)^2))</f>
        <v>2.5045384324935714E-2</v>
      </c>
      <c r="O4" s="12"/>
      <c r="P4" s="12"/>
      <c r="Q4" s="12"/>
      <c r="R4" s="12"/>
      <c r="S4" s="12"/>
      <c r="T4" s="12"/>
      <c r="U4" s="12"/>
    </row>
    <row r="5" spans="1:21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5.3199999999999997E-2</v>
      </c>
      <c r="G5" s="12">
        <v>2.2800000000000001E-2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5.6300000000000003E-2</v>
      </c>
      <c r="K5" s="12">
        <v>2.4299999999999999E-2</v>
      </c>
      <c r="L5" s="12"/>
      <c r="M5" s="12">
        <f t="shared" si="0"/>
        <v>6.7092747730444185E-2</v>
      </c>
      <c r="N5" s="12">
        <f>0.5*SQRT((F5/D5)^2*((G5/F5)^2+(E5/D5)^2)+(J5/H5)^2*((K5/J5)^2+(I5/H5)^2))</f>
        <v>2.0417400796554859E-2</v>
      </c>
      <c r="O5" s="12"/>
      <c r="P5" s="35">
        <v>7.3300000000000004E-2</v>
      </c>
      <c r="Q5" s="35">
        <v>2.4E-2</v>
      </c>
      <c r="R5" s="35">
        <v>-2.2135499999999999E-3</v>
      </c>
      <c r="S5" s="35">
        <v>2.4500600000000001E-2</v>
      </c>
      <c r="T5" s="12">
        <f xml:space="preserve"> (P5/D5+R5/H5)/2</f>
        <v>4.3527434872798448E-2</v>
      </c>
      <c r="U5" s="12">
        <f xml:space="preserve"> 0.5*SQRT((P5/D5)^2*((Q5/P5)^2+(E5/D5)^2)+(R5/H5)^2*((S5/R5)^2+(I5/H5)^2))</f>
        <v>2.1014441846203723E-2</v>
      </c>
    </row>
    <row r="6" spans="1:21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5.9200000000000003E-2</v>
      </c>
      <c r="G6" s="12">
        <v>2.6599999999999999E-2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6.5699999999999995E-2</v>
      </c>
      <c r="K6" s="12">
        <v>2.63E-2</v>
      </c>
      <c r="L6" s="12"/>
      <c r="M6" s="12">
        <f t="shared" si="0"/>
        <v>7.4468403936591848E-2</v>
      </c>
      <c r="N6" s="12">
        <f>0.5*SQRT((F6/D6)^2*((G6/F6)^2+(E6/D6)^2)+(J6/H6)^2*((K6/J6)^2+(I6/H6)^2))</f>
        <v>2.2304874277617227E-2</v>
      </c>
      <c r="O6" s="12"/>
      <c r="P6" s="35">
        <v>2.7E-2</v>
      </c>
      <c r="Q6" s="35">
        <v>1.9300000000000001E-2</v>
      </c>
      <c r="R6" s="35">
        <v>8.5122100000000006E-2</v>
      </c>
      <c r="S6" s="35">
        <v>1.9356100000000001E-2</v>
      </c>
      <c r="T6" s="12">
        <f t="shared" ref="T6:T7" si="1" xml:space="preserve"> (P6/D6+R6/H6)/2</f>
        <v>6.6806270903172815E-2</v>
      </c>
      <c r="U6" s="12">
        <f t="shared" ref="U6:U7" si="2" xml:space="preserve"> 0.5*SQRT((P6/D6)^2*((Q6/P6)^2+(E6/D6)^2)+(R6/H6)^2*((S6/R6)^2+(I6/H6)^2))</f>
        <v>1.6298595503729849E-2</v>
      </c>
    </row>
    <row r="7" spans="1:21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2.7E-2</v>
      </c>
      <c r="G7" s="12">
        <v>2.1600000000000001E-2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7.1900000000000006E-2</v>
      </c>
      <c r="K7" s="12">
        <v>2.18E-2</v>
      </c>
      <c r="L7" s="12"/>
      <c r="M7" s="12">
        <f t="shared" si="0"/>
        <v>6.669639412257794E-2</v>
      </c>
      <c r="N7" s="12">
        <f>0.5*SQRT((F7/D7)^2*((G7/F7)^2+(E7/D7)^2)+(J7/H7)^2*((K7/J7)^2+(I7/H7)^2))</f>
        <v>2.0698808645119603E-2</v>
      </c>
      <c r="O7" s="12"/>
      <c r="P7" s="35">
        <v>3.4000000000000002E-2</v>
      </c>
      <c r="Q7" s="35">
        <v>2.5100000000000001E-2</v>
      </c>
      <c r="R7" s="35">
        <v>7.2424799999999998E-2</v>
      </c>
      <c r="S7" s="35">
        <v>2.3376899999999999E-2</v>
      </c>
      <c r="T7" s="12">
        <f t="shared" si="1"/>
        <v>7.1772988401866009E-2</v>
      </c>
      <c r="U7" s="12">
        <f t="shared" si="2"/>
        <v>2.3135039042036523E-2</v>
      </c>
    </row>
    <row r="8" spans="1:21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</row>
    <row r="9" spans="1:21" s="2" customFormat="1">
      <c r="A9" s="46"/>
      <c r="B9" s="2" t="s">
        <v>36</v>
      </c>
      <c r="C9" s="46"/>
      <c r="D9" s="46"/>
      <c r="E9" s="46"/>
      <c r="F9" s="5"/>
      <c r="G9" s="5"/>
      <c r="H9" s="46"/>
      <c r="I9" s="46"/>
      <c r="J9" s="5"/>
      <c r="K9" s="5"/>
      <c r="M9" s="5">
        <f>(F9/D8+J9/H8)/2</f>
        <v>0</v>
      </c>
      <c r="N9" s="5" t="e">
        <f>0.5*SQRT((F9/D8)^2*((G9/F9)^2+(E8/D8)^2)+(J9/H8)^2*((K9/J9)^2+(I8/H8)^2))</f>
        <v>#DIV/0!</v>
      </c>
      <c r="P9" s="37">
        <v>5.0012399999999999E-2</v>
      </c>
      <c r="Q9" s="37">
        <v>2.6890299999999999E-2</v>
      </c>
      <c r="R9" s="37">
        <v>5.0012399999999999E-2</v>
      </c>
      <c r="S9" s="37">
        <v>2.6890299999999999E-2</v>
      </c>
      <c r="T9" s="5">
        <f xml:space="preserve"> (P9/D8+R9/H8)/2</f>
        <v>6.3766187187018264E-2</v>
      </c>
      <c r="U9" s="5">
        <f xml:space="preserve"> 0.5*SQRT((P9/D8)^2*((Q9/P9)^2+(E8/D8)^2)+(R9/H8)^2*((S9/R9)^2+(I8/H8)^2))</f>
        <v>2.4243425816417086E-2</v>
      </c>
    </row>
    <row r="10" spans="1:21" s="2" customFormat="1">
      <c r="A10" s="46"/>
      <c r="B10" s="2" t="s">
        <v>37</v>
      </c>
      <c r="C10" s="46"/>
      <c r="D10" s="46"/>
      <c r="E10" s="46"/>
      <c r="F10" s="5"/>
      <c r="G10" s="5"/>
      <c r="H10" s="46"/>
      <c r="I10" s="46"/>
      <c r="J10" s="5"/>
      <c r="K10" s="5"/>
      <c r="M10" s="5">
        <f>(F10/D8+J10/H8)/2</f>
        <v>0</v>
      </c>
      <c r="N10" s="5" t="e">
        <f>0.5*SQRT((F10/D8)^2*((G10/F10)^2+(E8/D8)^2)+(J10/H8)^2*((K10/J10)^2+(I8/H8)^2))</f>
        <v>#DIV/0!</v>
      </c>
      <c r="P10" s="37">
        <v>8.2463900000000007E-2</v>
      </c>
      <c r="Q10" s="37">
        <v>2.57568E-2</v>
      </c>
      <c r="R10" s="37">
        <v>8.2463900000000007E-2</v>
      </c>
      <c r="S10" s="37">
        <v>2.57568E-2</v>
      </c>
      <c r="T10" s="5">
        <f xml:space="preserve"> (P10/D8+R10/H8)/2</f>
        <v>0.10514209443201199</v>
      </c>
      <c r="U10" s="5">
        <f xml:space="preserve"> 0.5*SQRT((P10/D8)^2*((Q10/P10)^2+(E8/D8)^2)+(R10/H8)^2*((S10/R10)^2+(I8/H8)^2))</f>
        <v>2.322155743503565E-2</v>
      </c>
    </row>
    <row r="11" spans="1:21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</row>
    <row r="12" spans="1:21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37"/>
      <c r="Q12" s="37"/>
      <c r="R12" s="37"/>
      <c r="S12" s="37"/>
      <c r="T12" s="5"/>
      <c r="U12" s="5"/>
    </row>
    <row r="13" spans="1:21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37"/>
      <c r="Q13" s="37"/>
      <c r="R13" s="37"/>
      <c r="S13" s="37"/>
      <c r="T13" s="5"/>
      <c r="U13" s="5"/>
    </row>
    <row r="14" spans="1:21" s="2" customFormat="1">
      <c r="A14" s="46"/>
      <c r="B14" s="2" t="s">
        <v>23</v>
      </c>
      <c r="C14" s="46"/>
      <c r="D14" s="46"/>
      <c r="E14" s="46"/>
      <c r="F14" s="5"/>
      <c r="G14" s="5"/>
      <c r="H14" s="46"/>
      <c r="I14" s="46"/>
      <c r="J14" s="5"/>
      <c r="K14" s="5"/>
      <c r="M14" s="5">
        <f>(F14/D8+J14/H8)/2</f>
        <v>0</v>
      </c>
      <c r="N14" s="5" t="e">
        <f>0.5*SQRT((F14/D8)^2*((G14/F14)^2+(E8/D8)^2)+(J14/H8)^2*((K14/J14)^2+(I8/H8)^2))</f>
        <v>#DIV/0!</v>
      </c>
      <c r="P14" s="5"/>
      <c r="Q14" s="5"/>
      <c r="R14" s="5"/>
      <c r="S14" s="5"/>
      <c r="T14" s="5"/>
      <c r="U14" s="5"/>
    </row>
    <row r="15" spans="1:21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</row>
    <row r="16" spans="1:21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</row>
    <row r="17" spans="1:21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</row>
    <row r="18" spans="1:21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</row>
    <row r="19" spans="1:21" s="2" customFormat="1">
      <c r="A19" s="46"/>
      <c r="B19" s="2" t="s">
        <v>57</v>
      </c>
      <c r="C19" s="46"/>
      <c r="D19" s="46"/>
      <c r="E19" s="46"/>
      <c r="F19" s="21"/>
      <c r="G19" s="21"/>
      <c r="H19" s="46"/>
      <c r="I19" s="46"/>
      <c r="J19" s="21"/>
      <c r="K19" s="21"/>
      <c r="M19" s="21">
        <f>(F19/D8+J19/H8)/2</f>
        <v>0</v>
      </c>
      <c r="N19" s="21" t="e">
        <f>0.5*SQRT((F19/D8)^2*((G19/F19)^2+(E8/D8)^2)+(J19/H8)^2*((K19/J19)^2+(I8/H8)^2))</f>
        <v>#DIV/0!</v>
      </c>
      <c r="P19" s="34">
        <v>9.83956E-2</v>
      </c>
      <c r="Q19" s="34">
        <v>2.0156500000000001E-2</v>
      </c>
      <c r="R19" s="34">
        <v>9.83956E-2</v>
      </c>
      <c r="S19" s="34">
        <v>2.0156500000000001E-2</v>
      </c>
      <c r="T19" s="21">
        <f xml:space="preserve"> (P19/D8 +R19/H8)/2</f>
        <v>0.12545513208682196</v>
      </c>
      <c r="U19" s="21">
        <f xml:space="preserve"> 0.5*SQRT((P19/D8)^2*((Q19/P19)^2+(E8/D8)^2)+(R19/H8)^2*((S19/R19)^2+(I8/H8)^2))</f>
        <v>1.8172586822504781E-2</v>
      </c>
    </row>
    <row r="20" spans="1:21" s="2" customFormat="1">
      <c r="A20" s="46" t="s">
        <v>26</v>
      </c>
      <c r="B20" s="2" t="s">
        <v>27</v>
      </c>
      <c r="C20" s="46"/>
      <c r="D20" s="46"/>
      <c r="E20" s="46"/>
      <c r="F20" s="8"/>
      <c r="G20" s="8"/>
      <c r="H20" s="46"/>
      <c r="I20" s="46"/>
      <c r="J20" s="8"/>
      <c r="K20" s="8"/>
      <c r="M20" s="8">
        <f>(F20/D8+J20/H8)/2</f>
        <v>0</v>
      </c>
      <c r="N20" s="8" t="e">
        <f>0.5*SQRT((F20/D8)^2*((G20/F20)^2+(E8/D8)^2)+(J20/H8)^2*((K20/J20)^2+(I8/H8)^2))</f>
        <v>#DIV/0!</v>
      </c>
      <c r="P20" s="38">
        <v>0.11120099999999999</v>
      </c>
      <c r="Q20" s="38">
        <v>2.7335600000000002E-2</v>
      </c>
      <c r="R20" s="38">
        <v>0.11120099999999999</v>
      </c>
      <c r="S20" s="38">
        <v>2.7335600000000002E-2</v>
      </c>
      <c r="T20" s="8">
        <f xml:space="preserve"> (P20/D8+R20/H8)/2</f>
        <v>0.14178211366348381</v>
      </c>
      <c r="U20" s="8">
        <f xml:space="preserve"> 0.5*SQRT((P20/D8)^2*((Q20/P20)^2+(E8/D8)^2)+(R20/H8)^2*((S20/R20)^2+(I8/H8)^2))</f>
        <v>2.4645013782254525E-2</v>
      </c>
    </row>
    <row r="21" spans="1:21" s="2" customFormat="1">
      <c r="A21" s="46"/>
      <c r="B21" s="2" t="s">
        <v>41</v>
      </c>
      <c r="C21" s="46"/>
      <c r="D21" s="46"/>
      <c r="E21" s="46"/>
      <c r="F21" s="8"/>
      <c r="G21" s="8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</row>
    <row r="22" spans="1:21" s="2" customFormat="1">
      <c r="A22" s="46"/>
      <c r="B22" s="2" t="s">
        <v>38</v>
      </c>
      <c r="C22" s="46"/>
      <c r="D22" s="46"/>
      <c r="E22" s="46"/>
      <c r="F22" s="8"/>
      <c r="G22" s="8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</row>
    <row r="23" spans="1:21" s="2" customFormat="1">
      <c r="A23" s="46"/>
      <c r="B23" s="2" t="s">
        <v>42</v>
      </c>
      <c r="C23" s="46"/>
      <c r="D23" s="46"/>
      <c r="E23" s="46"/>
      <c r="F23" s="8"/>
      <c r="G23" s="8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</row>
    <row r="24" spans="1:21" s="2" customFormat="1">
      <c r="A24" s="46"/>
      <c r="B24" s="2" t="s">
        <v>40</v>
      </c>
      <c r="C24" s="46"/>
      <c r="D24" s="46"/>
      <c r="E24" s="46"/>
      <c r="F24" s="8"/>
      <c r="G24" s="8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</row>
    <row r="25" spans="1:21" s="2" customFormat="1">
      <c r="A25" s="46"/>
      <c r="B25" s="2" t="s">
        <v>57</v>
      </c>
      <c r="C25" s="46"/>
      <c r="D25" s="46"/>
      <c r="E25" s="46"/>
      <c r="F25" s="8"/>
      <c r="G25" s="8"/>
      <c r="H25" s="46"/>
      <c r="I25" s="46"/>
      <c r="J25" s="8"/>
      <c r="K25" s="8"/>
      <c r="M25" s="8">
        <f>(F25/D8+J25/H8)/2</f>
        <v>0</v>
      </c>
      <c r="N25" s="8" t="e">
        <f>0.5*SQRT((F25/D8)^2*((G25/F25)^2+(E8/D8)^2)+(J25/H8)^2*((K25/J25)^2+(I8/H8)^2))</f>
        <v>#DIV/0!</v>
      </c>
      <c r="P25" s="38">
        <v>3.7331999999999997E-2</v>
      </c>
      <c r="Q25" s="38">
        <v>2.9443199999999999E-2</v>
      </c>
      <c r="R25" s="38">
        <v>3.7331999999999997E-2</v>
      </c>
      <c r="S25" s="38">
        <v>2.9443199999999999E-2</v>
      </c>
      <c r="T25" s="8">
        <f xml:space="preserve"> (P25/D5+R25/H5)/2</f>
        <v>4.5747283515410103E-2</v>
      </c>
      <c r="U25" s="8">
        <f xml:space="preserve"> 0.5*SQRT((P25/D8)^2*((Q25/P25)^2+(E8/D8)^2)+(R25/H8)^2*((S25/R25)^2+(I8/H8)^2))</f>
        <v>2.6545019725001655E-2</v>
      </c>
    </row>
    <row r="26" spans="1:21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M26" s="44">
        <f>(F26/$D$26+J26/$H$26)/2</f>
        <v>0</v>
      </c>
      <c r="N26" s="44" t="e">
        <f>0.5*SQRT((F26/D26)^2*((G26/F26)^2+(E26/D26)^2)+(J26/H26)^2*((K26/J26)^2+(I26/H26)^2))</f>
        <v>#DIV/0!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</row>
    <row r="27" spans="1:21">
      <c r="A27" s="6" t="s">
        <v>59</v>
      </c>
      <c r="B27" s="47" t="s">
        <v>57</v>
      </c>
      <c r="C27" s="47" t="s">
        <v>17</v>
      </c>
      <c r="D27" s="46">
        <f xml:space="preserve"> ep_CorrectionFactors!M18</f>
        <v>0.78402725000000006</v>
      </c>
      <c r="E27" s="46">
        <f xml:space="preserve"> ep_CorrectionFactors!N18</f>
        <v>6.7586967123847187E-4</v>
      </c>
      <c r="F27" s="35"/>
      <c r="G27" s="35"/>
      <c r="H27" s="46">
        <f xml:space="preserve"> ep_CorrectionFactors!H18</f>
        <v>0.78459112500000006</v>
      </c>
      <c r="I27" s="46">
        <f xml:space="preserve"> ep_CorrectionFactors!I18</f>
        <v>6.7640811460241955E-4</v>
      </c>
      <c r="J27" s="35"/>
      <c r="K27" s="35"/>
      <c r="M27" s="12">
        <f xml:space="preserve"> (F27/D27+J27/H27)/2</f>
        <v>0</v>
      </c>
      <c r="N27" s="12" t="e">
        <f>0.5*SQRT((F27/D27)^2*((G27/F27)^2+(E27/D27)^2)+(J27/H27)^2*((K27/J27)^2+(I27/H27)^2))</f>
        <v>#DIV/0!</v>
      </c>
    </row>
    <row r="28" spans="1:21">
      <c r="A28" s="6" t="s">
        <v>60</v>
      </c>
      <c r="B28" s="47"/>
      <c r="C28" s="47"/>
      <c r="D28" s="46"/>
      <c r="E28" s="46"/>
      <c r="F28" s="35"/>
      <c r="G28" s="35"/>
      <c r="H28" s="46"/>
      <c r="I28" s="46"/>
      <c r="J28" s="35"/>
      <c r="K28" s="35"/>
      <c r="M28" s="12">
        <f xml:space="preserve"> (F28/D27+J28/H27)/2</f>
        <v>0</v>
      </c>
      <c r="N28" s="12" t="e">
        <f>0.5*SQRT((F28/D27)^2*((G28/F28)^2+(E27/D27)^2)+(J28/H27)^2*((K28/J28)^2+(I27/H27)^2))</f>
        <v>#DIV/0!</v>
      </c>
    </row>
    <row r="29" spans="1:21">
      <c r="A29" s="6" t="s">
        <v>61</v>
      </c>
      <c r="B29" s="47"/>
      <c r="C29" s="47"/>
      <c r="D29" s="46"/>
      <c r="E29" s="46"/>
      <c r="F29" s="35"/>
      <c r="G29" s="35"/>
      <c r="H29" s="46"/>
      <c r="I29" s="46"/>
      <c r="J29" s="35"/>
      <c r="K29" s="35"/>
      <c r="M29" s="12">
        <f xml:space="preserve"> (F29/D27+J29/H27)/2</f>
        <v>0</v>
      </c>
      <c r="N29" s="12" t="e">
        <f>0.5*SQRT((F29/D27)^2*((G29/F29)^2+(E27/D27)^2)+(J29/H27)^2*((K29/J29)^2+(I27/H27)^2))</f>
        <v>#DIV/0!</v>
      </c>
    </row>
    <row r="30" spans="1:21">
      <c r="A30" s="6" t="s">
        <v>62</v>
      </c>
      <c r="B30" s="47"/>
      <c r="C30" s="47"/>
      <c r="D30" s="46"/>
      <c r="E30" s="46"/>
      <c r="F30" s="35"/>
      <c r="G30" s="35"/>
      <c r="H30" s="46"/>
      <c r="I30" s="46"/>
      <c r="J30" s="35"/>
      <c r="K30" s="35"/>
      <c r="M30" s="12">
        <f xml:space="preserve"> (F30/D27+J30/H27)/2</f>
        <v>0</v>
      </c>
      <c r="N30" s="12" t="e">
        <f>0.5*SQRT((F30/D27)^2*((G30/F30)^2+(E27/D27)^2)+(J30/H27)^2*((K30/J30)^2+(I27/H27)^2))</f>
        <v>#DIV/0!</v>
      </c>
    </row>
    <row r="31" spans="1:21">
      <c r="A31" s="6" t="s">
        <v>63</v>
      </c>
      <c r="B31" s="47"/>
      <c r="C31" s="47"/>
      <c r="D31" s="46"/>
      <c r="E31" s="46"/>
      <c r="F31" s="35"/>
      <c r="G31" s="35"/>
      <c r="H31" s="46"/>
      <c r="I31" s="46"/>
      <c r="J31" s="35"/>
      <c r="K31" s="35"/>
      <c r="M31" s="12">
        <f xml:space="preserve"> (F31/D27+J31/H27)/2</f>
        <v>0</v>
      </c>
      <c r="N31" s="12" t="e">
        <f>0.5*SQRT((F31/D27)^2*((G31/F31)^2+(E27/D27)^2)+(J31/H27)^2*((K31/J31)^2+(I27/H27)^2))</f>
        <v>#DIV/0!</v>
      </c>
    </row>
  </sheetData>
  <mergeCells count="15">
    <mergeCell ref="I27:I31"/>
    <mergeCell ref="B27:B31"/>
    <mergeCell ref="C27:C31"/>
    <mergeCell ref="D27:D31"/>
    <mergeCell ref="E27:E31"/>
    <mergeCell ref="H27:H31"/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Ruler="0" workbookViewId="0">
      <pane xSplit="3" topLeftCell="D1" activePane="topRight" state="frozen"/>
      <selection activeCell="A2" sqref="A2"/>
      <selection pane="topRight" activeCell="G27" sqref="G27"/>
    </sheetView>
  </sheetViews>
  <sheetFormatPr baseColWidth="10" defaultRowHeight="18" x14ac:dyDescent="0"/>
  <cols>
    <col min="1" max="16384" width="10.83203125" style="6"/>
  </cols>
  <sheetData>
    <row r="1" spans="1:20" s="1" customFormat="1">
      <c r="F1" s="1" t="s">
        <v>54</v>
      </c>
      <c r="M1" s="1" t="s">
        <v>54</v>
      </c>
      <c r="P1" s="1" t="s">
        <v>49</v>
      </c>
    </row>
    <row r="2" spans="1:20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S2" s="2" t="s">
        <v>51</v>
      </c>
      <c r="T2" s="2" t="s">
        <v>50</v>
      </c>
    </row>
    <row r="3" spans="1:20" s="2" customFormat="1">
      <c r="A3" s="46" t="s">
        <v>21</v>
      </c>
      <c r="B3" s="46" t="s">
        <v>25</v>
      </c>
      <c r="S3" s="2" t="e">
        <f xml:space="preserve"> P3/ABS(defaultFit!M3)</f>
        <v>#DIV/0!</v>
      </c>
      <c r="T3" s="2" t="e">
        <f xml:space="preserve"> S3*ABS(defaultFit!M3)</f>
        <v>#DIV/0!</v>
      </c>
    </row>
    <row r="4" spans="1:20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4.2700000000000002E-2</v>
      </c>
      <c r="G4" s="12">
        <v>2.4299999999999999E-2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3.1600000000000003E-2</v>
      </c>
      <c r="K4" s="12">
        <v>2.3199999999999998E-2</v>
      </c>
      <c r="L4" s="12"/>
      <c r="M4" s="12">
        <f t="shared" ref="M4:M7" si="0">(F4/D4+J4/H4)/2</f>
        <v>5.8972063499789812E-2</v>
      </c>
      <c r="N4" s="12">
        <f>0.5*SQRT((F4/D4)^2*((G4/F4)^2+(E4/D4)^2)+(J4/H4)^2*((K4/J4)^2+(I4/H4)^2))</f>
        <v>2.6672026793418704E-2</v>
      </c>
      <c r="O4" s="12"/>
      <c r="P4" s="12">
        <f xml:space="preserve"> ABS(M4-defaultFit!M4)</f>
        <v>2.0250932692494061E-2</v>
      </c>
      <c r="Q4" s="12">
        <f xml:space="preserve"> N4-defaultFit!N4</f>
        <v>1.617837662065108E-3</v>
      </c>
      <c r="S4" s="2">
        <f xml:space="preserve"> P4/ABS(defaultFit!M4)</f>
        <v>0.5229943514118246</v>
      </c>
      <c r="T4" s="2">
        <f xml:space="preserve"> S4*ABS(defaultFit!M4)</f>
        <v>2.0250932692494061E-2</v>
      </c>
    </row>
    <row r="5" spans="1:20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1">
        <v>5.11E-2</v>
      </c>
      <c r="G5" s="41">
        <v>2.5899999999999999E-2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1">
        <v>6.3899999999999998E-2</v>
      </c>
      <c r="K5" s="41">
        <v>2.4299999999999999E-2</v>
      </c>
      <c r="L5" s="12"/>
      <c r="M5" s="12">
        <f t="shared" si="0"/>
        <v>7.0466223432946118E-2</v>
      </c>
      <c r="N5" s="12">
        <f>0.5*SQRT((F5/D5)^2*((G5/F5)^2+(E5/D5)^2)+(J5/H5)^2*((K5/J5)^2+(I5/H5)^2))</f>
        <v>2.1759567925236634E-2</v>
      </c>
      <c r="O5" s="12"/>
      <c r="P5" s="12">
        <f xml:space="preserve"> ABS(M5-defaultFit!M5)</f>
        <v>3.4061088300191E-3</v>
      </c>
      <c r="Q5" s="12">
        <f xml:space="preserve"> N5-defaultFit!N5</f>
        <v>1.3226091746065642E-3</v>
      </c>
      <c r="S5" s="4">
        <f xml:space="preserve"> P5/ABS(defaultFit!M5)</f>
        <v>5.079187308562147E-2</v>
      </c>
      <c r="T5" s="4">
        <f xml:space="preserve"> S5*ABS(defaultFit!M5)</f>
        <v>3.4061088300191E-3</v>
      </c>
    </row>
    <row r="6" spans="1:20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1">
        <v>5.91E-2</v>
      </c>
      <c r="G6" s="41">
        <v>2.87E-2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1">
        <v>7.7799999999999994E-2</v>
      </c>
      <c r="K6" s="41">
        <v>2.8400000000000002E-2</v>
      </c>
      <c r="L6" s="12"/>
      <c r="M6" s="12">
        <f t="shared" si="0"/>
        <v>8.1613433357228149E-2</v>
      </c>
      <c r="N6" s="12">
        <f>0.5*SQRT((F6/D6)^2*((G6/F6)^2+(E6/D6)^2)+(J6/H6)^2*((K6/J6)^2+(I6/H6)^2))</f>
        <v>2.4075697988328724E-2</v>
      </c>
      <c r="O6" s="12"/>
      <c r="P6" s="12">
        <f xml:space="preserve"> ABS(M6-defaultFit!M6)</f>
        <v>7.1555419726044289E-3</v>
      </c>
      <c r="Q6" s="12">
        <f xml:space="preserve"> N6-defaultFit!N6</f>
        <v>1.7682774243987648E-3</v>
      </c>
      <c r="S6" s="4">
        <f xml:space="preserve"> P6/ABS(defaultFit!M6)</f>
        <v>9.6101861596393764E-2</v>
      </c>
      <c r="T6" s="4">
        <f xml:space="preserve"> S6*ABS(defaultFit!M6)</f>
        <v>7.1555419726044281E-3</v>
      </c>
    </row>
    <row r="7" spans="1:20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1">
        <v>8.09E-2</v>
      </c>
      <c r="G7" s="41">
        <v>2.3300000000000001E-2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1">
        <v>1.8599999999999998E-2</v>
      </c>
      <c r="K7" s="41">
        <v>2.29E-2</v>
      </c>
      <c r="L7" s="12"/>
      <c r="M7" s="12">
        <f t="shared" si="0"/>
        <v>6.7122792053539507E-2</v>
      </c>
      <c r="N7" s="12">
        <f>0.5*SQRT((F7/D7)^2*((G7/F7)^2+(E7/D7)^2)+(J7/H7)^2*((K7/J7)^2+(I7/H7)^2))</f>
        <v>2.2034986075751939E-2</v>
      </c>
      <c r="O7" s="12"/>
      <c r="P7" s="12">
        <f xml:space="preserve"> ABS(M7-defaultFit!M7)</f>
        <v>4.3573820846923295E-4</v>
      </c>
      <c r="Q7" s="12">
        <f xml:space="preserve"> N7-defaultFit!N7</f>
        <v>1.3814724772897302E-3</v>
      </c>
      <c r="S7" s="4">
        <f xml:space="preserve"> P7/ABS(defaultFit!M7)</f>
        <v>6.5340749567608042E-3</v>
      </c>
      <c r="T7" s="4">
        <f xml:space="preserve"> S7*ABS(defaultFit!M7)</f>
        <v>4.3573820846923295E-4</v>
      </c>
    </row>
    <row r="8" spans="1:20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17"/>
      <c r="G8" s="1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17"/>
      <c r="K8" s="17"/>
      <c r="M8" s="5"/>
      <c r="N8" s="5"/>
      <c r="P8" s="5"/>
      <c r="Q8" s="5"/>
      <c r="S8" s="5" t="e">
        <f xml:space="preserve"> P8/ABS(defaultFit!M8)</f>
        <v>#DIV/0!</v>
      </c>
      <c r="T8" s="5" t="e">
        <f xml:space="preserve"> S8*ABS(defaultFit!M8)</f>
        <v>#DIV/0!</v>
      </c>
    </row>
    <row r="9" spans="1:20" s="2" customFormat="1">
      <c r="A9" s="46"/>
      <c r="B9" s="2" t="s">
        <v>36</v>
      </c>
      <c r="C9" s="46"/>
      <c r="D9" s="46"/>
      <c r="E9" s="46"/>
      <c r="F9" s="17">
        <v>8.2070000000000004E-2</v>
      </c>
      <c r="G9" s="17">
        <v>2.5999999999999999E-2</v>
      </c>
      <c r="H9" s="46"/>
      <c r="I9" s="46"/>
      <c r="J9" s="17">
        <v>6.1899999999999997E-2</v>
      </c>
      <c r="K9" s="17">
        <v>2.5923999999999999E-2</v>
      </c>
      <c r="M9" s="5">
        <f>(F9/D8+J9/H8)/2</f>
        <v>9.1786040159675453E-2</v>
      </c>
      <c r="N9" s="5">
        <f>0.5*SQRT((F9/D8)^2*((G9/F9)^2+(E8/D8)^2)+(J9/H8)^2*((K9/J9)^2+(I8/H8)^2))</f>
        <v>2.340658833219314E-2</v>
      </c>
      <c r="P9" s="5">
        <f xml:space="preserve"> ABS(M9-defaultFit!M9)</f>
        <v>1.5618072393488169E-2</v>
      </c>
      <c r="Q9" s="5">
        <f xml:space="preserve"> N9-defaultFit!N9</f>
        <v>1.2385052718185893E-3</v>
      </c>
      <c r="S9" s="20">
        <f xml:space="preserve"> P9/ABS(defaultFit!M9)</f>
        <v>0.20504777600776938</v>
      </c>
      <c r="T9" s="20">
        <f xml:space="preserve"> S9*ABS(defaultFit!M9)</f>
        <v>1.5618072393488169E-2</v>
      </c>
    </row>
    <row r="10" spans="1:20" s="2" customFormat="1">
      <c r="A10" s="46"/>
      <c r="B10" s="2" t="s">
        <v>37</v>
      </c>
      <c r="C10" s="46"/>
      <c r="D10" s="46"/>
      <c r="E10" s="46"/>
      <c r="F10" s="17">
        <v>5.4679999999999999E-2</v>
      </c>
      <c r="G10" s="17">
        <v>2.6700000000000002E-2</v>
      </c>
      <c r="H10" s="46"/>
      <c r="I10" s="46"/>
      <c r="J10" s="17">
        <v>9.0330199999999999E-2</v>
      </c>
      <c r="K10" s="17">
        <v>2.4792999999999999E-2</v>
      </c>
      <c r="M10" s="5">
        <f>(F10/D8+J10/H8)/2</f>
        <v>9.2436379545751263E-2</v>
      </c>
      <c r="N10" s="5">
        <f>0.5*SQRT((F10/D8)^2*((G10/F10)^2+(E8/D8)^2)+(J10/H8)^2*((K10/J10)^2+(I8/H8)^2))</f>
        <v>2.3228785556136583E-2</v>
      </c>
      <c r="P10" s="5">
        <f xml:space="preserve"> ABS(M10-defaultFit!M10)</f>
        <v>1.2059659284780727E-2</v>
      </c>
      <c r="Q10" s="5">
        <f xml:space="preserve"> N10-defaultFit!N10</f>
        <v>1.6892127594033204E-3</v>
      </c>
      <c r="S10" s="20">
        <f xml:space="preserve"> P10/ABS(defaultFit!M10)</f>
        <v>0.11540781277210574</v>
      </c>
      <c r="T10" s="20">
        <f xml:space="preserve"> S10*ABS(defaultFit!M10)</f>
        <v>1.2059659284780727E-2</v>
      </c>
    </row>
    <row r="11" spans="1:20" s="2" customFormat="1">
      <c r="A11" s="46"/>
      <c r="C11" s="46"/>
      <c r="D11" s="46"/>
      <c r="E11" s="46"/>
      <c r="F11" s="17"/>
      <c r="G11" s="17"/>
      <c r="H11" s="46"/>
      <c r="I11" s="46"/>
      <c r="J11" s="17"/>
      <c r="K11" s="17"/>
      <c r="M11" s="5"/>
      <c r="N11" s="5"/>
      <c r="P11" s="5"/>
      <c r="Q11" s="5"/>
      <c r="S11" s="5" t="e">
        <f xml:space="preserve"> P11/ABS(defaultFit!M11)</f>
        <v>#DIV/0!</v>
      </c>
      <c r="T11" s="5" t="e">
        <f xml:space="preserve"> S11*ABS(defaultFit!M11)</f>
        <v>#DIV/0!</v>
      </c>
    </row>
    <row r="12" spans="1:20" s="2" customFormat="1">
      <c r="A12" s="46"/>
      <c r="C12" s="46"/>
      <c r="D12" s="46"/>
      <c r="E12" s="46"/>
      <c r="F12" s="17"/>
      <c r="G12" s="17"/>
      <c r="H12" s="46"/>
      <c r="I12" s="46"/>
      <c r="J12" s="17"/>
      <c r="K12" s="17"/>
      <c r="M12" s="5"/>
      <c r="N12" s="5"/>
      <c r="P12" s="5"/>
      <c r="Q12" s="5"/>
      <c r="S12" s="20" t="e">
        <f xml:space="preserve"> P12/ABS(defaultFit!M12)</f>
        <v>#DIV/0!</v>
      </c>
      <c r="T12" s="20" t="e">
        <f xml:space="preserve"> S12*ABS(defaultFit!M12)</f>
        <v>#DIV/0!</v>
      </c>
    </row>
    <row r="13" spans="1:20" s="2" customFormat="1">
      <c r="A13" s="46"/>
      <c r="C13" s="46"/>
      <c r="D13" s="46"/>
      <c r="E13" s="46"/>
      <c r="F13" s="17"/>
      <c r="G13" s="17"/>
      <c r="H13" s="46"/>
      <c r="I13" s="46"/>
      <c r="J13" s="17"/>
      <c r="K13" s="17"/>
      <c r="M13" s="5"/>
      <c r="N13" s="5"/>
      <c r="P13" s="5"/>
      <c r="Q13" s="5"/>
      <c r="S13" s="20" t="e">
        <f xml:space="preserve"> P13/ABS(defaultFit!M13)</f>
        <v>#DIV/0!</v>
      </c>
      <c r="T13" s="20" t="e">
        <f xml:space="preserve"> S13*ABS(defaultFit!M13)</f>
        <v>#DIV/0!</v>
      </c>
    </row>
    <row r="14" spans="1:20" s="2" customFormat="1">
      <c r="A14" s="46"/>
      <c r="B14" s="2" t="s">
        <v>23</v>
      </c>
      <c r="C14" s="46"/>
      <c r="D14" s="46"/>
      <c r="E14" s="46"/>
      <c r="F14" s="17">
        <v>5.493E-2</v>
      </c>
      <c r="G14" s="17">
        <v>2.5000000000000001E-2</v>
      </c>
      <c r="H14" s="46"/>
      <c r="I14" s="46"/>
      <c r="J14" s="17">
        <v>7.4999999999999997E-3</v>
      </c>
      <c r="K14" s="17">
        <v>2.37898E-2</v>
      </c>
      <c r="M14" s="5">
        <f>(F14/D8+J14/H8)/2</f>
        <v>3.981022971569146E-2</v>
      </c>
      <c r="N14" s="5">
        <f>0.5*SQRT((F14/D8)^2*((G14/F14)^2+(E8/D8)^2)+(J14/H8)^2*((K14/J14)^2+(I8/H8)^2))</f>
        <v>2.2000803536204636E-2</v>
      </c>
      <c r="P14" s="5">
        <f xml:space="preserve"> ABS(M14-defaultFit!M14)</f>
        <v>5.0565896865945037E-5</v>
      </c>
      <c r="Q14" s="5">
        <f xml:space="preserve"> N14-defaultFit!N14</f>
        <v>1.7152818561922481E-3</v>
      </c>
      <c r="S14" s="5">
        <f xml:space="preserve"> P14/ABS(defaultFit!M14)</f>
        <v>1.2685621570989213E-3</v>
      </c>
      <c r="T14" s="5">
        <f xml:space="preserve"> S14*ABS(defaultFit!M14)</f>
        <v>5.0565896865945044E-5</v>
      </c>
    </row>
    <row r="15" spans="1:20" s="2" customFormat="1">
      <c r="A15" s="46" t="s">
        <v>24</v>
      </c>
      <c r="C15" s="46"/>
      <c r="D15" s="46"/>
      <c r="E15" s="46"/>
      <c r="F15" s="18"/>
      <c r="G15" s="18"/>
      <c r="H15" s="46"/>
      <c r="I15" s="46"/>
      <c r="J15" s="18"/>
      <c r="K15" s="18"/>
      <c r="M15" s="7"/>
      <c r="N15" s="7"/>
      <c r="P15" s="7"/>
      <c r="Q15" s="7"/>
      <c r="S15" s="7" t="e">
        <f xml:space="preserve"> P15/ABS(defaultFit!M15)</f>
        <v>#DIV/0!</v>
      </c>
      <c r="T15" s="7" t="e">
        <f xml:space="preserve"> S15*ABS(defaultFit!M15)</f>
        <v>#DIV/0!</v>
      </c>
    </row>
    <row r="16" spans="1:20" s="2" customFormat="1">
      <c r="A16" s="46"/>
      <c r="C16" s="46"/>
      <c r="D16" s="46"/>
      <c r="E16" s="46"/>
      <c r="F16" s="18"/>
      <c r="G16" s="18"/>
      <c r="H16" s="46"/>
      <c r="I16" s="46"/>
      <c r="J16" s="18"/>
      <c r="K16" s="18"/>
      <c r="M16" s="7"/>
      <c r="N16" s="7"/>
      <c r="P16" s="7"/>
      <c r="Q16" s="7"/>
      <c r="S16" s="7" t="e">
        <f xml:space="preserve"> P16/ABS(defaultFit!M16)</f>
        <v>#DIV/0!</v>
      </c>
      <c r="T16" s="7" t="e">
        <f xml:space="preserve"> S16*ABS(defaultFit!M16)</f>
        <v>#DIV/0!</v>
      </c>
    </row>
    <row r="17" spans="1:20" s="2" customFormat="1">
      <c r="A17" s="46"/>
      <c r="C17" s="46"/>
      <c r="D17" s="46"/>
      <c r="E17" s="46"/>
      <c r="F17" s="18"/>
      <c r="G17" s="18"/>
      <c r="H17" s="46"/>
      <c r="I17" s="46"/>
      <c r="J17" s="18"/>
      <c r="K17" s="18"/>
      <c r="M17" s="7"/>
      <c r="N17" s="7"/>
      <c r="P17" s="7"/>
      <c r="Q17" s="7"/>
      <c r="S17" s="7" t="e">
        <f xml:space="preserve"> P17/ABS(defaultFit!M17)</f>
        <v>#DIV/0!</v>
      </c>
      <c r="T17" s="7" t="e">
        <f xml:space="preserve"> S17*ABS(defaultFit!M17)</f>
        <v>#DIV/0!</v>
      </c>
    </row>
    <row r="18" spans="1:20" s="2" customFormat="1">
      <c r="A18" s="46"/>
      <c r="C18" s="46"/>
      <c r="D18" s="46"/>
      <c r="E18" s="46"/>
      <c r="F18" s="18"/>
      <c r="G18" s="18"/>
      <c r="H18" s="46"/>
      <c r="I18" s="46"/>
      <c r="J18" s="18"/>
      <c r="K18" s="18"/>
      <c r="M18" s="7"/>
      <c r="N18" s="7"/>
      <c r="P18" s="7"/>
      <c r="Q18" s="7"/>
      <c r="S18" s="7" t="e">
        <f xml:space="preserve"> P18/ABS(defaultFit!M18)</f>
        <v>#DIV/0!</v>
      </c>
      <c r="T18" s="7" t="e">
        <f xml:space="preserve"> S18*ABS(defaultFit!M18)</f>
        <v>#DIV/0!</v>
      </c>
    </row>
    <row r="19" spans="1:20" s="2" customFormat="1">
      <c r="A19" s="46"/>
      <c r="B19" s="2" t="s">
        <v>57</v>
      </c>
      <c r="C19" s="46"/>
      <c r="D19" s="46"/>
      <c r="E19" s="46"/>
      <c r="F19" s="32">
        <v>7.2900000000000006E-2</v>
      </c>
      <c r="G19" s="32">
        <v>2.1100000000000001E-2</v>
      </c>
      <c r="H19" s="46"/>
      <c r="I19" s="46"/>
      <c r="J19" s="32">
        <v>4.2700000000000002E-2</v>
      </c>
      <c r="K19" s="32">
        <v>1.983E-2</v>
      </c>
      <c r="M19" s="21">
        <f>(F19/D8+J19/H8)/2</f>
        <v>7.3702356703256852E-2</v>
      </c>
      <c r="N19" s="21">
        <f>0.5*SQRT((F19/D8)^2*((G19/F19)^2+(E8/D8)^2)+(J19/H8)^2*((K19/J19)^2+(I8/H8)^2))</f>
        <v>1.84599086985579E-2</v>
      </c>
      <c r="P19" s="21">
        <f xml:space="preserve"> ABS(M19-defaultFit!M19)</f>
        <v>5.0739374399325077E-5</v>
      </c>
      <c r="Q19" s="21">
        <f xml:space="preserve"> N19-defaultFit!N19</f>
        <v>-3.87438681478873E-3</v>
      </c>
      <c r="S19" s="21">
        <f xml:space="preserve"> P19/ABS(defaultFit!M19)</f>
        <v>6.8891052551869523E-4</v>
      </c>
      <c r="T19" s="21">
        <f xml:space="preserve"> S19*ABS(defaultFit!M19)</f>
        <v>5.0739374399325077E-5</v>
      </c>
    </row>
    <row r="20" spans="1:20" s="2" customFormat="1">
      <c r="A20" s="46" t="s">
        <v>26</v>
      </c>
      <c r="B20" s="2" t="s">
        <v>27</v>
      </c>
      <c r="C20" s="46"/>
      <c r="D20" s="46"/>
      <c r="E20" s="46"/>
      <c r="F20" s="19">
        <v>4.7160000000000001E-2</v>
      </c>
      <c r="G20" s="19">
        <v>2.8199999999999999E-2</v>
      </c>
      <c r="H20" s="46"/>
      <c r="I20" s="46"/>
      <c r="J20" s="19">
        <v>4.0480000000000002E-2</v>
      </c>
      <c r="K20" s="19">
        <v>2.6349999999999998E-2</v>
      </c>
      <c r="M20" s="8">
        <f>(F20/D8+J20/H8)/2</f>
        <v>5.5872361306980617E-2</v>
      </c>
      <c r="N20" s="8">
        <f>0.5*SQRT((F20/D8)^2*((G20/F20)^2+(E8/D8)^2)+(J20/H8)^2*((K20/J20)^2+(I8/H8)^2))</f>
        <v>2.4604987367079896E-2</v>
      </c>
      <c r="P20" s="8">
        <f xml:space="preserve"> ABS(M20-defaultFit!M20)</f>
        <v>6.2469695584385226E-3</v>
      </c>
      <c r="Q20" s="8">
        <f xml:space="preserve"> N20-defaultFit!N20</f>
        <v>1.441943360166436E-3</v>
      </c>
      <c r="S20" s="25">
        <f xml:space="preserve"> P20/ABS(defaultFit!M20)</f>
        <v>0.12588252381145279</v>
      </c>
      <c r="T20" s="25">
        <f xml:space="preserve"> S20*ABS(defaultFit!M20)</f>
        <v>6.2469695584385226E-3</v>
      </c>
    </row>
    <row r="21" spans="1:20" s="2" customFormat="1">
      <c r="A21" s="46"/>
      <c r="C21" s="46"/>
      <c r="D21" s="46"/>
      <c r="E21" s="46"/>
      <c r="F21" s="19"/>
      <c r="G21" s="19"/>
      <c r="H21" s="46"/>
      <c r="I21" s="46"/>
      <c r="J21" s="19"/>
      <c r="K21" s="19"/>
      <c r="M21" s="8"/>
      <c r="N21" s="8"/>
      <c r="P21" s="8"/>
      <c r="Q21" s="8"/>
      <c r="S21" s="8" t="e">
        <f xml:space="preserve"> P21/ABS(defaultFit!M21)</f>
        <v>#DIV/0!</v>
      </c>
      <c r="T21" s="8" t="e">
        <f xml:space="preserve"> S21*ABS(defaultFit!M21)</f>
        <v>#DIV/0!</v>
      </c>
    </row>
    <row r="22" spans="1:20" s="2" customFormat="1">
      <c r="A22" s="46"/>
      <c r="C22" s="46"/>
      <c r="D22" s="46"/>
      <c r="E22" s="46"/>
      <c r="F22" s="19"/>
      <c r="G22" s="19"/>
      <c r="H22" s="46"/>
      <c r="I22" s="46"/>
      <c r="J22" s="19"/>
      <c r="K22" s="19"/>
      <c r="M22" s="8"/>
      <c r="N22" s="8"/>
      <c r="P22" s="8"/>
      <c r="Q22" s="8"/>
      <c r="S22" s="8" t="e">
        <f xml:space="preserve"> P22/ABS(defaultFit!M22)</f>
        <v>#DIV/0!</v>
      </c>
      <c r="T22" s="8" t="e">
        <f xml:space="preserve"> S22*ABS(defaultFit!M22)</f>
        <v>#DIV/0!</v>
      </c>
    </row>
    <row r="23" spans="1:20" s="2" customFormat="1">
      <c r="A23" s="46"/>
      <c r="C23" s="46"/>
      <c r="D23" s="46"/>
      <c r="E23" s="46"/>
      <c r="F23" s="19"/>
      <c r="G23" s="19"/>
      <c r="H23" s="46"/>
      <c r="I23" s="46"/>
      <c r="J23" s="19"/>
      <c r="K23" s="19"/>
      <c r="M23" s="8"/>
      <c r="N23" s="8"/>
      <c r="P23" s="8"/>
      <c r="Q23" s="8"/>
      <c r="S23" s="8" t="e">
        <f xml:space="preserve"> P23/ABS(defaultFit!M23)</f>
        <v>#DIV/0!</v>
      </c>
      <c r="T23" s="8" t="e">
        <f xml:space="preserve"> S23*ABS(defaultFit!M23)</f>
        <v>#DIV/0!</v>
      </c>
    </row>
    <row r="24" spans="1:20" s="2" customFormat="1">
      <c r="A24" s="46"/>
      <c r="C24" s="46"/>
      <c r="D24" s="46"/>
      <c r="E24" s="46"/>
      <c r="F24" s="19"/>
      <c r="G24" s="19"/>
      <c r="H24" s="46"/>
      <c r="I24" s="46"/>
      <c r="J24" s="19"/>
      <c r="K24" s="19"/>
      <c r="M24" s="8"/>
      <c r="N24" s="8"/>
      <c r="P24" s="8"/>
      <c r="Q24" s="8"/>
      <c r="S24" s="8" t="e">
        <f xml:space="preserve"> P24/ABS(defaultFit!M24)</f>
        <v>#DIV/0!</v>
      </c>
      <c r="T24" s="8" t="e">
        <f xml:space="preserve"> S24*ABS(defaultFit!M24)</f>
        <v>#DIV/0!</v>
      </c>
    </row>
    <row r="25" spans="1:20" s="2" customFormat="1">
      <c r="A25" s="46"/>
      <c r="B25" s="2" t="s">
        <v>57</v>
      </c>
      <c r="C25" s="46"/>
      <c r="D25" s="46"/>
      <c r="E25" s="46"/>
      <c r="F25" s="19">
        <v>3.4410000000000003E-2</v>
      </c>
      <c r="G25" s="19">
        <v>2.9399999999999999E-2</v>
      </c>
      <c r="H25" s="46"/>
      <c r="I25" s="46"/>
      <c r="J25" s="19">
        <v>8.5699999999999998E-2</v>
      </c>
      <c r="K25" s="19">
        <v>2.7900000000000001E-2</v>
      </c>
      <c r="M25" s="8">
        <f>(F25/D8+J25/H8)/2</f>
        <v>7.6558824053859789E-2</v>
      </c>
      <c r="N25" s="8">
        <f>0.5*SQRT((F25/D8)^2*((G25/F25)^2+(E8/D8)^2)+(J25/H8)^2*((K25/J25)^2+(I8/H8)^2))</f>
        <v>2.5839266014917508E-2</v>
      </c>
      <c r="P25" s="8">
        <f xml:space="preserve"> ABS(M25-defaultFit!M25)</f>
        <v>1.0651457568784925E-2</v>
      </c>
      <c r="Q25" s="8">
        <f xml:space="preserve"> N25-defaultFit!N25</f>
        <v>1.464281614418958E-3</v>
      </c>
      <c r="S25" s="8">
        <f xml:space="preserve"> P25/ABS(defaultFit!M25)</f>
        <v>0.16161255011148132</v>
      </c>
      <c r="T25" s="25">
        <f xml:space="preserve"> S25*ABS(defaultFit!M25)</f>
        <v>1.0651457568784925E-2</v>
      </c>
    </row>
    <row r="26" spans="1:20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8.9812000000000003E-2</v>
      </c>
      <c r="G26" s="43">
        <v>2.981E-2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3.8879999999999998E-2</v>
      </c>
      <c r="K26" s="43">
        <v>3.0960000000000001E-2</v>
      </c>
      <c r="M26" s="44">
        <f>(F26/$D$26+J26/$H$26)/2</f>
        <v>8.2053307121235763E-2</v>
      </c>
      <c r="N26" s="44">
        <f>0.5*SQRT((F26/D26)^2*((G26/F26)^2+(E26/D26)^2)+(J26/H26)^2*((K26/J26)^2+(I26/H26)^2))</f>
        <v>2.7398684030183636E-2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Ruler="0" workbookViewId="0">
      <pane xSplit="3" topLeftCell="D1" activePane="topRight" state="frozen"/>
      <selection pane="topRight" activeCell="G27" sqref="G27"/>
    </sheetView>
  </sheetViews>
  <sheetFormatPr baseColWidth="10" defaultRowHeight="18" x14ac:dyDescent="0"/>
  <cols>
    <col min="1" max="16384" width="10.83203125" style="6"/>
  </cols>
  <sheetData>
    <row r="1" spans="1:14">
      <c r="G1" s="1" t="s">
        <v>69</v>
      </c>
    </row>
    <row r="2" spans="1:1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</row>
    <row r="3" spans="1:14" s="2" customFormat="1">
      <c r="A3" s="46" t="s">
        <v>21</v>
      </c>
      <c r="B3" s="46" t="s">
        <v>25</v>
      </c>
    </row>
    <row r="4" spans="1:14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3.5299999999999998E-2</v>
      </c>
      <c r="G4" s="12">
        <v>1.8800000000000001E-2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6.13E-2</v>
      </c>
      <c r="K4" s="12">
        <v>1.8800000000000001E-2</v>
      </c>
      <c r="L4" s="12"/>
      <c r="M4" s="12">
        <f t="shared" ref="M4:M7" si="0">(F4/D4+J4/H4)/2</f>
        <v>7.674252450861091E-2</v>
      </c>
      <c r="N4" s="12">
        <f t="shared" ref="N4:N7" si="1">0.5*SQRT((F4/D4)^2*((G4/F4)^2+(E4/D4)^2)+(J4/H4)^2*((K4/J4)^2+(I4/H4)^2))</f>
        <v>2.1109826047147603E-2</v>
      </c>
    </row>
    <row r="5" spans="1:14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1">
        <v>7.2700000000000001E-2</v>
      </c>
      <c r="G5" s="41">
        <v>2.46E-2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1">
        <v>0.12089999999999999</v>
      </c>
      <c r="K5" s="41">
        <v>2.53E-2</v>
      </c>
      <c r="L5" s="12"/>
      <c r="M5" s="12">
        <f t="shared" si="0"/>
        <v>0.11863818546286134</v>
      </c>
      <c r="N5" s="12">
        <f t="shared" si="1"/>
        <v>2.1622232546996523E-2</v>
      </c>
    </row>
    <row r="6" spans="1:14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1">
        <v>6.6500000000000004E-2</v>
      </c>
      <c r="G6" s="41">
        <v>3.1399999999999997E-2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1">
        <v>9.5699999999999993E-2</v>
      </c>
      <c r="K6" s="41">
        <v>3.3300000000000003E-2</v>
      </c>
      <c r="L6" s="12"/>
      <c r="M6" s="12">
        <f t="shared" si="0"/>
        <v>9.6690241314543734E-2</v>
      </c>
      <c r="N6" s="12">
        <f t="shared" si="1"/>
        <v>2.7288934828000683E-2</v>
      </c>
    </row>
    <row r="7" spans="1:14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1">
        <v>0.1162</v>
      </c>
      <c r="G7" s="41">
        <v>3.5299999999999998E-2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1">
        <v>0.1409</v>
      </c>
      <c r="K7" s="41">
        <v>3.6400000000000002E-2</v>
      </c>
      <c r="L7" s="12"/>
      <c r="M7" s="12">
        <f t="shared" si="0"/>
        <v>0.17340228855099771</v>
      </c>
      <c r="N7" s="12">
        <f t="shared" si="1"/>
        <v>3.4199559795081366E-2</v>
      </c>
    </row>
    <row r="8" spans="1:14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17"/>
      <c r="G8" s="1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22"/>
      <c r="K8" s="22"/>
      <c r="M8" s="5"/>
      <c r="N8" s="5"/>
    </row>
    <row r="9" spans="1:14" s="2" customFormat="1">
      <c r="A9" s="46"/>
      <c r="B9" s="2" t="s">
        <v>36</v>
      </c>
      <c r="C9" s="46"/>
      <c r="D9" s="46"/>
      <c r="E9" s="46"/>
      <c r="F9" s="17">
        <v>0.10094</v>
      </c>
      <c r="G9" s="17">
        <v>2.2550000000000001E-2</v>
      </c>
      <c r="H9" s="46"/>
      <c r="I9" s="46"/>
      <c r="J9" s="22">
        <v>0.12845999999999999</v>
      </c>
      <c r="K9" s="22">
        <v>2.2658999999999999E-2</v>
      </c>
      <c r="M9" s="5">
        <f>(F9/D8+J9/H8)/2</f>
        <v>0.14623705843153023</v>
      </c>
      <c r="N9" s="5">
        <f>0.5*SQRT((F9/D8)^2*((G9/F9)^2+(E8/D8)^2)+(J9/H8)^2*((K9/J9)^2+(I8/H8)^2))</f>
        <v>2.0379682455131481E-2</v>
      </c>
    </row>
    <row r="10" spans="1:14" s="2" customFormat="1">
      <c r="A10" s="46"/>
      <c r="B10" s="2" t="s">
        <v>37</v>
      </c>
      <c r="C10" s="46"/>
      <c r="D10" s="46"/>
      <c r="E10" s="46"/>
      <c r="F10" s="17">
        <v>0.113376</v>
      </c>
      <c r="G10" s="17">
        <v>3.2069E-2</v>
      </c>
      <c r="H10" s="46"/>
      <c r="I10" s="46"/>
      <c r="J10" s="22">
        <v>0.1346</v>
      </c>
      <c r="K10" s="22">
        <v>3.5590999999999998E-2</v>
      </c>
      <c r="M10" s="5">
        <f>(F10/D8+J10/H8)/2</f>
        <v>0.15808077130329445</v>
      </c>
      <c r="N10" s="5">
        <f>0.5*SQRT((F10/D8)^2*((G10/F10)^2+(E8/D8)^2)+(J10/H8)^2*((K10/J10)^2+(I8/H8)^2))</f>
        <v>3.0540303517031724E-2</v>
      </c>
    </row>
    <row r="11" spans="1:14" s="2" customFormat="1">
      <c r="A11" s="46"/>
      <c r="C11" s="46"/>
      <c r="D11" s="46"/>
      <c r="E11" s="46"/>
      <c r="F11" s="17"/>
      <c r="G11" s="17"/>
      <c r="H11" s="46"/>
      <c r="I11" s="46"/>
      <c r="J11" s="17"/>
      <c r="K11" s="17"/>
      <c r="M11" s="5"/>
      <c r="N11" s="5"/>
    </row>
    <row r="12" spans="1:14" s="2" customFormat="1">
      <c r="A12" s="46"/>
      <c r="C12" s="46"/>
      <c r="D12" s="46"/>
      <c r="E12" s="46"/>
      <c r="F12" s="17"/>
      <c r="G12" s="17"/>
      <c r="H12" s="46"/>
      <c r="I12" s="46"/>
      <c r="J12" s="22"/>
      <c r="K12" s="22"/>
      <c r="M12" s="5"/>
      <c r="N12" s="5"/>
    </row>
    <row r="13" spans="1:14" s="2" customFormat="1">
      <c r="A13" s="46"/>
      <c r="C13" s="46"/>
      <c r="D13" s="46"/>
      <c r="E13" s="46"/>
      <c r="F13" s="17"/>
      <c r="G13" s="17"/>
      <c r="H13" s="46"/>
      <c r="I13" s="46"/>
      <c r="J13" s="22"/>
      <c r="K13" s="22"/>
      <c r="M13" s="5"/>
      <c r="N13" s="5"/>
    </row>
    <row r="14" spans="1:14" s="2" customFormat="1">
      <c r="A14" s="46"/>
      <c r="B14" s="2" t="s">
        <v>23</v>
      </c>
      <c r="C14" s="46"/>
      <c r="D14" s="46"/>
      <c r="E14" s="46"/>
      <c r="F14" s="17">
        <v>-3.7628799999999997E-2</v>
      </c>
      <c r="G14" s="17">
        <v>4.3799999999999999E-2</v>
      </c>
      <c r="H14" s="46"/>
      <c r="I14" s="46"/>
      <c r="J14" s="22">
        <v>5.7619999999999998E-2</v>
      </c>
      <c r="K14" s="22">
        <v>4.9879600000000003E-2</v>
      </c>
      <c r="M14" s="5">
        <f>(F14/D8+J14/H8)/2</f>
        <v>1.2722637693721405E-2</v>
      </c>
      <c r="N14" s="5">
        <f>0.5*SQRT((F14/D8)^2*((G14/F14)^2+(E8/D8)^2)+(J14/H8)^2*((K14/J14)^2+(I8/H8)^2))</f>
        <v>4.2316082380506083E-2</v>
      </c>
    </row>
    <row r="15" spans="1:14" s="2" customFormat="1">
      <c r="A15" s="46" t="s">
        <v>24</v>
      </c>
      <c r="C15" s="46"/>
      <c r="D15" s="46"/>
      <c r="E15" s="46"/>
      <c r="F15" s="23"/>
      <c r="G15" s="23"/>
      <c r="H15" s="46"/>
      <c r="I15" s="46"/>
      <c r="J15" s="23"/>
      <c r="K15" s="23"/>
      <c r="M15" s="7"/>
      <c r="N15" s="7"/>
    </row>
    <row r="16" spans="1:14" s="2" customFormat="1">
      <c r="A16" s="46"/>
      <c r="C16" s="46"/>
      <c r="D16" s="46"/>
      <c r="E16" s="46"/>
      <c r="F16" s="23"/>
      <c r="G16" s="23"/>
      <c r="H16" s="46"/>
      <c r="I16" s="46"/>
      <c r="J16" s="23"/>
      <c r="K16" s="23"/>
      <c r="M16" s="7"/>
      <c r="N16" s="7"/>
    </row>
    <row r="17" spans="1:14" s="2" customFormat="1">
      <c r="A17" s="46"/>
      <c r="C17" s="46"/>
      <c r="D17" s="46"/>
      <c r="E17" s="46"/>
      <c r="F17" s="23"/>
      <c r="G17" s="23"/>
      <c r="H17" s="46"/>
      <c r="I17" s="46"/>
      <c r="J17" s="23"/>
      <c r="K17" s="23"/>
      <c r="M17" s="7"/>
      <c r="N17" s="7"/>
    </row>
    <row r="18" spans="1:14" s="2" customFormat="1">
      <c r="A18" s="46"/>
      <c r="C18" s="46"/>
      <c r="D18" s="46"/>
      <c r="E18" s="46"/>
      <c r="F18" s="23"/>
      <c r="G18" s="23"/>
      <c r="H18" s="46"/>
      <c r="I18" s="46"/>
      <c r="J18" s="23"/>
      <c r="K18" s="23"/>
      <c r="M18" s="7"/>
      <c r="N18" s="7"/>
    </row>
    <row r="19" spans="1:14" s="2" customFormat="1">
      <c r="A19" s="46"/>
      <c r="B19" s="2" t="s">
        <v>57</v>
      </c>
      <c r="C19" s="46"/>
      <c r="D19" s="46"/>
      <c r="E19" s="46"/>
      <c r="F19" s="45">
        <v>5.9130000000000002E-2</v>
      </c>
      <c r="G19" s="45">
        <v>3.0266000000000001E-2</v>
      </c>
      <c r="H19" s="46"/>
      <c r="I19" s="46"/>
      <c r="J19" s="45">
        <v>3.9073999999999998E-2</v>
      </c>
      <c r="K19" s="45">
        <v>3.4451099999999998E-2</v>
      </c>
      <c r="M19" s="21">
        <f>(F19/D8+J19/H8)/2</f>
        <v>6.2610016454254E-2</v>
      </c>
      <c r="N19" s="21">
        <f>0.5*SQRT((F19/D8)^2*((G19/F19)^2+(E8/D8)^2)+(J19/H8)^2*((K19/J19)^2+(I8/H8)^2))</f>
        <v>2.9232994723509018E-2</v>
      </c>
    </row>
    <row r="20" spans="1:14" s="2" customFormat="1">
      <c r="A20" s="46" t="s">
        <v>26</v>
      </c>
      <c r="B20" s="2" t="s">
        <v>27</v>
      </c>
      <c r="C20" s="46"/>
      <c r="D20" s="46"/>
      <c r="E20" s="46"/>
      <c r="F20" s="24">
        <v>7.8046500000000005E-2</v>
      </c>
      <c r="G20" s="24">
        <v>1.0319800000000001E-2</v>
      </c>
      <c r="H20" s="46"/>
      <c r="I20" s="46"/>
      <c r="J20" s="24">
        <v>7.4959999999999999E-2</v>
      </c>
      <c r="K20" s="24">
        <v>9.9559999999999996E-3</v>
      </c>
      <c r="M20" s="8">
        <f>(F20/D8+J20/H8)/2</f>
        <v>9.7542928045354749E-2</v>
      </c>
      <c r="N20" s="8">
        <f>0.5*SQRT((F20/D8)^2*((G20/F20)^2+(E8/D8)^2)+(J20/H8)^2*((K20/J20)^2+(I8/H8)^2))</f>
        <v>9.1417738650382985E-3</v>
      </c>
    </row>
    <row r="21" spans="1:14" s="2" customFormat="1">
      <c r="A21" s="46"/>
      <c r="C21" s="46"/>
      <c r="D21" s="46"/>
      <c r="E21" s="46"/>
      <c r="F21" s="24"/>
      <c r="G21" s="24"/>
      <c r="H21" s="46"/>
      <c r="I21" s="46"/>
      <c r="J21" s="24"/>
      <c r="K21" s="24"/>
      <c r="M21" s="8"/>
      <c r="N21" s="8"/>
    </row>
    <row r="22" spans="1:14" s="2" customFormat="1">
      <c r="A22" s="46"/>
      <c r="C22" s="46"/>
      <c r="D22" s="46"/>
      <c r="E22" s="46"/>
      <c r="F22" s="24"/>
      <c r="G22" s="24"/>
      <c r="H22" s="46"/>
      <c r="I22" s="46"/>
      <c r="J22" s="24"/>
      <c r="K22" s="24"/>
      <c r="M22" s="8"/>
      <c r="N22" s="8"/>
    </row>
    <row r="23" spans="1:14" s="2" customFormat="1">
      <c r="A23" s="46"/>
      <c r="C23" s="46"/>
      <c r="D23" s="46"/>
      <c r="E23" s="46"/>
      <c r="F23" s="24"/>
      <c r="G23" s="24"/>
      <c r="H23" s="46"/>
      <c r="I23" s="46"/>
      <c r="J23" s="24"/>
      <c r="K23" s="24"/>
      <c r="M23" s="8"/>
      <c r="N23" s="8"/>
    </row>
    <row r="24" spans="1:14" s="2" customFormat="1">
      <c r="A24" s="46"/>
      <c r="C24" s="46"/>
      <c r="D24" s="46"/>
      <c r="E24" s="46"/>
      <c r="F24" s="24"/>
      <c r="G24" s="24"/>
      <c r="H24" s="46"/>
      <c r="I24" s="46"/>
      <c r="J24" s="24"/>
      <c r="K24" s="24"/>
      <c r="M24" s="8"/>
      <c r="N24" s="8"/>
    </row>
    <row r="25" spans="1:14" s="2" customFormat="1">
      <c r="A25" s="46"/>
      <c r="B25" s="2" t="s">
        <v>57</v>
      </c>
      <c r="C25" s="46"/>
      <c r="D25" s="46"/>
      <c r="E25" s="46"/>
      <c r="F25" s="24">
        <v>0.105184</v>
      </c>
      <c r="G25" s="24">
        <v>2.7709999999999999E-2</v>
      </c>
      <c r="H25" s="46"/>
      <c r="I25" s="46"/>
      <c r="J25" s="24">
        <v>0.118557</v>
      </c>
      <c r="K25" s="24">
        <v>2.9350000000000001E-2</v>
      </c>
      <c r="M25" s="8">
        <f>(F25/D8+J25/H8)/2</f>
        <v>0.14263266658914464</v>
      </c>
      <c r="N25" s="8">
        <f>0.5*SQRT((F25/D8)^2*((G25/F25)^2+(E25/D8)^2)+(J25/H8)^2*((K25/J25)^2+(I8/H8)^2))</f>
        <v>2.5731866399902742E-2</v>
      </c>
    </row>
    <row r="26" spans="1:14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6.5388699999999994E-2</v>
      </c>
      <c r="G26" s="43">
        <v>3.18383E-2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0.200298</v>
      </c>
      <c r="K26" s="43">
        <v>3.5580000000000001E-2</v>
      </c>
      <c r="L26" s="43"/>
      <c r="M26" s="44">
        <f>(F26/$D$26+J26/$H$26)/2</f>
        <v>0.16934535664677119</v>
      </c>
      <c r="N26" s="44">
        <f>0.5*SQRT((F26/D26)^2*((G26/F26)^2+(E26/D26)^2)+(J26/H26)^2*((K26/J26)^2+(I26/H26)^2))</f>
        <v>3.0436820621385436E-2</v>
      </c>
    </row>
  </sheetData>
  <mergeCells count="9">
    <mergeCell ref="H8:H25"/>
    <mergeCell ref="I8:I25"/>
    <mergeCell ref="A15:A19"/>
    <mergeCell ref="A20:A25"/>
    <mergeCell ref="A3:A14"/>
    <mergeCell ref="B3:B7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topLeftCell="A2" workbookViewId="0">
      <selection activeCell="C27" sqref="C27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36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defaultFit</vt:lpstr>
      <vt:lpstr>fitSystematic</vt:lpstr>
      <vt:lpstr>trgBiassing</vt:lpstr>
      <vt:lpstr>epSystematic</vt:lpstr>
      <vt:lpstr>autoCor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Dong Ho Moon</cp:lastModifiedBy>
  <dcterms:created xsi:type="dcterms:W3CDTF">2012-01-24T10:20:27Z</dcterms:created>
  <dcterms:modified xsi:type="dcterms:W3CDTF">2012-03-16T05:26:54Z</dcterms:modified>
</cp:coreProperties>
</file>