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F5FE55AA-05E4-B34B-A2E0-459BC2CA4ABE}" xr6:coauthVersionLast="45" xr6:coauthVersionMax="45" xr10:uidLastSave="{00000000-0000-0000-0000-000000000000}"/>
  <bookViews>
    <workbookView xWindow="0" yWindow="460" windowWidth="23260" windowHeight="12580" tabRatio="950" activeTab="3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1" i="4" l="1"/>
  <c r="I45" i="4"/>
  <c r="I43" i="4"/>
  <c r="I41" i="4"/>
  <c r="G41" i="4"/>
  <c r="E45" i="4"/>
  <c r="E43" i="4"/>
  <c r="E41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K9" i="4"/>
  <c r="I10" i="4"/>
  <c r="I9" i="4"/>
  <c r="G9" i="4"/>
  <c r="E10" i="4"/>
  <c r="E9" i="4"/>
  <c r="K5" i="4"/>
  <c r="I6" i="4"/>
  <c r="I5" i="4"/>
  <c r="G5" i="4"/>
  <c r="E5" i="4"/>
  <c r="E6" i="4"/>
  <c r="I9" i="14" l="1"/>
  <c r="I8" i="14"/>
  <c r="I7" i="14"/>
  <c r="I6" i="14"/>
  <c r="I5" i="14"/>
  <c r="G26" i="10" l="1"/>
  <c r="D46" i="2" l="1"/>
  <c r="F26" i="10" l="1"/>
  <c r="G8" i="10" l="1"/>
  <c r="F6" i="10"/>
  <c r="F8" i="10" s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D52" i="3"/>
  <c r="H20" i="15" l="1"/>
  <c r="I20" i="15" s="1"/>
  <c r="J20" i="15" s="1"/>
  <c r="H33" i="15"/>
  <c r="J7" i="15"/>
  <c r="E54" i="3"/>
  <c r="D54" i="3"/>
  <c r="D41" i="3"/>
  <c r="E41" i="3"/>
  <c r="D48" i="3"/>
  <c r="E48" i="3"/>
  <c r="I33" i="15" l="1"/>
  <c r="K20" i="15"/>
  <c r="K7" i="15"/>
  <c r="J33" i="15" l="1"/>
  <c r="K33" i="15" l="1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F5" i="15" l="1"/>
  <c r="C10" i="14"/>
  <c r="C18" i="14" s="1"/>
  <c r="E5" i="15"/>
  <c r="F10" i="14"/>
  <c r="F18" i="14" s="1"/>
  <c r="E17" i="3"/>
  <c r="E46" i="2"/>
  <c r="D17" i="3"/>
  <c r="D23" i="2"/>
  <c r="E23" i="2"/>
  <c r="D22" i="3"/>
  <c r="E22" i="3"/>
  <c r="D24" i="3" l="1"/>
  <c r="G10" i="14"/>
  <c r="E24" i="3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D10" i="14"/>
  <c r="E47" i="2"/>
  <c r="D47" i="2"/>
  <c r="D49" i="2" s="1"/>
  <c r="E49" i="2"/>
  <c r="D28" i="3"/>
  <c r="E28" i="3" l="1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E32" i="3"/>
  <c r="D32" i="3"/>
  <c r="F24" i="15" l="1"/>
  <c r="F12" i="15"/>
  <c r="E18" i="14"/>
  <c r="I10" i="14"/>
  <c r="E24" i="15"/>
  <c r="E37" i="15" s="1"/>
  <c r="E12" i="15"/>
  <c r="E25" i="15" s="1"/>
  <c r="E38" i="15" s="1"/>
  <c r="F25" i="15" l="1"/>
  <c r="F38" i="15" s="1"/>
  <c r="H38" i="15" s="1"/>
  <c r="I38" i="15" s="1"/>
  <c r="J38" i="15" s="1"/>
  <c r="K38" i="15" s="1"/>
  <c r="G12" i="15"/>
  <c r="F37" i="15"/>
  <c r="G37" i="15" s="1"/>
  <c r="G24" i="15"/>
  <c r="G18" i="15" l="1"/>
  <c r="G22" i="15" s="1"/>
  <c r="H24" i="15"/>
  <c r="H37" i="15"/>
  <c r="G31" i="15"/>
  <c r="G35" i="15" s="1"/>
  <c r="H12" i="15"/>
  <c r="I12" i="15" s="1"/>
  <c r="J12" i="15" s="1"/>
  <c r="K12" i="15" s="1"/>
  <c r="G11" i="15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<sst xmlns="http://schemas.openxmlformats.org/spreadsheetml/2006/main" count="457" uniqueCount="281">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</sst>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3" xfId="2" applyNumberFormat="1" applyFont="1" applyBorder="1"/>
    <xf numFmtId="164" fontId="4" fillId="0" borderId="2" xfId="2" applyNumberFormat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A3" sqref="A3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8"/>
      <c r="E10" s="158"/>
      <c r="F10" s="158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1"/>
      <c r="D33" s="262"/>
      <c r="E33" s="262"/>
    </row>
    <row r="34" spans="2:6" ht="13" x14ac:dyDescent="0.15">
      <c r="B34" s="6" t="s">
        <v>16</v>
      </c>
      <c r="C34" s="261"/>
      <c r="D34" s="263"/>
      <c r="E34" s="263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workbookViewId="0">
      <selection activeCell="L15" sqref="L15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0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64" t="s">
        <v>43</v>
      </c>
      <c r="E5" s="78" t="s">
        <v>80</v>
      </c>
      <c r="F5" s="264" t="s">
        <v>97</v>
      </c>
      <c r="G5" s="40" t="s">
        <v>53</v>
      </c>
    </row>
    <row r="6" spans="2:11" x14ac:dyDescent="0.15">
      <c r="C6" s="79" t="s">
        <v>94</v>
      </c>
      <c r="D6" s="265"/>
      <c r="E6" s="20" t="s">
        <v>53</v>
      </c>
      <c r="F6" s="265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/>
      <c r="D8" s="80"/>
      <c r="E8" s="100"/>
      <c r="F8" s="80"/>
      <c r="G8" s="96"/>
    </row>
    <row r="9" spans="2:11" x14ac:dyDescent="0.15">
      <c r="B9" s="105" t="s">
        <v>163</v>
      </c>
      <c r="C9" s="87"/>
      <c r="D9" s="58"/>
      <c r="E9" s="101"/>
      <c r="F9" s="58"/>
      <c r="G9" s="97"/>
    </row>
    <row r="11" spans="2:11" x14ac:dyDescent="0.15">
      <c r="C11" s="3"/>
    </row>
    <row r="12" spans="2:11" x14ac:dyDescent="0.15">
      <c r="B12" s="240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64" t="s">
        <v>43</v>
      </c>
      <c r="E14" s="82" t="s">
        <v>80</v>
      </c>
      <c r="F14" s="264" t="s">
        <v>97</v>
      </c>
      <c r="G14" s="82" t="s">
        <v>53</v>
      </c>
      <c r="H14" s="264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65"/>
      <c r="E15" s="74" t="s">
        <v>53</v>
      </c>
      <c r="F15" s="265"/>
      <c r="G15" s="74" t="s">
        <v>54</v>
      </c>
      <c r="H15" s="265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/>
      <c r="D17" s="80"/>
      <c r="E17" s="100"/>
      <c r="F17" s="80"/>
      <c r="G17" s="98"/>
      <c r="H17" s="80"/>
      <c r="I17" s="96"/>
      <c r="J17" s="95"/>
    </row>
    <row r="18" spans="2:13" x14ac:dyDescent="0.15">
      <c r="B18" s="105" t="s">
        <v>163</v>
      </c>
      <c r="C18" s="87"/>
      <c r="D18" s="58"/>
      <c r="E18" s="101"/>
      <c r="F18" s="58"/>
      <c r="G18" s="99"/>
      <c r="H18" s="58"/>
      <c r="I18" s="97"/>
      <c r="J18" s="95"/>
    </row>
    <row r="21" spans="2:13" x14ac:dyDescent="0.15">
      <c r="B21" s="240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2" t="s">
        <v>43</v>
      </c>
      <c r="E23" s="89" t="s">
        <v>80</v>
      </c>
      <c r="F23" s="292" t="s">
        <v>97</v>
      </c>
      <c r="G23" s="89" t="s">
        <v>82</v>
      </c>
      <c r="H23" s="292" t="s">
        <v>97</v>
      </c>
      <c r="I23" s="89" t="s">
        <v>83</v>
      </c>
      <c r="J23" s="292" t="s">
        <v>97</v>
      </c>
      <c r="K23" s="89" t="s">
        <v>53</v>
      </c>
      <c r="L23" s="292" t="s">
        <v>97</v>
      </c>
      <c r="M23" s="90" t="s">
        <v>54</v>
      </c>
    </row>
    <row r="24" spans="2:13" x14ac:dyDescent="0.15">
      <c r="C24" s="91" t="s">
        <v>94</v>
      </c>
      <c r="D24" s="293"/>
      <c r="E24" s="92" t="s">
        <v>82</v>
      </c>
      <c r="F24" s="293"/>
      <c r="G24" s="92" t="s">
        <v>83</v>
      </c>
      <c r="H24" s="293"/>
      <c r="I24" s="159" t="s">
        <v>53</v>
      </c>
      <c r="J24" s="293"/>
      <c r="K24" s="92" t="s">
        <v>54</v>
      </c>
      <c r="L24" s="293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/>
      <c r="F26" s="80"/>
      <c r="G26" s="102"/>
      <c r="H26" s="80"/>
      <c r="I26" s="100"/>
      <c r="J26" s="80"/>
      <c r="K26" s="98"/>
      <c r="L26" s="80"/>
      <c r="M26" s="96"/>
    </row>
    <row r="27" spans="2:13" x14ac:dyDescent="0.15">
      <c r="B27" s="105" t="s">
        <v>163</v>
      </c>
      <c r="C27" s="103"/>
      <c r="D27" s="58"/>
      <c r="E27" s="104"/>
      <c r="F27" s="58"/>
      <c r="G27" s="104"/>
      <c r="H27" s="58"/>
      <c r="I27" s="101"/>
      <c r="J27" s="58"/>
      <c r="K27" s="99"/>
      <c r="L27" s="58"/>
      <c r="M27" s="97"/>
    </row>
  </sheetData>
  <mergeCells count="10">
    <mergeCell ref="D5:D6"/>
    <mergeCell ref="F5:F6"/>
    <mergeCell ref="D14:D15"/>
    <mergeCell ref="F14:F15"/>
    <mergeCell ref="H14:H15"/>
    <mergeCell ref="D23:D24"/>
    <mergeCell ref="F23:F24"/>
    <mergeCell ref="L23:L24"/>
    <mergeCell ref="H23:H24"/>
    <mergeCell ref="J23:J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>
      <selection activeCell="F18" sqref="F18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3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4" t="s">
        <v>221</v>
      </c>
      <c r="E3" s="295"/>
      <c r="F3" s="296" t="s">
        <v>92</v>
      </c>
      <c r="G3" s="297"/>
    </row>
    <row r="4" spans="2:14" s="142" customFormat="1" ht="13" thickBot="1" x14ac:dyDescent="0.2">
      <c r="B4" s="251" t="s">
        <v>178</v>
      </c>
      <c r="C4" s="252" t="s">
        <v>213</v>
      </c>
      <c r="D4" s="251" t="s">
        <v>103</v>
      </c>
      <c r="E4" s="253" t="s">
        <v>214</v>
      </c>
      <c r="F4" s="251" t="s">
        <v>103</v>
      </c>
      <c r="G4" s="253" t="s">
        <v>214</v>
      </c>
      <c r="H4" s="254" t="s">
        <v>219</v>
      </c>
    </row>
    <row r="5" spans="2:14" x14ac:dyDescent="0.15">
      <c r="B5" s="231" t="s">
        <v>209</v>
      </c>
      <c r="C5" s="235">
        <v>1.2</v>
      </c>
      <c r="D5" s="237"/>
      <c r="E5" s="238"/>
      <c r="F5" s="237"/>
      <c r="G5" s="238"/>
      <c r="H5" s="232" t="s">
        <v>215</v>
      </c>
    </row>
    <row r="6" spans="2:14" x14ac:dyDescent="0.15">
      <c r="B6" s="233" t="s">
        <v>210</v>
      </c>
      <c r="C6" s="204">
        <v>1.4</v>
      </c>
      <c r="D6" s="226"/>
      <c r="E6" s="205"/>
      <c r="F6" s="226"/>
      <c r="G6" s="205"/>
      <c r="H6" s="206" t="s">
        <v>216</v>
      </c>
    </row>
    <row r="7" spans="2:14" x14ac:dyDescent="0.15">
      <c r="B7" s="233" t="s">
        <v>211</v>
      </c>
      <c r="C7" s="204">
        <v>3.3</v>
      </c>
      <c r="D7" s="226"/>
      <c r="E7" s="205"/>
      <c r="F7" s="226"/>
      <c r="G7" s="205"/>
      <c r="H7" s="206" t="s">
        <v>217</v>
      </c>
    </row>
    <row r="8" spans="2:14" x14ac:dyDescent="0.15">
      <c r="B8" s="233" t="s">
        <v>208</v>
      </c>
      <c r="C8" s="239">
        <v>1</v>
      </c>
      <c r="D8" s="226"/>
      <c r="E8" s="205"/>
      <c r="F8" s="226"/>
      <c r="G8" s="205"/>
      <c r="H8" s="206" t="s">
        <v>220</v>
      </c>
    </row>
    <row r="9" spans="2:14" ht="13" thickBot="1" x14ac:dyDescent="0.2">
      <c r="B9" s="234" t="s">
        <v>212</v>
      </c>
      <c r="C9" s="236">
        <v>0.6</v>
      </c>
      <c r="D9" s="227"/>
      <c r="E9" s="208"/>
      <c r="F9" s="227"/>
      <c r="G9" s="208"/>
      <c r="H9" s="209" t="s">
        <v>218</v>
      </c>
    </row>
    <row r="10" spans="2:14" ht="13" thickBot="1" x14ac:dyDescent="0.2">
      <c r="B10" s="228" t="s">
        <v>222</v>
      </c>
      <c r="C10" s="229"/>
      <c r="D10" s="207"/>
      <c r="E10" s="230"/>
      <c r="F10" s="210"/>
      <c r="G10" s="230"/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8" t="s">
        <v>91</v>
      </c>
      <c r="D3" s="299"/>
      <c r="E3" s="299"/>
      <c r="F3" s="298" t="s">
        <v>92</v>
      </c>
      <c r="G3" s="299"/>
      <c r="H3" s="300"/>
    </row>
    <row r="4" spans="2:19" x14ac:dyDescent="0.15">
      <c r="B4" s="142"/>
      <c r="C4" s="255" t="s">
        <v>25</v>
      </c>
      <c r="D4" s="256" t="s">
        <v>225</v>
      </c>
      <c r="E4" s="256" t="s">
        <v>224</v>
      </c>
      <c r="F4" s="255" t="s">
        <v>25</v>
      </c>
      <c r="G4" s="256" t="s">
        <v>225</v>
      </c>
      <c r="H4" s="257" t="s">
        <v>224</v>
      </c>
      <c r="I4" s="3" t="s">
        <v>273</v>
      </c>
    </row>
    <row r="5" spans="2:19" x14ac:dyDescent="0.15">
      <c r="B5" s="211" t="s">
        <v>247</v>
      </c>
      <c r="C5" s="212">
        <v>42980</v>
      </c>
      <c r="D5" s="213">
        <v>7134</v>
      </c>
      <c r="E5" s="214">
        <f t="shared" ref="E5:E9" si="0">D5/C5</f>
        <v>0.16598417868776175</v>
      </c>
      <c r="F5" s="212">
        <v>32980</v>
      </c>
      <c r="G5" s="213">
        <v>5401</v>
      </c>
      <c r="H5" s="215">
        <f t="shared" ref="H5:H9" si="1">G5/F5</f>
        <v>0.16376591873862947</v>
      </c>
      <c r="I5" s="144">
        <f>E5-H5</f>
        <v>2.218259949132273E-3</v>
      </c>
    </row>
    <row r="6" spans="2:19" x14ac:dyDescent="0.15">
      <c r="B6" s="216" t="s">
        <v>223</v>
      </c>
      <c r="C6" s="212">
        <v>33600</v>
      </c>
      <c r="D6" s="213">
        <v>6800</v>
      </c>
      <c r="E6" s="214">
        <f t="shared" si="0"/>
        <v>0.20238095238095238</v>
      </c>
      <c r="F6" s="212">
        <v>30600</v>
      </c>
      <c r="G6" s="213">
        <v>5460</v>
      </c>
      <c r="H6" s="215">
        <f t="shared" si="1"/>
        <v>0.17843137254901961</v>
      </c>
      <c r="I6" s="144">
        <f t="shared" ref="I6:I10" si="2">E6-H6</f>
        <v>2.3949579831932771E-2</v>
      </c>
    </row>
    <row r="7" spans="2:19" x14ac:dyDescent="0.15">
      <c r="B7" s="216" t="s">
        <v>248</v>
      </c>
      <c r="C7" s="212">
        <v>15233</v>
      </c>
      <c r="D7" s="213">
        <v>3679</v>
      </c>
      <c r="E7" s="214">
        <f t="shared" si="0"/>
        <v>0.24151513162213614</v>
      </c>
      <c r="F7" s="212">
        <v>14273</v>
      </c>
      <c r="G7" s="213">
        <v>3370</v>
      </c>
      <c r="H7" s="215">
        <f t="shared" si="1"/>
        <v>0.23611013802284034</v>
      </c>
      <c r="I7" s="144">
        <f t="shared" si="2"/>
        <v>5.4049935992958043E-3</v>
      </c>
    </row>
    <row r="8" spans="2:19" x14ac:dyDescent="0.15">
      <c r="B8" s="216" t="s">
        <v>250</v>
      </c>
      <c r="C8" s="212">
        <v>20190</v>
      </c>
      <c r="D8" s="213">
        <v>8350</v>
      </c>
      <c r="E8" s="214">
        <f t="shared" si="0"/>
        <v>0.41357107478949973</v>
      </c>
      <c r="F8" s="212">
        <v>19020</v>
      </c>
      <c r="G8" s="213">
        <v>7344</v>
      </c>
      <c r="H8" s="215">
        <f t="shared" si="1"/>
        <v>0.38611987381703472</v>
      </c>
      <c r="I8" s="144">
        <f t="shared" si="2"/>
        <v>2.7451200972465006E-2</v>
      </c>
    </row>
    <row r="9" spans="2:19" x14ac:dyDescent="0.15">
      <c r="B9" s="217" t="s">
        <v>249</v>
      </c>
      <c r="C9" s="212">
        <v>86842</v>
      </c>
      <c r="D9" s="213">
        <v>22590</v>
      </c>
      <c r="E9" s="214">
        <f t="shared" si="0"/>
        <v>0.26012758803344005</v>
      </c>
      <c r="F9" s="212">
        <v>83268</v>
      </c>
      <c r="G9" s="213">
        <v>19950</v>
      </c>
      <c r="H9" s="215">
        <f t="shared" si="1"/>
        <v>0.23958783686410146</v>
      </c>
      <c r="I9" s="144">
        <f t="shared" si="2"/>
        <v>2.0539751169338594E-2</v>
      </c>
      <c r="S9" s="218"/>
    </row>
    <row r="10" spans="2:19" s="142" customFormat="1" x14ac:dyDescent="0.15">
      <c r="B10" s="219" t="s">
        <v>226</v>
      </c>
      <c r="C10" s="220">
        <f>'P&amp;L'!D13</f>
        <v>198845</v>
      </c>
      <c r="D10" s="221">
        <f>'P&amp;L'!D17</f>
        <v>48553.16</v>
      </c>
      <c r="E10" s="222">
        <f>D10/C10</f>
        <v>0.24417591591440571</v>
      </c>
      <c r="F10" s="223">
        <f>'P&amp;L'!E13</f>
        <v>180141</v>
      </c>
      <c r="G10" s="224">
        <f>'P&amp;L'!E17</f>
        <v>41525.160000000003</v>
      </c>
      <c r="H10" s="225">
        <f>G10/F10</f>
        <v>0.23051476343530902</v>
      </c>
      <c r="I10" s="144">
        <f t="shared" si="2"/>
        <v>1.3661152479096689E-2</v>
      </c>
    </row>
    <row r="11" spans="2:19" x14ac:dyDescent="0.15">
      <c r="C11" s="138"/>
      <c r="D11" s="138"/>
      <c r="E11" s="19"/>
      <c r="F11" s="139"/>
      <c r="G11" s="139"/>
    </row>
    <row r="13" spans="2:19" x14ac:dyDescent="0.15">
      <c r="C13" s="298" t="s">
        <v>91</v>
      </c>
      <c r="D13" s="299"/>
      <c r="E13" s="300"/>
      <c r="F13" s="298" t="s">
        <v>92</v>
      </c>
      <c r="G13" s="299"/>
      <c r="H13" s="300"/>
    </row>
    <row r="14" spans="2:19" x14ac:dyDescent="0.15">
      <c r="C14" s="255" t="s">
        <v>25</v>
      </c>
      <c r="D14" s="256" t="s">
        <v>225</v>
      </c>
      <c r="E14" s="257" t="s">
        <v>224</v>
      </c>
      <c r="F14" s="255" t="s">
        <v>25</v>
      </c>
      <c r="G14" s="256" t="s">
        <v>225</v>
      </c>
      <c r="H14" s="257" t="s">
        <v>224</v>
      </c>
    </row>
    <row r="15" spans="2:19" x14ac:dyDescent="0.15">
      <c r="B15" s="211" t="s">
        <v>227</v>
      </c>
      <c r="C15" s="212">
        <v>127855</v>
      </c>
      <c r="D15" s="213">
        <v>27134</v>
      </c>
      <c r="E15" s="215">
        <f t="shared" ref="E15:E17" si="3">D15/C15</f>
        <v>0.2122247858902663</v>
      </c>
      <c r="F15" s="212">
        <v>113268</v>
      </c>
      <c r="G15" s="213">
        <v>20401</v>
      </c>
      <c r="H15" s="215">
        <f t="shared" ref="H15:H17" si="4">G15/F15</f>
        <v>0.18011265317653707</v>
      </c>
    </row>
    <row r="16" spans="2:19" x14ac:dyDescent="0.15">
      <c r="B16" s="216" t="s">
        <v>228</v>
      </c>
      <c r="C16" s="212">
        <v>44600</v>
      </c>
      <c r="D16" s="213">
        <v>10822</v>
      </c>
      <c r="E16" s="215">
        <f t="shared" si="3"/>
        <v>0.24264573991031391</v>
      </c>
      <c r="F16" s="212">
        <v>40600</v>
      </c>
      <c r="G16" s="213">
        <v>9760</v>
      </c>
      <c r="H16" s="215">
        <f t="shared" si="4"/>
        <v>0.24039408866995074</v>
      </c>
    </row>
    <row r="17" spans="2:8" x14ac:dyDescent="0.15">
      <c r="B17" s="216" t="s">
        <v>251</v>
      </c>
      <c r="C17" s="212">
        <v>26390</v>
      </c>
      <c r="D17" s="213">
        <v>10597</v>
      </c>
      <c r="E17" s="215">
        <f t="shared" si="3"/>
        <v>0.40155361879499812</v>
      </c>
      <c r="F17" s="212">
        <v>26273</v>
      </c>
      <c r="G17" s="213">
        <v>11364</v>
      </c>
      <c r="H17" s="215">
        <f t="shared" si="4"/>
        <v>0.43253530240170518</v>
      </c>
    </row>
    <row r="18" spans="2:8" x14ac:dyDescent="0.15">
      <c r="B18" s="219" t="s">
        <v>226</v>
      </c>
      <c r="C18" s="220">
        <f>C10</f>
        <v>198845</v>
      </c>
      <c r="D18" s="221">
        <f t="shared" ref="D18:H18" si="5">D10</f>
        <v>48553.16</v>
      </c>
      <c r="E18" s="225">
        <f t="shared" si="5"/>
        <v>0.24417591591440571</v>
      </c>
      <c r="F18" s="223">
        <f t="shared" si="5"/>
        <v>180141</v>
      </c>
      <c r="G18" s="224">
        <f t="shared" si="5"/>
        <v>41525.160000000003</v>
      </c>
      <c r="H18" s="225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E53" sqref="E53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1" t="s">
        <v>79</v>
      </c>
      <c r="C55" s="242"/>
      <c r="D55" s="243">
        <v>-2281</v>
      </c>
      <c r="E55" s="244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B18" zoomScaleNormal="100" workbookViewId="0">
      <selection activeCell="K42" sqref="K42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  <c r="O3" s="156"/>
    </row>
    <row r="5" spans="2:15" ht="12" customHeight="1" x14ac:dyDescent="0.15">
      <c r="B5" s="266" t="s">
        <v>41</v>
      </c>
      <c r="C5" s="40" t="s">
        <v>40</v>
      </c>
      <c r="E5" s="42">
        <f>'P&amp;L'!D11</f>
        <v>191504</v>
      </c>
      <c r="F5" s="264"/>
      <c r="G5" s="53">
        <f>E5/E6</f>
        <v>7.5300408933626928</v>
      </c>
      <c r="I5" s="42">
        <f>'P&amp;L'!E11</f>
        <v>172829</v>
      </c>
      <c r="J5" s="264"/>
      <c r="K5" s="53">
        <f>I5/I6</f>
        <v>6.813411653394307</v>
      </c>
      <c r="M5" s="268" t="s">
        <v>240</v>
      </c>
    </row>
    <row r="6" spans="2:15" x14ac:dyDescent="0.15">
      <c r="B6" s="267"/>
      <c r="C6" s="41" t="s">
        <v>42</v>
      </c>
      <c r="E6" s="45">
        <f>AVERAGE(BS!D19:E19)</f>
        <v>25432</v>
      </c>
      <c r="F6" s="265"/>
      <c r="G6" s="46"/>
      <c r="I6" s="45">
        <f>AVERAGE(BS!E19:F19)</f>
        <v>25366</v>
      </c>
      <c r="J6" s="265"/>
      <c r="K6" s="46"/>
      <c r="M6" s="269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6" t="s">
        <v>117</v>
      </c>
      <c r="C9" s="40">
        <v>365</v>
      </c>
      <c r="E9" s="59">
        <f>C9</f>
        <v>365</v>
      </c>
      <c r="F9" s="264"/>
      <c r="G9" s="53">
        <f>E9/E10</f>
        <v>48.472512323502379</v>
      </c>
      <c r="I9" s="59">
        <f>C9</f>
        <v>365</v>
      </c>
      <c r="J9" s="264"/>
      <c r="K9" s="53">
        <f>I9/I10</f>
        <v>53.570812768690445</v>
      </c>
      <c r="M9" s="268" t="s">
        <v>168</v>
      </c>
    </row>
    <row r="10" spans="2:15" x14ac:dyDescent="0.15">
      <c r="B10" s="267"/>
      <c r="C10" s="41" t="s">
        <v>44</v>
      </c>
      <c r="E10" s="60">
        <f>G5</f>
        <v>7.5300408933626928</v>
      </c>
      <c r="F10" s="265"/>
      <c r="G10" s="46"/>
      <c r="I10" s="60">
        <f>K5</f>
        <v>6.813411653394307</v>
      </c>
      <c r="J10" s="265"/>
      <c r="K10" s="46"/>
      <c r="M10" s="269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6" t="s">
        <v>116</v>
      </c>
      <c r="C13" s="40" t="s">
        <v>45</v>
      </c>
      <c r="E13" s="42">
        <f>'P&amp;L'!D15 * -1</f>
        <v>150291.84</v>
      </c>
      <c r="F13" s="264"/>
      <c r="G13" s="44">
        <f>E13/E14</f>
        <v>6.1185026563804019</v>
      </c>
      <c r="I13" s="42">
        <f>'P&amp;L'!E15 * -1</f>
        <v>138615.84</v>
      </c>
      <c r="J13" s="264"/>
      <c r="K13" s="44">
        <f>I13/I14</f>
        <v>5.8747972027972031</v>
      </c>
      <c r="M13" s="268" t="s">
        <v>241</v>
      </c>
    </row>
    <row r="14" spans="2:15" x14ac:dyDescent="0.15">
      <c r="B14" s="267"/>
      <c r="C14" s="41" t="s">
        <v>46</v>
      </c>
      <c r="E14" s="45">
        <f>AVERAGE(BS!D18:E18)</f>
        <v>24563.5</v>
      </c>
      <c r="F14" s="265"/>
      <c r="G14" s="46"/>
      <c r="I14" s="45">
        <f>AVERAGE(BS!E18:F18)</f>
        <v>23595</v>
      </c>
      <c r="J14" s="265"/>
      <c r="K14" s="46"/>
      <c r="M14" s="269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6" t="s">
        <v>47</v>
      </c>
      <c r="C17" s="40">
        <v>365</v>
      </c>
      <c r="E17" s="59">
        <f>C17</f>
        <v>365</v>
      </c>
      <c r="F17" s="264"/>
      <c r="G17" s="53">
        <f>E17/E18</f>
        <v>59.655118335100561</v>
      </c>
      <c r="I17" s="59">
        <f>C17</f>
        <v>365</v>
      </c>
      <c r="J17" s="264"/>
      <c r="K17" s="53">
        <f>I17/I18</f>
        <v>62.129804212851859</v>
      </c>
      <c r="M17" s="268" t="s">
        <v>121</v>
      </c>
    </row>
    <row r="18" spans="2:14" ht="11.5" customHeight="1" x14ac:dyDescent="0.15">
      <c r="B18" s="267"/>
      <c r="C18" s="41" t="s">
        <v>48</v>
      </c>
      <c r="E18" s="57">
        <f>G13</f>
        <v>6.1185026563804019</v>
      </c>
      <c r="F18" s="265"/>
      <c r="G18" s="46"/>
      <c r="I18" s="57">
        <f>K13</f>
        <v>5.8747972027972031</v>
      </c>
      <c r="J18" s="265"/>
      <c r="K18" s="46"/>
      <c r="M18" s="269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6" t="s">
        <v>49</v>
      </c>
      <c r="C21" s="40" t="s">
        <v>50</v>
      </c>
      <c r="E21" s="42">
        <f>BS!D18-BS!E18-'P&amp;L'!D15</f>
        <v>151902.84</v>
      </c>
      <c r="F21" s="264"/>
      <c r="G21" s="44">
        <f>E21/E22</f>
        <v>8.2567109661638813</v>
      </c>
      <c r="I21" s="42">
        <f>BS!E18-BS!F18-'P&amp;L'!E15</f>
        <v>138941.84</v>
      </c>
      <c r="J21" s="264"/>
      <c r="K21" s="44">
        <f>I21/I22</f>
        <v>7.7409237283414116</v>
      </c>
      <c r="M21" s="268" t="s">
        <v>242</v>
      </c>
      <c r="N21" s="3" t="s">
        <v>130</v>
      </c>
    </row>
    <row r="22" spans="2:14" x14ac:dyDescent="0.15">
      <c r="B22" s="267"/>
      <c r="C22" s="41" t="s">
        <v>51</v>
      </c>
      <c r="E22" s="45">
        <f>AVERAGE(BS!D43:E43)</f>
        <v>18397.5</v>
      </c>
      <c r="F22" s="265"/>
      <c r="G22" s="46"/>
      <c r="I22" s="45">
        <f>AVERAGE(BS!E43:F43)</f>
        <v>17949</v>
      </c>
      <c r="J22" s="265"/>
      <c r="K22" s="46"/>
      <c r="M22" s="269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6" t="s">
        <v>120</v>
      </c>
      <c r="C25" s="40">
        <v>365</v>
      </c>
      <c r="E25" s="59">
        <f>C25</f>
        <v>365</v>
      </c>
      <c r="F25" s="264"/>
      <c r="G25" s="53">
        <f>E25/E26</f>
        <v>44.20646447426526</v>
      </c>
      <c r="I25" s="59">
        <f>C25</f>
        <v>365</v>
      </c>
      <c r="J25" s="264"/>
      <c r="K25" s="53">
        <f>I25/I26</f>
        <v>47.151995396059242</v>
      </c>
      <c r="M25" s="274" t="s">
        <v>169</v>
      </c>
    </row>
    <row r="26" spans="2:14" x14ac:dyDescent="0.15">
      <c r="B26" s="267"/>
      <c r="C26" s="41" t="s">
        <v>52</v>
      </c>
      <c r="E26" s="57">
        <f>G21</f>
        <v>8.2567109661638813</v>
      </c>
      <c r="F26" s="265"/>
      <c r="G26" s="46"/>
      <c r="I26" s="57">
        <f>K21</f>
        <v>7.7409237283414116</v>
      </c>
      <c r="J26" s="265"/>
      <c r="K26" s="46"/>
      <c r="M26" s="275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6" t="s">
        <v>122</v>
      </c>
      <c r="C29" s="40" t="s">
        <v>53</v>
      </c>
      <c r="E29" s="42"/>
      <c r="F29" s="264"/>
      <c r="G29" s="44"/>
      <c r="I29" s="42"/>
      <c r="J29" s="264"/>
      <c r="K29" s="44"/>
      <c r="M29" s="268" t="s">
        <v>243</v>
      </c>
    </row>
    <row r="30" spans="2:14" x14ac:dyDescent="0.15">
      <c r="B30" s="267"/>
      <c r="C30" s="41" t="s">
        <v>55</v>
      </c>
      <c r="E30" s="45"/>
      <c r="F30" s="265"/>
      <c r="G30" s="46"/>
      <c r="I30" s="45"/>
      <c r="J30" s="265"/>
      <c r="K30" s="46"/>
      <c r="M30" s="269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6" t="s">
        <v>123</v>
      </c>
      <c r="C33" s="40" t="s">
        <v>53</v>
      </c>
      <c r="E33" s="42"/>
      <c r="F33" s="264"/>
      <c r="G33" s="44"/>
      <c r="I33" s="42"/>
      <c r="J33" s="264"/>
      <c r="K33" s="44"/>
      <c r="M33" s="268" t="s">
        <v>244</v>
      </c>
    </row>
    <row r="34" spans="2:13" x14ac:dyDescent="0.15">
      <c r="B34" s="267"/>
      <c r="C34" s="41" t="s">
        <v>56</v>
      </c>
      <c r="E34" s="45"/>
      <c r="F34" s="265"/>
      <c r="G34" s="46"/>
      <c r="I34" s="45"/>
      <c r="J34" s="265"/>
      <c r="K34" s="46"/>
      <c r="M34" s="269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6" t="s">
        <v>124</v>
      </c>
      <c r="C37" s="40" t="s">
        <v>53</v>
      </c>
      <c r="E37" s="42"/>
      <c r="F37" s="264"/>
      <c r="G37" s="44"/>
      <c r="I37" s="42"/>
      <c r="J37" s="264"/>
      <c r="K37" s="44"/>
      <c r="M37" s="268" t="s">
        <v>245</v>
      </c>
    </row>
    <row r="38" spans="2:13" x14ac:dyDescent="0.15">
      <c r="B38" s="267"/>
      <c r="C38" s="41" t="s">
        <v>54</v>
      </c>
      <c r="E38" s="45"/>
      <c r="F38" s="265"/>
      <c r="G38" s="46"/>
      <c r="I38" s="45"/>
      <c r="J38" s="265"/>
      <c r="K38" s="46"/>
      <c r="M38" s="269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48.472512323502379</v>
      </c>
      <c r="F41" s="43"/>
      <c r="G41" s="53">
        <f>E41+E43-E45</f>
        <v>63.921166184337679</v>
      </c>
      <c r="I41" s="52">
        <f>K9</f>
        <v>53.570812768690445</v>
      </c>
      <c r="J41" s="43"/>
      <c r="K41" s="53">
        <f>I41+I43-I45</f>
        <v>68.548621585483062</v>
      </c>
      <c r="M41" s="268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3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3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3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9"/>
    </row>
    <row r="46" spans="2:13" x14ac:dyDescent="0.15">
      <c r="E46" s="21"/>
      <c r="K46" s="21"/>
    </row>
    <row r="48" spans="2:13" x14ac:dyDescent="0.15">
      <c r="B48" s="266" t="s">
        <v>126</v>
      </c>
      <c r="C48" s="40" t="s">
        <v>53</v>
      </c>
      <c r="E48" s="42"/>
      <c r="F48" s="264"/>
      <c r="G48" s="44"/>
      <c r="I48" s="42"/>
      <c r="J48" s="264"/>
      <c r="K48" s="44"/>
      <c r="M48" s="268" t="s">
        <v>246</v>
      </c>
    </row>
    <row r="49" spans="2:13" x14ac:dyDescent="0.15">
      <c r="B49" s="267"/>
      <c r="C49" s="41" t="s">
        <v>74</v>
      </c>
      <c r="E49" s="45"/>
      <c r="F49" s="265"/>
      <c r="G49" s="46"/>
      <c r="I49" s="45"/>
      <c r="J49" s="265"/>
      <c r="K49" s="46"/>
      <c r="M49" s="269"/>
    </row>
  </sheetData>
  <mergeCells count="44">
    <mergeCell ref="M48:M49"/>
    <mergeCell ref="M9:M10"/>
    <mergeCell ref="M25:M26"/>
    <mergeCell ref="M17:M18"/>
    <mergeCell ref="M21:M22"/>
    <mergeCell ref="M29:M30"/>
    <mergeCell ref="M13:M14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F29:F30"/>
    <mergeCell ref="F25:F26"/>
    <mergeCell ref="F21:F22"/>
    <mergeCell ref="F17:F18"/>
    <mergeCell ref="B37:B38"/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tabSelected="1" workbookViewId="0"/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" style="3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57</v>
      </c>
      <c r="C5" s="40" t="s">
        <v>58</v>
      </c>
      <c r="D5" s="21"/>
      <c r="E5" s="42"/>
      <c r="F5" s="264"/>
      <c r="G5" s="53"/>
      <c r="I5" s="42"/>
      <c r="J5" s="264"/>
      <c r="K5" s="53"/>
      <c r="M5" s="274" t="s">
        <v>131</v>
      </c>
    </row>
    <row r="6" spans="2:13" x14ac:dyDescent="0.15">
      <c r="B6" s="267"/>
      <c r="C6" s="41" t="s">
        <v>59</v>
      </c>
      <c r="D6" s="21"/>
      <c r="E6" s="45"/>
      <c r="F6" s="265"/>
      <c r="G6" s="46"/>
      <c r="I6" s="45"/>
      <c r="J6" s="265"/>
      <c r="K6" s="46"/>
      <c r="M6" s="275"/>
    </row>
    <row r="9" spans="2:13" ht="12" customHeight="1" x14ac:dyDescent="0.15">
      <c r="B9" s="266" t="s">
        <v>60</v>
      </c>
      <c r="C9" s="40" t="s">
        <v>61</v>
      </c>
      <c r="D9" s="21"/>
      <c r="E9" s="59"/>
      <c r="F9" s="264"/>
      <c r="G9" s="53"/>
      <c r="I9" s="42"/>
      <c r="J9" s="264"/>
      <c r="K9" s="53"/>
      <c r="M9" s="274" t="s">
        <v>132</v>
      </c>
    </row>
    <row r="10" spans="2:13" x14ac:dyDescent="0.15">
      <c r="B10" s="267"/>
      <c r="C10" s="41" t="s">
        <v>59</v>
      </c>
      <c r="D10" s="21"/>
      <c r="E10" s="65"/>
      <c r="F10" s="265"/>
      <c r="G10" s="46"/>
      <c r="I10" s="45"/>
      <c r="J10" s="265"/>
      <c r="K10" s="46"/>
      <c r="M10" s="275"/>
    </row>
    <row r="13" spans="2:13" ht="12" customHeight="1" x14ac:dyDescent="0.15">
      <c r="B13" s="266" t="s">
        <v>62</v>
      </c>
      <c r="C13" s="40" t="s">
        <v>63</v>
      </c>
      <c r="D13" s="21"/>
      <c r="E13" s="59"/>
      <c r="F13" s="264"/>
      <c r="G13" s="53"/>
      <c r="I13" s="42"/>
      <c r="J13" s="264"/>
      <c r="K13" s="53"/>
      <c r="M13" s="274" t="s">
        <v>133</v>
      </c>
    </row>
    <row r="14" spans="2:13" x14ac:dyDescent="0.15">
      <c r="B14" s="267"/>
      <c r="C14" s="41" t="s">
        <v>59</v>
      </c>
      <c r="D14" s="21"/>
      <c r="E14" s="65"/>
      <c r="F14" s="265"/>
      <c r="G14" s="46"/>
      <c r="I14" s="45"/>
      <c r="J14" s="265"/>
      <c r="K14" s="46"/>
      <c r="M14" s="275"/>
    </row>
    <row r="17" spans="2:13" ht="12" customHeight="1" x14ac:dyDescent="0.15">
      <c r="B17" s="266" t="s">
        <v>64</v>
      </c>
      <c r="C17" s="40" t="s">
        <v>61</v>
      </c>
      <c r="D17" s="21"/>
      <c r="E17" s="59"/>
      <c r="F17" s="264"/>
      <c r="G17" s="53"/>
      <c r="I17" s="42"/>
      <c r="J17" s="264"/>
      <c r="K17" s="53"/>
      <c r="M17" s="274" t="s">
        <v>171</v>
      </c>
    </row>
    <row r="18" spans="2:13" x14ac:dyDescent="0.15">
      <c r="B18" s="267"/>
      <c r="C18" s="41" t="s">
        <v>65</v>
      </c>
      <c r="D18" s="21"/>
      <c r="E18" s="65"/>
      <c r="F18" s="265"/>
      <c r="G18" s="46"/>
      <c r="I18" s="45"/>
      <c r="J18" s="265"/>
      <c r="K18" s="46"/>
      <c r="M18" s="275"/>
    </row>
  </sheetData>
  <mergeCells count="19"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  <mergeCell ref="B3:C3"/>
    <mergeCell ref="E3:G3"/>
    <mergeCell ref="I3:K3"/>
    <mergeCell ref="B5:B6"/>
    <mergeCell ref="B9:B10"/>
    <mergeCell ref="J9:J10"/>
    <mergeCell ref="J5:J6"/>
    <mergeCell ref="F9:F10"/>
    <mergeCell ref="F5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/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67</v>
      </c>
      <c r="C5" s="40" t="s">
        <v>69</v>
      </c>
      <c r="D5" s="21"/>
      <c r="E5" s="42"/>
      <c r="F5" s="264"/>
      <c r="G5" s="66"/>
      <c r="I5" s="42"/>
      <c r="J5" s="264"/>
      <c r="K5" s="66"/>
      <c r="M5" s="268" t="s">
        <v>142</v>
      </c>
    </row>
    <row r="6" spans="2:13" x14ac:dyDescent="0.15">
      <c r="B6" s="267"/>
      <c r="C6" s="41" t="s">
        <v>70</v>
      </c>
      <c r="D6" s="21"/>
      <c r="E6" s="45"/>
      <c r="F6" s="265"/>
      <c r="G6" s="67"/>
      <c r="I6" s="45"/>
      <c r="J6" s="265"/>
      <c r="K6" s="67"/>
      <c r="M6" s="269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6" t="s">
        <v>68</v>
      </c>
      <c r="C9" s="40" t="s">
        <v>69</v>
      </c>
      <c r="D9" s="21"/>
      <c r="E9" s="59"/>
      <c r="F9" s="264"/>
      <c r="G9" s="66"/>
      <c r="I9" s="59"/>
      <c r="J9" s="264"/>
      <c r="K9" s="66"/>
      <c r="M9" s="268" t="s">
        <v>143</v>
      </c>
    </row>
    <row r="10" spans="2:13" x14ac:dyDescent="0.15">
      <c r="B10" s="267"/>
      <c r="C10" s="41" t="s">
        <v>71</v>
      </c>
      <c r="D10" s="21"/>
      <c r="E10" s="65"/>
      <c r="F10" s="265"/>
      <c r="G10" s="67"/>
      <c r="I10" s="65"/>
      <c r="J10" s="265"/>
      <c r="K10" s="67"/>
      <c r="M10" s="269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6" t="s">
        <v>73</v>
      </c>
      <c r="C13" s="40" t="s">
        <v>69</v>
      </c>
      <c r="D13" s="21"/>
      <c r="E13" s="59"/>
      <c r="F13" s="264"/>
      <c r="G13" s="66"/>
      <c r="I13" s="59"/>
      <c r="J13" s="264"/>
      <c r="K13" s="66"/>
      <c r="M13" s="268" t="s">
        <v>144</v>
      </c>
    </row>
    <row r="14" spans="2:13" x14ac:dyDescent="0.15">
      <c r="B14" s="267"/>
      <c r="C14" s="41" t="s">
        <v>72</v>
      </c>
      <c r="D14" s="21"/>
      <c r="E14" s="65"/>
      <c r="F14" s="265"/>
      <c r="G14" s="67"/>
      <c r="I14" s="65"/>
      <c r="J14" s="265"/>
      <c r="K14" s="67"/>
      <c r="M14" s="269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6" t="s">
        <v>278</v>
      </c>
      <c r="C17" s="40" t="s">
        <v>75</v>
      </c>
      <c r="D17" s="21"/>
      <c r="E17" s="59"/>
      <c r="F17" s="264"/>
      <c r="G17" s="71"/>
      <c r="I17" s="59"/>
      <c r="J17" s="264"/>
      <c r="K17" s="71"/>
      <c r="M17" s="268" t="s">
        <v>145</v>
      </c>
    </row>
    <row r="18" spans="2:13" x14ac:dyDescent="0.15">
      <c r="B18" s="267"/>
      <c r="C18" s="41" t="s">
        <v>76</v>
      </c>
      <c r="D18" s="21"/>
      <c r="E18" s="65"/>
      <c r="F18" s="265"/>
      <c r="G18" s="67"/>
      <c r="I18" s="65"/>
      <c r="J18" s="265"/>
      <c r="K18" s="67"/>
      <c r="M18" s="269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6" t="s">
        <v>279</v>
      </c>
      <c r="C21" s="40" t="s">
        <v>77</v>
      </c>
      <c r="D21" s="21"/>
      <c r="E21" s="59"/>
      <c r="F21" s="264"/>
      <c r="G21" s="71"/>
      <c r="I21" s="59"/>
      <c r="J21" s="264"/>
      <c r="K21" s="71"/>
      <c r="M21" s="268" t="s">
        <v>146</v>
      </c>
    </row>
    <row r="22" spans="2:13" x14ac:dyDescent="0.15">
      <c r="B22" s="267"/>
      <c r="C22" s="41" t="s">
        <v>78</v>
      </c>
      <c r="D22" s="21"/>
      <c r="E22" s="65"/>
      <c r="F22" s="265"/>
      <c r="G22" s="67"/>
      <c r="I22" s="65"/>
      <c r="J22" s="265"/>
      <c r="K22" s="67"/>
      <c r="M22" s="269"/>
    </row>
    <row r="24" spans="2:13" x14ac:dyDescent="0.15">
      <c r="K24" s="19"/>
    </row>
    <row r="25" spans="2:13" ht="12" customHeight="1" x14ac:dyDescent="0.15">
      <c r="B25" s="266" t="s">
        <v>280</v>
      </c>
      <c r="C25" s="40" t="s">
        <v>54</v>
      </c>
      <c r="D25" s="21"/>
      <c r="E25" s="59"/>
      <c r="F25" s="264"/>
      <c r="G25" s="71"/>
      <c r="I25" s="59"/>
      <c r="J25" s="264"/>
      <c r="K25" s="71"/>
      <c r="M25" s="268" t="s">
        <v>172</v>
      </c>
    </row>
    <row r="26" spans="2:13" x14ac:dyDescent="0.15">
      <c r="B26" s="267"/>
      <c r="C26" s="41" t="s">
        <v>74</v>
      </c>
      <c r="D26" s="21"/>
      <c r="E26" s="65"/>
      <c r="F26" s="265"/>
      <c r="G26" s="67"/>
      <c r="I26" s="65"/>
      <c r="J26" s="265"/>
      <c r="K26" s="67"/>
      <c r="M26" s="269"/>
    </row>
  </sheetData>
  <mergeCells count="27">
    <mergeCell ref="B3:C3"/>
    <mergeCell ref="E3:G3"/>
    <mergeCell ref="I3:K3"/>
    <mergeCell ref="B5:B6"/>
    <mergeCell ref="B9:B10"/>
    <mergeCell ref="J5:J6"/>
    <mergeCell ref="J9:J10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M25:M26"/>
    <mergeCell ref="J21:J22"/>
    <mergeCell ref="J17:J18"/>
    <mergeCell ref="J25:J26"/>
    <mergeCell ref="J13:J14"/>
    <mergeCell ref="M5:M6"/>
    <mergeCell ref="M9:M10"/>
    <mergeCell ref="M13:M14"/>
    <mergeCell ref="M17:M18"/>
    <mergeCell ref="M21:M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6" t="s">
        <v>173</v>
      </c>
      <c r="C5" s="40" t="s">
        <v>81</v>
      </c>
      <c r="D5" s="21"/>
      <c r="E5" s="59"/>
      <c r="F5" s="264"/>
      <c r="G5" s="72"/>
      <c r="I5" s="59"/>
      <c r="J5" s="264"/>
      <c r="K5" s="72"/>
      <c r="M5" s="268" t="s">
        <v>150</v>
      </c>
    </row>
    <row r="6" spans="2:13" x14ac:dyDescent="0.15">
      <c r="B6" s="267"/>
      <c r="C6" s="41" t="s">
        <v>53</v>
      </c>
      <c r="D6" s="21"/>
      <c r="E6" s="65"/>
      <c r="F6" s="265"/>
      <c r="G6" s="46"/>
      <c r="I6" s="65"/>
      <c r="J6" s="265"/>
      <c r="K6" s="46"/>
      <c r="M6" s="269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6" t="s">
        <v>174</v>
      </c>
      <c r="C9" s="40" t="s">
        <v>151</v>
      </c>
      <c r="D9" s="21"/>
      <c r="E9" s="42"/>
      <c r="F9" s="264"/>
      <c r="G9" s="72"/>
      <c r="I9" s="42"/>
      <c r="J9" s="264"/>
      <c r="K9" s="72"/>
      <c r="M9" s="268" t="s">
        <v>152</v>
      </c>
    </row>
    <row r="10" spans="2:13" x14ac:dyDescent="0.15">
      <c r="B10" s="267"/>
      <c r="C10" s="41" t="s">
        <v>53</v>
      </c>
      <c r="D10" s="21"/>
      <c r="E10" s="45"/>
      <c r="F10" s="265"/>
      <c r="G10" s="46"/>
      <c r="I10" s="45"/>
      <c r="J10" s="265"/>
      <c r="K10" s="46"/>
      <c r="M10" s="269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6" t="s">
        <v>175</v>
      </c>
      <c r="C13" s="40" t="s">
        <v>82</v>
      </c>
      <c r="D13" s="21"/>
      <c r="E13" s="59"/>
      <c r="F13" s="264"/>
      <c r="G13" s="72"/>
      <c r="I13" s="59"/>
      <c r="J13" s="264"/>
      <c r="K13" s="72"/>
      <c r="M13" s="268" t="s">
        <v>153</v>
      </c>
    </row>
    <row r="14" spans="2:13" x14ac:dyDescent="0.15">
      <c r="B14" s="267"/>
      <c r="C14" s="41" t="s">
        <v>53</v>
      </c>
      <c r="D14" s="21"/>
      <c r="E14" s="45"/>
      <c r="F14" s="265"/>
      <c r="G14" s="46"/>
      <c r="I14" s="45"/>
      <c r="J14" s="265"/>
      <c r="K14" s="46"/>
      <c r="M14" s="269"/>
    </row>
    <row r="17" spans="2:13" x14ac:dyDescent="0.15">
      <c r="B17" s="266" t="s">
        <v>176</v>
      </c>
      <c r="C17" s="40" t="s">
        <v>80</v>
      </c>
      <c r="D17" s="21"/>
      <c r="E17" s="42"/>
      <c r="F17" s="264"/>
      <c r="G17" s="72"/>
      <c r="I17" s="42"/>
      <c r="J17" s="264"/>
      <c r="K17" s="72"/>
      <c r="M17" s="268" t="s">
        <v>149</v>
      </c>
    </row>
    <row r="18" spans="2:13" x14ac:dyDescent="0.15">
      <c r="B18" s="267"/>
      <c r="C18" s="41" t="s">
        <v>53</v>
      </c>
      <c r="D18" s="21"/>
      <c r="E18" s="45"/>
      <c r="F18" s="265"/>
      <c r="G18" s="46"/>
      <c r="I18" s="45"/>
      <c r="J18" s="265"/>
      <c r="K18" s="46"/>
      <c r="M18" s="269"/>
    </row>
    <row r="21" spans="2:13" ht="12" customHeight="1" x14ac:dyDescent="0.15">
      <c r="B21" s="266" t="s">
        <v>147</v>
      </c>
      <c r="C21" s="40" t="s">
        <v>80</v>
      </c>
      <c r="D21" s="21"/>
      <c r="E21" s="59"/>
      <c r="F21" s="264"/>
      <c r="G21" s="72"/>
      <c r="I21" s="59"/>
      <c r="J21" s="264"/>
      <c r="K21" s="72"/>
      <c r="M21" s="268" t="s">
        <v>154</v>
      </c>
    </row>
    <row r="22" spans="2:13" x14ac:dyDescent="0.15">
      <c r="B22" s="267"/>
      <c r="C22" s="41" t="s">
        <v>54</v>
      </c>
      <c r="D22" s="21"/>
      <c r="E22" s="45"/>
      <c r="F22" s="265"/>
      <c r="G22" s="46"/>
      <c r="I22" s="45"/>
      <c r="J22" s="265"/>
      <c r="K22" s="46"/>
      <c r="M22" s="269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6" t="s">
        <v>148</v>
      </c>
      <c r="C25" s="40" t="s">
        <v>177</v>
      </c>
      <c r="D25" s="21"/>
      <c r="E25" s="59"/>
      <c r="F25" s="264"/>
      <c r="G25" s="72"/>
      <c r="I25" s="59"/>
      <c r="J25" s="264"/>
      <c r="K25" s="72"/>
      <c r="M25" s="268" t="s">
        <v>155</v>
      </c>
    </row>
    <row r="26" spans="2:13" x14ac:dyDescent="0.15">
      <c r="B26" s="267"/>
      <c r="C26" s="41" t="s">
        <v>54</v>
      </c>
      <c r="D26" s="21"/>
      <c r="E26" s="45"/>
      <c r="F26" s="265"/>
      <c r="G26" s="46"/>
      <c r="I26" s="45"/>
      <c r="J26" s="265"/>
      <c r="K26" s="46"/>
      <c r="M26" s="269"/>
    </row>
    <row r="29" spans="2:13" ht="12" customHeight="1" x14ac:dyDescent="0.15">
      <c r="B29" s="266" t="s">
        <v>156</v>
      </c>
      <c r="C29" s="40" t="s">
        <v>177</v>
      </c>
      <c r="D29" s="21"/>
      <c r="E29" s="59"/>
      <c r="F29" s="264"/>
      <c r="G29" s="72"/>
      <c r="I29" s="59"/>
      <c r="J29" s="264"/>
      <c r="K29" s="72"/>
      <c r="M29" s="268" t="s">
        <v>157</v>
      </c>
    </row>
    <row r="30" spans="2:13" x14ac:dyDescent="0.15">
      <c r="B30" s="267"/>
      <c r="C30" s="41" t="s">
        <v>84</v>
      </c>
      <c r="D30" s="21"/>
      <c r="E30" s="45"/>
      <c r="F30" s="265"/>
      <c r="G30" s="46"/>
      <c r="I30" s="45"/>
      <c r="J30" s="265"/>
      <c r="K30" s="46"/>
      <c r="M30" s="269"/>
    </row>
    <row r="33" spans="2:13" ht="12" customHeight="1" x14ac:dyDescent="0.15">
      <c r="B33" s="278" t="s">
        <v>166</v>
      </c>
      <c r="C33" s="245" t="s">
        <v>80</v>
      </c>
      <c r="D33" s="73"/>
      <c r="E33" s="246"/>
      <c r="F33" s="276"/>
      <c r="G33" s="247"/>
      <c r="H33" s="73"/>
      <c r="I33" s="246"/>
      <c r="J33" s="276"/>
      <c r="K33" s="247"/>
      <c r="M33" s="268" t="s">
        <v>158</v>
      </c>
    </row>
    <row r="34" spans="2:13" x14ac:dyDescent="0.15">
      <c r="B34" s="279"/>
      <c r="C34" s="248" t="s">
        <v>94</v>
      </c>
      <c r="D34" s="73"/>
      <c r="E34" s="249"/>
      <c r="F34" s="277"/>
      <c r="G34" s="199"/>
      <c r="H34" s="73"/>
      <c r="I34" s="249"/>
      <c r="J34" s="277"/>
      <c r="K34" s="199"/>
      <c r="M34" s="269"/>
    </row>
    <row r="35" spans="2:13" x14ac:dyDescent="0.15">
      <c r="D35" s="73"/>
    </row>
  </sheetData>
  <mergeCells count="35">
    <mergeCell ref="M25:M26"/>
    <mergeCell ref="M29:M30"/>
    <mergeCell ref="M33:M34"/>
    <mergeCell ref="M17:M18"/>
    <mergeCell ref="M5:M6"/>
    <mergeCell ref="M9:M10"/>
    <mergeCell ref="M13:M14"/>
    <mergeCell ref="M21:M22"/>
    <mergeCell ref="B3:C3"/>
    <mergeCell ref="E3:G3"/>
    <mergeCell ref="I3:K3"/>
    <mergeCell ref="B17:B18"/>
    <mergeCell ref="B5:B6"/>
    <mergeCell ref="B9:B10"/>
    <mergeCell ref="B13:B14"/>
    <mergeCell ref="F13:F14"/>
    <mergeCell ref="B21:B22"/>
    <mergeCell ref="B25:B26"/>
    <mergeCell ref="B29:B30"/>
    <mergeCell ref="B33:B34"/>
    <mergeCell ref="F29:F30"/>
    <mergeCell ref="F25:F26"/>
    <mergeCell ref="F21:F22"/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6" t="s">
        <v>179</v>
      </c>
      <c r="C5" s="40" t="s">
        <v>182</v>
      </c>
      <c r="D5" s="21"/>
      <c r="E5" s="59"/>
      <c r="F5" s="264"/>
      <c r="G5" s="71"/>
      <c r="I5" s="59"/>
      <c r="J5" s="264"/>
      <c r="K5" s="113"/>
      <c r="M5" s="268" t="s">
        <v>180</v>
      </c>
    </row>
    <row r="6" spans="2:15" x14ac:dyDescent="0.15">
      <c r="B6" s="267"/>
      <c r="C6" s="41" t="s">
        <v>181</v>
      </c>
      <c r="D6" s="21"/>
      <c r="E6" s="65"/>
      <c r="F6" s="265"/>
      <c r="G6" s="46"/>
      <c r="I6" s="65"/>
      <c r="J6" s="265"/>
      <c r="K6" s="46"/>
      <c r="M6" s="269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6" t="s">
        <v>185</v>
      </c>
      <c r="C9" s="40" t="s">
        <v>186</v>
      </c>
      <c r="E9" s="116"/>
      <c r="F9" s="264"/>
      <c r="G9" s="71"/>
      <c r="I9" s="196"/>
      <c r="J9" s="276"/>
      <c r="K9" s="197"/>
      <c r="L9" s="73"/>
      <c r="M9" s="282" t="s">
        <v>189</v>
      </c>
      <c r="N9" s="73"/>
      <c r="O9" s="73"/>
    </row>
    <row r="10" spans="2:15" x14ac:dyDescent="0.15">
      <c r="B10" s="267"/>
      <c r="C10" s="41" t="s">
        <v>187</v>
      </c>
      <c r="E10" s="117"/>
      <c r="F10" s="265"/>
      <c r="G10" s="46"/>
      <c r="I10" s="198"/>
      <c r="J10" s="277"/>
      <c r="K10" s="199"/>
      <c r="L10" s="73"/>
      <c r="M10" s="283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6" t="s">
        <v>192</v>
      </c>
      <c r="C13" s="40" t="s">
        <v>190</v>
      </c>
      <c r="E13" s="119"/>
      <c r="F13" s="264"/>
      <c r="G13" s="71"/>
      <c r="I13" s="119"/>
      <c r="J13" s="264"/>
      <c r="K13" s="113"/>
      <c r="M13" s="268" t="s">
        <v>191</v>
      </c>
    </row>
    <row r="14" spans="2:15" x14ac:dyDescent="0.15">
      <c r="B14" s="267"/>
      <c r="C14" s="41" t="s">
        <v>95</v>
      </c>
      <c r="E14" s="120"/>
      <c r="F14" s="265"/>
      <c r="G14" s="46"/>
      <c r="I14" s="120"/>
      <c r="J14" s="265"/>
      <c r="K14" s="46"/>
      <c r="M14" s="269"/>
    </row>
    <row r="17" spans="2:15" x14ac:dyDescent="0.15">
      <c r="B17" s="266" t="s">
        <v>193</v>
      </c>
      <c r="C17" s="40" t="s">
        <v>198</v>
      </c>
      <c r="E17" s="116"/>
      <c r="F17" s="264"/>
      <c r="G17" s="250"/>
      <c r="I17" s="116"/>
      <c r="J17" s="264"/>
      <c r="K17" s="250"/>
      <c r="M17" s="268" t="s">
        <v>195</v>
      </c>
    </row>
    <row r="18" spans="2:15" x14ac:dyDescent="0.15">
      <c r="B18" s="267"/>
      <c r="C18" s="41" t="s">
        <v>194</v>
      </c>
      <c r="E18" s="117"/>
      <c r="F18" s="265"/>
      <c r="G18" s="46"/>
      <c r="I18" s="117"/>
      <c r="J18" s="265"/>
      <c r="K18" s="46"/>
      <c r="M18" s="269"/>
    </row>
    <row r="21" spans="2:15" x14ac:dyDescent="0.15">
      <c r="B21" s="266" t="s">
        <v>197</v>
      </c>
      <c r="C21" s="40" t="s">
        <v>199</v>
      </c>
      <c r="E21" s="42"/>
      <c r="F21" s="264"/>
      <c r="G21" s="66"/>
      <c r="I21" s="42"/>
      <c r="J21" s="264"/>
      <c r="K21" s="66"/>
      <c r="M21" s="268" t="s">
        <v>202</v>
      </c>
      <c r="O21" s="130"/>
    </row>
    <row r="22" spans="2:15" x14ac:dyDescent="0.15">
      <c r="B22" s="267"/>
      <c r="C22" s="41" t="s">
        <v>200</v>
      </c>
      <c r="E22" s="45"/>
      <c r="F22" s="265"/>
      <c r="G22" s="46"/>
      <c r="I22" s="45"/>
      <c r="J22" s="265"/>
      <c r="K22" s="46"/>
      <c r="M22" s="269"/>
    </row>
    <row r="25" spans="2:15" x14ac:dyDescent="0.15">
      <c r="B25" s="266" t="s">
        <v>203</v>
      </c>
      <c r="C25" s="40" t="s">
        <v>204</v>
      </c>
      <c r="E25" s="42"/>
      <c r="F25" s="264"/>
      <c r="G25" s="66"/>
      <c r="I25" s="42"/>
      <c r="J25" s="264"/>
      <c r="K25" s="66"/>
      <c r="M25" s="268" t="s">
        <v>205</v>
      </c>
    </row>
    <row r="26" spans="2:15" x14ac:dyDescent="0.15">
      <c r="B26" s="267"/>
      <c r="C26" s="41" t="s">
        <v>200</v>
      </c>
      <c r="E26" s="45"/>
      <c r="F26" s="265"/>
      <c r="G26" s="46"/>
      <c r="I26" s="45"/>
      <c r="J26" s="265"/>
      <c r="K26" s="46"/>
      <c r="M26" s="269"/>
    </row>
    <row r="29" spans="2:15" x14ac:dyDescent="0.15">
      <c r="B29" s="280" t="s">
        <v>206</v>
      </c>
      <c r="C29" s="281"/>
      <c r="E29" s="133"/>
      <c r="F29" s="258"/>
      <c r="G29" s="259"/>
      <c r="H29" s="138"/>
      <c r="I29" s="260"/>
      <c r="J29" s="258"/>
      <c r="K29" s="259"/>
      <c r="M29" s="134" t="s">
        <v>207</v>
      </c>
    </row>
  </sheetData>
  <mergeCells count="28">
    <mergeCell ref="B3:C3"/>
    <mergeCell ref="E3:G3"/>
    <mergeCell ref="I3:K3"/>
    <mergeCell ref="B5:B6"/>
    <mergeCell ref="F5:F6"/>
    <mergeCell ref="J5:J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K14" sqref="K14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1" customWidth="1"/>
    <col min="6" max="6" width="20.1640625" style="161" bestFit="1" customWidth="1"/>
    <col min="7" max="7" width="15.1640625" style="161" customWidth="1"/>
    <col min="8" max="16384" width="8.83203125" style="3"/>
  </cols>
  <sheetData>
    <row r="1" spans="2:7" ht="13" thickBot="1" x14ac:dyDescent="0.2"/>
    <row r="2" spans="2:7" ht="13" thickBot="1" x14ac:dyDescent="0.2">
      <c r="D2" s="287" t="s">
        <v>141</v>
      </c>
      <c r="E2" s="288"/>
    </row>
    <row r="3" spans="2:7" ht="13" thickBot="1" x14ac:dyDescent="0.2">
      <c r="B3" s="160" t="s">
        <v>219</v>
      </c>
      <c r="C3" s="160" t="s">
        <v>260</v>
      </c>
      <c r="D3" s="201" t="s">
        <v>92</v>
      </c>
      <c r="E3" s="202" t="s">
        <v>91</v>
      </c>
      <c r="F3" s="162" t="s">
        <v>264</v>
      </c>
      <c r="G3" s="162" t="s">
        <v>93</v>
      </c>
    </row>
    <row r="4" spans="2:7" x14ac:dyDescent="0.15">
      <c r="E4" s="163"/>
      <c r="F4" s="163"/>
      <c r="G4" s="163"/>
    </row>
    <row r="5" spans="2:7" x14ac:dyDescent="0.15">
      <c r="B5" s="289" t="s">
        <v>256</v>
      </c>
      <c r="C5" s="164" t="s">
        <v>252</v>
      </c>
      <c r="D5" s="185"/>
      <c r="E5" s="185"/>
      <c r="F5" s="176">
        <v>26.7</v>
      </c>
      <c r="G5" s="168">
        <v>31.2</v>
      </c>
    </row>
    <row r="6" spans="2:7" x14ac:dyDescent="0.15">
      <c r="B6" s="290"/>
      <c r="C6" s="165" t="s">
        <v>253</v>
      </c>
      <c r="D6" s="186"/>
      <c r="E6" s="186"/>
      <c r="F6" s="177">
        <f>365/6.93</f>
        <v>52.669552669552672</v>
      </c>
      <c r="G6" s="169">
        <v>50.3</v>
      </c>
    </row>
    <row r="7" spans="2:7" x14ac:dyDescent="0.15">
      <c r="B7" s="290"/>
      <c r="C7" s="165" t="s">
        <v>254</v>
      </c>
      <c r="D7" s="186"/>
      <c r="E7" s="186"/>
      <c r="F7" s="177">
        <v>48</v>
      </c>
      <c r="G7" s="169">
        <v>44.1</v>
      </c>
    </row>
    <row r="8" spans="2:7" x14ac:dyDescent="0.15">
      <c r="B8" s="290"/>
      <c r="C8" s="165" t="s">
        <v>255</v>
      </c>
      <c r="D8" s="186"/>
      <c r="E8" s="186"/>
      <c r="F8" s="177">
        <f>F5+F6-F7</f>
        <v>31.369552669552675</v>
      </c>
      <c r="G8" s="169">
        <f>G5+G6-G7</f>
        <v>37.4</v>
      </c>
    </row>
    <row r="9" spans="2:7" x14ac:dyDescent="0.15">
      <c r="B9" s="291"/>
      <c r="C9" s="166" t="s">
        <v>88</v>
      </c>
      <c r="D9" s="200"/>
      <c r="E9" s="200"/>
      <c r="F9" s="178">
        <v>0.59</v>
      </c>
      <c r="G9" s="170">
        <v>1</v>
      </c>
    </row>
    <row r="10" spans="2:7" x14ac:dyDescent="0.15">
      <c r="D10" s="161"/>
      <c r="G10" s="163"/>
    </row>
    <row r="11" spans="2:7" x14ac:dyDescent="0.15">
      <c r="B11" s="284" t="s">
        <v>258</v>
      </c>
      <c r="C11" s="80" t="s">
        <v>87</v>
      </c>
      <c r="D11" s="185"/>
      <c r="E11" s="185"/>
      <c r="F11" s="179">
        <v>0.75</v>
      </c>
      <c r="G11" s="171">
        <v>1.4</v>
      </c>
    </row>
    <row r="12" spans="2:7" x14ac:dyDescent="0.15">
      <c r="B12" s="285"/>
      <c r="C12" s="35" t="s">
        <v>257</v>
      </c>
      <c r="D12" s="186"/>
      <c r="E12" s="186"/>
      <c r="F12" s="177">
        <v>0.6</v>
      </c>
      <c r="G12" s="172">
        <v>1</v>
      </c>
    </row>
    <row r="13" spans="2:7" x14ac:dyDescent="0.15">
      <c r="B13" s="286"/>
      <c r="C13" s="58" t="s">
        <v>266</v>
      </c>
      <c r="D13" s="187"/>
      <c r="E13" s="187"/>
      <c r="F13" s="178">
        <v>0.4</v>
      </c>
      <c r="G13" s="173">
        <v>0.5</v>
      </c>
    </row>
    <row r="14" spans="2:7" x14ac:dyDescent="0.15">
      <c r="D14" s="161"/>
      <c r="G14" s="163"/>
    </row>
    <row r="15" spans="2:7" x14ac:dyDescent="0.15">
      <c r="B15" s="284" t="s">
        <v>268</v>
      </c>
      <c r="C15" s="80" t="s">
        <v>90</v>
      </c>
      <c r="D15" s="188"/>
      <c r="E15" s="188"/>
      <c r="F15" s="180">
        <v>0.63249999999999995</v>
      </c>
      <c r="G15" s="174">
        <v>0.55000000000000004</v>
      </c>
    </row>
    <row r="16" spans="2:7" x14ac:dyDescent="0.15">
      <c r="B16" s="285"/>
      <c r="C16" s="35" t="s">
        <v>265</v>
      </c>
      <c r="D16" s="189"/>
      <c r="E16" s="189"/>
      <c r="F16" s="181">
        <v>0.3</v>
      </c>
      <c r="G16" s="175">
        <v>0.28000000000000003</v>
      </c>
    </row>
    <row r="17" spans="2:9" x14ac:dyDescent="0.15">
      <c r="B17" s="286"/>
      <c r="C17" s="58" t="s">
        <v>267</v>
      </c>
      <c r="D17" s="187"/>
      <c r="E17" s="187"/>
      <c r="F17" s="178">
        <v>2.6829999999999998</v>
      </c>
      <c r="G17" s="173">
        <v>1.9</v>
      </c>
    </row>
    <row r="18" spans="2:9" x14ac:dyDescent="0.15">
      <c r="B18" s="157"/>
      <c r="D18" s="161"/>
      <c r="G18" s="163"/>
    </row>
    <row r="19" spans="2:9" x14ac:dyDescent="0.15">
      <c r="B19" s="284" t="s">
        <v>259</v>
      </c>
      <c r="C19" s="80" t="s">
        <v>224</v>
      </c>
      <c r="D19" s="190"/>
      <c r="E19" s="190"/>
      <c r="F19" s="182">
        <v>0.49769999999999998</v>
      </c>
      <c r="G19" s="193">
        <v>0.29499999999999998</v>
      </c>
    </row>
    <row r="20" spans="2:9" x14ac:dyDescent="0.15">
      <c r="B20" s="285"/>
      <c r="C20" s="35" t="s">
        <v>269</v>
      </c>
      <c r="D20" s="191"/>
      <c r="E20" s="191"/>
      <c r="F20" s="183">
        <v>9.7799999999999998E-2</v>
      </c>
      <c r="G20" s="194">
        <v>0.13200000000000001</v>
      </c>
    </row>
    <row r="21" spans="2:9" x14ac:dyDescent="0.15">
      <c r="B21" s="285"/>
      <c r="C21" s="35" t="s">
        <v>89</v>
      </c>
      <c r="D21" s="191"/>
      <c r="E21" s="191"/>
      <c r="F21" s="183">
        <v>6.54E-2</v>
      </c>
      <c r="G21" s="194">
        <v>9.8000000000000004E-2</v>
      </c>
    </row>
    <row r="22" spans="2:9" x14ac:dyDescent="0.15">
      <c r="B22" s="286"/>
      <c r="C22" s="58" t="s">
        <v>167</v>
      </c>
      <c r="D22" s="192"/>
      <c r="E22" s="192"/>
      <c r="F22" s="184">
        <v>0.104</v>
      </c>
      <c r="G22" s="195">
        <v>0.14399999999999999</v>
      </c>
      <c r="H22" s="144"/>
      <c r="I22" s="144"/>
    </row>
    <row r="23" spans="2:9" x14ac:dyDescent="0.15">
      <c r="D23" s="161"/>
      <c r="G23" s="163"/>
    </row>
    <row r="24" spans="2:9" x14ac:dyDescent="0.15">
      <c r="B24" s="284" t="s">
        <v>261</v>
      </c>
      <c r="C24" s="80" t="s">
        <v>262</v>
      </c>
      <c r="D24" s="185"/>
      <c r="E24" s="185"/>
      <c r="F24" s="179">
        <v>1.84</v>
      </c>
      <c r="G24" s="167">
        <v>1.83</v>
      </c>
    </row>
    <row r="25" spans="2:9" x14ac:dyDescent="0.15">
      <c r="B25" s="285"/>
      <c r="C25" s="35" t="s">
        <v>263</v>
      </c>
      <c r="D25" s="186"/>
      <c r="E25" s="186"/>
      <c r="F25" s="177">
        <v>62.15</v>
      </c>
      <c r="G25" s="172">
        <v>25.5</v>
      </c>
    </row>
    <row r="26" spans="2:9" x14ac:dyDescent="0.15">
      <c r="B26" s="286"/>
      <c r="C26" s="58" t="s">
        <v>186</v>
      </c>
      <c r="D26" s="200"/>
      <c r="E26" s="200"/>
      <c r="F26" s="178">
        <f>F24*F25</f>
        <v>114.35600000000001</v>
      </c>
      <c r="G26" s="173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zoomScaleNormal="100" workbookViewId="0">
      <selection activeCell="F10" sqref="F10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3" t="s">
        <v>274</v>
      </c>
      <c r="D2" s="137" t="s">
        <v>229</v>
      </c>
      <c r="E2" s="137" t="s">
        <v>92</v>
      </c>
      <c r="F2" s="137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5"/>
      <c r="H4" s="145"/>
      <c r="I4" s="145"/>
      <c r="J4" s="145"/>
      <c r="K4" s="145"/>
    </row>
    <row r="5" spans="2:11" ht="13" x14ac:dyDescent="0.15">
      <c r="B5" s="6" t="s">
        <v>25</v>
      </c>
      <c r="C5" s="135"/>
      <c r="D5" s="138">
        <v>163196.3583746134</v>
      </c>
      <c r="E5" s="136">
        <f>'P&amp;L'!E13</f>
        <v>180141</v>
      </c>
      <c r="F5" s="136">
        <f>'P&amp;L'!D13</f>
        <v>198845</v>
      </c>
      <c r="G5" s="149">
        <f>-G7/(1-G11)</f>
        <v>216549.98386608242</v>
      </c>
      <c r="H5" s="149">
        <f>-H7/(1-H11)</f>
        <v>235850.38471992547</v>
      </c>
      <c r="I5" s="149">
        <f>-I7/(1-I11)</f>
        <v>256892.11423030161</v>
      </c>
      <c r="J5" s="149">
        <f>-J7/(1-J11)</f>
        <v>279834.67634758091</v>
      </c>
      <c r="K5" s="149">
        <f>-K7/(1-K11)</f>
        <v>304852.46269865491</v>
      </c>
    </row>
    <row r="6" spans="2:11" x14ac:dyDescent="0.15">
      <c r="B6" s="140" t="s">
        <v>230</v>
      </c>
      <c r="C6" s="141"/>
      <c r="D6" s="141"/>
      <c r="E6" s="143">
        <f>E5/D5-1</f>
        <v>0.10382977778517932</v>
      </c>
      <c r="F6" s="143">
        <f>F5/E5-1</f>
        <v>0.10382977778517932</v>
      </c>
      <c r="G6" s="152"/>
      <c r="H6" s="152"/>
      <c r="I6" s="152"/>
      <c r="J6" s="152"/>
      <c r="K6" s="152"/>
    </row>
    <row r="7" spans="2:11" x14ac:dyDescent="0.15">
      <c r="B7" s="142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9">
        <f>F7*(1+G8)</f>
        <v>-162951.34214520938</v>
      </c>
      <c r="H7" s="149">
        <f t="shared" ref="H7:K7" si="0">G7*(1+H8)</f>
        <v>-176677.18957280111</v>
      </c>
      <c r="I7" s="149">
        <f t="shared" si="0"/>
        <v>-191559.20352915724</v>
      </c>
      <c r="J7" s="149">
        <f t="shared" si="0"/>
        <v>-207694.77115552983</v>
      </c>
      <c r="K7" s="149">
        <f t="shared" si="0"/>
        <v>-225189.48278453248</v>
      </c>
    </row>
    <row r="8" spans="2:11" x14ac:dyDescent="0.15">
      <c r="B8" s="140" t="s">
        <v>230</v>
      </c>
      <c r="C8" s="141"/>
      <c r="D8" s="141"/>
      <c r="E8" s="143">
        <f>E7/D7-1</f>
        <v>8.4232797636980106E-2</v>
      </c>
      <c r="F8" s="143">
        <f>F7/E7-1</f>
        <v>8.4232797636980106E-2</v>
      </c>
      <c r="G8" s="150">
        <f>F8</f>
        <v>8.4232797636980106E-2</v>
      </c>
      <c r="H8" s="150">
        <f t="shared" ref="H8:K8" si="1">G8</f>
        <v>8.4232797636980106E-2</v>
      </c>
      <c r="I8" s="150">
        <f t="shared" si="1"/>
        <v>8.4232797636980106E-2</v>
      </c>
      <c r="J8" s="150">
        <f t="shared" si="1"/>
        <v>8.4232797636980106E-2</v>
      </c>
      <c r="K8" s="150">
        <f t="shared" si="1"/>
        <v>8.4232797636980106E-2</v>
      </c>
    </row>
    <row r="9" spans="2:11" x14ac:dyDescent="0.15">
      <c r="B9" s="142" t="s">
        <v>38</v>
      </c>
      <c r="D9" s="139">
        <f>D5+D7</f>
        <v>35349.423378637584</v>
      </c>
      <c r="E9" s="139">
        <f t="shared" ref="E9:F9" si="2">E5+E7</f>
        <v>41525.160000000003</v>
      </c>
      <c r="F9" s="139">
        <f t="shared" si="2"/>
        <v>48553.16</v>
      </c>
      <c r="G9" s="151">
        <f>G5+G7</f>
        <v>53598.641720873042</v>
      </c>
      <c r="H9" s="151">
        <f t="shared" ref="H9:K9" si="3">H5+H7</f>
        <v>59173.195147124352</v>
      </c>
      <c r="I9" s="151">
        <f t="shared" si="3"/>
        <v>65332.91070114437</v>
      </c>
      <c r="J9" s="151">
        <f t="shared" si="3"/>
        <v>72139.905192051083</v>
      </c>
      <c r="K9" s="151">
        <f t="shared" si="3"/>
        <v>79662.979914122436</v>
      </c>
    </row>
    <row r="10" spans="2:11" x14ac:dyDescent="0.15">
      <c r="B10" s="140" t="s">
        <v>230</v>
      </c>
      <c r="C10" s="141"/>
      <c r="D10" s="141"/>
      <c r="E10" s="143">
        <f>E9/D9-1</f>
        <v>0.17470544159129187</v>
      </c>
      <c r="F10" s="143">
        <f>F9/E9-1</f>
        <v>0.16924678917552627</v>
      </c>
      <c r="G10" s="152"/>
      <c r="H10" s="152"/>
      <c r="I10" s="152"/>
      <c r="J10" s="152"/>
      <c r="K10" s="152"/>
    </row>
    <row r="11" spans="2:11" x14ac:dyDescent="0.15">
      <c r="B11" s="142" t="s">
        <v>224</v>
      </c>
      <c r="D11" s="144">
        <f>D9/D5</f>
        <v>0.21660669227369533</v>
      </c>
      <c r="E11" s="144">
        <f t="shared" ref="E11:F11" si="4">E9/E5</f>
        <v>0.23051476343530902</v>
      </c>
      <c r="F11" s="144">
        <f t="shared" si="4"/>
        <v>0.24417591591440571</v>
      </c>
      <c r="G11" s="147">
        <f>F11*(1+G12)</f>
        <v>0.24751164033343548</v>
      </c>
      <c r="H11" s="147">
        <f t="shared" ref="H11:K11" si="5">G11*(1+H12)</f>
        <v>0.25089293459238188</v>
      </c>
      <c r="I11" s="147">
        <f t="shared" si="5"/>
        <v>0.25432042122777643</v>
      </c>
      <c r="J11" s="147">
        <f t="shared" si="5"/>
        <v>0.25779473128071717</v>
      </c>
      <c r="K11" s="147">
        <f t="shared" si="5"/>
        <v>0.26131650441305077</v>
      </c>
    </row>
    <row r="12" spans="2:11" x14ac:dyDescent="0.15">
      <c r="B12" s="140" t="s">
        <v>235</v>
      </c>
      <c r="E12" s="146">
        <f>E11-D11</f>
        <v>1.3908071161613689E-2</v>
      </c>
      <c r="F12" s="146">
        <f>F11-E11</f>
        <v>1.3661152479096689E-2</v>
      </c>
      <c r="G12" s="148">
        <f>F12</f>
        <v>1.3661152479096689E-2</v>
      </c>
      <c r="H12" s="148">
        <f t="shared" ref="H12:K12" si="6">G12</f>
        <v>1.3661152479096689E-2</v>
      </c>
      <c r="I12" s="148">
        <f t="shared" si="6"/>
        <v>1.3661152479096689E-2</v>
      </c>
      <c r="J12" s="148">
        <f t="shared" si="6"/>
        <v>1.3661152479096689E-2</v>
      </c>
      <c r="K12" s="148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4" t="s">
        <v>238</v>
      </c>
      <c r="D15" s="137" t="s">
        <v>229</v>
      </c>
      <c r="E15" s="137" t="s">
        <v>92</v>
      </c>
      <c r="F15" s="137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5"/>
      <c r="H17" s="145"/>
      <c r="I17" s="145"/>
      <c r="J17" s="145"/>
      <c r="K17" s="145"/>
    </row>
    <row r="18" spans="2:11" ht="13" x14ac:dyDescent="0.15">
      <c r="B18" s="6" t="s">
        <v>25</v>
      </c>
      <c r="C18" s="135"/>
      <c r="D18" s="138">
        <f>D5</f>
        <v>163196.3583746134</v>
      </c>
      <c r="E18" s="136">
        <f t="shared" ref="E18:F18" si="7">E5</f>
        <v>180141</v>
      </c>
      <c r="F18" s="136">
        <f t="shared" si="7"/>
        <v>198845</v>
      </c>
      <c r="G18" s="149">
        <f>-G20/(1-G24)</f>
        <v>215594.27064612528</v>
      </c>
      <c r="H18" s="149">
        <f>-H20/(1-H24)</f>
        <v>233754.37921715269</v>
      </c>
      <c r="I18" s="149">
        <f>-I20/(1-I24)</f>
        <v>253444.16453850901</v>
      </c>
      <c r="J18" s="149">
        <f>-J20/(1-J24)</f>
        <v>274792.47556235472</v>
      </c>
      <c r="K18" s="149">
        <f>-K20/(1-K24)</f>
        <v>297939.0145485634</v>
      </c>
    </row>
    <row r="19" spans="2:11" x14ac:dyDescent="0.15">
      <c r="B19" s="140" t="s">
        <v>230</v>
      </c>
      <c r="C19" s="141"/>
      <c r="D19" s="141"/>
      <c r="E19" s="143">
        <f t="shared" ref="E19:F19" si="8">E6</f>
        <v>0.10382977778517932</v>
      </c>
      <c r="F19" s="143">
        <f t="shared" si="8"/>
        <v>0.10382977778517932</v>
      </c>
      <c r="G19" s="152"/>
      <c r="H19" s="152"/>
      <c r="I19" s="152"/>
      <c r="J19" s="152"/>
      <c r="K19" s="152"/>
    </row>
    <row r="20" spans="2:11" x14ac:dyDescent="0.15">
      <c r="B20" s="142" t="s">
        <v>234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49">
        <f>F20*(1+G21)</f>
        <v>-162951.34214520938</v>
      </c>
      <c r="H20" s="149">
        <f t="shared" ref="H20" si="10">G20*(1+H21)</f>
        <v>-176677.18957280111</v>
      </c>
      <c r="I20" s="149">
        <f t="shared" ref="I20" si="11">H20*(1+I21)</f>
        <v>-191559.20352915724</v>
      </c>
      <c r="J20" s="149">
        <f t="shared" ref="J20" si="12">I20*(1+J21)</f>
        <v>-207694.77115552983</v>
      </c>
      <c r="K20" s="149">
        <f t="shared" ref="K20" si="13">J20*(1+K21)</f>
        <v>-225189.48278453248</v>
      </c>
    </row>
    <row r="21" spans="2:11" x14ac:dyDescent="0.15">
      <c r="B21" s="140" t="s">
        <v>230</v>
      </c>
      <c r="C21" s="141"/>
      <c r="D21" s="141"/>
      <c r="E21" s="143">
        <f t="shared" ref="E21:F21" si="14">E8</f>
        <v>8.4232797636980106E-2</v>
      </c>
      <c r="F21" s="143">
        <f t="shared" si="14"/>
        <v>8.4232797636980106E-2</v>
      </c>
      <c r="G21" s="150">
        <f>F21</f>
        <v>8.4232797636980106E-2</v>
      </c>
      <c r="H21" s="150">
        <f t="shared" ref="H21:K21" si="15">G21</f>
        <v>8.4232797636980106E-2</v>
      </c>
      <c r="I21" s="150">
        <f t="shared" si="15"/>
        <v>8.4232797636980106E-2</v>
      </c>
      <c r="J21" s="150">
        <f t="shared" si="15"/>
        <v>8.4232797636980106E-2</v>
      </c>
      <c r="K21" s="150">
        <f t="shared" si="15"/>
        <v>8.4232797636980106E-2</v>
      </c>
    </row>
    <row r="22" spans="2:11" x14ac:dyDescent="0.15">
      <c r="B22" s="142" t="s">
        <v>38</v>
      </c>
      <c r="D22" s="139">
        <f t="shared" ref="D22:F22" si="16">D9</f>
        <v>35349.423378637584</v>
      </c>
      <c r="E22" s="139">
        <f t="shared" si="16"/>
        <v>41525.160000000003</v>
      </c>
      <c r="F22" s="139">
        <f t="shared" si="16"/>
        <v>48553.16</v>
      </c>
      <c r="G22" s="151">
        <f>G18+G20</f>
        <v>52642.928500915907</v>
      </c>
      <c r="H22" s="151">
        <f t="shared" ref="H22:K22" si="17">H18+H20</f>
        <v>57077.189644351572</v>
      </c>
      <c r="I22" s="151">
        <f t="shared" si="17"/>
        <v>61884.961009351769</v>
      </c>
      <c r="J22" s="151">
        <f t="shared" si="17"/>
        <v>67097.704406824894</v>
      </c>
      <c r="K22" s="151">
        <f t="shared" si="17"/>
        <v>72749.531764030922</v>
      </c>
    </row>
    <row r="23" spans="2:11" x14ac:dyDescent="0.15">
      <c r="B23" s="140" t="s">
        <v>230</v>
      </c>
      <c r="C23" s="141"/>
      <c r="D23" s="141"/>
      <c r="E23" s="143">
        <f t="shared" ref="E23:F23" si="18">E10</f>
        <v>0.17470544159129187</v>
      </c>
      <c r="F23" s="143">
        <f t="shared" si="18"/>
        <v>0.16924678917552627</v>
      </c>
      <c r="G23" s="152"/>
      <c r="H23" s="152"/>
      <c r="I23" s="152"/>
      <c r="J23" s="152"/>
      <c r="K23" s="152"/>
    </row>
    <row r="24" spans="2:11" x14ac:dyDescent="0.15">
      <c r="B24" s="142" t="s">
        <v>224</v>
      </c>
      <c r="D24" s="144">
        <f t="shared" ref="D24:F24" si="19">D11</f>
        <v>0.21660669227369533</v>
      </c>
      <c r="E24" s="144">
        <f t="shared" si="19"/>
        <v>0.23051476343530902</v>
      </c>
      <c r="F24" s="144">
        <f t="shared" si="19"/>
        <v>0.24417591591440571</v>
      </c>
      <c r="G24" s="147">
        <f>F24*(1+G25)</f>
        <v>0.24417591591440571</v>
      </c>
      <c r="H24" s="147">
        <f t="shared" ref="H24" si="20">G24*(1+H25)</f>
        <v>0.24417591591440571</v>
      </c>
      <c r="I24" s="147">
        <f t="shared" ref="I24" si="21">H24*(1+I25)</f>
        <v>0.24417591591440571</v>
      </c>
      <c r="J24" s="147">
        <f t="shared" ref="J24" si="22">I24*(1+J25)</f>
        <v>0.24417591591440571</v>
      </c>
      <c r="K24" s="147">
        <f t="shared" ref="K24" si="23">J24*(1+K25)</f>
        <v>0.24417591591440571</v>
      </c>
    </row>
    <row r="25" spans="2:11" x14ac:dyDescent="0.15">
      <c r="B25" s="140" t="s">
        <v>235</v>
      </c>
      <c r="E25" s="146">
        <f t="shared" ref="E25:F25" si="24">E12</f>
        <v>1.3908071161613689E-2</v>
      </c>
      <c r="F25" s="146">
        <f t="shared" si="24"/>
        <v>1.3661152479096689E-2</v>
      </c>
      <c r="G25" s="148">
        <v>0</v>
      </c>
      <c r="H25" s="148">
        <f t="shared" ref="H25:K25" si="25">G25</f>
        <v>0</v>
      </c>
      <c r="I25" s="148">
        <f t="shared" si="25"/>
        <v>0</v>
      </c>
      <c r="J25" s="148">
        <f t="shared" si="25"/>
        <v>0</v>
      </c>
      <c r="K25" s="148">
        <f t="shared" si="25"/>
        <v>0</v>
      </c>
    </row>
    <row r="28" spans="2:11" ht="39" x14ac:dyDescent="0.15">
      <c r="B28" s="155" t="s">
        <v>239</v>
      </c>
      <c r="D28" s="137" t="s">
        <v>229</v>
      </c>
      <c r="E28" s="137" t="s">
        <v>92</v>
      </c>
      <c r="F28" s="137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5"/>
      <c r="H30" s="145"/>
      <c r="I30" s="145"/>
      <c r="J30" s="145"/>
      <c r="K30" s="145"/>
    </row>
    <row r="31" spans="2:11" ht="13" x14ac:dyDescent="0.15">
      <c r="B31" s="6" t="s">
        <v>25</v>
      </c>
      <c r="C31" s="135"/>
      <c r="D31" s="138">
        <f>D18</f>
        <v>163196.3583746134</v>
      </c>
      <c r="E31" s="136">
        <f t="shared" ref="E31:F31" si="26">E18</f>
        <v>180141</v>
      </c>
      <c r="F31" s="136">
        <f t="shared" si="26"/>
        <v>198845</v>
      </c>
      <c r="G31" s="149">
        <f>-G33/(1-G37)</f>
        <v>219133.93217070081</v>
      </c>
      <c r="H31" s="149">
        <f>-H33/(1-H37)</f>
        <v>241759.91224773778</v>
      </c>
      <c r="I31" s="149">
        <f>-I33/(1-I37)</f>
        <v>267042.56047325738</v>
      </c>
      <c r="J31" s="149">
        <f>-J33/(1-J37)</f>
        <v>295355.50202315953</v>
      </c>
      <c r="K31" s="149">
        <f>-K33/(1-K37)</f>
        <v>327137.79588296841</v>
      </c>
    </row>
    <row r="32" spans="2:11" x14ac:dyDescent="0.15">
      <c r="B32" s="140" t="s">
        <v>230</v>
      </c>
      <c r="C32" s="141"/>
      <c r="D32" s="141"/>
      <c r="E32" s="143">
        <f t="shared" ref="E32:F32" si="27">E19</f>
        <v>0.10382977778517932</v>
      </c>
      <c r="F32" s="143">
        <f t="shared" si="27"/>
        <v>0.10382977778517932</v>
      </c>
      <c r="G32" s="152"/>
      <c r="H32" s="152"/>
      <c r="I32" s="152"/>
      <c r="J32" s="152"/>
      <c r="K32" s="152"/>
    </row>
    <row r="33" spans="2:11" x14ac:dyDescent="0.15">
      <c r="B33" s="142" t="s">
        <v>234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49">
        <f>F33*(1+G34)</f>
        <v>-162951.34214520938</v>
      </c>
      <c r="H33" s="149">
        <f t="shared" ref="H33" si="29">G33*(1+H34)</f>
        <v>-176677.18957280111</v>
      </c>
      <c r="I33" s="149">
        <f t="shared" ref="I33" si="30">H33*(1+I34)</f>
        <v>-191559.20352915724</v>
      </c>
      <c r="J33" s="149">
        <f t="shared" ref="J33" si="31">I33*(1+J34)</f>
        <v>-207694.77115552983</v>
      </c>
      <c r="K33" s="149">
        <f t="shared" ref="K33" si="32">J33*(1+K34)</f>
        <v>-225189.48278453248</v>
      </c>
    </row>
    <row r="34" spans="2:11" x14ac:dyDescent="0.15">
      <c r="B34" s="140" t="s">
        <v>230</v>
      </c>
      <c r="C34" s="141"/>
      <c r="D34" s="141"/>
      <c r="E34" s="143">
        <f t="shared" ref="E34:F34" si="33">E21</f>
        <v>8.4232797636980106E-2</v>
      </c>
      <c r="F34" s="143">
        <f t="shared" si="33"/>
        <v>8.4232797636980106E-2</v>
      </c>
      <c r="G34" s="150">
        <f>F34</f>
        <v>8.4232797636980106E-2</v>
      </c>
      <c r="H34" s="150">
        <f t="shared" ref="H34:K34" si="34">G34</f>
        <v>8.4232797636980106E-2</v>
      </c>
      <c r="I34" s="150">
        <f t="shared" si="34"/>
        <v>8.4232797636980106E-2</v>
      </c>
      <c r="J34" s="150">
        <f t="shared" si="34"/>
        <v>8.4232797636980106E-2</v>
      </c>
      <c r="K34" s="150">
        <f t="shared" si="34"/>
        <v>8.4232797636980106E-2</v>
      </c>
    </row>
    <row r="35" spans="2:11" x14ac:dyDescent="0.15">
      <c r="B35" s="142" t="s">
        <v>38</v>
      </c>
      <c r="D35" s="139">
        <f t="shared" ref="D35:F35" si="35">D22</f>
        <v>35349.423378637584</v>
      </c>
      <c r="E35" s="139">
        <f t="shared" si="35"/>
        <v>41525.160000000003</v>
      </c>
      <c r="F35" s="139">
        <f t="shared" si="35"/>
        <v>48553.16</v>
      </c>
      <c r="G35" s="151">
        <f>G31+G33</f>
        <v>56182.59002549143</v>
      </c>
      <c r="H35" s="151">
        <f t="shared" ref="H35:K35" si="36">H31+H33</f>
        <v>65082.722674936667</v>
      </c>
      <c r="I35" s="151">
        <f t="shared" si="36"/>
        <v>75483.356944100145</v>
      </c>
      <c r="J35" s="151">
        <f t="shared" si="36"/>
        <v>87660.730867629696</v>
      </c>
      <c r="K35" s="151">
        <f t="shared" si="36"/>
        <v>101948.31309843593</v>
      </c>
    </row>
    <row r="36" spans="2:11" x14ac:dyDescent="0.15">
      <c r="B36" s="140" t="s">
        <v>230</v>
      </c>
      <c r="C36" s="141"/>
      <c r="D36" s="141"/>
      <c r="E36" s="143">
        <f t="shared" ref="E36:F36" si="37">E23</f>
        <v>0.17470544159129187</v>
      </c>
      <c r="F36" s="143">
        <f t="shared" si="37"/>
        <v>0.16924678917552627</v>
      </c>
      <c r="G36" s="152"/>
      <c r="H36" s="152"/>
      <c r="I36" s="152"/>
      <c r="J36" s="152"/>
      <c r="K36" s="152"/>
    </row>
    <row r="37" spans="2:11" x14ac:dyDescent="0.15">
      <c r="B37" s="142" t="s">
        <v>224</v>
      </c>
      <c r="D37" s="144">
        <f t="shared" ref="D37:F37" si="38">D24</f>
        <v>0.21660669227369533</v>
      </c>
      <c r="E37" s="144">
        <f t="shared" si="38"/>
        <v>0.23051476343530902</v>
      </c>
      <c r="F37" s="144">
        <f t="shared" si="38"/>
        <v>0.24417591591440571</v>
      </c>
      <c r="G37" s="147">
        <f>F37*(1+G38)</f>
        <v>0.256384711710126</v>
      </c>
      <c r="H37" s="147">
        <f t="shared" ref="H37" si="39">G37*(1+H38)</f>
        <v>0.2692039472956323</v>
      </c>
      <c r="I37" s="147">
        <f t="shared" ref="I37" si="40">H37*(1+I38)</f>
        <v>0.2826641446604139</v>
      </c>
      <c r="J37" s="147">
        <f t="shared" ref="J37" si="41">I37*(1+J38)</f>
        <v>0.29679735189343459</v>
      </c>
      <c r="K37" s="147">
        <f t="shared" ref="K37" si="42">J37*(1+K38)</f>
        <v>0.31163721948810635</v>
      </c>
    </row>
    <row r="38" spans="2:11" x14ac:dyDescent="0.15">
      <c r="B38" s="140" t="s">
        <v>235</v>
      </c>
      <c r="E38" s="146">
        <f t="shared" ref="E38:F38" si="43">E25</f>
        <v>1.3908071161613689E-2</v>
      </c>
      <c r="F38" s="146">
        <f t="shared" si="43"/>
        <v>1.3661152479096689E-2</v>
      </c>
      <c r="G38" s="148">
        <v>0.05</v>
      </c>
      <c r="H38" s="148">
        <f t="shared" ref="H38:K38" si="44">G38</f>
        <v>0.05</v>
      </c>
      <c r="I38" s="148">
        <f t="shared" si="44"/>
        <v>0.05</v>
      </c>
      <c r="J38" s="148">
        <f t="shared" si="44"/>
        <v>0.05</v>
      </c>
      <c r="K38" s="148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2021-04-09T15:08:20Z</dcterms:modified>
</cp:coreProperties>
</file>