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7715" windowHeight="7995" activeTab="3"/>
  </bookViews>
  <sheets>
    <sheet name="ApartmentsPerBuilding" sheetId="1" r:id="rId1"/>
    <sheet name="sqm" sheetId="2" r:id="rId2"/>
    <sheet name="YearOfConstruction" sheetId="3" r:id="rId3"/>
    <sheet name="DemandPerSqmPerYear" sheetId="4" r:id="rId4"/>
  </sheets>
  <calcPr calcId="145621"/>
</workbook>
</file>

<file path=xl/calcChain.xml><?xml version="1.0" encoding="utf-8"?>
<calcChain xmlns="http://schemas.openxmlformats.org/spreadsheetml/2006/main">
  <c r="D6" i="4" l="1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5" i="4"/>
  <c r="J21" i="2"/>
  <c r="J20" i="2"/>
  <c r="J22" i="2" l="1"/>
  <c r="G12" i="4"/>
  <c r="H12" i="4" s="1"/>
  <c r="H6" i="4"/>
  <c r="H7" i="4"/>
  <c r="H8" i="4"/>
  <c r="H9" i="4"/>
  <c r="H10" i="4"/>
  <c r="H11" i="4"/>
  <c r="H5" i="4"/>
  <c r="H43" i="4"/>
  <c r="I43" i="4"/>
  <c r="J43" i="4"/>
  <c r="H44" i="4"/>
  <c r="I44" i="4"/>
  <c r="J44" i="4"/>
  <c r="H45" i="4"/>
  <c r="I45" i="4"/>
  <c r="J45" i="4"/>
  <c r="H46" i="4"/>
  <c r="I46" i="4"/>
  <c r="J46" i="4"/>
  <c r="H47" i="4"/>
  <c r="I47" i="4"/>
  <c r="J47" i="4"/>
  <c r="H48" i="4"/>
  <c r="I48" i="4"/>
  <c r="J48" i="4"/>
  <c r="H49" i="4"/>
  <c r="I49" i="4"/>
  <c r="J49" i="4"/>
  <c r="H50" i="4"/>
  <c r="I50" i="4"/>
  <c r="J50" i="4"/>
  <c r="G44" i="4"/>
  <c r="G45" i="4"/>
  <c r="G46" i="4"/>
  <c r="G47" i="4"/>
  <c r="G48" i="4"/>
  <c r="G49" i="4"/>
  <c r="G50" i="4"/>
  <c r="G43" i="4"/>
  <c r="F50" i="4"/>
  <c r="D24" i="4"/>
  <c r="H13" i="4" l="1"/>
  <c r="J51" i="4"/>
  <c r="I51" i="4"/>
  <c r="H51" i="4"/>
  <c r="G51" i="4"/>
  <c r="F15" i="2"/>
  <c r="F14" i="2"/>
  <c r="F13" i="2"/>
  <c r="F12" i="2"/>
  <c r="F11" i="2"/>
  <c r="F10" i="2"/>
  <c r="F9" i="2"/>
  <c r="F8" i="2"/>
  <c r="F7" i="2"/>
  <c r="F6" i="2"/>
  <c r="F5" i="2"/>
  <c r="F12" i="4" l="1"/>
  <c r="F11" i="4"/>
  <c r="F7" i="4"/>
  <c r="F8" i="4"/>
  <c r="F9" i="4"/>
  <c r="F10" i="4"/>
  <c r="F6" i="4"/>
  <c r="F5" i="4"/>
  <c r="B24" i="4" l="1"/>
  <c r="C39" i="4" l="1"/>
  <c r="D39" i="4"/>
  <c r="E39" i="4"/>
  <c r="F39" i="4"/>
  <c r="G39" i="4"/>
  <c r="H39" i="4"/>
  <c r="I39" i="4"/>
  <c r="J39" i="4"/>
  <c r="K39" i="4"/>
  <c r="L39" i="4"/>
  <c r="M39" i="4"/>
  <c r="B39" i="4"/>
  <c r="E44" i="4"/>
  <c r="C51" i="4"/>
  <c r="B51" i="4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18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92" i="2"/>
  <c r="L93" i="2"/>
  <c r="L94" i="2"/>
  <c r="L95" i="2"/>
  <c r="L96" i="2"/>
  <c r="L89" i="2"/>
  <c r="L90" i="2"/>
  <c r="L91" i="2"/>
  <c r="L78" i="2"/>
  <c r="L79" i="2"/>
  <c r="L80" i="2"/>
  <c r="L81" i="2"/>
  <c r="L82" i="2"/>
  <c r="L83" i="2"/>
  <c r="L84" i="2"/>
  <c r="L85" i="2"/>
  <c r="L86" i="2"/>
  <c r="L87" i="2"/>
  <c r="L88" i="2"/>
  <c r="E48" i="4"/>
  <c r="D43" i="4"/>
  <c r="E43" i="4"/>
  <c r="D44" i="4"/>
  <c r="D45" i="4"/>
  <c r="E45" i="4"/>
  <c r="D46" i="4"/>
  <c r="E46" i="4"/>
  <c r="D47" i="4"/>
  <c r="E47" i="4"/>
  <c r="D48" i="4"/>
  <c r="D49" i="4"/>
  <c r="E49" i="4"/>
  <c r="D50" i="4"/>
  <c r="D51" i="4" s="1"/>
  <c r="E50" i="4"/>
  <c r="C47" i="4"/>
  <c r="C43" i="4"/>
  <c r="C44" i="4"/>
  <c r="C45" i="4"/>
  <c r="C46" i="4"/>
  <c r="C48" i="4"/>
  <c r="C49" i="4"/>
  <c r="C50" i="4"/>
  <c r="B44" i="4"/>
  <c r="B45" i="4"/>
  <c r="B46" i="4"/>
  <c r="B47" i="4"/>
  <c r="B48" i="4"/>
  <c r="B49" i="4"/>
  <c r="B50" i="4"/>
  <c r="B43" i="4"/>
  <c r="P34" i="4"/>
  <c r="Q33" i="4" s="1"/>
  <c r="E51" i="4" l="1"/>
  <c r="Q31" i="4"/>
  <c r="Q34" i="4" s="1"/>
  <c r="Q32" i="4"/>
  <c r="E15" i="2"/>
  <c r="E14" i="2"/>
  <c r="E13" i="2"/>
  <c r="E11" i="2"/>
  <c r="E10" i="2"/>
  <c r="E9" i="2"/>
  <c r="E7" i="2"/>
  <c r="E6" i="2"/>
  <c r="E5" i="2"/>
  <c r="D15" i="2"/>
  <c r="E12" i="2" s="1"/>
  <c r="C15" i="2"/>
  <c r="C14" i="2"/>
  <c r="C13" i="2"/>
  <c r="C11" i="2"/>
  <c r="C10" i="2"/>
  <c r="C9" i="2"/>
  <c r="C7" i="2"/>
  <c r="C6" i="2"/>
  <c r="C5" i="2"/>
  <c r="B15" i="2"/>
  <c r="C12" i="2" s="1"/>
  <c r="C8" i="2" l="1"/>
  <c r="E8" i="2"/>
</calcChain>
</file>

<file path=xl/comments1.xml><?xml version="1.0" encoding="utf-8"?>
<comments xmlns="http://schemas.openxmlformats.org/spreadsheetml/2006/main">
  <authors>
    <author>Molitor, Christoph</author>
  </authors>
  <commentList>
    <comment ref="F4" authorId="0">
      <text>
        <r>
          <rPr>
            <b/>
            <sz val="9"/>
            <color indexed="81"/>
            <rFont val="Tahoma"/>
            <family val="2"/>
          </rPr>
          <t>Molitor, Christoph:</t>
        </r>
        <r>
          <rPr>
            <sz val="9"/>
            <color indexed="81"/>
            <rFont val="Tahoma"/>
            <family val="2"/>
          </rPr>
          <t xml:space="preserve">
Angenäherte Mittelwertberechnung</t>
        </r>
      </text>
    </comment>
  </commentList>
</comments>
</file>

<file path=xl/sharedStrings.xml><?xml version="1.0" encoding="utf-8"?>
<sst xmlns="http://schemas.openxmlformats.org/spreadsheetml/2006/main" count="133" uniqueCount="84">
  <si>
    <t>3 - 6</t>
  </si>
  <si>
    <t>Ap./Building []</t>
  </si>
  <si>
    <t>GER</t>
  </si>
  <si>
    <t>NRW</t>
  </si>
  <si>
    <t>Year</t>
  </si>
  <si>
    <t>&lt; 1919</t>
  </si>
  <si>
    <t>1919 - 1949</t>
  </si>
  <si>
    <t>1950 - 1959</t>
  </si>
  <si>
    <t>1960 - 1969</t>
  </si>
  <si>
    <t>1970 - 1979</t>
  </si>
  <si>
    <t>1980 - 1989</t>
  </si>
  <si>
    <t>1990 - 1999</t>
  </si>
  <si>
    <t>&gt; 2000</t>
  </si>
  <si>
    <t>Buildings</t>
  </si>
  <si>
    <t>Apartments</t>
  </si>
  <si>
    <t>all</t>
  </si>
  <si>
    <t>Sqm per Apartment [m²]</t>
  </si>
  <si>
    <t>7 - 12</t>
  </si>
  <si>
    <t>&gt; 13</t>
  </si>
  <si>
    <t>percentage of buildings [%]</t>
  </si>
  <si>
    <t>percentage [%]</t>
  </si>
  <si>
    <t>40 - 59</t>
  </si>
  <si>
    <t>60 - 79</t>
  </si>
  <si>
    <t>80 - 99</t>
  </si>
  <si>
    <t>100 - 119</t>
  </si>
  <si>
    <t>120 - 139</t>
  </si>
  <si>
    <t>140 - 159</t>
  </si>
  <si>
    <t>160 - 179</t>
  </si>
  <si>
    <t>180 - 199</t>
  </si>
  <si>
    <t>&gt; 200</t>
  </si>
  <si>
    <t>1 &amp; 2 Ap. Bldg</t>
  </si>
  <si>
    <t>&gt; 2 Ap. Bldg</t>
  </si>
  <si>
    <t>&lt; 40</t>
  </si>
  <si>
    <t>All</t>
  </si>
  <si>
    <t>Number</t>
  </si>
  <si>
    <t>Share [%]</t>
  </si>
  <si>
    <t>"Gebäude- und Wohnungsbestand in Deutschland", Statistische Ämter des Bundes und der Länder, Zensus 2011</t>
  </si>
  <si>
    <t>Statistisches Bundesamt, Fachserie 15, Sonderheft 1, EVS 2013, Hochrechnung</t>
  </si>
  <si>
    <t>1 Ap. Bldg</t>
  </si>
  <si>
    <t>2 Ap. Bldg</t>
  </si>
  <si>
    <t>Endenergieverbrauch im deutschen Wohngebäudebestand, Zusatzauswertung zur Studie "Wohnungsbau in Deutschland - 2011, Modernisierung oder Bestandsersatz"</t>
  </si>
  <si>
    <t>Heizung &amp; WW-Bereitung, 1 &amp; 2 Familienhäuser</t>
  </si>
  <si>
    <t>kWh/m²a</t>
  </si>
  <si>
    <t>380 - 400</t>
  </si>
  <si>
    <t>360 - 380</t>
  </si>
  <si>
    <t>340 - 360</t>
  </si>
  <si>
    <t>320 - 340</t>
  </si>
  <si>
    <t>300 - 320</t>
  </si>
  <si>
    <t>280 - 300</t>
  </si>
  <si>
    <t>260 - 280</t>
  </si>
  <si>
    <t>240 - 260</t>
  </si>
  <si>
    <t>220 - 240</t>
  </si>
  <si>
    <t>200 - 220</t>
  </si>
  <si>
    <t>180 - 200</t>
  </si>
  <si>
    <t>160 - 180</t>
  </si>
  <si>
    <t>140 - 160</t>
  </si>
  <si>
    <t>120 - 140</t>
  </si>
  <si>
    <t>100 - 120</t>
  </si>
  <si>
    <t>80 - 100</t>
  </si>
  <si>
    <t>60 - 80</t>
  </si>
  <si>
    <t>&lt; 60</t>
  </si>
  <si>
    <t>&gt; 400</t>
  </si>
  <si>
    <r>
      <rPr>
        <b/>
        <sz val="11"/>
        <color theme="1"/>
        <rFont val="Calibri"/>
        <family val="2"/>
      </rPr>
      <t xml:space="preserve">Ø </t>
    </r>
    <r>
      <rPr>
        <b/>
        <sz val="11"/>
        <color theme="1"/>
        <rFont val="Calibri"/>
        <family val="2"/>
        <scheme val="minor"/>
      </rPr>
      <t>Sqm per Apartment [m²]</t>
    </r>
  </si>
  <si>
    <r>
      <rPr>
        <b/>
        <sz val="11"/>
        <color theme="1"/>
        <rFont val="Calibri"/>
        <family val="2"/>
      </rPr>
      <t xml:space="preserve">Ø </t>
    </r>
    <r>
      <rPr>
        <b/>
        <sz val="11"/>
        <color theme="1"/>
        <rFont val="Calibri"/>
        <family val="2"/>
        <scheme val="minor"/>
      </rPr>
      <t>Sqm per Apartment in GER [m²]</t>
    </r>
  </si>
  <si>
    <t>Energiekennwerte 2013, Hilfen für den Wohnungswirt, eine Studie von Techem</t>
  </si>
  <si>
    <t>40 - 80</t>
  </si>
  <si>
    <t>80 - 120</t>
  </si>
  <si>
    <t>120 - 160</t>
  </si>
  <si>
    <t>160 - 200</t>
  </si>
  <si>
    <t>200 - 240</t>
  </si>
  <si>
    <t>240 - 280</t>
  </si>
  <si>
    <t>280 - 320</t>
  </si>
  <si>
    <t>320 - 560</t>
  </si>
  <si>
    <t>kWh/m²</t>
  </si>
  <si>
    <t>2</t>
  </si>
  <si>
    <t>&gt; 12</t>
  </si>
  <si>
    <t>Apartments per Building</t>
  </si>
  <si>
    <t>Erdgas</t>
  </si>
  <si>
    <t>Fernwärme</t>
  </si>
  <si>
    <t>Heizöl</t>
  </si>
  <si>
    <t>Normiert</t>
  </si>
  <si>
    <t>Absolut</t>
  </si>
  <si>
    <t>Share of…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</si>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</sst>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000"/>
    <numFmt numFmtId="166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3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0" fontId="0" fillId="0" borderId="0" xfId="0" applyAlignment="1">
      <alignment vertical="top"/>
    </xf>
    <xf numFmtId="3" fontId="0" fillId="0" borderId="0" xfId="0" applyNumberFormat="1"/>
    <xf numFmtId="10" fontId="0" fillId="0" borderId="0" xfId="0" applyNumberFormat="1"/>
    <xf numFmtId="49" fontId="4" fillId="0" borderId="0" xfId="0" applyNumberFormat="1" applyFont="1"/>
    <xf numFmtId="0" fontId="0" fillId="0" borderId="0" xfId="0" applyAlignment="1"/>
    <xf numFmtId="0" fontId="3" fillId="0" borderId="0" xfId="0" applyFont="1"/>
    <xf numFmtId="164" fontId="0" fillId="0" borderId="0" xfId="0" applyNumberFormat="1"/>
    <xf numFmtId="0" fontId="2" fillId="0" borderId="0" xfId="0" applyFont="1"/>
    <xf numFmtId="49" fontId="2" fillId="0" borderId="0" xfId="0" applyNumberFormat="1" applyFont="1"/>
    <xf numFmtId="0" fontId="2" fillId="0" borderId="0" xfId="0" applyFont="1" applyAlignment="1"/>
    <xf numFmtId="0" fontId="6" fillId="0" borderId="0" xfId="0" applyFont="1"/>
    <xf numFmtId="49" fontId="6" fillId="0" borderId="0" xfId="0" applyNumberFormat="1" applyFont="1"/>
    <xf numFmtId="49" fontId="1" fillId="0" borderId="0" xfId="0" applyNumberFormat="1" applyFont="1"/>
    <xf numFmtId="0" fontId="7" fillId="0" borderId="0" xfId="0" applyFont="1"/>
    <xf numFmtId="49" fontId="7" fillId="0" borderId="0" xfId="0" applyNumberFormat="1" applyFont="1"/>
    <xf numFmtId="3" fontId="7" fillId="0" borderId="0" xfId="0" applyNumberFormat="1" applyFont="1"/>
    <xf numFmtId="10" fontId="7" fillId="0" borderId="0" xfId="0" applyNumberFormat="1" applyFont="1"/>
    <xf numFmtId="49" fontId="6" fillId="0" borderId="0" xfId="0" applyNumberFormat="1" applyFont="1" applyAlignment="1">
      <alignment vertical="center"/>
    </xf>
    <xf numFmtId="49" fontId="3" fillId="0" borderId="0" xfId="0" applyNumberFormat="1" applyFont="1"/>
    <xf numFmtId="49" fontId="8" fillId="0" borderId="0" xfId="0" applyNumberFormat="1" applyFont="1"/>
    <xf numFmtId="164" fontId="8" fillId="0" borderId="0" xfId="0" applyNumberFormat="1" applyFont="1"/>
    <xf numFmtId="0" fontId="8" fillId="0" borderId="0" xfId="0" applyFont="1"/>
    <xf numFmtId="49" fontId="9" fillId="0" borderId="0" xfId="0" applyNumberFormat="1" applyFont="1"/>
    <xf numFmtId="165" fontId="0" fillId="0" borderId="0" xfId="0" applyNumberFormat="1"/>
    <xf numFmtId="49" fontId="2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49" fontId="8" fillId="0" borderId="0" xfId="0" applyNumberFormat="1" applyFont="1" applyAlignment="1">
      <alignment horizontal="center"/>
    </xf>
    <xf numFmtId="49" fontId="10" fillId="0" borderId="0" xfId="0" applyNumberFormat="1" applyFont="1" applyAlignment="1">
      <alignment horizontal="center"/>
    </xf>
    <xf numFmtId="166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ApartmentsPerBuilding!$A$5:$A$9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3 - 6</c:v>
                </c:pt>
                <c:pt idx="3">
                  <c:v>7 - 12</c:v>
                </c:pt>
                <c:pt idx="4">
                  <c:v>&gt; 13</c:v>
                </c:pt>
              </c:strCache>
            </c:strRef>
          </c:cat>
          <c:val>
            <c:numRef>
              <c:f>ApartmentsPerBuilding!$B$5:$B$9</c:f>
              <c:numCache>
                <c:formatCode>#,#00%</c:formatCode>
                <c:ptCount val="5"/>
                <c:pt idx="0">
                  <c:v>0.65100000000000002</c:v>
                </c:pt>
                <c:pt idx="1">
                  <c:v>0.17199999999999999</c:v>
                </c:pt>
                <c:pt idx="2">
                  <c:v>0.11799999999999999</c:v>
                </c:pt>
                <c:pt idx="3">
                  <c:v>4.7E-2</c:v>
                </c:pt>
                <c:pt idx="4">
                  <c:v>1.2E-2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sqm!$A$4:$A$14</c:f>
              <c:strCache>
                <c:ptCount val="11"/>
                <c:pt idx="1">
                  <c:v>&lt; 40</c:v>
                </c:pt>
                <c:pt idx="2">
                  <c:v>40 - 59</c:v>
                </c:pt>
                <c:pt idx="3">
                  <c:v>60 - 79</c:v>
                </c:pt>
                <c:pt idx="4">
                  <c:v>80 - 99</c:v>
                </c:pt>
                <c:pt idx="5">
                  <c:v>100 - 119</c:v>
                </c:pt>
                <c:pt idx="6">
                  <c:v>120 - 139</c:v>
                </c:pt>
                <c:pt idx="7">
                  <c:v>140 - 159</c:v>
                </c:pt>
                <c:pt idx="8">
                  <c:v>160 - 179</c:v>
                </c:pt>
                <c:pt idx="9">
                  <c:v>180 - 199</c:v>
                </c:pt>
                <c:pt idx="10">
                  <c:v>&gt; 200</c:v>
                </c:pt>
              </c:strCache>
            </c:strRef>
          </c:cat>
          <c:val>
            <c:numRef>
              <c:f>sqm!$C$4:$C$14</c:f>
              <c:numCache>
                <c:formatCode>0.00%</c:formatCode>
                <c:ptCount val="11"/>
                <c:pt idx="0" formatCode="General">
                  <c:v>0</c:v>
                </c:pt>
                <c:pt idx="1">
                  <c:v>5.4926920664203203E-2</c:v>
                </c:pt>
                <c:pt idx="2">
                  <c:v>0.18244042609815742</c:v>
                </c:pt>
                <c:pt idx="3">
                  <c:v>0.24031368312457518</c:v>
                </c:pt>
                <c:pt idx="4">
                  <c:v>0.17278768772331035</c:v>
                </c:pt>
                <c:pt idx="5">
                  <c:v>0.12038224791662565</c:v>
                </c:pt>
                <c:pt idx="6">
                  <c:v>0.10246029982459275</c:v>
                </c:pt>
                <c:pt idx="7">
                  <c:v>5.7820785700834945E-2</c:v>
                </c:pt>
                <c:pt idx="8">
                  <c:v>2.6676668907170478E-2</c:v>
                </c:pt>
                <c:pt idx="9">
                  <c:v>1.6292915617996836E-2</c:v>
                </c:pt>
                <c:pt idx="10">
                  <c:v>2.5898364422533206E-2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064000"/>
        <c:axId val="178065792"/>
      </c:barChart>
      <c:catAx>
        <c:axId val="178064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8065792"/>
        <c:crosses val="autoZero"/>
        <c:auto val="1"/>
        <c:lblAlgn val="ctr"/>
        <c:lblOffset val="100"/>
        <c:noMultiLvlLbl val="0"/>
      </c:catAx>
      <c:valAx>
        <c:axId val="178065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064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YearOfConstruction!$B$3:$B$4</c:f>
              <c:strCache>
                <c:ptCount val="1"/>
                <c:pt idx="0">
                  <c:v>percentage [%] Buildings</c:v>
                </c:pt>
              </c:strCache>
            </c:strRef>
          </c:tx>
          <c:invertIfNegative val="0"/>
          <c:cat>
            <c:strRef>
              <c:f>YearOfConstruction!$A$5:$A$12</c:f>
              <c:strCache>
                <c:ptCount val="8"/>
                <c:pt idx="0">
                  <c:v>&lt; 1919</c:v>
                </c:pt>
                <c:pt idx="1">
                  <c:v>1919 - 1949</c:v>
                </c:pt>
                <c:pt idx="2">
                  <c:v>1950 - 1959</c:v>
                </c:pt>
                <c:pt idx="3">
                  <c:v>1960 - 1969</c:v>
                </c:pt>
                <c:pt idx="4">
                  <c:v>1970 - 1979</c:v>
                </c:pt>
                <c:pt idx="5">
                  <c:v>1980 - 1989</c:v>
                </c:pt>
                <c:pt idx="6">
                  <c:v>1990 - 1999</c:v>
                </c:pt>
                <c:pt idx="7">
                  <c:v>&gt; 2000</c:v>
                </c:pt>
              </c:strCache>
            </c:strRef>
          </c:cat>
          <c:val>
            <c:numRef>
              <c:f>YearOfConstruction!$B$5:$B$12</c:f>
              <c:numCache>
                <c:formatCode>General</c:formatCode>
                <c:ptCount val="8"/>
                <c:pt idx="0">
                  <c:v>13.4</c:v>
                </c:pt>
                <c:pt idx="1">
                  <c:v>12.5</c:v>
                </c:pt>
                <c:pt idx="2">
                  <c:v>11</c:v>
                </c:pt>
                <c:pt idx="3">
                  <c:v>13.9</c:v>
                </c:pt>
                <c:pt idx="4">
                  <c:v>14.2</c:v>
                </c:pt>
                <c:pt idx="5">
                  <c:v>11.2</c:v>
                </c:pt>
                <c:pt idx="6">
                  <c:v>13.3</c:v>
                </c:pt>
                <c:pt idx="7">
                  <c:v>10.5</c:v>
                </c:pt>
              </c:numCache>
            </c:numRef>
          </c:val>
        </c:ser>
        <c:ser>
          <c:idx val="1"/>
          <c:order val="1"/>
          <c:tx>
            <c:strRef>
              <c:f>YearOfConstruction!$C$3:$C$4</c:f>
              <c:strCache>
                <c:ptCount val="1"/>
                <c:pt idx="0">
                  <c:v>percentage [%] Apartments</c:v>
                </c:pt>
              </c:strCache>
            </c:strRef>
          </c:tx>
          <c:invertIfNegative val="0"/>
          <c:cat>
            <c:strRef>
              <c:f>YearOfConstruction!$A$5:$A$12</c:f>
              <c:strCache>
                <c:ptCount val="8"/>
                <c:pt idx="0">
                  <c:v>&lt; 1919</c:v>
                </c:pt>
                <c:pt idx="1">
                  <c:v>1919 - 1949</c:v>
                </c:pt>
                <c:pt idx="2">
                  <c:v>1950 - 1959</c:v>
                </c:pt>
                <c:pt idx="3">
                  <c:v>1960 - 1969</c:v>
                </c:pt>
                <c:pt idx="4">
                  <c:v>1970 - 1979</c:v>
                </c:pt>
                <c:pt idx="5">
                  <c:v>1980 - 1989</c:v>
                </c:pt>
                <c:pt idx="6">
                  <c:v>1990 - 1999</c:v>
                </c:pt>
                <c:pt idx="7">
                  <c:v>&gt; 2000</c:v>
                </c:pt>
              </c:strCache>
            </c:strRef>
          </c:cat>
          <c:val>
            <c:numRef>
              <c:f>YearOfConstruction!$C$5:$C$12</c:f>
              <c:numCache>
                <c:formatCode>General</c:formatCode>
                <c:ptCount val="8"/>
                <c:pt idx="0">
                  <c:v>13.5</c:v>
                </c:pt>
                <c:pt idx="1">
                  <c:v>11.2</c:v>
                </c:pt>
                <c:pt idx="2">
                  <c:v>12.2</c:v>
                </c:pt>
                <c:pt idx="3">
                  <c:v>16.2</c:v>
                </c:pt>
                <c:pt idx="4">
                  <c:v>15.7</c:v>
                </c:pt>
                <c:pt idx="5">
                  <c:v>10.9</c:v>
                </c:pt>
                <c:pt idx="6">
                  <c:v>12.9</c:v>
                </c:pt>
                <c:pt idx="7">
                  <c:v>7.5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115712"/>
        <c:axId val="178117248"/>
      </c:barChart>
      <c:catAx>
        <c:axId val="178115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117248"/>
        <c:crosses val="autoZero"/>
        <c:auto val="1"/>
        <c:lblAlgn val="ctr"/>
        <c:lblOffset val="100"/>
        <c:noMultiLvlLbl val="0"/>
      </c:catAx>
      <c:valAx>
        <c:axId val="178117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115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 FH, ohne WW</c:v>
          </c:tx>
          <c:invertIfNegative val="0"/>
          <c:cat>
            <c:strRef>
              <c:f>DemandPerSqmPerYear!$A$43:$A$50</c:f>
              <c:strCache>
                <c:ptCount val="8"/>
                <c:pt idx="0">
                  <c:v>40 - 80</c:v>
                </c:pt>
                <c:pt idx="1">
                  <c:v>80 - 120</c:v>
                </c:pt>
                <c:pt idx="2">
                  <c:v>120 - 160</c:v>
                </c:pt>
                <c:pt idx="3">
                  <c:v>160 - 200</c:v>
                </c:pt>
                <c:pt idx="4">
                  <c:v>200 - 240</c:v>
                </c:pt>
                <c:pt idx="5">
                  <c:v>240 - 280</c:v>
                </c:pt>
                <c:pt idx="6">
                  <c:v>280 - 320</c:v>
                </c:pt>
                <c:pt idx="7">
                  <c:v>320 - 560</c:v>
                </c:pt>
              </c:strCache>
            </c:strRef>
          </c:cat>
          <c:val>
            <c:numRef>
              <c:f>DemandPerSqmPerYear!$B$43:$B$50</c:f>
              <c:numCache>
                <c:formatCode>#,#00%</c:formatCode>
                <c:ptCount val="8"/>
                <c:pt idx="0">
                  <c:v>6.4955606352261788E-2</c:v>
                </c:pt>
                <c:pt idx="1">
                  <c:v>0.20475108277189608</c:v>
                </c:pt>
                <c:pt idx="2">
                  <c:v>0.28585695380173243</c:v>
                </c:pt>
                <c:pt idx="3">
                  <c:v>0.22186898460057747</c:v>
                </c:pt>
                <c:pt idx="4">
                  <c:v>0.12160430702598653</c:v>
                </c:pt>
                <c:pt idx="5">
                  <c:v>5.7531520692974014E-2</c:v>
                </c:pt>
                <c:pt idx="6">
                  <c:v>2.6667709335899899E-2</c:v>
                </c:pt>
                <c:pt idx="7">
                  <c:v>1.6589148219441772E-2</c:v>
                </c:pt>
              </c:numCache>
            </c:numRef>
          </c:val>
        </c:ser>
        <c:ser>
          <c:idx val="2"/>
          <c:order val="1"/>
          <c:tx>
            <c:v>1 &amp; 2 FH, mit WW</c:v>
          </c:tx>
          <c:invertIfNegative val="0"/>
          <c:cat>
            <c:strRef>
              <c:f>DemandPerSqmPerYear!$A$43:$A$50</c:f>
              <c:strCache>
                <c:ptCount val="8"/>
                <c:pt idx="0">
                  <c:v>40 - 80</c:v>
                </c:pt>
                <c:pt idx="1">
                  <c:v>80 - 120</c:v>
                </c:pt>
                <c:pt idx="2">
                  <c:v>120 - 160</c:v>
                </c:pt>
                <c:pt idx="3">
                  <c:v>160 - 200</c:v>
                </c:pt>
                <c:pt idx="4">
                  <c:v>200 - 240</c:v>
                </c:pt>
                <c:pt idx="5">
                  <c:v>240 - 280</c:v>
                </c:pt>
                <c:pt idx="6">
                  <c:v>280 - 320</c:v>
                </c:pt>
                <c:pt idx="7">
                  <c:v>320 - 560</c:v>
                </c:pt>
              </c:strCache>
            </c:strRef>
          </c:cat>
          <c:val>
            <c:numRef>
              <c:f>DemandPerSqmPerYear!$F$5:$F$12</c:f>
              <c:numCache>
                <c:formatCode>#,#00%</c:formatCode>
                <c:ptCount val="8"/>
                <c:pt idx="0">
                  <c:v>2.1000000000000001E-2</c:v>
                </c:pt>
                <c:pt idx="1">
                  <c:v>9.7000000000000003E-2</c:v>
                </c:pt>
                <c:pt idx="2">
                  <c:v>0.191</c:v>
                </c:pt>
                <c:pt idx="3">
                  <c:v>0.24299999999999999</c:v>
                </c:pt>
                <c:pt idx="4">
                  <c:v>0.219</c:v>
                </c:pt>
                <c:pt idx="5">
                  <c:v>9.2999999999999999E-2</c:v>
                </c:pt>
                <c:pt idx="6">
                  <c:v>5.3000000000000005E-2</c:v>
                </c:pt>
                <c:pt idx="7">
                  <c:v>8.3000000000000004E-2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094656"/>
        <c:axId val="179096192"/>
      </c:barChart>
      <c:catAx>
        <c:axId val="179094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9096192"/>
        <c:crosses val="autoZero"/>
        <c:auto val="1"/>
        <c:lblAlgn val="ctr"/>
        <c:lblOffset val="100"/>
        <c:noMultiLvlLbl val="0"/>
      </c:catAx>
      <c:valAx>
        <c:axId val="179096192"/>
        <c:scaling>
          <c:orientation val="minMax"/>
        </c:scaling>
        <c:delete val="0"/>
        <c:axPos val="l"/>
        <c:majorGridlines/>
        <c:numFmt formatCode="#,#00%" sourceLinked="1"/>
        <c:majorTickMark val="out"/>
        <c:minorTickMark val="none"/>
        <c:tickLblPos val="nextTo"/>
        <c:crossAx val="179094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9525</xdr:rowOff>
    </xdr:from>
    <xdr:to>
      <xdr:col>10</xdr:col>
      <xdr:colOff>0</xdr:colOff>
      <xdr:row>18</xdr:row>
      <xdr:rowOff>80962</xdr:rowOff>
    </xdr:to>
    <xdr:graphicFrame macro="">
      <xdr:nvGraphicFramePr>
        <xdr:cNvPr id="2" name="Diagramm 1" title="Apartments/Buildin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23</xdr:row>
      <xdr:rowOff>14287</xdr:rowOff>
    </xdr:from>
    <xdr:to>
      <xdr:col>6</xdr:col>
      <xdr:colOff>200025</xdr:colOff>
      <xdr:row>37</xdr:row>
      <xdr:rowOff>90487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2</xdr:row>
      <xdr:rowOff>14287</xdr:rowOff>
    </xdr:from>
    <xdr:to>
      <xdr:col>11</xdr:col>
      <xdr:colOff>209549</xdr:colOff>
      <xdr:row>15</xdr:row>
      <xdr:rowOff>95251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</xdr:colOff>
      <xdr:row>4</xdr:row>
      <xdr:rowOff>38100</xdr:rowOff>
    </xdr:from>
    <xdr:to>
      <xdr:col>17</xdr:col>
      <xdr:colOff>66675</xdr:colOff>
      <xdr:row>18</xdr:row>
      <xdr:rowOff>114300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18" sqref="B18"/>
    </sheetView>
  </sheetViews>
  <sheetFormatPr baseColWidth="10" defaultRowHeight="15" x14ac:dyDescent="0.25"/>
  <cols>
    <col min="1" max="2" width="14.28515625" customWidth="1"/>
  </cols>
  <sheetData>
    <row r="1" spans="1:6" x14ac:dyDescent="0.25">
      <c r="A1" s="6" t="s">
        <v>36</v>
      </c>
    </row>
    <row r="3" spans="1:6" x14ac:dyDescent="0.25">
      <c r="A3" s="28" t="s">
        <v>1</v>
      </c>
      <c r="B3" s="27" t="s">
        <v>19</v>
      </c>
      <c r="C3" s="27"/>
      <c r="D3" s="1"/>
      <c r="E3" s="1"/>
      <c r="F3" s="1"/>
    </row>
    <row r="4" spans="1:6" x14ac:dyDescent="0.25">
      <c r="A4" s="28"/>
      <c r="B4" s="10" t="s">
        <v>2</v>
      </c>
      <c r="C4" s="10" t="s">
        <v>3</v>
      </c>
    </row>
    <row r="5" spans="1:6" x14ac:dyDescent="0.25">
      <c r="A5" s="20">
        <v>1</v>
      </c>
      <c r="B5" s="9">
        <v>0.65100000000000002</v>
      </c>
      <c r="C5" s="9">
        <v>0.61</v>
      </c>
    </row>
    <row r="6" spans="1:6" x14ac:dyDescent="0.25">
      <c r="A6" s="20">
        <v>2</v>
      </c>
      <c r="B6" s="9">
        <v>0.17199999999999999</v>
      </c>
      <c r="C6" s="9">
        <v>0.17199999999999999</v>
      </c>
    </row>
    <row r="7" spans="1:6" x14ac:dyDescent="0.25">
      <c r="A7" s="14" t="s">
        <v>0</v>
      </c>
      <c r="B7" s="9">
        <v>0.11799999999999999</v>
      </c>
      <c r="C7" s="9">
        <v>0.16</v>
      </c>
    </row>
    <row r="8" spans="1:6" x14ac:dyDescent="0.25">
      <c r="A8" s="14" t="s">
        <v>17</v>
      </c>
      <c r="B8" s="9">
        <v>4.7E-2</v>
      </c>
      <c r="C8" s="9">
        <v>0.05</v>
      </c>
    </row>
    <row r="9" spans="1:6" x14ac:dyDescent="0.25">
      <c r="A9" s="14" t="s">
        <v>18</v>
      </c>
      <c r="B9" s="9">
        <v>1.2E-2</v>
      </c>
      <c r="C9" s="9">
        <v>8.9999999999999993E-3</v>
      </c>
    </row>
    <row r="10" spans="1:6" x14ac:dyDescent="0.25">
      <c r="A10" s="1"/>
      <c r="D10" s="3"/>
    </row>
    <row r="11" spans="1:6" x14ac:dyDescent="0.25">
      <c r="A11" s="1"/>
    </row>
    <row r="12" spans="1:6" x14ac:dyDescent="0.25">
      <c r="A12" s="1"/>
    </row>
    <row r="13" spans="1:6" x14ac:dyDescent="0.25">
      <c r="A13" s="1"/>
    </row>
    <row r="14" spans="1:6" x14ac:dyDescent="0.25">
      <c r="A14" s="1"/>
    </row>
    <row r="15" spans="1:6" x14ac:dyDescent="0.25">
      <c r="A15" s="1"/>
    </row>
    <row r="16" spans="1:6" x14ac:dyDescent="0.25">
      <c r="A16" s="1"/>
    </row>
    <row r="17" spans="1:1" x14ac:dyDescent="0.25">
      <c r="A17" s="1"/>
    </row>
  </sheetData>
  <mergeCells count="2">
    <mergeCell ref="B3:C3"/>
    <mergeCell ref="A3:A4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77"/>
  <sheetViews>
    <sheetView workbookViewId="0">
      <selection activeCell="H1" sqref="H1"/>
    </sheetView>
  </sheetViews>
  <sheetFormatPr baseColWidth="10" defaultRowHeight="15" x14ac:dyDescent="0.25"/>
  <cols>
    <col min="1" max="1" width="24.5703125" style="1" customWidth="1"/>
    <col min="2" max="2" width="13.28515625" customWidth="1"/>
    <col min="3" max="3" width="12.7109375" customWidth="1"/>
    <col min="4" max="4" width="14.28515625" customWidth="1"/>
    <col min="5" max="5" width="14" customWidth="1"/>
    <col min="8" max="8" width="15.7109375" customWidth="1"/>
    <col min="9" max="9" width="14.28515625" customWidth="1"/>
    <col min="10" max="10" width="12.7109375" customWidth="1"/>
    <col min="11" max="11" width="12" bestFit="1" customWidth="1"/>
    <col min="12" max="12" width="12" style="26" bestFit="1" customWidth="1"/>
  </cols>
  <sheetData>
    <row r="1" spans="1:13" x14ac:dyDescent="0.25">
      <c r="A1" s="6" t="s">
        <v>36</v>
      </c>
      <c r="H1" s="6" t="s">
        <v>37</v>
      </c>
      <c r="M1" s="6"/>
    </row>
    <row r="3" spans="1:13" x14ac:dyDescent="0.25">
      <c r="A3" s="29" t="s">
        <v>16</v>
      </c>
      <c r="B3" s="30" t="s">
        <v>2</v>
      </c>
      <c r="C3" s="30"/>
      <c r="D3" s="30" t="s">
        <v>3</v>
      </c>
      <c r="E3" s="30"/>
    </row>
    <row r="4" spans="1:13" x14ac:dyDescent="0.25">
      <c r="A4" s="29"/>
      <c r="B4" s="10" t="s">
        <v>34</v>
      </c>
      <c r="C4" s="10" t="s">
        <v>35</v>
      </c>
      <c r="D4" s="10" t="s">
        <v>34</v>
      </c>
      <c r="E4" s="10" t="s">
        <v>35</v>
      </c>
    </row>
    <row r="5" spans="1:13" x14ac:dyDescent="0.25">
      <c r="A5" s="14" t="s">
        <v>32</v>
      </c>
      <c r="B5" s="4">
        <v>2268413</v>
      </c>
      <c r="C5" s="5">
        <f>B5/B15</f>
        <v>5.4926920664203203E-2</v>
      </c>
      <c r="D5">
        <v>431846</v>
      </c>
      <c r="E5" s="5">
        <f>D5/D15</f>
        <v>4.8612490863615063E-2</v>
      </c>
      <c r="F5">
        <f>E5*20</f>
        <v>0.97224981727230131</v>
      </c>
    </row>
    <row r="6" spans="1:13" x14ac:dyDescent="0.25">
      <c r="A6" s="14" t="s">
        <v>21</v>
      </c>
      <c r="B6" s="4">
        <v>7534561</v>
      </c>
      <c r="C6" s="5">
        <f>B6/B15</f>
        <v>0.18244042609815742</v>
      </c>
      <c r="D6">
        <v>1614975</v>
      </c>
      <c r="E6" s="5">
        <f>D6/D15</f>
        <v>0.18179618992063545</v>
      </c>
      <c r="F6">
        <f>E6*50</f>
        <v>9.0898094960317728</v>
      </c>
    </row>
    <row r="7" spans="1:13" x14ac:dyDescent="0.25">
      <c r="A7" s="14" t="s">
        <v>22</v>
      </c>
      <c r="B7" s="4">
        <v>9924654</v>
      </c>
      <c r="C7" s="5">
        <f>B7/B15</f>
        <v>0.24031368312457518</v>
      </c>
      <c r="D7">
        <v>2303970</v>
      </c>
      <c r="E7" s="5">
        <f>D7/D15</f>
        <v>0.25935569757516153</v>
      </c>
      <c r="F7">
        <f>E7*70</f>
        <v>18.154898830261306</v>
      </c>
    </row>
    <row r="8" spans="1:13" x14ac:dyDescent="0.25">
      <c r="A8" s="14" t="s">
        <v>23</v>
      </c>
      <c r="B8" s="4">
        <v>7135915</v>
      </c>
      <c r="C8" s="5">
        <f>B8/B15</f>
        <v>0.17278768772331035</v>
      </c>
      <c r="D8">
        <v>1599796</v>
      </c>
      <c r="E8" s="5">
        <f>D8/D15</f>
        <v>0.18008750441974206</v>
      </c>
      <c r="F8">
        <f>E8*90</f>
        <v>16.207875397776785</v>
      </c>
    </row>
    <row r="9" spans="1:13" x14ac:dyDescent="0.25">
      <c r="A9" s="14" t="s">
        <v>24</v>
      </c>
      <c r="B9" s="4">
        <v>4971636</v>
      </c>
      <c r="C9" s="5">
        <f>B9/B15</f>
        <v>0.12038224791662565</v>
      </c>
      <c r="D9">
        <v>1025635</v>
      </c>
      <c r="E9" s="5">
        <f>D9/D15</f>
        <v>0.11545475022786789</v>
      </c>
      <c r="F9">
        <f>E9*110</f>
        <v>12.700022525065467</v>
      </c>
    </row>
    <row r="10" spans="1:13" x14ac:dyDescent="0.25">
      <c r="A10" s="14" t="s">
        <v>25</v>
      </c>
      <c r="B10" s="4">
        <v>4231482</v>
      </c>
      <c r="C10" s="5">
        <f>B10/B15</f>
        <v>0.10246029982459275</v>
      </c>
      <c r="D10">
        <v>887440</v>
      </c>
      <c r="E10" s="5">
        <f>D10/D15</f>
        <v>9.9898271356007817E-2</v>
      </c>
      <c r="F10">
        <f>E10*130</f>
        <v>12.986775276281016</v>
      </c>
    </row>
    <row r="11" spans="1:13" x14ac:dyDescent="0.25">
      <c r="A11" s="14" t="s">
        <v>26</v>
      </c>
      <c r="B11" s="4">
        <v>2387926</v>
      </c>
      <c r="C11" s="5">
        <f>B11/B15</f>
        <v>5.7820785700834945E-2</v>
      </c>
      <c r="D11">
        <v>478447</v>
      </c>
      <c r="E11" s="5">
        <f>D11/D15</f>
        <v>5.3858320827850754E-2</v>
      </c>
      <c r="F11">
        <f>E11*150</f>
        <v>8.0787481241776131</v>
      </c>
    </row>
    <row r="12" spans="1:13" x14ac:dyDescent="0.25">
      <c r="A12" s="14" t="s">
        <v>27</v>
      </c>
      <c r="B12" s="4">
        <v>1101713</v>
      </c>
      <c r="C12" s="5">
        <f>B12/B15</f>
        <v>2.6676668907170478E-2</v>
      </c>
      <c r="D12">
        <v>216239</v>
      </c>
      <c r="E12" s="5">
        <f>D12/D15</f>
        <v>2.4341817249337164E-2</v>
      </c>
      <c r="F12">
        <f>E12*170</f>
        <v>4.1381089323873175</v>
      </c>
    </row>
    <row r="13" spans="1:13" x14ac:dyDescent="0.25">
      <c r="A13" s="14" t="s">
        <v>28</v>
      </c>
      <c r="B13" s="4">
        <v>672877</v>
      </c>
      <c r="C13" s="5">
        <f>B13/B15</f>
        <v>1.6292915617996836E-2</v>
      </c>
      <c r="D13">
        <v>126533</v>
      </c>
      <c r="E13" s="5">
        <f>D13/D15</f>
        <v>1.4243698694548067E-2</v>
      </c>
      <c r="F13">
        <f>E13*190</f>
        <v>2.7063027519641327</v>
      </c>
    </row>
    <row r="14" spans="1:13" x14ac:dyDescent="0.25">
      <c r="A14" s="14" t="s">
        <v>29</v>
      </c>
      <c r="B14" s="4">
        <v>1069570</v>
      </c>
      <c r="C14" s="5">
        <f>B14/B15</f>
        <v>2.5898364422533206E-2</v>
      </c>
      <c r="D14">
        <v>198556</v>
      </c>
      <c r="E14" s="5">
        <f>D14/D15</f>
        <v>2.2351258865234255E-2</v>
      </c>
      <c r="F14">
        <f>E14*300</f>
        <v>6.7053776595702761</v>
      </c>
    </row>
    <row r="15" spans="1:13" x14ac:dyDescent="0.25">
      <c r="A15" s="17" t="s">
        <v>33</v>
      </c>
      <c r="B15" s="18">
        <f>SUM(B5:B14)</f>
        <v>41298747</v>
      </c>
      <c r="C15" s="19">
        <f>B15/B15</f>
        <v>1</v>
      </c>
      <c r="D15" s="16">
        <f>SUM(D5:D14)</f>
        <v>8883437</v>
      </c>
      <c r="E15" s="19">
        <f>D15/D15</f>
        <v>1</v>
      </c>
      <c r="F15">
        <f>SUM(F5:F14)</f>
        <v>91.740168810787964</v>
      </c>
    </row>
    <row r="17" spans="1:14" x14ac:dyDescent="0.25">
      <c r="A17" s="11"/>
      <c r="B17" s="27" t="s">
        <v>62</v>
      </c>
      <c r="C17" s="27"/>
      <c r="D17" s="2"/>
      <c r="E17" s="2"/>
      <c r="H17" s="27" t="s">
        <v>63</v>
      </c>
      <c r="I17" s="27"/>
      <c r="L17" s="13" t="s">
        <v>38</v>
      </c>
      <c r="M17" s="13" t="s">
        <v>39</v>
      </c>
      <c r="N17" s="13" t="s">
        <v>31</v>
      </c>
    </row>
    <row r="18" spans="1:14" x14ac:dyDescent="0.25">
      <c r="A18" s="11"/>
      <c r="B18" s="12" t="s">
        <v>2</v>
      </c>
      <c r="C18" s="12" t="s">
        <v>3</v>
      </c>
      <c r="E18" s="7"/>
      <c r="H18" s="1"/>
      <c r="I18" s="7"/>
      <c r="J18" s="7"/>
      <c r="K18">
        <v>1</v>
      </c>
      <c r="L18" s="26">
        <f t="shared" ref="L18:L81" si="0">_xlfn.NORM.DIST(K18,$I$20,$J$20,FALSE)</f>
        <v>1.7751327394996861E-3</v>
      </c>
      <c r="M18" s="26">
        <f>_xlfn.NORM.DIST(K18,$I$21,$J$20,FALSE)</f>
        <v>2.417252826982976E-3</v>
      </c>
      <c r="N18" s="26">
        <f>_xlfn.NORM.DIST(K18,$I$22,$J$20,FALSE)</f>
        <v>3.1786997538403544E-3</v>
      </c>
    </row>
    <row r="19" spans="1:14" x14ac:dyDescent="0.25">
      <c r="A19" s="16" t="s">
        <v>15</v>
      </c>
      <c r="B19" s="16">
        <v>90.9</v>
      </c>
      <c r="C19" s="16">
        <v>89.6</v>
      </c>
      <c r="H19" s="16" t="s">
        <v>15</v>
      </c>
      <c r="I19" s="16">
        <v>91.9</v>
      </c>
      <c r="K19">
        <v>2</v>
      </c>
      <c r="L19" s="26">
        <f t="shared" si="0"/>
        <v>1.7975969646223315E-3</v>
      </c>
      <c r="M19" s="26">
        <f t="shared" ref="M19:M82" si="1">_xlfn.NORM.DIST(K19,$I$21,$J$20,FALSE)</f>
        <v>2.4412106883949986E-3</v>
      </c>
      <c r="N19" s="26">
        <f t="shared" ref="N19:N82" si="2">_xlfn.NORM.DIST(K19,$I$22,$J$20,FALSE)</f>
        <v>3.199700034410669E-3</v>
      </c>
    </row>
    <row r="20" spans="1:14" x14ac:dyDescent="0.25">
      <c r="A20" s="13" t="s">
        <v>30</v>
      </c>
      <c r="B20">
        <v>116.6</v>
      </c>
      <c r="C20">
        <v>116.8</v>
      </c>
      <c r="H20" s="13" t="s">
        <v>38</v>
      </c>
      <c r="I20">
        <v>128.5</v>
      </c>
      <c r="J20">
        <f>I20*0.61/(0.61+0.17)</f>
        <v>100.49358974358975</v>
      </c>
      <c r="K20">
        <v>3</v>
      </c>
      <c r="L20" s="26">
        <f t="shared" si="0"/>
        <v>1.8201652316719014E-3</v>
      </c>
      <c r="M20" s="26">
        <f t="shared" si="1"/>
        <v>2.4651618881990651E-3</v>
      </c>
      <c r="N20" s="26">
        <f t="shared" si="2"/>
        <v>3.2205201427036455E-3</v>
      </c>
    </row>
    <row r="21" spans="1:14" x14ac:dyDescent="0.25">
      <c r="A21" s="13" t="s">
        <v>31</v>
      </c>
      <c r="B21">
        <v>68.900000000000006</v>
      </c>
      <c r="C21">
        <v>69.8</v>
      </c>
      <c r="H21" s="13" t="s">
        <v>39</v>
      </c>
      <c r="I21">
        <v>101.1</v>
      </c>
      <c r="J21">
        <f>I21*0.17/(0.61+0.17)</f>
        <v>22.034615384615385</v>
      </c>
      <c r="K21">
        <v>4</v>
      </c>
      <c r="L21" s="26">
        <f t="shared" si="0"/>
        <v>1.84283434960548E-3</v>
      </c>
      <c r="M21" s="26">
        <f t="shared" si="1"/>
        <v>2.4891015947045673E-3</v>
      </c>
      <c r="N21" s="26">
        <f t="shared" si="2"/>
        <v>3.241154769929895E-3</v>
      </c>
    </row>
    <row r="22" spans="1:14" x14ac:dyDescent="0.25">
      <c r="H22" s="13" t="s">
        <v>31</v>
      </c>
      <c r="I22">
        <v>68</v>
      </c>
      <c r="J22">
        <f>J20+J21</f>
        <v>122.52820512820514</v>
      </c>
      <c r="K22">
        <v>5</v>
      </c>
      <c r="L22" s="26">
        <f t="shared" si="0"/>
        <v>1.8656010573346023E-3</v>
      </c>
      <c r="M22" s="26">
        <f t="shared" si="1"/>
        <v>2.5130249324895977E-3</v>
      </c>
      <c r="N22" s="26">
        <f t="shared" si="2"/>
        <v>3.2615986282952432E-3</v>
      </c>
    </row>
    <row r="23" spans="1:14" x14ac:dyDescent="0.25">
      <c r="K23">
        <v>6</v>
      </c>
      <c r="L23" s="26">
        <f t="shared" si="0"/>
        <v>1.888462024152491E-3</v>
      </c>
      <c r="M23" s="26">
        <f t="shared" si="1"/>
        <v>2.536926983916556E-3</v>
      </c>
      <c r="N23" s="26">
        <f t="shared" si="2"/>
        <v>3.2818464532361888E-3</v>
      </c>
    </row>
    <row r="24" spans="1:14" x14ac:dyDescent="0.25">
      <c r="K24">
        <v>7</v>
      </c>
      <c r="L24" s="26">
        <f t="shared" si="0"/>
        <v>1.9114138502012679E-3</v>
      </c>
      <c r="M24" s="26">
        <f t="shared" si="1"/>
        <v>2.5608027906833981E-3</v>
      </c>
      <c r="N24" s="26">
        <f t="shared" si="2"/>
        <v>3.3018930056580281E-3</v>
      </c>
    </row>
    <row r="25" spans="1:14" x14ac:dyDescent="0.25">
      <c r="K25">
        <v>8</v>
      </c>
      <c r="L25" s="26">
        <f t="shared" si="0"/>
        <v>1.9344530669793574E-3</v>
      </c>
      <c r="M25" s="26">
        <f t="shared" si="1"/>
        <v>2.5846473554099391E-3</v>
      </c>
      <c r="N25" s="26">
        <f t="shared" si="2"/>
        <v>3.3217330741743436E-3</v>
      </c>
    </row>
    <row r="26" spans="1:14" x14ac:dyDescent="0.25">
      <c r="K26">
        <v>9</v>
      </c>
      <c r="L26" s="26">
        <f t="shared" si="0"/>
        <v>1.9575761378892759E-3</v>
      </c>
      <c r="M26" s="26">
        <f t="shared" si="1"/>
        <v>2.6084556432586091E-3</v>
      </c>
      <c r="N26" s="26">
        <f t="shared" si="2"/>
        <v>3.3413614773465205E-3</v>
      </c>
    </row>
    <row r="27" spans="1:14" x14ac:dyDescent="0.25">
      <c r="K27">
        <v>10</v>
      </c>
      <c r="L27" s="26">
        <f t="shared" si="0"/>
        <v>1.980779458825957E-3</v>
      </c>
      <c r="M27" s="26">
        <f t="shared" si="1"/>
        <v>2.6322225835890018E-3</v>
      </c>
      <c r="N27" s="26">
        <f t="shared" si="2"/>
        <v>3.3607730659219589E-3</v>
      </c>
    </row>
    <row r="28" spans="1:14" x14ac:dyDescent="0.25">
      <c r="K28">
        <v>11</v>
      </c>
      <c r="L28" s="26">
        <f t="shared" si="0"/>
        <v>2.0040593588057684E-3</v>
      </c>
      <c r="M28" s="26">
        <f t="shared" si="1"/>
        <v>2.6559430716455602E-3</v>
      </c>
      <c r="N28" s="26">
        <f t="shared" si="2"/>
        <v>3.3799627250696435E-3</v>
      </c>
    </row>
    <row r="29" spans="1:14" x14ac:dyDescent="0.25">
      <c r="K29">
        <v>12</v>
      </c>
      <c r="L29" s="26">
        <f t="shared" si="0"/>
        <v>2.0274121006363154E-3</v>
      </c>
      <c r="M29" s="26">
        <f t="shared" si="1"/>
        <v>2.6796119702776852E-3</v>
      </c>
      <c r="N29" s="26">
        <f t="shared" si="2"/>
        <v>3.3989253766117198E-3</v>
      </c>
    </row>
    <row r="30" spans="1:14" x14ac:dyDescent="0.25">
      <c r="K30">
        <v>13</v>
      </c>
      <c r="L30" s="26">
        <f t="shared" si="0"/>
        <v>2.0508338816271191E-3</v>
      </c>
      <c r="M30" s="26">
        <f t="shared" si="1"/>
        <v>2.7032241116915403E-3</v>
      </c>
      <c r="N30" s="26">
        <f t="shared" si="2"/>
        <v>3.417655981249729E-3</v>
      </c>
    </row>
    <row r="31" spans="1:14" x14ac:dyDescent="0.25">
      <c r="K31">
        <v>14</v>
      </c>
      <c r="L31" s="26">
        <f t="shared" si="0"/>
        <v>2.0743208343412299E-3</v>
      </c>
      <c r="M31" s="26">
        <f t="shared" si="1"/>
        <v>2.7267742992327969E-3</v>
      </c>
      <c r="N31" s="26">
        <f t="shared" si="2"/>
        <v>3.4361495407841339E-3</v>
      </c>
    </row>
    <row r="32" spans="1:14" x14ac:dyDescent="0.25">
      <c r="K32">
        <v>15</v>
      </c>
      <c r="L32" s="26">
        <f t="shared" si="0"/>
        <v>2.0978690273877965E-3</v>
      </c>
      <c r="M32" s="26">
        <f t="shared" si="1"/>
        <v>2.7502573091995183E-3</v>
      </c>
      <c r="N32" s="26">
        <f t="shared" si="2"/>
        <v>3.4544011003257921E-3</v>
      </c>
    </row>
    <row r="33" spans="11:14" x14ac:dyDescent="0.25">
      <c r="K33">
        <v>16</v>
      </c>
      <c r="L33" s="26">
        <f t="shared" si="0"/>
        <v>2.121474466255594E-3</v>
      </c>
      <c r="M33" s="26">
        <f t="shared" si="1"/>
        <v>2.7736678926843904E-3</v>
      </c>
      <c r="N33" s="26">
        <f t="shared" si="2"/>
        <v>3.4724057504979975E-3</v>
      </c>
    </row>
    <row r="34" spans="11:14" x14ac:dyDescent="0.25">
      <c r="K34">
        <v>17</v>
      </c>
      <c r="L34" s="26">
        <f t="shared" si="0"/>
        <v>2.1451330941874847E-3</v>
      </c>
      <c r="M34" s="26">
        <f t="shared" si="1"/>
        <v>2.7970007774454249E-3</v>
      </c>
      <c r="N34" s="26">
        <f t="shared" si="2"/>
        <v>3.4901586296277438E-3</v>
      </c>
    </row>
    <row r="35" spans="11:14" x14ac:dyDescent="0.25">
      <c r="K35">
        <v>18</v>
      </c>
      <c r="L35" s="26">
        <f t="shared" si="0"/>
        <v>2.1688407930957462E-3</v>
      </c>
      <c r="M35" s="26">
        <f t="shared" si="1"/>
        <v>2.8202506698042935E-3</v>
      </c>
      <c r="N35" s="26">
        <f t="shared" si="2"/>
        <v>3.5076549259248318E-3</v>
      </c>
    </row>
    <row r="36" spans="11:14" x14ac:dyDescent="0.25">
      <c r="K36">
        <v>19</v>
      </c>
      <c r="L36" s="26">
        <f t="shared" si="0"/>
        <v>2.1925933845181873E-3</v>
      </c>
      <c r="M36" s="26">
        <f t="shared" si="1"/>
        <v>2.8434122565713766E-3</v>
      </c>
      <c r="N36" s="26">
        <f t="shared" si="2"/>
        <v>3.524889879647474E-3</v>
      </c>
    </row>
    <row r="37" spans="11:14" x14ac:dyDescent="0.25">
      <c r="K37">
        <v>20</v>
      </c>
      <c r="L37" s="26">
        <f t="shared" si="0"/>
        <v>2.2163866306149317E-3</v>
      </c>
      <c r="M37" s="26">
        <f t="shared" si="1"/>
        <v>2.8664802069966054E-3</v>
      </c>
      <c r="N37" s="26">
        <f t="shared" si="2"/>
        <v>3.541858785253026E-3</v>
      </c>
    </row>
    <row r="38" spans="11:14" x14ac:dyDescent="0.25">
      <c r="K38">
        <v>21</v>
      </c>
      <c r="L38" s="26">
        <f t="shared" si="0"/>
        <v>2.2402162352057249E-3</v>
      </c>
      <c r="M38" s="26">
        <f t="shared" si="1"/>
        <v>2.8894491747451616E-3</v>
      </c>
      <c r="N38" s="26">
        <f t="shared" si="2"/>
        <v>3.5585569935324946E-3</v>
      </c>
    </row>
    <row r="39" spans="11:14" x14ac:dyDescent="0.25">
      <c r="K39">
        <v>22</v>
      </c>
      <c r="L39" s="26">
        <f t="shared" si="0"/>
        <v>2.2640778448475866E-3</v>
      </c>
      <c r="M39" s="26">
        <f t="shared" si="1"/>
        <v>2.9123137998970385E-3</v>
      </c>
      <c r="N39" s="26">
        <f t="shared" si="2"/>
        <v>3.5749799137274759E-3</v>
      </c>
    </row>
    <row r="40" spans="11:14" x14ac:dyDescent="0.25">
      <c r="K40">
        <v>23</v>
      </c>
      <c r="L40" s="26">
        <f t="shared" si="0"/>
        <v>2.2879670499526047E-3</v>
      </c>
      <c r="M40" s="26">
        <f t="shared" si="1"/>
        <v>2.9350687109694863E-3</v>
      </c>
      <c r="N40" s="26">
        <f t="shared" si="2"/>
        <v>3.5911230156281675E-3</v>
      </c>
    </row>
    <row r="41" spans="11:14" x14ac:dyDescent="0.25">
      <c r="K41">
        <v>24</v>
      </c>
      <c r="L41" s="26">
        <f t="shared" si="0"/>
        <v>2.3118793859456359E-3</v>
      </c>
      <c r="M41" s="26">
        <f t="shared" si="1"/>
        <v>2.9577085269613013E-3</v>
      </c>
      <c r="N41" s="26">
        <f t="shared" si="2"/>
        <v>3.606981831651123E-3</v>
      </c>
    </row>
    <row r="42" spans="11:14" x14ac:dyDescent="0.25">
      <c r="K42">
        <v>25</v>
      </c>
      <c r="L42" s="26">
        <f t="shared" si="0"/>
        <v>2.3358103344616418E-3</v>
      </c>
      <c r="M42" s="26">
        <f t="shared" si="1"/>
        <v>2.980227859417922E-3</v>
      </c>
      <c r="N42" s="26">
        <f t="shared" si="2"/>
        <v>3.6225519588954217E-3</v>
      </c>
    </row>
    <row r="43" spans="11:14" x14ac:dyDescent="0.25">
      <c r="K43">
        <v>26</v>
      </c>
      <c r="L43" s="26">
        <f t="shared" si="0"/>
        <v>2.3597553245823678E-3</v>
      </c>
      <c r="M43" s="26">
        <f t="shared" si="1"/>
        <v>3.0026213145162633E-3</v>
      </c>
      <c r="N43" s="26">
        <f t="shared" si="2"/>
        <v>3.6378290611759263E-3</v>
      </c>
    </row>
    <row r="44" spans="11:14" x14ac:dyDescent="0.25">
      <c r="K44">
        <v>27</v>
      </c>
      <c r="L44" s="26">
        <f t="shared" si="0"/>
        <v>2.383709734112038E-3</v>
      </c>
      <c r="M44" s="26">
        <f t="shared" si="1"/>
        <v>3.0248834951681924E-3</v>
      </c>
      <c r="N44" s="26">
        <f t="shared" si="2"/>
        <v>3.6528088710323114E-3</v>
      </c>
    </row>
    <row r="45" spans="11:14" x14ac:dyDescent="0.25">
      <c r="K45">
        <v>28</v>
      </c>
      <c r="L45" s="26">
        <f t="shared" si="0"/>
        <v>2.4076688908917041E-3</v>
      </c>
      <c r="M45" s="26">
        <f t="shared" si="1"/>
        <v>3.0470090031415394E-3</v>
      </c>
      <c r="N45" s="26">
        <f t="shared" si="2"/>
        <v>3.6674871917125795E-3</v>
      </c>
    </row>
    <row r="46" spans="11:14" x14ac:dyDescent="0.25">
      <c r="K46">
        <v>29</v>
      </c>
      <c r="L46" s="26">
        <f t="shared" si="0"/>
        <v>2.431628074151866E-3</v>
      </c>
      <c r="M46" s="26">
        <f t="shared" si="1"/>
        <v>3.0689924411975034E-3</v>
      </c>
      <c r="N46" s="26">
        <f t="shared" si="2"/>
        <v>3.6818598991297611E-3</v>
      </c>
    </row>
    <row r="47" spans="11:14" x14ac:dyDescent="0.25">
      <c r="K47">
        <v>30</v>
      </c>
      <c r="L47" s="26">
        <f t="shared" si="0"/>
        <v>2.4555825159029345E-3</v>
      </c>
      <c r="M47" s="26">
        <f t="shared" si="1"/>
        <v>3.0908284152433097E-3</v>
      </c>
      <c r="N47" s="26">
        <f t="shared" si="2"/>
        <v>3.6959229437905209E-3</v>
      </c>
    </row>
    <row r="48" spans="11:14" x14ac:dyDescent="0.25">
      <c r="K48">
        <v>31</v>
      </c>
      <c r="L48" s="26">
        <f t="shared" si="0"/>
        <v>2.4795274023631016E-3</v>
      </c>
      <c r="M48" s="26">
        <f t="shared" si="1"/>
        <v>3.1125115364989391E-3</v>
      </c>
      <c r="N48" s="26">
        <f t="shared" si="2"/>
        <v>3.7096723526944312E-3</v>
      </c>
    </row>
    <row r="49" spans="11:14" x14ac:dyDescent="0.25">
      <c r="K49">
        <v>32</v>
      </c>
      <c r="L49" s="26">
        <f t="shared" si="0"/>
        <v>2.5034578754231213E-3</v>
      </c>
      <c r="M49" s="26">
        <f t="shared" si="1"/>
        <v>3.1340364236767406E-3</v>
      </c>
      <c r="N49" s="26">
        <f t="shared" si="2"/>
        <v>3.723104231202637E-3</v>
      </c>
    </row>
    <row r="50" spans="11:14" x14ac:dyDescent="0.25">
      <c r="K50">
        <v>33</v>
      </c>
      <c r="L50" s="26">
        <f t="shared" si="0"/>
        <v>2.5273690341475041E-3</v>
      </c>
      <c r="M50" s="26">
        <f t="shared" si="1"/>
        <v>3.1553977051727209E-3</v>
      </c>
      <c r="N50" s="26">
        <f t="shared" si="2"/>
        <v>3.7362147648747112E-3</v>
      </c>
    </row>
    <row r="51" spans="11:14" x14ac:dyDescent="0.25">
      <c r="K51">
        <v>34</v>
      </c>
      <c r="L51" s="26">
        <f t="shared" si="0"/>
        <v>2.5512559363115761E-3</v>
      </c>
      <c r="M51" s="26">
        <f t="shared" si="1"/>
        <v>3.1765900212682909E-3</v>
      </c>
      <c r="N51" s="26">
        <f t="shared" si="2"/>
        <v>3.7490002212724693E-3</v>
      </c>
    </row>
    <row r="52" spans="11:14" x14ac:dyDescent="0.25">
      <c r="K52">
        <v>35</v>
      </c>
      <c r="L52" s="26">
        <f t="shared" si="0"/>
        <v>2.575113599973834E-3</v>
      </c>
      <c r="M52" s="26">
        <f t="shared" si="1"/>
        <v>3.1976080263412146E-3</v>
      </c>
      <c r="N52" s="26">
        <f t="shared" si="2"/>
        <v>3.7614569517295587E-3</v>
      </c>
    </row>
    <row r="53" spans="11:14" x14ac:dyDescent="0.25">
      <c r="K53">
        <v>36</v>
      </c>
      <c r="L53" s="26">
        <f t="shared" si="0"/>
        <v>2.5989370050829934E-3</v>
      </c>
      <c r="M53" s="26">
        <f t="shared" si="1"/>
        <v>3.2184463910845235E-3</v>
      </c>
      <c r="N53" s="26">
        <f t="shared" si="2"/>
        <v>3.7735813930856489E-3</v>
      </c>
    </row>
    <row r="54" spans="11:14" x14ac:dyDescent="0.25">
      <c r="K54">
        <v>37</v>
      </c>
      <c r="L54" s="26">
        <f t="shared" si="0"/>
        <v>2.6227210951191007E-3</v>
      </c>
      <c r="M54" s="26">
        <f t="shared" si="1"/>
        <v>3.239099804732113E-3</v>
      </c>
      <c r="N54" s="26">
        <f t="shared" si="2"/>
        <v>3.785370069384065E-3</v>
      </c>
    </row>
    <row r="55" spans="11:14" x14ac:dyDescent="0.25">
      <c r="K55">
        <v>38</v>
      </c>
      <c r="L55" s="26">
        <f t="shared" si="0"/>
        <v>2.6464607787680455E-3</v>
      </c>
      <c r="M55" s="26">
        <f t="shared" si="1"/>
        <v>3.2595629772897506E-3</v>
      </c>
      <c r="N55" s="26">
        <f t="shared" si="2"/>
        <v>3.7968195935317436E-3</v>
      </c>
    </row>
    <row r="56" spans="11:14" x14ac:dyDescent="0.25">
      <c r="K56">
        <v>39</v>
      </c>
      <c r="L56" s="26">
        <f t="shared" si="0"/>
        <v>2.6701509316287872E-3</v>
      </c>
      <c r="M56" s="26">
        <f t="shared" si="1"/>
        <v>3.2798306417701822E-3</v>
      </c>
      <c r="N56" s="26">
        <f t="shared" si="2"/>
        <v>3.8079266689203827E-3</v>
      </c>
    </row>
    <row r="57" spans="11:14" x14ac:dyDescent="0.25">
      <c r="K57">
        <v>40</v>
      </c>
      <c r="L57" s="26">
        <f t="shared" si="0"/>
        <v>2.6937863979525707E-3</v>
      </c>
      <c r="M57" s="26">
        <f t="shared" si="1"/>
        <v>3.2998975564310614E-3</v>
      </c>
      <c r="N57" s="26">
        <f t="shared" si="2"/>
        <v>3.818688091007722E-3</v>
      </c>
    </row>
    <row r="58" spans="11:14" x14ac:dyDescent="0.25">
      <c r="K58">
        <v>41</v>
      </c>
      <c r="L58" s="26">
        <f t="shared" si="0"/>
        <v>2.7173619924133869E-3</v>
      </c>
      <c r="M58" s="26">
        <f t="shared" si="1"/>
        <v>3.3197585070143549E-3</v>
      </c>
      <c r="N58" s="26">
        <f t="shared" si="2"/>
        <v>3.8291007488578787E-3</v>
      </c>
    </row>
    <row r="59" spans="11:14" x14ac:dyDescent="0.25">
      <c r="K59">
        <v>42</v>
      </c>
      <c r="L59" s="26">
        <f t="shared" si="0"/>
        <v>2.7408725019089004E-3</v>
      </c>
      <c r="M59" s="26">
        <f t="shared" si="1"/>
        <v>3.339408308985914E-3</v>
      </c>
      <c r="N59" s="26">
        <f t="shared" si="2"/>
        <v>3.8391616266397009E-3</v>
      </c>
    </row>
    <row r="60" spans="11:14" x14ac:dyDescent="0.25">
      <c r="K60">
        <v>43</v>
      </c>
      <c r="L60" s="26">
        <f t="shared" si="0"/>
        <v>2.7643126873910392E-3</v>
      </c>
      <c r="M60" s="26">
        <f t="shared" si="1"/>
        <v>3.3588418097738834E-3</v>
      </c>
      <c r="N60" s="26">
        <f t="shared" si="2"/>
        <v>3.8488678050821422E-3</v>
      </c>
    </row>
    <row r="61" spans="11:14" x14ac:dyDescent="0.25">
      <c r="K61">
        <v>44</v>
      </c>
      <c r="L61" s="26">
        <f t="shared" si="0"/>
        <v>2.7876772857254109E-3</v>
      </c>
      <c r="M61" s="26">
        <f t="shared" si="1"/>
        <v>3.3780538910045915E-3</v>
      </c>
      <c r="N61" s="26">
        <f t="shared" si="2"/>
        <v>3.8582164628856567E-3</v>
      </c>
    </row>
    <row r="62" spans="11:14" x14ac:dyDescent="0.25">
      <c r="K62">
        <v>45</v>
      </c>
      <c r="L62" s="26">
        <f t="shared" si="0"/>
        <v>2.810961011578694E-3</v>
      </c>
      <c r="M62" s="26">
        <f t="shared" si="1"/>
        <v>3.3970394707345886E-3</v>
      </c>
      <c r="N62" s="26">
        <f t="shared" si="2"/>
        <v>3.8672048780886759E-3</v>
      </c>
    </row>
    <row r="63" spans="11:14" x14ac:dyDescent="0.25">
      <c r="K63">
        <v>46</v>
      </c>
      <c r="L63" s="26">
        <f t="shared" si="0"/>
        <v>2.8341585593331074E-3</v>
      </c>
      <c r="M63" s="26">
        <f t="shared" si="1"/>
        <v>3.4157935056774776E-3</v>
      </c>
      <c r="N63" s="26">
        <f t="shared" si="2"/>
        <v>3.8758304293882296E-3</v>
      </c>
    </row>
    <row r="64" spans="11:14" x14ac:dyDescent="0.25">
      <c r="K64">
        <v>47</v>
      </c>
      <c r="L64" s="26">
        <f t="shared" si="0"/>
        <v>2.8572646050270484E-3</v>
      </c>
      <c r="M64" s="26">
        <f t="shared" si="1"/>
        <v>3.4343109934241675E-3</v>
      </c>
      <c r="N64" s="26">
        <f t="shared" si="2"/>
        <v>3.8840905974138183E-3</v>
      </c>
    </row>
    <row r="65" spans="11:14" x14ac:dyDescent="0.25">
      <c r="K65">
        <v>48</v>
      </c>
      <c r="L65" s="26">
        <f t="shared" si="0"/>
        <v>2.8802738083209658E-3</v>
      </c>
      <c r="M65" s="26">
        <f t="shared" si="1"/>
        <v>3.4525869746552191E-3</v>
      </c>
      <c r="N65" s="26">
        <f t="shared" si="2"/>
        <v>3.8919829659536695E-3</v>
      </c>
    </row>
    <row r="66" spans="11:14" x14ac:dyDescent="0.25">
      <c r="K66">
        <v>49</v>
      </c>
      <c r="L66" s="26">
        <f t="shared" si="0"/>
        <v>2.9031808144874918E-3</v>
      </c>
      <c r="M66" s="26">
        <f t="shared" si="1"/>
        <v>3.4706165353438874E-3</v>
      </c>
      <c r="N66" s="26">
        <f t="shared" si="2"/>
        <v>3.8995052231325486E-3</v>
      </c>
    </row>
    <row r="67" spans="11:14" x14ac:dyDescent="0.25">
      <c r="K67">
        <v>50</v>
      </c>
      <c r="L67" s="26">
        <f t="shared" si="0"/>
        <v>2.9259802564248626E-3</v>
      </c>
      <c r="M67" s="26">
        <f t="shared" si="1"/>
        <v>3.4883948089485242E-3</v>
      </c>
      <c r="N67" s="26">
        <f t="shared" si="2"/>
        <v>3.9066551625403069E-3</v>
      </c>
    </row>
    <row r="68" spans="11:14" x14ac:dyDescent="0.25">
      <c r="K68">
        <v>51</v>
      </c>
      <c r="L68" s="26">
        <f t="shared" si="0"/>
        <v>2.9486667566925831E-3</v>
      </c>
      <c r="M68" s="26">
        <f t="shared" si="1"/>
        <v>3.5059169785929649E-3</v>
      </c>
      <c r="N68" s="26">
        <f t="shared" si="2"/>
        <v>3.9134306843104085E-3</v>
      </c>
    </row>
    <row r="69" spans="11:14" x14ac:dyDescent="0.25">
      <c r="K69">
        <v>52</v>
      </c>
      <c r="L69" s="26">
        <f t="shared" si="0"/>
        <v>2.971234929568336E-3</v>
      </c>
      <c r="M69" s="26">
        <f t="shared" si="1"/>
        <v>3.5231782792335409E-3</v>
      </c>
      <c r="N69" s="26">
        <f t="shared" si="2"/>
        <v>3.9198297961476995E-3</v>
      </c>
    </row>
    <row r="70" spans="11:14" x14ac:dyDescent="0.25">
      <c r="K70">
        <v>53</v>
      </c>
      <c r="L70" s="26">
        <f t="shared" si="0"/>
        <v>2.9936793831250499E-3</v>
      </c>
      <c r="M70" s="26">
        <f t="shared" si="1"/>
        <v>3.5401739998113632E-3</v>
      </c>
      <c r="N70" s="26">
        <f t="shared" si="2"/>
        <v>3.9258506143046929E-3</v>
      </c>
    </row>
    <row r="71" spans="11:14" x14ac:dyDescent="0.25">
      <c r="K71">
        <v>54</v>
      </c>
      <c r="L71" s="26">
        <f t="shared" si="0"/>
        <v>3.0159947213270451E-3</v>
      </c>
      <c r="M71" s="26">
        <f t="shared" si="1"/>
        <v>3.5568994853885112E-3</v>
      </c>
      <c r="N71" s="26">
        <f t="shared" si="2"/>
        <v>3.9314913645057325E-3</v>
      </c>
    </row>
    <row r="72" spans="11:14" x14ac:dyDescent="0.25">
      <c r="K72">
        <v>55</v>
      </c>
      <c r="L72" s="26">
        <f t="shared" si="0"/>
        <v>3.0381755461441709E-3</v>
      </c>
      <c r="M72" s="26">
        <f t="shared" si="1"/>
        <v>3.5733501392667872E-3</v>
      </c>
      <c r="N72" s="26">
        <f t="shared" si="2"/>
        <v>3.9367503828183778E-3</v>
      </c>
    </row>
    <row r="73" spans="11:14" x14ac:dyDescent="0.25">
      <c r="K73">
        <v>56</v>
      </c>
      <c r="L73" s="26">
        <f t="shared" si="0"/>
        <v>3.0602164596827872E-3</v>
      </c>
      <c r="M73" s="26">
        <f t="shared" si="1"/>
        <v>3.589521425087686E-3</v>
      </c>
      <c r="N73" s="26">
        <f t="shared" si="2"/>
        <v>3.941626116471416E-3</v>
      </c>
    </row>
    <row r="74" spans="11:14" x14ac:dyDescent="0.25">
      <c r="K74">
        <v>57</v>
      </c>
      <c r="L74" s="26">
        <f t="shared" si="0"/>
        <v>3.082112066332464E-3</v>
      </c>
      <c r="M74" s="26">
        <f t="shared" si="1"/>
        <v>3.6054088689122313E-3</v>
      </c>
      <c r="N74" s="26">
        <f t="shared" si="2"/>
        <v>3.94611712461894E-3</v>
      </c>
    </row>
    <row r="75" spans="11:14" x14ac:dyDescent="0.25">
      <c r="K75">
        <v>58</v>
      </c>
      <c r="L75" s="26">
        <f t="shared" si="0"/>
        <v>3.10385697492722E-3</v>
      </c>
      <c r="M75" s="26">
        <f t="shared" si="1"/>
        <v>3.6210080612793655E-3</v>
      </c>
      <c r="N75" s="26">
        <f t="shared" si="2"/>
        <v>3.9502220790499703E-3</v>
      </c>
    </row>
    <row r="76" spans="11:14" x14ac:dyDescent="0.25">
      <c r="K76">
        <v>59</v>
      </c>
      <c r="L76" s="26">
        <f t="shared" si="0"/>
        <v>3.1254458009201285E-3</v>
      </c>
      <c r="M76" s="26">
        <f t="shared" si="1"/>
        <v>3.6363146592415544E-3</v>
      </c>
      <c r="N76" s="26">
        <f t="shared" si="2"/>
        <v>3.9539397648431212E-3</v>
      </c>
    </row>
    <row r="77" spans="11:14" x14ac:dyDescent="0.25">
      <c r="K77">
        <v>60</v>
      </c>
      <c r="L77" s="26">
        <f t="shared" si="0"/>
        <v>3.1468731685700829E-3</v>
      </c>
      <c r="M77" s="26">
        <f t="shared" si="1"/>
        <v>3.6513243883763051E-3</v>
      </c>
      <c r="N77" s="26">
        <f t="shared" si="2"/>
        <v>3.9572690809658679E-3</v>
      </c>
    </row>
    <row r="78" spans="11:14" x14ac:dyDescent="0.25">
      <c r="K78">
        <v>61</v>
      </c>
      <c r="L78" s="26">
        <f t="shared" si="0"/>
        <v>3.1681337131395054E-3</v>
      </c>
      <c r="M78" s="26">
        <f t="shared" si="1"/>
        <v>3.6660330447722822E-3</v>
      </c>
      <c r="N78" s="26">
        <f t="shared" si="2"/>
        <v>3.9602090408179984E-3</v>
      </c>
    </row>
    <row r="79" spans="11:14" x14ac:dyDescent="0.25">
      <c r="K79">
        <v>62</v>
      </c>
      <c r="L79" s="26">
        <f t="shared" si="0"/>
        <v>3.1892220831017662E-3</v>
      </c>
      <c r="M79" s="26">
        <f t="shared" si="1"/>
        <v>3.680436496988751E-3</v>
      </c>
      <c r="N79" s="26">
        <f t="shared" si="2"/>
        <v>3.9627587727188709E-3</v>
      </c>
    </row>
    <row r="80" spans="11:14" x14ac:dyDescent="0.25">
      <c r="K80">
        <v>63</v>
      </c>
      <c r="L80" s="26">
        <f t="shared" si="0"/>
        <v>3.2101329423570636E-3</v>
      </c>
      <c r="M80" s="26">
        <f t="shared" si="1"/>
        <v>3.6945306879870542E-3</v>
      </c>
      <c r="N80" s="26">
        <f t="shared" si="2"/>
        <v>3.9649175203381494E-3</v>
      </c>
    </row>
    <row r="81" spans="11:14" x14ac:dyDescent="0.25">
      <c r="K81">
        <v>64</v>
      </c>
      <c r="L81" s="26">
        <f t="shared" si="0"/>
        <v>3.2308609724555032E-3</v>
      </c>
      <c r="M81" s="26">
        <f t="shared" si="1"/>
        <v>3.7083116370328663E-3</v>
      </c>
      <c r="N81" s="26">
        <f t="shared" si="2"/>
        <v>3.966684643069711E-3</v>
      </c>
    </row>
    <row r="82" spans="11:14" x14ac:dyDescent="0.25">
      <c r="K82">
        <v>65</v>
      </c>
      <c r="L82" s="26">
        <f t="shared" ref="L82:L145" si="3">_xlfn.NORM.DIST(K82,$I$20,$J$20,FALSE)</f>
        <v>3.2514008748260881E-3</v>
      </c>
      <c r="M82" s="26">
        <f t="shared" si="1"/>
        <v>3.7217754415679841E-3</v>
      </c>
      <c r="N82" s="26">
        <f t="shared" si="2"/>
        <v>3.9680596163484596E-3</v>
      </c>
    </row>
    <row r="83" spans="11:14" x14ac:dyDescent="0.25">
      <c r="K83">
        <v>66</v>
      </c>
      <c r="L83" s="26">
        <f t="shared" si="3"/>
        <v>3.2717473730103502E-3</v>
      </c>
      <c r="M83" s="26">
        <f t="shared" ref="M83:M146" si="4">_xlfn.NORM.DIST(K83,$I$21,$J$20,FALSE)</f>
        <v>3.7349182790504093E-3</v>
      </c>
      <c r="N83" s="26">
        <f t="shared" ref="N83:N146" si="5">_xlfn.NORM.DIST(K83,$I$22,$J$20,FALSE)</f>
        <v>3.9690420319098522E-3</v>
      </c>
    </row>
    <row r="84" spans="11:14" x14ac:dyDescent="0.25">
      <c r="K84">
        <v>67</v>
      </c>
      <c r="L84" s="26">
        <f t="shared" si="3"/>
        <v>3.2918952148993075E-3</v>
      </c>
      <c r="M84" s="26">
        <f t="shared" si="4"/>
        <v>3.7477364087615309E-3</v>
      </c>
      <c r="N84" s="26">
        <f t="shared" si="5"/>
        <v>3.9696315979919272E-3</v>
      </c>
    </row>
    <row r="85" spans="11:14" x14ac:dyDescent="0.25">
      <c r="K85">
        <v>68</v>
      </c>
      <c r="L85" s="26">
        <f t="shared" si="3"/>
        <v>3.3118391749724294E-3</v>
      </c>
      <c r="M85" s="26">
        <f t="shared" si="4"/>
        <v>3.760226173579179E-3</v>
      </c>
      <c r="N85" s="26">
        <f t="shared" si="5"/>
        <v>3.969828139479715E-3</v>
      </c>
    </row>
    <row r="86" spans="11:14" x14ac:dyDescent="0.25">
      <c r="K86">
        <v>69</v>
      </c>
      <c r="L86" s="26">
        <f t="shared" si="3"/>
        <v>3.3315740565373108E-3</v>
      </c>
      <c r="M86" s="26">
        <f t="shared" si="4"/>
        <v>3.7723840017154149E-3</v>
      </c>
      <c r="N86" s="26">
        <f t="shared" si="5"/>
        <v>3.9696315979919272E-3</v>
      </c>
    </row>
    <row r="87" spans="11:14" x14ac:dyDescent="0.25">
      <c r="K87">
        <v>70</v>
      </c>
      <c r="L87" s="26">
        <f t="shared" si="3"/>
        <v>3.3510946939687004E-3</v>
      </c>
      <c r="M87" s="26">
        <f t="shared" si="4"/>
        <v>3.784206408417872E-3</v>
      </c>
      <c r="N87" s="26">
        <f t="shared" si="5"/>
        <v>3.9690420319098522E-3</v>
      </c>
    </row>
    <row r="88" spans="11:14" x14ac:dyDescent="0.25">
      <c r="K88">
        <v>71</v>
      </c>
      <c r="L88" s="26">
        <f t="shared" si="3"/>
        <v>3.3703959549455627E-3</v>
      </c>
      <c r="M88" s="26">
        <f t="shared" si="4"/>
        <v>3.7956899976335219E-3</v>
      </c>
      <c r="N88" s="26">
        <f t="shared" si="5"/>
        <v>3.9680596163484596E-3</v>
      </c>
    </row>
    <row r="89" spans="11:14" x14ac:dyDescent="0.25">
      <c r="K89">
        <v>72</v>
      </c>
      <c r="L89" s="26">
        <f t="shared" si="3"/>
        <v>3.3894727426848183E-3</v>
      </c>
      <c r="M89" s="26">
        <f t="shared" si="4"/>
        <v>3.8068314636337656E-3</v>
      </c>
      <c r="N89" s="26">
        <f t="shared" si="5"/>
        <v>3.966684643069711E-3</v>
      </c>
    </row>
    <row r="90" spans="11:14" x14ac:dyDescent="0.25">
      <c r="K90">
        <v>73</v>
      </c>
      <c r="L90" s="26">
        <f t="shared" si="3"/>
        <v>3.4083199981704182E-3</v>
      </c>
      <c r="M90" s="26">
        <f t="shared" si="4"/>
        <v>3.8176275925997385E-3</v>
      </c>
      <c r="N90" s="26">
        <f t="shared" si="5"/>
        <v>3.9649175203381494E-3</v>
      </c>
    </row>
    <row r="91" spans="11:14" x14ac:dyDescent="0.25">
      <c r="K91">
        <v>74</v>
      </c>
      <c r="L91" s="26">
        <f t="shared" si="3"/>
        <v>3.4269327023763946E-3</v>
      </c>
      <c r="M91" s="26">
        <f t="shared" si="4"/>
        <v>3.8280752641667924E-3</v>
      </c>
      <c r="N91" s="26">
        <f t="shared" si="5"/>
        <v>3.9627587727188709E-3</v>
      </c>
    </row>
    <row r="92" spans="11:14" x14ac:dyDescent="0.25">
      <c r="K92">
        <v>75</v>
      </c>
      <c r="L92" s="26">
        <f t="shared" si="3"/>
        <v>3.4453058784825329E-3</v>
      </c>
      <c r="M92" s="26">
        <f t="shared" si="4"/>
        <v>3.8381714529270952E-3</v>
      </c>
      <c r="N92" s="26">
        <f t="shared" si="5"/>
        <v>3.9602090408179984E-3</v>
      </c>
    </row>
    <row r="93" spans="11:14" x14ac:dyDescent="0.25">
      <c r="K93">
        <v>76</v>
      </c>
      <c r="L93" s="26">
        <f t="shared" si="3"/>
        <v>3.4634345940812938E-3</v>
      </c>
      <c r="M93" s="26">
        <f t="shared" si="4"/>
        <v>3.8479132298893425E-3</v>
      </c>
      <c r="N93" s="26">
        <f t="shared" si="5"/>
        <v>3.9572690809658679E-3</v>
      </c>
    </row>
    <row r="94" spans="11:14" x14ac:dyDescent="0.25">
      <c r="K94">
        <v>77</v>
      </c>
      <c r="L94" s="26">
        <f t="shared" si="3"/>
        <v>3.4813139633746411E-3</v>
      </c>
      <c r="M94" s="26">
        <f t="shared" si="4"/>
        <v>3.8572977638945999E-3</v>
      </c>
      <c r="N94" s="26">
        <f t="shared" si="5"/>
        <v>3.9539397648431212E-3</v>
      </c>
    </row>
    <row r="95" spans="11:14" x14ac:dyDescent="0.25">
      <c r="K95">
        <v>78</v>
      </c>
      <c r="L95" s="26">
        <f t="shared" si="3"/>
        <v>3.4989391493593968E-3</v>
      </c>
      <c r="M95" s="26">
        <f t="shared" si="4"/>
        <v>3.8663223229873089E-3</v>
      </c>
      <c r="N95" s="26">
        <f t="shared" si="5"/>
        <v>3.9502220790499703E-3</v>
      </c>
    </row>
    <row r="96" spans="11:14" x14ac:dyDescent="0.25">
      <c r="K96">
        <v>79</v>
      </c>
      <c r="L96" s="26">
        <f t="shared" si="3"/>
        <v>3.5163053659997626E-3</v>
      </c>
      <c r="M96" s="26">
        <f t="shared" si="4"/>
        <v>3.8749842757405356E-3</v>
      </c>
      <c r="N96" s="26">
        <f t="shared" si="5"/>
        <v>3.94611712461894E-3</v>
      </c>
    </row>
    <row r="97" spans="11:14" x14ac:dyDescent="0.25">
      <c r="K97">
        <v>80</v>
      </c>
      <c r="L97" s="26">
        <f t="shared" si="3"/>
        <v>3.5334078803856651E-3</v>
      </c>
      <c r="M97" s="26">
        <f t="shared" si="4"/>
        <v>3.8832810925345618E-3</v>
      </c>
      <c r="N97" s="26">
        <f t="shared" si="5"/>
        <v>3.941626116471416E-3</v>
      </c>
    </row>
    <row r="98" spans="11:14" x14ac:dyDescent="0.25">
      <c r="K98">
        <v>81</v>
      </c>
      <c r="L98" s="26">
        <f t="shared" si="3"/>
        <v>3.5502420148755378E-3</v>
      </c>
      <c r="M98" s="26">
        <f t="shared" si="4"/>
        <v>3.8912103467879334E-3</v>
      </c>
      <c r="N98" s="26">
        <f t="shared" si="5"/>
        <v>3.9367503828183778E-3</v>
      </c>
    </row>
    <row r="99" spans="11:14" x14ac:dyDescent="0.25">
      <c r="K99">
        <v>82</v>
      </c>
      <c r="L99" s="26">
        <f t="shared" si="3"/>
        <v>3.5668031492222169E-3</v>
      </c>
      <c r="M99" s="26">
        <f t="shared" si="4"/>
        <v>3.8987697161401592E-3</v>
      </c>
      <c r="N99" s="26">
        <f t="shared" si="5"/>
        <v>3.9314913645057325E-3</v>
      </c>
    </row>
    <row r="100" spans="11:14" x14ac:dyDescent="0.25">
      <c r="K100">
        <v>83</v>
      </c>
      <c r="L100" s="26">
        <f t="shared" si="3"/>
        <v>3.5830867226805826E-3</v>
      </c>
      <c r="M100" s="26">
        <f t="shared" si="4"/>
        <v>3.9059569835852162E-3</v>
      </c>
      <c r="N100" s="26">
        <f t="shared" si="5"/>
        <v>3.9258506143046929E-3</v>
      </c>
    </row>
    <row r="101" spans="11:14" x14ac:dyDescent="0.25">
      <c r="K101">
        <v>84</v>
      </c>
      <c r="L101" s="26">
        <f t="shared" si="3"/>
        <v>3.5990882360956082E-3</v>
      </c>
      <c r="M101" s="26">
        <f t="shared" si="4"/>
        <v>3.9127700385551169E-3</v>
      </c>
      <c r="N101" s="26">
        <f t="shared" si="5"/>
        <v>3.9198297961476995E-3</v>
      </c>
    </row>
    <row r="102" spans="11:14" x14ac:dyDescent="0.25">
      <c r="K102">
        <v>85</v>
      </c>
      <c r="L102" s="26">
        <f t="shared" si="3"/>
        <v>3.6148032539694915E-3</v>
      </c>
      <c r="M102" s="26">
        <f t="shared" si="4"/>
        <v>3.9192068779527771E-3</v>
      </c>
      <c r="N102" s="26">
        <f t="shared" si="5"/>
        <v>3.9134306843104085E-3</v>
      </c>
    </row>
    <row r="103" spans="11:14" x14ac:dyDescent="0.25">
      <c r="K103">
        <v>86</v>
      </c>
      <c r="L103" s="26">
        <f t="shared" si="3"/>
        <v>3.6302274065065287E-3</v>
      </c>
      <c r="M103" s="26">
        <f t="shared" si="4"/>
        <v>3.9252656071334944E-3</v>
      </c>
      <c r="N103" s="26">
        <f t="shared" si="5"/>
        <v>3.9066551625403069E-3</v>
      </c>
    </row>
    <row r="104" spans="11:14" x14ac:dyDescent="0.25">
      <c r="K104">
        <v>87</v>
      </c>
      <c r="L104" s="26">
        <f t="shared" si="3"/>
        <v>3.6453563916344239E-3</v>
      </c>
      <c r="M104" s="26">
        <f t="shared" si="4"/>
        <v>3.93094444083434E-3</v>
      </c>
      <c r="N104" s="26">
        <f t="shared" si="5"/>
        <v>3.8995052231325486E-3</v>
      </c>
    </row>
    <row r="105" spans="11:14" x14ac:dyDescent="0.25">
      <c r="K105">
        <v>88</v>
      </c>
      <c r="L105" s="26">
        <f t="shared" si="3"/>
        <v>3.6601859770007241E-3</v>
      </c>
      <c r="M105" s="26">
        <f t="shared" si="4"/>
        <v>3.9362417040508567E-3</v>
      </c>
      <c r="N105" s="26">
        <f t="shared" si="5"/>
        <v>3.8919829659536695E-3</v>
      </c>
    </row>
    <row r="106" spans="11:14" x14ac:dyDescent="0.25">
      <c r="K106">
        <v>89</v>
      </c>
      <c r="L106" s="26">
        <f t="shared" si="3"/>
        <v>3.6747120019430821E-3</v>
      </c>
      <c r="M106" s="26">
        <f t="shared" si="4"/>
        <v>3.9411558328604299E-3</v>
      </c>
      <c r="N106" s="26">
        <f t="shared" si="5"/>
        <v>3.8840905974138183E-3</v>
      </c>
    </row>
    <row r="107" spans="11:14" x14ac:dyDescent="0.25">
      <c r="K107">
        <v>90</v>
      </c>
      <c r="L107" s="26">
        <f t="shared" si="3"/>
        <v>3.6889303794320743E-3</v>
      </c>
      <c r="M107" s="26">
        <f t="shared" si="4"/>
        <v>3.9456853751917891E-3</v>
      </c>
      <c r="N107" s="26">
        <f t="shared" si="5"/>
        <v>3.8758304293882296E-3</v>
      </c>
    </row>
    <row r="108" spans="11:14" x14ac:dyDescent="0.25">
      <c r="K108">
        <v>91</v>
      </c>
      <c r="L108" s="26">
        <f t="shared" si="3"/>
        <v>3.702837097985294E-3</v>
      </c>
      <c r="M108" s="26">
        <f t="shared" si="4"/>
        <v>3.9498289915400886E-3</v>
      </c>
      <c r="N108" s="26">
        <f t="shared" si="5"/>
        <v>3.8672048780886759E-3</v>
      </c>
    </row>
    <row r="109" spans="11:14" x14ac:dyDescent="0.25">
      <c r="K109">
        <v>92</v>
      </c>
      <c r="L109" s="26">
        <f t="shared" si="3"/>
        <v>3.7164282235514767E-3</v>
      </c>
      <c r="M109" s="26">
        <f t="shared" si="4"/>
        <v>3.9535854556271011E-3</v>
      </c>
      <c r="N109" s="26">
        <f t="shared" si="5"/>
        <v>3.8582164628856567E-3</v>
      </c>
    </row>
    <row r="110" spans="11:14" x14ac:dyDescent="0.25">
      <c r="K110">
        <v>93</v>
      </c>
      <c r="L110" s="26">
        <f t="shared" si="3"/>
        <v>3.7296999013634114E-3</v>
      </c>
      <c r="M110" s="26">
        <f t="shared" si="4"/>
        <v>3.9569536550060356E-3</v>
      </c>
      <c r="N110" s="26">
        <f t="shared" si="5"/>
        <v>3.8488678050821422E-3</v>
      </c>
    </row>
    <row r="111" spans="11:14" x14ac:dyDescent="0.25">
      <c r="K111">
        <v>94</v>
      </c>
      <c r="L111" s="26">
        <f t="shared" si="3"/>
        <v>3.7426483577584269E-3</v>
      </c>
      <c r="M111" s="26">
        <f t="shared" si="4"/>
        <v>3.9599325916105915E-3</v>
      </c>
      <c r="N111" s="26">
        <f t="shared" si="5"/>
        <v>3.8391616266397009E-3</v>
      </c>
    </row>
    <row r="112" spans="11:14" x14ac:dyDescent="0.25">
      <c r="K112">
        <v>95</v>
      </c>
      <c r="L112" s="26">
        <f t="shared" si="3"/>
        <v>3.7552699019652411E-3</v>
      </c>
      <c r="M112" s="26">
        <f t="shared" si="4"/>
        <v>3.9625213822478533E-3</v>
      </c>
      <c r="N112" s="26">
        <f t="shared" si="5"/>
        <v>3.8291007488578787E-3</v>
      </c>
    </row>
    <row r="113" spans="11:14" x14ac:dyDescent="0.25">
      <c r="K113">
        <v>96</v>
      </c>
      <c r="L113" s="26">
        <f t="shared" si="3"/>
        <v>3.7675609278559957E-3</v>
      </c>
      <c r="M113" s="26">
        <f t="shared" si="4"/>
        <v>3.964719259034688E-3</v>
      </c>
      <c r="N113" s="26">
        <f t="shared" si="5"/>
        <v>3.818688091007722E-3</v>
      </c>
    </row>
    <row r="114" spans="11:14" x14ac:dyDescent="0.25">
      <c r="K114">
        <v>97</v>
      </c>
      <c r="L114" s="26">
        <f t="shared" si="3"/>
        <v>3.7795179156623134E-3</v>
      </c>
      <c r="M114" s="26">
        <f t="shared" si="4"/>
        <v>3.9665255697773506E-3</v>
      </c>
      <c r="N114" s="26">
        <f t="shared" si="5"/>
        <v>3.8079266689203827E-3</v>
      </c>
    </row>
    <row r="115" spans="11:14" x14ac:dyDescent="0.25">
      <c r="K115">
        <v>98</v>
      </c>
      <c r="L115" s="26">
        <f t="shared" si="3"/>
        <v>3.7911374336542301E-3</v>
      </c>
      <c r="M115" s="26">
        <f t="shared" si="4"/>
        <v>3.9679397782940171E-3</v>
      </c>
      <c r="N115" s="26">
        <f t="shared" si="5"/>
        <v>3.7968195935317436E-3</v>
      </c>
    </row>
    <row r="116" spans="11:14" x14ac:dyDescent="0.25">
      <c r="K116">
        <v>99</v>
      </c>
      <c r="L116" s="26">
        <f t="shared" si="3"/>
        <v>3.8024161397808851E-3</v>
      </c>
      <c r="M116" s="26">
        <f t="shared" si="4"/>
        <v>3.9689614646800471E-3</v>
      </c>
      <c r="N116" s="26">
        <f t="shared" si="5"/>
        <v>3.785370069384065E-3</v>
      </c>
    </row>
    <row r="117" spans="11:14" x14ac:dyDescent="0.25">
      <c r="K117">
        <v>100</v>
      </c>
      <c r="L117" s="26">
        <f t="shared" si="3"/>
        <v>3.8133507832718732E-3</v>
      </c>
      <c r="M117" s="26">
        <f t="shared" si="4"/>
        <v>3.9695903255157726E-3</v>
      </c>
      <c r="N117" s="26">
        <f t="shared" si="5"/>
        <v>3.7735813930856489E-3</v>
      </c>
    </row>
    <row r="118" spans="11:14" x14ac:dyDescent="0.25">
      <c r="K118">
        <v>101</v>
      </c>
      <c r="L118" s="26">
        <f t="shared" si="3"/>
        <v>3.8239382061981799E-3</v>
      </c>
      <c r="M118" s="26">
        <f t="shared" si="4"/>
        <v>3.9698261740166701E-3</v>
      </c>
      <c r="N118" s="26">
        <f t="shared" si="5"/>
        <v>3.7614569517295587E-3</v>
      </c>
    </row>
    <row r="119" spans="11:14" x14ac:dyDescent="0.25">
      <c r="K119">
        <v>102</v>
      </c>
      <c r="L119" s="26">
        <f t="shared" si="3"/>
        <v>3.8341753449916559E-3</v>
      </c>
      <c r="M119" s="26">
        <f t="shared" si="4"/>
        <v>3.969668940125827E-3</v>
      </c>
      <c r="N119" s="26">
        <f t="shared" si="5"/>
        <v>3.7490002212724693E-3</v>
      </c>
    </row>
    <row r="120" spans="11:14" x14ac:dyDescent="0.25">
      <c r="K120">
        <v>103</v>
      </c>
      <c r="L120" s="26">
        <f t="shared" si="3"/>
        <v>3.844059231922008E-3</v>
      </c>
      <c r="M120" s="26">
        <f t="shared" si="4"/>
        <v>3.9691186705486242E-3</v>
      </c>
      <c r="N120" s="26">
        <f t="shared" si="5"/>
        <v>3.7362147648747112E-3</v>
      </c>
    </row>
    <row r="121" spans="11:14" x14ac:dyDescent="0.25">
      <c r="K121">
        <v>104</v>
      </c>
      <c r="L121" s="26">
        <f t="shared" si="3"/>
        <v>3.8535869965302988E-3</v>
      </c>
      <c r="M121" s="26">
        <f t="shared" si="4"/>
        <v>3.9681755287296087E-3</v>
      </c>
      <c r="N121" s="26">
        <f t="shared" si="5"/>
        <v>3.723104231202637E-3</v>
      </c>
    </row>
    <row r="122" spans="11:14" x14ac:dyDescent="0.25">
      <c r="K122">
        <v>105</v>
      </c>
      <c r="L122" s="26">
        <f t="shared" si="3"/>
        <v>3.8627558670180084E-3</v>
      </c>
      <c r="M122" s="26">
        <f t="shared" si="4"/>
        <v>3.9668397947715895E-3</v>
      </c>
      <c r="N122" s="26">
        <f t="shared" si="5"/>
        <v>3.7096723526944312E-3</v>
      </c>
    </row>
    <row r="123" spans="11:14" x14ac:dyDescent="0.25">
      <c r="K123">
        <v>106</v>
      </c>
      <c r="L123" s="26">
        <f t="shared" si="3"/>
        <v>3.8715631715906893E-3</v>
      </c>
      <c r="M123" s="26">
        <f t="shared" si="4"/>
        <v>3.965111865296995E-3</v>
      </c>
      <c r="N123" s="26">
        <f t="shared" si="5"/>
        <v>3.6959229437905209E-3</v>
      </c>
    </row>
    <row r="124" spans="11:14" x14ac:dyDescent="0.25">
      <c r="K124">
        <v>107</v>
      </c>
      <c r="L124" s="26">
        <f t="shared" si="3"/>
        <v>3.880006339755329E-3</v>
      </c>
      <c r="M124" s="26">
        <f t="shared" si="4"/>
        <v>3.9629922532515944E-3</v>
      </c>
      <c r="N124" s="26">
        <f t="shared" si="5"/>
        <v>3.6818598991297611E-3</v>
      </c>
    </row>
    <row r="125" spans="11:14" x14ac:dyDescent="0.25">
      <c r="K125">
        <v>108</v>
      </c>
      <c r="L125" s="26">
        <f t="shared" si="3"/>
        <v>3.8880829035705185E-3</v>
      </c>
      <c r="M125" s="26">
        <f t="shared" si="4"/>
        <v>3.9604815876507224E-3</v>
      </c>
      <c r="N125" s="26">
        <f t="shared" si="5"/>
        <v>3.6674871917125795E-3</v>
      </c>
    </row>
    <row r="126" spans="11:14" x14ac:dyDescent="0.25">
      <c r="K126">
        <v>109</v>
      </c>
      <c r="L126" s="26">
        <f t="shared" si="3"/>
        <v>3.8957904988485884E-3</v>
      </c>
      <c r="M126" s="26">
        <f t="shared" si="4"/>
        <v>3.9575806132681798E-3</v>
      </c>
      <c r="N126" s="26">
        <f t="shared" si="5"/>
        <v>3.6528088710323114E-3</v>
      </c>
    </row>
    <row r="127" spans="11:14" x14ac:dyDescent="0.25">
      <c r="K127">
        <v>110</v>
      </c>
      <c r="L127" s="26">
        <f t="shared" si="3"/>
        <v>3.903126866308886E-3</v>
      </c>
      <c r="M127" s="26">
        <f t="shared" si="4"/>
        <v>3.9542901902680245E-3</v>
      </c>
      <c r="N127" s="26">
        <f t="shared" si="5"/>
        <v>3.6378290611759263E-3</v>
      </c>
    </row>
    <row r="128" spans="11:14" x14ac:dyDescent="0.25">
      <c r="K128">
        <v>111</v>
      </c>
      <c r="L128" s="26">
        <f t="shared" si="3"/>
        <v>3.9100898526814101E-3</v>
      </c>
      <c r="M128" s="26">
        <f t="shared" si="4"/>
        <v>3.9506112937795091E-3</v>
      </c>
      <c r="N128" s="26">
        <f t="shared" si="5"/>
        <v>3.6225519588954217E-3</v>
      </c>
    </row>
    <row r="129" spans="11:14" x14ac:dyDescent="0.25">
      <c r="K129">
        <v>112</v>
      </c>
      <c r="L129" s="26">
        <f t="shared" si="3"/>
        <v>3.9166774117600466E-3</v>
      </c>
      <c r="M129" s="26">
        <f t="shared" si="4"/>
        <v>3.9465450134154563E-3</v>
      </c>
      <c r="N129" s="26">
        <f t="shared" si="5"/>
        <v>3.606981831651123E-3</v>
      </c>
    </row>
    <row r="130" spans="11:14" x14ac:dyDescent="0.25">
      <c r="K130">
        <v>113</v>
      </c>
      <c r="L130" s="26">
        <f t="shared" si="3"/>
        <v>3.9228876054046785E-3</v>
      </c>
      <c r="M130" s="26">
        <f t="shared" si="4"/>
        <v>3.9420925527344167E-3</v>
      </c>
      <c r="N130" s="26">
        <f t="shared" si="5"/>
        <v>3.5911230156281675E-3</v>
      </c>
    </row>
    <row r="131" spans="11:14" x14ac:dyDescent="0.25">
      <c r="K131">
        <v>114</v>
      </c>
      <c r="L131" s="26">
        <f t="shared" si="3"/>
        <v>3.9287186044915014E-3</v>
      </c>
      <c r="M131" s="26">
        <f t="shared" si="4"/>
        <v>3.9372552286469596E-3</v>
      </c>
      <c r="N131" s="26">
        <f t="shared" si="5"/>
        <v>3.5749799137274759E-3</v>
      </c>
    </row>
    <row r="132" spans="11:14" x14ac:dyDescent="0.25">
      <c r="K132">
        <v>115</v>
      </c>
      <c r="L132" s="26">
        <f t="shared" si="3"/>
        <v>3.9341686898108656E-3</v>
      </c>
      <c r="M132" s="26">
        <f t="shared" si="4"/>
        <v>3.9320344707665274E-3</v>
      </c>
      <c r="N132" s="26">
        <f t="shared" si="5"/>
        <v>3.5585569935324946E-3</v>
      </c>
    </row>
    <row r="133" spans="11:14" x14ac:dyDescent="0.25">
      <c r="K133">
        <v>116</v>
      </c>
      <c r="L133" s="26">
        <f t="shared" si="3"/>
        <v>3.9392362529120494E-3</v>
      </c>
      <c r="M133" s="26">
        <f t="shared" si="4"/>
        <v>3.926431820705293E-3</v>
      </c>
      <c r="N133" s="26">
        <f t="shared" si="5"/>
        <v>3.541858785253026E-3</v>
      </c>
    </row>
    <row r="134" spans="11:14" x14ac:dyDescent="0.25">
      <c r="K134">
        <v>117</v>
      </c>
      <c r="L134" s="26">
        <f t="shared" si="3"/>
        <v>3.9439197968943757E-3</v>
      </c>
      <c r="M134" s="26">
        <f t="shared" si="4"/>
        <v>3.9204489313154995E-3</v>
      </c>
      <c r="N134" s="26">
        <f t="shared" si="5"/>
        <v>3.524889879647474E-3</v>
      </c>
    </row>
    <row r="135" spans="11:14" x14ac:dyDescent="0.25">
      <c r="K135">
        <v>118</v>
      </c>
      <c r="L135" s="26">
        <f t="shared" si="3"/>
        <v>3.9482179371441222E-3</v>
      </c>
      <c r="M135" s="26">
        <f t="shared" si="4"/>
        <v>3.914087565876816E-3</v>
      </c>
      <c r="N135" s="26">
        <f t="shared" si="5"/>
        <v>3.5076549259248318E-3</v>
      </c>
    </row>
    <row r="136" spans="11:14" x14ac:dyDescent="0.25">
      <c r="K136">
        <v>119</v>
      </c>
      <c r="L136" s="26">
        <f t="shared" si="3"/>
        <v>3.9521294020167259E-3</v>
      </c>
      <c r="M136" s="26">
        <f t="shared" si="4"/>
        <v>3.9073495972302679E-3</v>
      </c>
      <c r="N136" s="26">
        <f t="shared" si="5"/>
        <v>3.4901586296277438E-3</v>
      </c>
    </row>
    <row r="137" spans="11:14" x14ac:dyDescent="0.25">
      <c r="K137">
        <v>120</v>
      </c>
      <c r="L137" s="26">
        <f t="shared" si="3"/>
        <v>3.9556530334638011E-3</v>
      </c>
      <c r="M137" s="26">
        <f t="shared" si="4"/>
        <v>3.9002370068593225E-3</v>
      </c>
      <c r="N137" s="26">
        <f t="shared" si="5"/>
        <v>3.4724057504979975E-3</v>
      </c>
    </row>
    <row r="138" spans="11:14" x14ac:dyDescent="0.25">
      <c r="K138">
        <v>121</v>
      </c>
      <c r="L138" s="26">
        <f t="shared" si="3"/>
        <v>3.958787787604552E-3</v>
      </c>
      <c r="M138" s="26">
        <f t="shared" si="4"/>
        <v>3.8927518839187818E-3</v>
      </c>
      <c r="N138" s="26">
        <f t="shared" si="5"/>
        <v>3.4544011003257921E-3</v>
      </c>
    </row>
    <row r="139" spans="11:14" x14ac:dyDescent="0.25">
      <c r="K139">
        <v>122</v>
      </c>
      <c r="L139" s="26">
        <f t="shared" si="3"/>
        <v>3.9615327352411703E-3</v>
      </c>
      <c r="M139" s="26">
        <f t="shared" si="4"/>
        <v>3.8848964242121343E-3</v>
      </c>
      <c r="N139" s="26">
        <f t="shared" si="5"/>
        <v>3.4361495407841339E-3</v>
      </c>
    </row>
    <row r="140" spans="11:14" x14ac:dyDescent="0.25">
      <c r="K140">
        <v>123</v>
      </c>
      <c r="L140" s="26">
        <f t="shared" si="3"/>
        <v>3.9638870623178706E-3</v>
      </c>
      <c r="M140" s="26">
        <f t="shared" si="4"/>
        <v>3.8766729291180723E-3</v>
      </c>
      <c r="N140" s="26">
        <f t="shared" si="5"/>
        <v>3.417655981249729E-3</v>
      </c>
    </row>
    <row r="141" spans="11:14" x14ac:dyDescent="0.25">
      <c r="K141">
        <v>124</v>
      </c>
      <c r="L141" s="26">
        <f t="shared" si="3"/>
        <v>3.9658500703232463E-3</v>
      </c>
      <c r="M141" s="26">
        <f t="shared" si="4"/>
        <v>3.8680838044669089E-3</v>
      </c>
      <c r="N141" s="26">
        <f t="shared" si="5"/>
        <v>3.3989253766117198E-3</v>
      </c>
    </row>
    <row r="142" spans="11:14" x14ac:dyDescent="0.25">
      <c r="K142">
        <v>125</v>
      </c>
      <c r="L142" s="26">
        <f t="shared" si="3"/>
        <v>3.967421176635664E-3</v>
      </c>
      <c r="M142" s="26">
        <f t="shared" si="4"/>
        <v>3.8591315593676594E-3</v>
      </c>
      <c r="N142" s="26">
        <f t="shared" si="5"/>
        <v>3.3799627250696435E-3</v>
      </c>
    </row>
    <row r="143" spans="11:14" x14ac:dyDescent="0.25">
      <c r="K143">
        <v>126</v>
      </c>
      <c r="L143" s="26">
        <f t="shared" si="3"/>
        <v>3.9685999148114512E-3</v>
      </c>
      <c r="M143" s="26">
        <f t="shared" si="4"/>
        <v>3.8498188049865931E-3</v>
      </c>
      <c r="N143" s="26">
        <f t="shared" si="5"/>
        <v>3.3607730659219589E-3</v>
      </c>
    </row>
    <row r="144" spans="11:14" x14ac:dyDescent="0.25">
      <c r="K144">
        <v>127</v>
      </c>
      <c r="L144" s="26">
        <f t="shared" si="3"/>
        <v>3.969385934815702E-3</v>
      </c>
      <c r="M144" s="26">
        <f t="shared" si="4"/>
        <v>3.8401482532780811E-3</v>
      </c>
      <c r="N144" s="26">
        <f t="shared" si="5"/>
        <v>3.3413614773465205E-3</v>
      </c>
    </row>
    <row r="145" spans="11:14" x14ac:dyDescent="0.25">
      <c r="K145">
        <v>128</v>
      </c>
      <c r="L145" s="26">
        <f t="shared" si="3"/>
        <v>3.9697790031955043E-3</v>
      </c>
      <c r="M145" s="26">
        <f t="shared" si="4"/>
        <v>3.8301227156686147E-3</v>
      </c>
      <c r="N145" s="26">
        <f t="shared" si="5"/>
        <v>3.3217330741743436E-3</v>
      </c>
    </row>
    <row r="146" spans="11:14" x14ac:dyDescent="0.25">
      <c r="K146">
        <v>129</v>
      </c>
      <c r="L146" s="26">
        <f t="shared" ref="L146:L209" si="6">_xlfn.NORM.DIST(K146,$I$20,$J$20,FALSE)</f>
        <v>3.9697790031955043E-3</v>
      </c>
      <c r="M146" s="26">
        <f t="shared" si="4"/>
        <v>3.8197451016948681E-3</v>
      </c>
      <c r="N146" s="26">
        <f t="shared" si="5"/>
        <v>3.3018930056580281E-3</v>
      </c>
    </row>
    <row r="147" spans="11:14" x14ac:dyDescent="0.25">
      <c r="K147">
        <v>130</v>
      </c>
      <c r="L147" s="26">
        <f t="shared" si="6"/>
        <v>3.969385934815702E-3</v>
      </c>
      <c r="M147" s="26">
        <f t="shared" ref="M147:M210" si="7">_xlfn.NORM.DIST(K147,$I$21,$J$20,FALSE)</f>
        <v>3.8090184175967562E-3</v>
      </c>
      <c r="N147" s="26">
        <f t="shared" ref="N147:N210" si="8">_xlfn.NORM.DIST(K147,$I$22,$J$20,FALSE)</f>
        <v>3.2818464532361888E-3</v>
      </c>
    </row>
    <row r="148" spans="11:14" x14ac:dyDescent="0.25">
      <c r="K148">
        <v>131</v>
      </c>
      <c r="L148" s="26">
        <f t="shared" si="6"/>
        <v>3.9685999148114512E-3</v>
      </c>
      <c r="M148" s="26">
        <f t="shared" si="7"/>
        <v>3.797945764866415E-3</v>
      </c>
      <c r="N148" s="26">
        <f t="shared" si="8"/>
        <v>3.2615986282952432E-3</v>
      </c>
    </row>
    <row r="149" spans="11:14" x14ac:dyDescent="0.25">
      <c r="K149">
        <v>132</v>
      </c>
      <c r="L149" s="26">
        <f t="shared" si="6"/>
        <v>3.967421176635664E-3</v>
      </c>
      <c r="M149" s="26">
        <f t="shared" si="7"/>
        <v>3.786530338754097E-3</v>
      </c>
      <c r="N149" s="26">
        <f t="shared" si="8"/>
        <v>3.241154769929895E-3</v>
      </c>
    </row>
    <row r="150" spans="11:14" x14ac:dyDescent="0.25">
      <c r="K150">
        <v>133</v>
      </c>
      <c r="L150" s="26">
        <f t="shared" si="6"/>
        <v>3.9658500703232463E-3</v>
      </c>
      <c r="M150" s="26">
        <f t="shared" si="7"/>
        <v>3.7747754267319885E-3</v>
      </c>
      <c r="N150" s="26">
        <f t="shared" si="8"/>
        <v>3.2205201427036455E-3</v>
      </c>
    </row>
    <row r="151" spans="11:14" x14ac:dyDescent="0.25">
      <c r="K151">
        <v>134</v>
      </c>
      <c r="L151" s="26">
        <f t="shared" si="6"/>
        <v>3.9638870623178706E-3</v>
      </c>
      <c r="M151" s="26">
        <f t="shared" si="7"/>
        <v>3.7626844069169811E-3</v>
      </c>
      <c r="N151" s="26">
        <f t="shared" si="8"/>
        <v>3.199700034410669E-3</v>
      </c>
    </row>
    <row r="152" spans="11:14" x14ac:dyDescent="0.25">
      <c r="K152">
        <v>135</v>
      </c>
      <c r="L152" s="26">
        <f t="shared" si="6"/>
        <v>3.9615327352411703E-3</v>
      </c>
      <c r="M152" s="26">
        <f t="shared" si="7"/>
        <v>3.7502607464534538E-3</v>
      </c>
      <c r="N152" s="26">
        <f t="shared" si="8"/>
        <v>3.1786997538403544E-3</v>
      </c>
    </row>
    <row r="153" spans="11:14" x14ac:dyDescent="0.25">
      <c r="K153">
        <v>136</v>
      </c>
      <c r="L153" s="26">
        <f t="shared" si="6"/>
        <v>3.958787787604552E-3</v>
      </c>
      <c r="M153" s="26">
        <f t="shared" si="7"/>
        <v>3.737507999857153E-3</v>
      </c>
      <c r="N153" s="26">
        <f t="shared" si="8"/>
        <v>3.1575246285458353E-3</v>
      </c>
    </row>
    <row r="154" spans="11:14" x14ac:dyDescent="0.25">
      <c r="K154">
        <v>137</v>
      </c>
      <c r="L154" s="26">
        <f t="shared" si="6"/>
        <v>3.9556530334638011E-3</v>
      </c>
      <c r="M154" s="26">
        <f t="shared" si="7"/>
        <v>3.7244298073212728E-3</v>
      </c>
      <c r="N154" s="26">
        <f t="shared" si="8"/>
        <v>3.1361800026177924E-3</v>
      </c>
    </row>
    <row r="155" spans="11:14" x14ac:dyDescent="0.25">
      <c r="K155">
        <v>138</v>
      </c>
      <c r="L155" s="26">
        <f t="shared" si="6"/>
        <v>3.9521294020167259E-3</v>
      </c>
      <c r="M155" s="26">
        <f t="shared" si="7"/>
        <v>3.7110298929858717E-3</v>
      </c>
      <c r="N155" s="26">
        <f t="shared" si="8"/>
        <v>3.114671234464815E-3</v>
      </c>
    </row>
    <row r="156" spans="11:14" x14ac:dyDescent="0.25">
      <c r="K156">
        <v>139</v>
      </c>
      <c r="L156" s="26">
        <f t="shared" si="6"/>
        <v>3.9482179371441222E-3</v>
      </c>
      <c r="M156" s="26">
        <f t="shared" si="7"/>
        <v>3.6973120631717685E-3</v>
      </c>
      <c r="N156" s="26">
        <f t="shared" si="8"/>
        <v>3.0930036946015937E-3</v>
      </c>
    </row>
    <row r="157" spans="11:14" x14ac:dyDescent="0.25">
      <c r="K157">
        <v>140</v>
      </c>
      <c r="L157" s="26">
        <f t="shared" si="6"/>
        <v>3.9439197968943757E-3</v>
      </c>
      <c r="M157" s="26">
        <f t="shared" si="7"/>
        <v>3.6832802045800974E-3</v>
      </c>
      <c r="N157" s="26">
        <f t="shared" si="8"/>
        <v>3.0711827634462051E-3</v>
      </c>
    </row>
    <row r="158" spans="11:14" x14ac:dyDescent="0.25">
      <c r="K158">
        <v>141</v>
      </c>
      <c r="L158" s="26">
        <f t="shared" si="6"/>
        <v>3.9392362529120494E-3</v>
      </c>
      <c r="M158" s="26">
        <f t="shared" si="7"/>
        <v>3.6689382824587045E-3</v>
      </c>
      <c r="N158" s="26">
        <f t="shared" si="8"/>
        <v>3.0492138291277164E-3</v>
      </c>
    </row>
    <row r="159" spans="11:14" x14ac:dyDescent="0.25">
      <c r="K159">
        <v>142</v>
      </c>
      <c r="L159" s="26">
        <f t="shared" si="6"/>
        <v>3.9341686898108656E-3</v>
      </c>
      <c r="M159" s="26">
        <f t="shared" si="7"/>
        <v>3.654290338736604E-3</v>
      </c>
      <c r="N159" s="26">
        <f t="shared" si="8"/>
        <v>3.0271022853053517E-3</v>
      </c>
    </row>
    <row r="160" spans="11:14" x14ac:dyDescent="0.25">
      <c r="K160">
        <v>143</v>
      </c>
      <c r="L160" s="26">
        <f t="shared" si="6"/>
        <v>3.9287186044915014E-3</v>
      </c>
      <c r="M160" s="26">
        <f t="shared" si="7"/>
        <v>3.6393404901277192E-3</v>
      </c>
      <c r="N160" s="26">
        <f t="shared" si="8"/>
        <v>3.004853529000419E-3</v>
      </c>
    </row>
    <row r="161" spans="11:14" x14ac:dyDescent="0.25">
      <c r="K161">
        <v>144</v>
      </c>
      <c r="L161" s="26">
        <f t="shared" si="6"/>
        <v>3.9228876054046785E-3</v>
      </c>
      <c r="M161" s="26">
        <f t="shared" si="7"/>
        <v>3.6240929262051401E-3</v>
      </c>
      <c r="N161" s="26">
        <f t="shared" si="8"/>
        <v>2.9824729584421975E-3</v>
      </c>
    </row>
    <row r="162" spans="11:14" x14ac:dyDescent="0.25">
      <c r="K162">
        <v>145</v>
      </c>
      <c r="L162" s="26">
        <f t="shared" si="6"/>
        <v>3.9166774117600466E-3</v>
      </c>
      <c r="M162" s="26">
        <f t="shared" si="7"/>
        <v>3.6085519074471844E-3</v>
      </c>
      <c r="N162" s="26">
        <f t="shared" si="8"/>
        <v>2.9599659709289472E-3</v>
      </c>
    </row>
    <row r="163" spans="11:14" x14ac:dyDescent="0.25">
      <c r="K163">
        <v>146</v>
      </c>
      <c r="L163" s="26">
        <f t="shared" si="6"/>
        <v>3.9100898526814101E-3</v>
      </c>
      <c r="M163" s="26">
        <f t="shared" si="7"/>
        <v>3.5927217632565054E-3</v>
      </c>
      <c r="N163" s="26">
        <f t="shared" si="8"/>
        <v>2.9373379607052128E-3</v>
      </c>
    </row>
    <row r="164" spans="11:14" x14ac:dyDescent="0.25">
      <c r="K164">
        <v>147</v>
      </c>
      <c r="L164" s="26">
        <f t="shared" si="6"/>
        <v>3.903126866308886E-3</v>
      </c>
      <c r="M164" s="26">
        <f t="shared" si="7"/>
        <v>3.5766068899535527E-3</v>
      </c>
      <c r="N164" s="26">
        <f t="shared" si="8"/>
        <v>2.9145943168565418E-3</v>
      </c>
    </row>
    <row r="165" spans="11:14" x14ac:dyDescent="0.25">
      <c r="K165">
        <v>148</v>
      </c>
      <c r="L165" s="26">
        <f t="shared" si="6"/>
        <v>3.8957904988485884E-3</v>
      </c>
      <c r="M165" s="26">
        <f t="shared" si="7"/>
        <v>3.5602117487456781E-3</v>
      </c>
      <c r="N165" s="26">
        <f t="shared" si="8"/>
        <v>2.8917404212227371E-3</v>
      </c>
    </row>
    <row r="166" spans="11:14" x14ac:dyDescent="0.25">
      <c r="K166">
        <v>149</v>
      </c>
      <c r="L166" s="26">
        <f t="shared" si="6"/>
        <v>3.8880829035705185E-3</v>
      </c>
      <c r="M166" s="26">
        <f t="shared" si="7"/>
        <v>3.5435408636732032E-3</v>
      </c>
      <c r="N166" s="26">
        <f t="shared" si="8"/>
        <v>2.8687816463307389E-3</v>
      </c>
    </row>
    <row r="167" spans="11:14" x14ac:dyDescent="0.25">
      <c r="K167">
        <v>150</v>
      </c>
      <c r="L167" s="26">
        <f t="shared" si="6"/>
        <v>3.880006339755329E-3</v>
      </c>
      <c r="M167" s="26">
        <f t="shared" si="7"/>
        <v>3.5265988195337587E-3</v>
      </c>
      <c r="N167" s="26">
        <f t="shared" si="8"/>
        <v>2.8457233533482067E-3</v>
      </c>
    </row>
    <row r="168" spans="11:14" x14ac:dyDescent="0.25">
      <c r="K168">
        <v>151</v>
      </c>
      <c r="L168" s="26">
        <f t="shared" si="6"/>
        <v>3.8715631715906893E-3</v>
      </c>
      <c r="M168" s="26">
        <f t="shared" si="7"/>
        <v>3.5093902597862388E-3</v>
      </c>
      <c r="N168" s="26">
        <f t="shared" si="8"/>
        <v>2.822570890058843E-3</v>
      </c>
    </row>
    <row r="169" spans="11:14" x14ac:dyDescent="0.25">
      <c r="K169">
        <v>152</v>
      </c>
      <c r="L169" s="26">
        <f t="shared" si="6"/>
        <v>3.8627558670180084E-3</v>
      </c>
      <c r="M169" s="26">
        <f t="shared" si="7"/>
        <v>3.4919198844356961E-3</v>
      </c>
      <c r="N169" s="26">
        <f t="shared" si="8"/>
        <v>2.7993295888604996E-3</v>
      </c>
    </row>
    <row r="170" spans="11:14" x14ac:dyDescent="0.25">
      <c r="K170">
        <v>153</v>
      </c>
      <c r="L170" s="26">
        <f t="shared" si="6"/>
        <v>3.8535869965302988E-3</v>
      </c>
      <c r="M170" s="26">
        <f t="shared" si="7"/>
        <v>3.4741924479005292E-3</v>
      </c>
      <c r="N170" s="26">
        <f t="shared" si="8"/>
        <v>2.7760047647870461E-3</v>
      </c>
    </row>
    <row r="171" spans="11:14" x14ac:dyDescent="0.25">
      <c r="K171">
        <v>154</v>
      </c>
      <c r="L171" s="26">
        <f t="shared" si="6"/>
        <v>3.844059231922008E-3</v>
      </c>
      <c r="M171" s="26">
        <f t="shared" si="7"/>
        <v>3.4562127568633135E-3</v>
      </c>
      <c r="N171" s="26">
        <f t="shared" si="8"/>
        <v>2.7526017135550015E-3</v>
      </c>
    </row>
    <row r="172" spans="11:14" x14ac:dyDescent="0.25">
      <c r="K172">
        <v>155</v>
      </c>
      <c r="L172" s="26">
        <f t="shared" si="6"/>
        <v>3.8341753449916559E-3</v>
      </c>
      <c r="M172" s="26">
        <f t="shared" si="7"/>
        <v>3.4379856681066236E-3</v>
      </c>
      <c r="N172" s="26">
        <f t="shared" si="8"/>
        <v>2.7291257096358598E-3</v>
      </c>
    </row>
    <row r="173" spans="11:14" x14ac:dyDescent="0.25">
      <c r="K173">
        <v>156</v>
      </c>
      <c r="L173" s="26">
        <f t="shared" si="6"/>
        <v>3.8239382061981799E-3</v>
      </c>
      <c r="M173" s="26">
        <f t="shared" si="7"/>
        <v>3.419516086335212E-3</v>
      </c>
      <c r="N173" s="26">
        <f t="shared" si="8"/>
        <v>2.7055820043550469E-3</v>
      </c>
    </row>
    <row r="174" spans="11:14" x14ac:dyDescent="0.25">
      <c r="K174">
        <v>157</v>
      </c>
      <c r="L174" s="26">
        <f t="shared" si="6"/>
        <v>3.8133507832718732E-3</v>
      </c>
      <c r="M174" s="26">
        <f t="shared" si="7"/>
        <v>3.4008089619859019E-3</v>
      </c>
      <c r="N174" s="26">
        <f t="shared" si="8"/>
        <v>2.6819758240184152E-3</v>
      </c>
    </row>
    <row r="175" spans="11:14" x14ac:dyDescent="0.25">
      <c r="K175">
        <v>158</v>
      </c>
      <c r="L175" s="26">
        <f t="shared" si="6"/>
        <v>3.8024161397808851E-3</v>
      </c>
      <c r="M175" s="26">
        <f t="shared" si="7"/>
        <v>3.3818692890265627E-3</v>
      </c>
      <c r="N175" s="26">
        <f t="shared" si="8"/>
        <v>2.6583123680671231E-3</v>
      </c>
    </row>
    <row r="176" spans="11:14" x14ac:dyDescent="0.25">
      <c r="K176">
        <v>159</v>
      </c>
      <c r="L176" s="26">
        <f t="shared" si="6"/>
        <v>3.7911374336542301E-3</v>
      </c>
      <c r="M176" s="26">
        <f t="shared" si="7"/>
        <v>3.3627021027455174E-3</v>
      </c>
      <c r="N176" s="26">
        <f t="shared" si="8"/>
        <v>2.6345968072617855E-3</v>
      </c>
    </row>
    <row r="177" spans="11:14" x14ac:dyDescent="0.25">
      <c r="K177">
        <v>160</v>
      </c>
      <c r="L177" s="26">
        <f t="shared" si="6"/>
        <v>3.7795179156623134E-3</v>
      </c>
      <c r="M177" s="26">
        <f t="shared" si="7"/>
        <v>3.3433124775327618E-3</v>
      </c>
      <c r="N177" s="26">
        <f t="shared" si="8"/>
        <v>2.6108342818966707E-3</v>
      </c>
    </row>
    <row r="178" spans="11:14" x14ac:dyDescent="0.25">
      <c r="K178">
        <v>161</v>
      </c>
      <c r="L178" s="26">
        <f t="shared" si="6"/>
        <v>3.7675609278559957E-3</v>
      </c>
      <c r="M178" s="26">
        <f t="shared" si="7"/>
        <v>3.3237055246543375E-3</v>
      </c>
      <c r="N178" s="26">
        <f t="shared" si="8"/>
        <v>2.5870299000447759E-3</v>
      </c>
    </row>
    <row r="179" spans="11:14" x14ac:dyDescent="0.25">
      <c r="K179">
        <v>162</v>
      </c>
      <c r="L179" s="26">
        <f t="shared" si="6"/>
        <v>3.7552699019652411E-3</v>
      </c>
      <c r="M179" s="26">
        <f t="shared" si="7"/>
        <v>3.3038863900212313E-3</v>
      </c>
      <c r="N179" s="26">
        <f t="shared" si="8"/>
        <v>2.5631887358345067E-3</v>
      </c>
    </row>
    <row r="180" spans="11:14" x14ac:dyDescent="0.25">
      <c r="K180">
        <v>163</v>
      </c>
      <c r="L180" s="26">
        <f t="shared" si="6"/>
        <v>3.7426483577584269E-3</v>
      </c>
      <c r="M180" s="26">
        <f t="shared" si="7"/>
        <v>3.2838602519541446E-3</v>
      </c>
      <c r="N180" s="26">
        <f t="shared" si="8"/>
        <v>2.5393158277587243E-3</v>
      </c>
    </row>
    <row r="181" spans="11:14" x14ac:dyDescent="0.25">
      <c r="K181">
        <v>164</v>
      </c>
      <c r="L181" s="26">
        <f t="shared" si="6"/>
        <v>3.7296999013634114E-3</v>
      </c>
      <c r="M181" s="26">
        <f t="shared" si="7"/>
        <v>3.2636323189454805E-3</v>
      </c>
      <c r="N181" s="26">
        <f t="shared" si="8"/>
        <v>2.515416177016849E-3</v>
      </c>
    </row>
    <row r="182" spans="11:14" x14ac:dyDescent="0.25">
      <c r="K182">
        <v>165</v>
      </c>
      <c r="L182" s="26">
        <f t="shared" si="6"/>
        <v>3.7164282235514767E-3</v>
      </c>
      <c r="M182" s="26">
        <f t="shared" si="7"/>
        <v>3.2432078274199027E-3</v>
      </c>
      <c r="N182" s="26">
        <f t="shared" si="8"/>
        <v>2.4914947458906963E-3</v>
      </c>
    </row>
    <row r="183" spans="11:14" x14ac:dyDescent="0.25">
      <c r="K183">
        <v>166</v>
      </c>
      <c r="L183" s="26">
        <f t="shared" si="6"/>
        <v>3.702837097985294E-3</v>
      </c>
      <c r="M183" s="26">
        <f t="shared" si="7"/>
        <v>3.2225920394947801E-3</v>
      </c>
      <c r="N183" s="26">
        <f t="shared" si="8"/>
        <v>2.4675564561547E-3</v>
      </c>
    </row>
    <row r="184" spans="11:14" x14ac:dyDescent="0.25">
      <c r="K184">
        <v>167</v>
      </c>
      <c r="L184" s="26">
        <f t="shared" si="6"/>
        <v>3.6889303794320743E-3</v>
      </c>
      <c r="M184" s="26">
        <f t="shared" si="7"/>
        <v>3.2017902407418708E-3</v>
      </c>
      <c r="N184" s="26">
        <f t="shared" si="8"/>
        <v>2.4436061875211311E-3</v>
      </c>
    </row>
    <row r="185" spans="11:14" x14ac:dyDescent="0.25">
      <c r="K185">
        <v>168</v>
      </c>
      <c r="L185" s="26">
        <f t="shared" si="6"/>
        <v>3.6747120019430821E-3</v>
      </c>
      <c r="M185" s="26">
        <f t="shared" si="7"/>
        <v>3.1808077379515331E-3</v>
      </c>
      <c r="N185" s="26">
        <f t="shared" si="8"/>
        <v>2.4196487761209032E-3</v>
      </c>
    </row>
    <row r="186" spans="11:14" x14ac:dyDescent="0.25">
      <c r="K186">
        <v>169</v>
      </c>
      <c r="L186" s="26">
        <f t="shared" si="6"/>
        <v>3.6601859770007241E-3</v>
      </c>
      <c r="M186" s="26">
        <f t="shared" si="7"/>
        <v>3.1596498569008038E-3</v>
      </c>
      <c r="N186" s="26">
        <f t="shared" si="8"/>
        <v>2.395689013020516E-3</v>
      </c>
    </row>
    <row r="187" spans="11:14" x14ac:dyDescent="0.25">
      <c r="K187">
        <v>170</v>
      </c>
      <c r="L187" s="26">
        <f t="shared" si="6"/>
        <v>3.6453563916344239E-3</v>
      </c>
      <c r="M187" s="26">
        <f t="shared" si="7"/>
        <v>3.1383219401266097E-3</v>
      </c>
      <c r="N187" s="26">
        <f t="shared" si="8"/>
        <v>2.3717316427756723E-3</v>
      </c>
    </row>
    <row r="188" spans="11:14" x14ac:dyDescent="0.25">
      <c r="K188">
        <v>171</v>
      </c>
      <c r="L188" s="26">
        <f t="shared" si="6"/>
        <v>3.6302274065065287E-3</v>
      </c>
      <c r="M188" s="26">
        <f t="shared" si="7"/>
        <v>3.1168293447054185E-3</v>
      </c>
      <c r="N188" s="26">
        <f t="shared" si="8"/>
        <v>2.3477813620220479E-3</v>
      </c>
    </row>
    <row r="189" spans="11:14" x14ac:dyDescent="0.25">
      <c r="K189">
        <v>172</v>
      </c>
      <c r="L189" s="26">
        <f t="shared" si="6"/>
        <v>3.6148032539694915E-3</v>
      </c>
      <c r="M189" s="26">
        <f t="shared" si="7"/>
        <v>3.0951774400405957E-3</v>
      </c>
      <c r="N189" s="26">
        <f t="shared" si="8"/>
        <v>2.323842818103702E-3</v>
      </c>
    </row>
    <row r="190" spans="11:14" x14ac:dyDescent="0.25">
      <c r="K190">
        <v>173</v>
      </c>
      <c r="L190" s="26">
        <f t="shared" si="6"/>
        <v>3.5990882360956082E-3</v>
      </c>
      <c r="M190" s="26">
        <f t="shared" si="7"/>
        <v>3.0733716056587151E-3</v>
      </c>
      <c r="N190" s="26">
        <f t="shared" si="8"/>
        <v>2.299920607739534E-3</v>
      </c>
    </row>
    <row r="191" spans="11:14" x14ac:dyDescent="0.25">
      <c r="K191">
        <v>174</v>
      </c>
      <c r="L191" s="26">
        <f t="shared" si="6"/>
        <v>3.5830867226805826E-3</v>
      </c>
      <c r="M191" s="26">
        <f t="shared" si="7"/>
        <v>3.0514172290160824E-3</v>
      </c>
      <c r="N191" s="26">
        <f t="shared" si="8"/>
        <v>2.2760192757282226E-3</v>
      </c>
    </row>
    <row r="192" spans="11:14" x14ac:dyDescent="0.25">
      <c r="K192">
        <v>175</v>
      </c>
      <c r="L192" s="26">
        <f t="shared" si="6"/>
        <v>3.5668031492222169E-3</v>
      </c>
      <c r="M192" s="26">
        <f t="shared" si="7"/>
        <v>3.02931970331669E-3</v>
      </c>
      <c r="N192" s="26">
        <f t="shared" si="8"/>
        <v>2.2521433136919924E-3</v>
      </c>
    </row>
    <row r="193" spans="11:14" x14ac:dyDescent="0.25">
      <c r="K193">
        <v>176</v>
      </c>
      <c r="L193" s="26">
        <f t="shared" si="6"/>
        <v>3.5502420148755378E-3</v>
      </c>
      <c r="M193" s="26">
        <f t="shared" si="7"/>
        <v>3.0070844253428123E-3</v>
      </c>
      <c r="N193" s="26">
        <f t="shared" si="8"/>
        <v>2.2282971588595672E-3</v>
      </c>
    </row>
    <row r="194" spans="11:14" x14ac:dyDescent="0.25">
      <c r="K194">
        <v>177</v>
      </c>
      <c r="L194" s="26">
        <f t="shared" si="6"/>
        <v>3.5334078803856651E-3</v>
      </c>
      <c r="M194" s="26">
        <f t="shared" si="7"/>
        <v>2.984716793299444E-3</v>
      </c>
      <c r="N194" s="26">
        <f t="shared" si="8"/>
        <v>2.2044851928886174E-3</v>
      </c>
    </row>
    <row r="195" spans="11:14" x14ac:dyDescent="0.25">
      <c r="K195">
        <v>178</v>
      </c>
      <c r="L195" s="26">
        <f t="shared" si="6"/>
        <v>3.5163053659997626E-3</v>
      </c>
      <c r="M195" s="26">
        <f t="shared" si="7"/>
        <v>2.9622222046737467E-3</v>
      </c>
      <c r="N195" s="26">
        <f t="shared" si="8"/>
        <v>2.1807117407279804E-3</v>
      </c>
    </row>
    <row r="196" spans="11:14" x14ac:dyDescent="0.25">
      <c r="K196">
        <v>179</v>
      </c>
      <c r="L196" s="26">
        <f t="shared" si="6"/>
        <v>3.4989391493593968E-3</v>
      </c>
      <c r="M196" s="26">
        <f t="shared" si="7"/>
        <v>2.9396060541106704E-3</v>
      </c>
      <c r="N196" s="26">
        <f t="shared" si="8"/>
        <v>2.1569810695199125E-3</v>
      </c>
    </row>
    <row r="197" spans="11:14" x14ac:dyDescent="0.25">
      <c r="K197">
        <v>180</v>
      </c>
      <c r="L197" s="26">
        <f t="shared" si="6"/>
        <v>3.4813139633746411E-3</v>
      </c>
      <c r="M197" s="26">
        <f t="shared" si="7"/>
        <v>2.9168737313058795E-3</v>
      </c>
      <c r="N197" s="26">
        <f t="shared" si="8"/>
        <v>2.1332973875425802E-3</v>
      </c>
    </row>
    <row r="198" spans="11:14" x14ac:dyDescent="0.25">
      <c r="K198">
        <v>181</v>
      </c>
      <c r="L198" s="26">
        <f t="shared" si="6"/>
        <v>3.4634345940812938E-3</v>
      </c>
      <c r="M198" s="26">
        <f t="shared" si="7"/>
        <v>2.8940306189171048E-3</v>
      </c>
      <c r="N198" s="26">
        <f t="shared" si="8"/>
        <v>2.1096648431930009E-3</v>
      </c>
    </row>
    <row r="199" spans="11:14" x14ac:dyDescent="0.25">
      <c r="K199">
        <v>182</v>
      </c>
      <c r="L199" s="26">
        <f t="shared" si="6"/>
        <v>3.4453058784825329E-3</v>
      </c>
      <c r="M199" s="26">
        <f t="shared" si="7"/>
        <v>2.8710820904950113E-3</v>
      </c>
      <c r="N199" s="26">
        <f t="shared" si="8"/>
        <v>2.0860875240105718E-3</v>
      </c>
    </row>
    <row r="200" spans="11:14" x14ac:dyDescent="0.25">
      <c r="K200">
        <v>183</v>
      </c>
      <c r="L200" s="26">
        <f t="shared" si="6"/>
        <v>3.4269327023763946E-3</v>
      </c>
      <c r="M200" s="26">
        <f t="shared" si="7"/>
        <v>2.848033508434664E-3</v>
      </c>
      <c r="N200" s="26">
        <f t="shared" si="8"/>
        <v>2.0625694557413377E-3</v>
      </c>
    </row>
    <row r="201" spans="11:14" x14ac:dyDescent="0.25">
      <c r="K201">
        <v>184</v>
      </c>
      <c r="L201" s="26">
        <f t="shared" si="6"/>
        <v>3.4083199981704182E-3</v>
      </c>
      <c r="M201" s="26">
        <f t="shared" si="7"/>
        <v>2.8248902219486305E-3</v>
      </c>
      <c r="N201" s="26">
        <f t="shared" si="8"/>
        <v>2.0391146014430866E-3</v>
      </c>
    </row>
    <row r="202" spans="11:14" x14ac:dyDescent="0.25">
      <c r="K202">
        <v>185</v>
      </c>
      <c r="L202" s="26">
        <f t="shared" si="6"/>
        <v>3.3894727426848183E-3</v>
      </c>
      <c r="M202" s="26">
        <f t="shared" si="7"/>
        <v>2.8016575650627626E-3</v>
      </c>
      <c r="N202" s="26">
        <f t="shared" si="8"/>
        <v>2.0157268606313516E-3</v>
      </c>
    </row>
    <row r="203" spans="11:14" x14ac:dyDescent="0.25">
      <c r="K203">
        <v>186</v>
      </c>
      <c r="L203" s="26">
        <f t="shared" si="6"/>
        <v>3.3703959549455627E-3</v>
      </c>
      <c r="M203" s="26">
        <f t="shared" si="7"/>
        <v>2.7783408546356463E-3</v>
      </c>
      <c r="N203" s="26">
        <f t="shared" si="8"/>
        <v>1.9924100684663567E-3</v>
      </c>
    </row>
    <row r="204" spans="11:14" x14ac:dyDescent="0.25">
      <c r="K204">
        <v>187</v>
      </c>
      <c r="L204" s="26">
        <f t="shared" si="6"/>
        <v>3.3510946939687004E-3</v>
      </c>
      <c r="M204" s="26">
        <f t="shared" si="7"/>
        <v>2.7549453884027123E-3</v>
      </c>
      <c r="N204" s="26">
        <f t="shared" si="8"/>
        <v>1.9691679949809314E-3</v>
      </c>
    </row>
    <row r="205" spans="11:14" x14ac:dyDescent="0.25">
      <c r="K205">
        <v>188</v>
      </c>
      <c r="L205" s="26">
        <f t="shared" si="6"/>
        <v>3.3315740565373108E-3</v>
      </c>
      <c r="M205" s="26">
        <f t="shared" si="7"/>
        <v>2.7314764430459498E-3</v>
      </c>
      <c r="N205" s="26">
        <f t="shared" si="8"/>
        <v>1.9460043443493683E-3</v>
      </c>
    </row>
    <row r="206" spans="11:14" x14ac:dyDescent="0.25">
      <c r="K206">
        <v>189</v>
      </c>
      <c r="L206" s="26">
        <f t="shared" si="6"/>
        <v>3.3118391749724294E-3</v>
      </c>
      <c r="M206" s="26">
        <f t="shared" si="7"/>
        <v>2.707939272290163E-3</v>
      </c>
      <c r="N206" s="26">
        <f t="shared" si="8"/>
        <v>1.9229227541971896E-3</v>
      </c>
    </row>
    <row r="207" spans="11:14" x14ac:dyDescent="0.25">
      <c r="K207">
        <v>190</v>
      </c>
      <c r="L207" s="26">
        <f t="shared" si="6"/>
        <v>3.2918952148993075E-3</v>
      </c>
      <c r="M207" s="26">
        <f t="shared" si="7"/>
        <v>2.6843391050266631E-3</v>
      </c>
      <c r="N207" s="26">
        <f t="shared" si="8"/>
        <v>1.8999267949517517E-3</v>
      </c>
    </row>
    <row r="208" spans="11:14" x14ac:dyDescent="0.25">
      <c r="K208">
        <v>191</v>
      </c>
      <c r="L208" s="26">
        <f t="shared" si="6"/>
        <v>3.2717473730103502E-3</v>
      </c>
      <c r="M208" s="26">
        <f t="shared" si="7"/>
        <v>2.6606811434652846E-3</v>
      </c>
      <c r="N208" s="26">
        <f t="shared" si="8"/>
        <v>1.877019969233589E-3</v>
      </c>
    </row>
    <row r="209" spans="11:14" x14ac:dyDescent="0.25">
      <c r="K209">
        <v>192</v>
      </c>
      <c r="L209" s="26">
        <f t="shared" si="6"/>
        <v>3.2514008748260881E-3</v>
      </c>
      <c r="M209" s="26">
        <f t="shared" si="7"/>
        <v>2.6369705613155572E-3</v>
      </c>
      <c r="N209" s="26">
        <f t="shared" si="8"/>
        <v>1.854205711288372E-3</v>
      </c>
    </row>
    <row r="210" spans="11:14" x14ac:dyDescent="0.25">
      <c r="K210">
        <v>193</v>
      </c>
      <c r="L210" s="26">
        <f t="shared" ref="L210:L273" si="9">_xlfn.NORM.DIST(K210,$I$20,$J$20,FALSE)</f>
        <v>3.2308609724555032E-3</v>
      </c>
      <c r="M210" s="26">
        <f t="shared" si="7"/>
        <v>2.6132125019978727E-3</v>
      </c>
      <c r="N210" s="26">
        <f t="shared" si="8"/>
        <v>1.8314873864593382E-3</v>
      </c>
    </row>
    <row r="211" spans="11:14" x14ac:dyDescent="0.25">
      <c r="K211">
        <v>194</v>
      </c>
      <c r="L211" s="26">
        <f t="shared" si="9"/>
        <v>3.2101329423570636E-3</v>
      </c>
      <c r="M211" s="26">
        <f t="shared" ref="M211:M274" si="10">_xlfn.NORM.DIST(K211,$I$21,$J$20,FALSE)</f>
        <v>2.5894120768854313E-3</v>
      </c>
      <c r="N211" s="26">
        <f t="shared" ref="N211:N274" si="11">_xlfn.NORM.DIST(K211,$I$22,$J$20,FALSE)</f>
        <v>1.8088682907000059E-3</v>
      </c>
    </row>
    <row r="212" spans="11:14" x14ac:dyDescent="0.25">
      <c r="K212">
        <v>195</v>
      </c>
      <c r="L212" s="26">
        <f t="shared" si="9"/>
        <v>3.1892220831017662E-3</v>
      </c>
      <c r="M212" s="26">
        <f t="shared" si="10"/>
        <v>2.5655743635777301E-3</v>
      </c>
      <c r="N212" s="26">
        <f t="shared" si="11"/>
        <v>1.7863516501269809E-3</v>
      </c>
    </row>
    <row r="213" spans="11:14" x14ac:dyDescent="0.25">
      <c r="K213">
        <v>196</v>
      </c>
      <c r="L213" s="26">
        <f t="shared" si="9"/>
        <v>3.1681337131395054E-3</v>
      </c>
      <c r="M213" s="26">
        <f t="shared" si="10"/>
        <v>2.5417044042063425E-3</v>
      </c>
      <c r="N213" s="26">
        <f t="shared" si="11"/>
        <v>1.7639406206126215E-3</v>
      </c>
    </row>
    <row r="214" spans="11:14" x14ac:dyDescent="0.25">
      <c r="K214">
        <v>197</v>
      </c>
      <c r="L214" s="26">
        <f t="shared" si="9"/>
        <v>3.1468731685700829E-3</v>
      </c>
      <c r="M214" s="26">
        <f t="shared" si="10"/>
        <v>2.5178072037736802E-3</v>
      </c>
      <c r="N214" s="26">
        <f t="shared" si="11"/>
        <v>1.7416382874173126E-3</v>
      </c>
    </row>
    <row r="215" spans="11:14" x14ac:dyDescent="0.25">
      <c r="K215">
        <v>198</v>
      </c>
      <c r="L215" s="26">
        <f t="shared" si="9"/>
        <v>3.1254458009201285E-3</v>
      </c>
      <c r="M215" s="26">
        <f t="shared" si="10"/>
        <v>2.493887728525432E-3</v>
      </c>
      <c r="N215" s="26">
        <f t="shared" si="11"/>
        <v>1.7194476648610755E-3</v>
      </c>
    </row>
    <row r="216" spans="11:14" x14ac:dyDescent="0.25">
      <c r="K216">
        <v>199</v>
      </c>
      <c r="L216" s="26">
        <f t="shared" si="9"/>
        <v>3.10385697492722E-3</v>
      </c>
      <c r="M216" s="26">
        <f t="shared" si="10"/>
        <v>2.4699509043573176E-3</v>
      </c>
      <c r="N216" s="26">
        <f t="shared" si="11"/>
        <v>1.697371696034209E-3</v>
      </c>
    </row>
    <row r="217" spans="11:14" x14ac:dyDescent="0.25">
      <c r="K217">
        <v>200</v>
      </c>
      <c r="L217" s="26">
        <f t="shared" si="9"/>
        <v>3.082112066332464E-3</v>
      </c>
      <c r="M217" s="26">
        <f t="shared" si="10"/>
        <v>2.4460016152567788E-3</v>
      </c>
      <c r="N217" s="26">
        <f t="shared" si="11"/>
        <v>1.6754132525466413E-3</v>
      </c>
    </row>
    <row r="218" spans="11:14" x14ac:dyDescent="0.25">
      <c r="K218">
        <v>201</v>
      </c>
      <c r="L218" s="26">
        <f t="shared" si="9"/>
        <v>3.0602164596827872E-3</v>
      </c>
      <c r="M218" s="26">
        <f t="shared" si="10"/>
        <v>2.4220447017802038E-3</v>
      </c>
      <c r="N218" s="26">
        <f t="shared" si="11"/>
        <v>1.6535751343156485E-3</v>
      </c>
    </row>
    <row r="219" spans="11:14" x14ac:dyDescent="0.25">
      <c r="K219">
        <v>202</v>
      </c>
      <c r="L219" s="26">
        <f t="shared" si="9"/>
        <v>3.0381755461441709E-3</v>
      </c>
      <c r="M219" s="26">
        <f t="shared" si="10"/>
        <v>2.3980849595662307E-3</v>
      </c>
      <c r="N219" s="26">
        <f t="shared" si="11"/>
        <v>1.6318600693915716E-3</v>
      </c>
    </row>
    <row r="220" spans="11:14" x14ac:dyDescent="0.25">
      <c r="K220">
        <v>203</v>
      </c>
      <c r="L220" s="26">
        <f t="shared" si="9"/>
        <v>3.0159947213270451E-3</v>
      </c>
      <c r="M220" s="26">
        <f t="shared" si="10"/>
        <v>2.3741271378856718E-3</v>
      </c>
      <c r="N220" s="26">
        <f t="shared" si="11"/>
        <v>1.6102707138211424E-3</v>
      </c>
    </row>
    <row r="221" spans="11:14" x14ac:dyDescent="0.25">
      <c r="K221">
        <v>204</v>
      </c>
      <c r="L221" s="26">
        <f t="shared" si="9"/>
        <v>2.9936793831250499E-3</v>
      </c>
      <c r="M221" s="26">
        <f t="shared" si="10"/>
        <v>2.3501759382285542E-3</v>
      </c>
      <c r="N221" s="26">
        <f t="shared" si="11"/>
        <v>1.5888096515480105E-3</v>
      </c>
    </row>
    <row r="222" spans="11:14" x14ac:dyDescent="0.25">
      <c r="K222">
        <v>205</v>
      </c>
      <c r="L222" s="26">
        <f t="shared" si="9"/>
        <v>2.971234929568336E-3</v>
      </c>
      <c r="M222" s="26">
        <f t="shared" si="10"/>
        <v>2.3262360129287373E-3</v>
      </c>
      <c r="N222" s="26">
        <f t="shared" si="11"/>
        <v>1.5674793943500395E-3</v>
      </c>
    </row>
    <row r="223" spans="11:14" x14ac:dyDescent="0.25">
      <c r="K223">
        <v>206</v>
      </c>
      <c r="L223" s="26">
        <f t="shared" si="9"/>
        <v>2.9486667566925831E-3</v>
      </c>
      <c r="M223" s="26">
        <f t="shared" si="10"/>
        <v>2.3023119638265533E-3</v>
      </c>
      <c r="N223" s="26">
        <f t="shared" si="11"/>
        <v>1.5462823818129254E-3</v>
      </c>
    </row>
    <row r="224" spans="11:14" x14ac:dyDescent="0.25">
      <c r="K224">
        <v>207</v>
      </c>
      <c r="L224" s="26">
        <f t="shared" si="9"/>
        <v>2.9259802564248626E-3</v>
      </c>
      <c r="M224" s="26">
        <f t="shared" si="10"/>
        <v>2.2784083409698769E-3</v>
      </c>
      <c r="N224" s="26">
        <f t="shared" si="11"/>
        <v>1.5252209813396665E-3</v>
      </c>
    </row>
    <row r="225" spans="11:14" x14ac:dyDescent="0.25">
      <c r="K225">
        <v>208</v>
      </c>
      <c r="L225" s="26">
        <f t="shared" si="9"/>
        <v>2.9031808144874918E-3</v>
      </c>
      <c r="M225" s="26">
        <f t="shared" si="10"/>
        <v>2.2545296413539933E-3</v>
      </c>
      <c r="N225" s="26">
        <f t="shared" si="11"/>
        <v>1.5042974881953987E-3</v>
      </c>
    </row>
    <row r="226" spans="11:14" x14ac:dyDescent="0.25">
      <c r="K226">
        <v>209</v>
      </c>
      <c r="L226" s="26">
        <f t="shared" si="9"/>
        <v>2.8802738083209658E-3</v>
      </c>
      <c r="M226" s="26">
        <f t="shared" si="10"/>
        <v>2.2306803077006216E-3</v>
      </c>
      <c r="N226" s="26">
        <f t="shared" si="11"/>
        <v>1.4835141255870941E-3</v>
      </c>
    </row>
    <row r="227" spans="11:14" x14ac:dyDescent="0.25">
      <c r="K227">
        <v>210</v>
      </c>
      <c r="L227" s="26">
        <f t="shared" si="9"/>
        <v>2.8572646050270484E-3</v>
      </c>
      <c r="M227" s="26">
        <f t="shared" si="10"/>
        <v>2.2068647272763943E-3</v>
      </c>
      <c r="N227" s="26">
        <f t="shared" si="11"/>
        <v>1.4628730447775946E-3</v>
      </c>
    </row>
    <row r="228" spans="11:14" x14ac:dyDescent="0.25">
      <c r="K228">
        <v>211</v>
      </c>
      <c r="L228" s="26">
        <f t="shared" si="9"/>
        <v>2.8341585593331074E-3</v>
      </c>
      <c r="M228" s="26">
        <f t="shared" si="10"/>
        <v>2.1830872307510955E-3</v>
      </c>
      <c r="N228" s="26">
        <f t="shared" si="11"/>
        <v>1.4423763252334485E-3</v>
      </c>
    </row>
    <row r="229" spans="11:14" x14ac:dyDescent="0.25">
      <c r="K229">
        <v>212</v>
      </c>
      <c r="L229" s="26">
        <f t="shared" si="9"/>
        <v>2.810961011578694E-3</v>
      </c>
      <c r="M229" s="26">
        <f t="shared" si="10"/>
        <v>2.1593520910958906E-3</v>
      </c>
      <c r="N229" s="26">
        <f t="shared" si="11"/>
        <v>1.4220259748059963E-3</v>
      </c>
    </row>
    <row r="230" spans="11:14" x14ac:dyDescent="0.25">
      <c r="K230">
        <v>213</v>
      </c>
      <c r="L230" s="26">
        <f t="shared" si="9"/>
        <v>2.7876772857254109E-3</v>
      </c>
      <c r="M230" s="26">
        <f t="shared" si="10"/>
        <v>2.1356635225217935E-3</v>
      </c>
      <c r="N230" s="26">
        <f t="shared" si="11"/>
        <v>1.4018239299451272E-3</v>
      </c>
    </row>
    <row r="231" spans="11:14" x14ac:dyDescent="0.25">
      <c r="K231">
        <v>214</v>
      </c>
      <c r="L231" s="26">
        <f t="shared" si="9"/>
        <v>2.7643126873910392E-3</v>
      </c>
      <c r="M231" s="26">
        <f t="shared" si="10"/>
        <v>2.1120256794585472E-3</v>
      </c>
      <c r="N231" s="26">
        <f t="shared" si="11"/>
        <v>1.3817720559451345E-3</v>
      </c>
    </row>
    <row r="232" spans="11:14" x14ac:dyDescent="0.25">
      <c r="K232">
        <v>215</v>
      </c>
      <c r="L232" s="26">
        <f t="shared" si="9"/>
        <v>2.7408725019089004E-3</v>
      </c>
      <c r="M232" s="26">
        <f t="shared" si="10"/>
        <v>2.0884426555740922E-3</v>
      </c>
      <c r="N232" s="26">
        <f t="shared" si="11"/>
        <v>1.3618721472220647E-3</v>
      </c>
    </row>
    <row r="233" spans="11:14" x14ac:dyDescent="0.25">
      <c r="K233">
        <v>216</v>
      </c>
      <c r="L233" s="26">
        <f t="shared" si="9"/>
        <v>2.7173619924133869E-3</v>
      </c>
      <c r="M233" s="26">
        <f t="shared" si="10"/>
        <v>2.0649184828347542E-3</v>
      </c>
      <c r="N233" s="26">
        <f t="shared" si="11"/>
        <v>1.3421259276219497E-3</v>
      </c>
    </row>
    <row r="234" spans="11:14" x14ac:dyDescent="0.25">
      <c r="K234">
        <v>217</v>
      </c>
      <c r="L234" s="26">
        <f t="shared" si="9"/>
        <v>2.6937863979525707E-3</v>
      </c>
      <c r="M234" s="26">
        <f t="shared" si="10"/>
        <v>2.0414571306062519E-3</v>
      </c>
      <c r="N234" s="26">
        <f t="shared" si="11"/>
        <v>1.3225350507593016E-3</v>
      </c>
    </row>
    <row r="235" spans="11:14" x14ac:dyDescent="0.25">
      <c r="K235">
        <v>218</v>
      </c>
      <c r="L235" s="26">
        <f t="shared" si="9"/>
        <v>2.6701509316287872E-3</v>
      </c>
      <c r="M235" s="26">
        <f t="shared" si="10"/>
        <v>2.0180625047956061E-3</v>
      </c>
      <c r="N235" s="26">
        <f t="shared" si="11"/>
        <v>1.3031011003852328E-3</v>
      </c>
    </row>
    <row r="236" spans="11:14" x14ac:dyDescent="0.25">
      <c r="K236">
        <v>219</v>
      </c>
      <c r="L236" s="26">
        <f t="shared" si="9"/>
        <v>2.6464607787680455E-3</v>
      </c>
      <c r="M236" s="26">
        <f t="shared" si="10"/>
        <v>1.9947384470339925E-3</v>
      </c>
      <c r="N236" s="26">
        <f t="shared" si="11"/>
        <v>1.2838255907845536E-3</v>
      </c>
    </row>
    <row r="237" spans="11:14" x14ac:dyDescent="0.25">
      <c r="K237">
        <v>220</v>
      </c>
      <c r="L237" s="26">
        <f t="shared" si="9"/>
        <v>2.6227210951191007E-3</v>
      </c>
      <c r="M237" s="26">
        <f t="shared" si="10"/>
        <v>1.9714887339005571E-3</v>
      </c>
      <c r="N237" s="26">
        <f t="shared" si="11"/>
        <v>1.2647099672011928E-3</v>
      </c>
    </row>
    <row r="238" spans="11:14" x14ac:dyDescent="0.25">
      <c r="K238">
        <v>221</v>
      </c>
      <c r="L238" s="26">
        <f t="shared" si="9"/>
        <v>2.5989370050829934E-3</v>
      </c>
      <c r="M238" s="26">
        <f t="shared" si="10"/>
        <v>1.9483170761871807E-3</v>
      </c>
      <c r="N238" s="26">
        <f t="shared" si="11"/>
        <v>1.2457556062912729E-3</v>
      </c>
    </row>
    <row r="239" spans="11:14" x14ac:dyDescent="0.25">
      <c r="K239">
        <v>222</v>
      </c>
      <c r="L239" s="26">
        <f t="shared" si="9"/>
        <v>2.575113599973834E-3</v>
      </c>
      <c r="M239" s="26">
        <f t="shared" si="10"/>
        <v>1.9252271182041585E-3</v>
      </c>
      <c r="N239" s="26">
        <f t="shared" si="11"/>
        <v>1.2269638166031633E-3</v>
      </c>
    </row>
    <row r="240" spans="11:14" x14ac:dyDescent="0.25">
      <c r="K240">
        <v>223</v>
      </c>
      <c r="L240" s="26">
        <f t="shared" si="9"/>
        <v>2.5512559363115761E-3</v>
      </c>
      <c r="M240" s="26">
        <f t="shared" si="10"/>
        <v>1.9022224371267249E-3</v>
      </c>
      <c r="N240" s="26">
        <f t="shared" si="11"/>
        <v>1.208335839083827E-3</v>
      </c>
    </row>
    <row r="241" spans="11:14" x14ac:dyDescent="0.25">
      <c r="K241">
        <v>224</v>
      </c>
      <c r="L241" s="26">
        <f t="shared" si="9"/>
        <v>2.5273690341475041E-3</v>
      </c>
      <c r="M241" s="26">
        <f t="shared" si="10"/>
        <v>1.8793065423823255E-3</v>
      </c>
      <c r="N241" s="26">
        <f t="shared" si="11"/>
        <v>1.1898728476107689E-3</v>
      </c>
    </row>
    <row r="242" spans="11:14" x14ac:dyDescent="0.25">
      <c r="K242">
        <v>225</v>
      </c>
      <c r="L242" s="26">
        <f t="shared" si="9"/>
        <v>2.5034578754231213E-3</v>
      </c>
      <c r="M242" s="26">
        <f t="shared" si="10"/>
        <v>1.856482875078527E-3</v>
      </c>
      <c r="N242" s="26">
        <f t="shared" si="11"/>
        <v>1.1715759495488868E-3</v>
      </c>
    </row>
    <row r="243" spans="11:14" x14ac:dyDescent="0.25">
      <c r="K243">
        <v>226</v>
      </c>
      <c r="L243" s="26">
        <f t="shared" si="9"/>
        <v>2.4795274023631016E-3</v>
      </c>
      <c r="M243" s="26">
        <f t="shared" si="10"/>
        <v>1.8337548074713994E-3</v>
      </c>
      <c r="N243" s="26">
        <f t="shared" si="11"/>
        <v>1.1534461863315138E-3</v>
      </c>
    </row>
    <row r="244" spans="11:14" x14ac:dyDescent="0.25">
      <c r="K244">
        <v>227</v>
      </c>
      <c r="L244" s="26">
        <f t="shared" si="9"/>
        <v>2.4555825159029345E-3</v>
      </c>
      <c r="M244" s="26">
        <f t="shared" si="10"/>
        <v>1.8111256424742177E-3</v>
      </c>
      <c r="N244" s="26">
        <f t="shared" si="11"/>
        <v>1.1354845340649472E-3</v>
      </c>
    </row>
    <row r="245" spans="11:14" x14ac:dyDescent="0.25">
      <c r="K245">
        <v>228</v>
      </c>
      <c r="L245" s="26">
        <f t="shared" si="9"/>
        <v>2.431628074151866E-3</v>
      </c>
      <c r="M245" s="26">
        <f t="shared" si="10"/>
        <v>1.7885986132062635E-3</v>
      </c>
      <c r="N245" s="26">
        <f t="shared" si="11"/>
        <v>1.1176919041557415E-3</v>
      </c>
    </row>
    <row r="246" spans="11:14" x14ac:dyDescent="0.25">
      <c r="K246">
        <v>229</v>
      </c>
      <c r="L246" s="26">
        <f t="shared" si="9"/>
        <v>2.4076688908917041E-3</v>
      </c>
      <c r="M246" s="26">
        <f t="shared" si="10"/>
        <v>1.7661768825815195E-3</v>
      </c>
      <c r="N246" s="26">
        <f t="shared" si="11"/>
        <v>1.100069143960045E-3</v>
      </c>
    </row>
    <row r="247" spans="11:14" x14ac:dyDescent="0.25">
      <c r="K247">
        <v>230</v>
      </c>
      <c r="L247" s="26">
        <f t="shared" si="9"/>
        <v>2.383709734112038E-3</v>
      </c>
      <c r="M247" s="26">
        <f t="shared" si="10"/>
        <v>1.7438635429369927E-3</v>
      </c>
      <c r="N247" s="26">
        <f t="shared" si="11"/>
        <v>1.0826170374542508E-3</v>
      </c>
    </row>
    <row r="248" spans="11:14" x14ac:dyDescent="0.25">
      <c r="K248">
        <v>231</v>
      </c>
      <c r="L248" s="26">
        <f t="shared" si="9"/>
        <v>2.3597553245823678E-3</v>
      </c>
      <c r="M248" s="26">
        <f t="shared" si="10"/>
        <v>1.7216616157004034E-3</v>
      </c>
      <c r="N248" s="26">
        <f t="shared" si="11"/>
        <v>1.065336305926244E-3</v>
      </c>
    </row>
    <row r="249" spans="11:14" x14ac:dyDescent="0.25">
      <c r="K249">
        <v>232</v>
      </c>
      <c r="L249" s="26">
        <f t="shared" si="9"/>
        <v>2.3358103344616418E-3</v>
      </c>
      <c r="M249" s="26">
        <f t="shared" si="10"/>
        <v>1.6995740510969374E-3</v>
      </c>
      <c r="N249" s="26">
        <f t="shared" si="11"/>
        <v>1.0482276086864937E-3</v>
      </c>
    </row>
    <row r="250" spans="11:14" x14ac:dyDescent="0.25">
      <c r="K250">
        <v>233</v>
      </c>
      <c r="L250" s="26">
        <f t="shared" si="9"/>
        <v>2.3118793859456359E-3</v>
      </c>
      <c r="M250" s="26">
        <f t="shared" si="10"/>
        <v>1.6776037278947433E-3</v>
      </c>
      <c r="N250" s="26">
        <f t="shared" si="11"/>
        <v>1.0312915437982767E-3</v>
      </c>
    </row>
    <row r="251" spans="11:14" x14ac:dyDescent="0.25">
      <c r="K251">
        <v>234</v>
      </c>
      <c r="L251" s="26">
        <f t="shared" si="9"/>
        <v>2.2879670499526047E-3</v>
      </c>
      <c r="M251" s="26">
        <f t="shared" si="10"/>
        <v>1.6557534531888287E-3</v>
      </c>
      <c r="N251" s="26">
        <f t="shared" si="11"/>
        <v>1.0145286488262835E-3</v>
      </c>
    </row>
    <row r="252" spans="11:14" x14ac:dyDescent="0.25">
      <c r="K252">
        <v>235</v>
      </c>
      <c r="L252" s="26">
        <f t="shared" si="9"/>
        <v>2.2640778448475866E-3</v>
      </c>
      <c r="M252" s="26">
        <f t="shared" si="10"/>
        <v>1.6340259622229965E-3</v>
      </c>
      <c r="N252" s="26">
        <f t="shared" si="11"/>
        <v>9.9793940160287377E-4</v>
      </c>
    </row>
    <row r="253" spans="11:14" x14ac:dyDescent="0.25">
      <c r="K253">
        <v>236</v>
      </c>
      <c r="L253" s="26">
        <f t="shared" si="9"/>
        <v>2.2402162352057249E-3</v>
      </c>
      <c r="M253" s="26">
        <f t="shared" si="10"/>
        <v>1.6124239182494257E-3</v>
      </c>
      <c r="N253" s="26">
        <f t="shared" si="11"/>
        <v>9.8152422101124739E-4</v>
      </c>
    </row>
    <row r="254" spans="11:14" x14ac:dyDescent="0.25">
      <c r="K254">
        <v>237</v>
      </c>
      <c r="L254" s="26">
        <f t="shared" si="9"/>
        <v>2.2163866306149317E-3</v>
      </c>
      <c r="M254" s="26">
        <f t="shared" si="10"/>
        <v>1.590949912425499E-3</v>
      </c>
      <c r="N254" s="26">
        <f t="shared" si="11"/>
        <v>9.6528346778479185E-4</v>
      </c>
    </row>
    <row r="255" spans="11:14" x14ac:dyDescent="0.25">
      <c r="K255">
        <v>238</v>
      </c>
      <c r="L255" s="26">
        <f t="shared" si="9"/>
        <v>2.1925933845181873E-3</v>
      </c>
      <c r="M255" s="26">
        <f t="shared" si="10"/>
        <v>1.5696064637474422E-3</v>
      </c>
      <c r="N255" s="26">
        <f t="shared" si="11"/>
        <v>9.4921744532186958E-4</v>
      </c>
    </row>
    <row r="256" spans="11:14" x14ac:dyDescent="0.25">
      <c r="K256">
        <v>239</v>
      </c>
      <c r="L256" s="26">
        <f t="shared" si="9"/>
        <v>2.1688407930957462E-3</v>
      </c>
      <c r="M256" s="26">
        <f t="shared" si="10"/>
        <v>1.5483960190203288E-3</v>
      </c>
      <c r="N256" s="26">
        <f t="shared" si="11"/>
        <v>9.333264005153165E-4</v>
      </c>
    </row>
    <row r="257" spans="11:14" x14ac:dyDescent="0.25">
      <c r="K257">
        <v>240</v>
      </c>
      <c r="L257" s="26">
        <f t="shared" si="9"/>
        <v>2.1451330941874847E-3</v>
      </c>
      <c r="M257" s="26">
        <f t="shared" si="10"/>
        <v>1.5273209528639889E-3</v>
      </c>
      <c r="N257" s="26">
        <f t="shared" si="11"/>
        <v>9.1761052459591187E-4</v>
      </c>
    </row>
    <row r="258" spans="11:14" x14ac:dyDescent="0.25">
      <c r="K258">
        <v>241</v>
      </c>
      <c r="L258" s="26">
        <f t="shared" si="9"/>
        <v>2.121474466255594E-3</v>
      </c>
      <c r="M258" s="26">
        <f t="shared" si="10"/>
        <v>1.5063835677543303E-3</v>
      </c>
      <c r="N258" s="26">
        <f t="shared" si="11"/>
        <v>9.0206995398909814E-4</v>
      </c>
    </row>
    <row r="259" spans="11:14" x14ac:dyDescent="0.25">
      <c r="K259">
        <v>242</v>
      </c>
      <c r="L259" s="26">
        <f t="shared" si="9"/>
        <v>2.0978690273877965E-3</v>
      </c>
      <c r="M259" s="26">
        <f t="shared" si="10"/>
        <v>1.4855860940995718E-3</v>
      </c>
      <c r="N259" s="26">
        <f t="shared" si="11"/>
        <v>8.8670477118421738E-4</v>
      </c>
    </row>
    <row r="260" spans="11:14" x14ac:dyDescent="0.25">
      <c r="K260">
        <v>243</v>
      </c>
      <c r="L260" s="26">
        <f t="shared" si="9"/>
        <v>2.0743208343412299E-3</v>
      </c>
      <c r="M260" s="26">
        <f t="shared" si="10"/>
        <v>1.4649306903508686E-3</v>
      </c>
      <c r="N260" s="26">
        <f t="shared" si="11"/>
        <v>8.7151500561554612E-4</v>
      </c>
    </row>
    <row r="261" spans="11:14" x14ac:dyDescent="0.25">
      <c r="K261">
        <v>244</v>
      </c>
      <c r="L261" s="26">
        <f t="shared" si="9"/>
        <v>2.0508338816271191E-3</v>
      </c>
      <c r="M261" s="26">
        <f t="shared" si="10"/>
        <v>1.4444194431467953E-3</v>
      </c>
      <c r="N261" s="26">
        <f t="shared" si="11"/>
        <v>8.5650063455440886E-4</v>
      </c>
    </row>
    <row r="262" spans="11:14" x14ac:dyDescent="0.25">
      <c r="K262">
        <v>245</v>
      </c>
      <c r="L262" s="26">
        <f t="shared" si="9"/>
        <v>2.0274121006363154E-3</v>
      </c>
      <c r="M262" s="26">
        <f t="shared" si="10"/>
        <v>1.4240543674911266E-3</v>
      </c>
      <c r="N262" s="26">
        <f t="shared" si="11"/>
        <v>8.4166158401165377E-4</v>
      </c>
    </row>
    <row r="263" spans="11:14" x14ac:dyDescent="0.25">
      <c r="K263">
        <v>246</v>
      </c>
      <c r="L263" s="26">
        <f t="shared" si="9"/>
        <v>2.0040593588057684E-3</v>
      </c>
      <c r="M263" s="26">
        <f t="shared" si="10"/>
        <v>1.4038374069633597E-3</v>
      </c>
      <c r="N263" s="26">
        <f t="shared" si="11"/>
        <v>8.2699772964978482E-4</v>
      </c>
    </row>
    <row r="264" spans="11:14" x14ac:dyDescent="0.25">
      <c r="K264">
        <v>247</v>
      </c>
      <c r="L264" s="26">
        <f t="shared" si="9"/>
        <v>1.980779458825957E-3</v>
      </c>
      <c r="M264" s="26">
        <f t="shared" si="10"/>
        <v>1.3837704339613812E-3</v>
      </c>
      <c r="N264" s="26">
        <f t="shared" si="11"/>
        <v>8.1250889770404444E-4</v>
      </c>
    </row>
    <row r="265" spans="11:14" x14ac:dyDescent="0.25">
      <c r="K265">
        <v>248</v>
      </c>
      <c r="L265" s="26">
        <f t="shared" si="9"/>
        <v>1.9575761378892759E-3</v>
      </c>
      <c r="M265" s="26">
        <f t="shared" si="10"/>
        <v>1.363855249975697E-3</v>
      </c>
      <c r="N265" s="26">
        <f t="shared" si="11"/>
        <v>7.9819486591175138E-4</v>
      </c>
    </row>
    <row r="266" spans="11:14" x14ac:dyDescent="0.25">
      <c r="K266">
        <v>249</v>
      </c>
      <c r="L266" s="26">
        <f t="shared" si="9"/>
        <v>1.9344530669793574E-3</v>
      </c>
      <c r="M266" s="26">
        <f t="shared" si="10"/>
        <v>1.3440935858946019E-3</v>
      </c>
      <c r="N266" s="26">
        <f t="shared" si="11"/>
        <v>7.8405536444920039E-4</v>
      </c>
    </row>
    <row r="267" spans="11:14" x14ac:dyDescent="0.25">
      <c r="K267">
        <v>250</v>
      </c>
      <c r="L267" s="26">
        <f t="shared" si="9"/>
        <v>1.9114138502012679E-3</v>
      </c>
      <c r="M267" s="26">
        <f t="shared" si="10"/>
        <v>1.3244871023396789E-3</v>
      </c>
      <c r="N267" s="26">
        <f t="shared" si="11"/>
        <v>7.7009007687544001E-4</v>
      </c>
    </row>
    <row r="268" spans="11:14" x14ac:dyDescent="0.25">
      <c r="K268">
        <v>251</v>
      </c>
      <c r="L268" s="26">
        <f t="shared" si="9"/>
        <v>1.888462024152491E-3</v>
      </c>
      <c r="M268" s="26">
        <f t="shared" si="10"/>
        <v>1.3050373900309838E-3</v>
      </c>
      <c r="N268" s="26">
        <f t="shared" si="11"/>
        <v>7.5629864108225388E-4</v>
      </c>
    </row>
    <row r="269" spans="11:14" x14ac:dyDescent="0.25">
      <c r="K269">
        <v>252</v>
      </c>
      <c r="L269" s="26">
        <f t="shared" si="9"/>
        <v>1.8656010573346023E-3</v>
      </c>
      <c r="M269" s="26">
        <f t="shared" si="10"/>
        <v>1.285745970181275E-3</v>
      </c>
      <c r="N269" s="26">
        <f t="shared" si="11"/>
        <v>7.4268065024967378E-4</v>
      </c>
    </row>
    <row r="270" spans="11:14" x14ac:dyDescent="0.25">
      <c r="K270">
        <v>253</v>
      </c>
      <c r="L270" s="26">
        <f t="shared" si="9"/>
        <v>1.84283434960548E-3</v>
      </c>
      <c r="M270" s="26">
        <f t="shared" si="10"/>
        <v>1.266614294918633E-3</v>
      </c>
      <c r="N270" s="26">
        <f t="shared" si="11"/>
        <v>7.2923565380636534E-4</v>
      </c>
    </row>
    <row r="271" spans="11:14" x14ac:dyDescent="0.25">
      <c r="K271">
        <v>254</v>
      </c>
      <c r="L271" s="26">
        <f t="shared" si="9"/>
        <v>1.8201652316719014E-3</v>
      </c>
      <c r="M271" s="26">
        <f t="shared" si="10"/>
        <v>1.2476437477367977E-3</v>
      </c>
      <c r="N271" s="26">
        <f t="shared" si="11"/>
        <v>7.159631583942295E-4</v>
      </c>
    </row>
    <row r="272" spans="11:14" x14ac:dyDescent="0.25">
      <c r="K272">
        <v>255</v>
      </c>
      <c r="L272" s="26">
        <f t="shared" si="9"/>
        <v>1.7975969646223315E-3</v>
      </c>
      <c r="M272" s="26">
        <f t="shared" si="10"/>
        <v>1.2288356439725564E-3</v>
      </c>
      <c r="N272" s="26">
        <f t="shared" si="11"/>
        <v>7.0286262883658248E-4</v>
      </c>
    </row>
    <row r="273" spans="11:14" x14ac:dyDescent="0.25">
      <c r="K273">
        <v>256</v>
      </c>
      <c r="L273" s="26">
        <f t="shared" si="9"/>
        <v>1.7751327394996861E-3</v>
      </c>
      <c r="M273" s="26">
        <f t="shared" si="10"/>
        <v>1.2101912313094924E-3</v>
      </c>
      <c r="N273" s="26">
        <f t="shared" si="11"/>
        <v>6.899334891092751E-4</v>
      </c>
    </row>
    <row r="274" spans="11:14" x14ac:dyDescent="0.25">
      <c r="K274">
        <v>257</v>
      </c>
      <c r="L274" s="26">
        <f t="shared" ref="L274:L277" si="12">_xlfn.NORM.DIST(K274,$I$20,$J$20,FALSE)</f>
        <v>1.7527756769138388E-3</v>
      </c>
      <c r="M274" s="26">
        <f t="shared" si="10"/>
        <v>1.1917116903074037E-3</v>
      </c>
      <c r="N274" s="26">
        <f t="shared" si="11"/>
        <v>6.7717512331412705E-4</v>
      </c>
    </row>
    <row r="275" spans="11:14" x14ac:dyDescent="0.25">
      <c r="K275">
        <v>258</v>
      </c>
      <c r="L275" s="26">
        <f t="shared" si="12"/>
        <v>1.7305288266935945E-3</v>
      </c>
      <c r="M275" s="26">
        <f t="shared" ref="M275:M277" si="13">_xlfn.NORM.DIST(K275,$I$21,$J$20,FALSE)</f>
        <v>1.1733981349566951E-3</v>
      </c>
      <c r="N275" s="26">
        <f t="shared" ref="N275:N277" si="14">_xlfn.NORM.DIST(K275,$I$22,$J$20,FALSE)</f>
        <v>6.645868766540613E-4</v>
      </c>
    </row>
    <row r="276" spans="11:14" x14ac:dyDescent="0.25">
      <c r="K276">
        <v>259</v>
      </c>
      <c r="L276" s="26">
        <f t="shared" si="12"/>
        <v>1.7083951675778552E-3</v>
      </c>
      <c r="M276" s="26">
        <f t="shared" si="13"/>
        <v>1.1552516132570338E-3</v>
      </c>
      <c r="N276" s="26">
        <f t="shared" si="14"/>
        <v>6.52168056409333E-4</v>
      </c>
    </row>
    <row r="277" spans="11:14" x14ac:dyDescent="0.25">
      <c r="K277">
        <v>260</v>
      </c>
      <c r="L277" s="26">
        <f t="shared" si="12"/>
        <v>1.6863776069456597E-3</v>
      </c>
      <c r="M277" s="26">
        <f t="shared" si="13"/>
        <v>1.1372731078195639E-3</v>
      </c>
      <c r="N277" s="26">
        <f t="shared" si="14"/>
        <v>6.399179329142588E-4</v>
      </c>
    </row>
  </sheetData>
  <mergeCells count="5">
    <mergeCell ref="A3:A4"/>
    <mergeCell ref="B3:C3"/>
    <mergeCell ref="D3:E3"/>
    <mergeCell ref="B17:C17"/>
    <mergeCell ref="H17:I17"/>
  </mergeCells>
  <pageMargins left="0.7" right="0.7" top="0.78740157499999996" bottom="0.78740157499999996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C14" sqref="C14"/>
    </sheetView>
  </sheetViews>
  <sheetFormatPr baseColWidth="10" defaultRowHeight="15" x14ac:dyDescent="0.25"/>
  <cols>
    <col min="1" max="1" width="15.140625" customWidth="1"/>
  </cols>
  <sheetData>
    <row r="1" spans="1:3" x14ac:dyDescent="0.25">
      <c r="A1" s="6" t="s">
        <v>36</v>
      </c>
    </row>
    <row r="3" spans="1:3" x14ac:dyDescent="0.25">
      <c r="A3" s="28" t="s">
        <v>4</v>
      </c>
      <c r="B3" s="27" t="s">
        <v>20</v>
      </c>
      <c r="C3" s="27"/>
    </row>
    <row r="4" spans="1:3" x14ac:dyDescent="0.25">
      <c r="A4" s="28"/>
      <c r="B4" s="10" t="s">
        <v>13</v>
      </c>
      <c r="C4" s="10" t="s">
        <v>14</v>
      </c>
    </row>
    <row r="5" spans="1:3" x14ac:dyDescent="0.25">
      <c r="A5" s="20" t="s">
        <v>5</v>
      </c>
      <c r="B5">
        <v>13.4</v>
      </c>
      <c r="C5">
        <v>13.5</v>
      </c>
    </row>
    <row r="6" spans="1:3" x14ac:dyDescent="0.25">
      <c r="A6" s="20" t="s">
        <v>6</v>
      </c>
      <c r="B6">
        <v>12.5</v>
      </c>
      <c r="C6">
        <v>11.2</v>
      </c>
    </row>
    <row r="7" spans="1:3" x14ac:dyDescent="0.25">
      <c r="A7" s="14" t="s">
        <v>7</v>
      </c>
      <c r="B7">
        <v>11</v>
      </c>
      <c r="C7">
        <v>12.2</v>
      </c>
    </row>
    <row r="8" spans="1:3" x14ac:dyDescent="0.25">
      <c r="A8" s="14" t="s">
        <v>8</v>
      </c>
      <c r="B8">
        <v>13.9</v>
      </c>
      <c r="C8">
        <v>16.2</v>
      </c>
    </row>
    <row r="9" spans="1:3" x14ac:dyDescent="0.25">
      <c r="A9" s="14" t="s">
        <v>9</v>
      </c>
      <c r="B9">
        <v>14.2</v>
      </c>
      <c r="C9">
        <v>15.7</v>
      </c>
    </row>
    <row r="10" spans="1:3" x14ac:dyDescent="0.25">
      <c r="A10" s="14" t="s">
        <v>10</v>
      </c>
      <c r="B10">
        <v>11.2</v>
      </c>
      <c r="C10">
        <v>10.9</v>
      </c>
    </row>
    <row r="11" spans="1:3" x14ac:dyDescent="0.25">
      <c r="A11" s="14" t="s">
        <v>11</v>
      </c>
      <c r="B11">
        <v>13.3</v>
      </c>
      <c r="C11">
        <v>12.9</v>
      </c>
    </row>
    <row r="12" spans="1:3" x14ac:dyDescent="0.25">
      <c r="A12" s="14" t="s">
        <v>12</v>
      </c>
      <c r="B12">
        <v>10.5</v>
      </c>
      <c r="C12">
        <v>7.5</v>
      </c>
    </row>
    <row r="13" spans="1:3" x14ac:dyDescent="0.25">
      <c r="A13" s="1"/>
    </row>
    <row r="14" spans="1:3" x14ac:dyDescent="0.25">
      <c r="A14" s="1"/>
    </row>
    <row r="15" spans="1:3" x14ac:dyDescent="0.25">
      <c r="A15" s="1"/>
    </row>
    <row r="16" spans="1:3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</sheetData>
  <mergeCells count="2">
    <mergeCell ref="A3:A4"/>
    <mergeCell ref="B3:C3"/>
  </mergeCells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1"/>
  <sheetViews>
    <sheetView tabSelected="1" workbookViewId="0">
      <selection activeCell="D24" sqref="D24"/>
    </sheetView>
  </sheetViews>
  <sheetFormatPr baseColWidth="10" defaultRowHeight="15" x14ac:dyDescent="0.25"/>
  <sheetData>
    <row r="1" spans="1:12" x14ac:dyDescent="0.25">
      <c r="A1" s="8" t="s">
        <v>40</v>
      </c>
    </row>
    <row r="2" spans="1:12" x14ac:dyDescent="0.25">
      <c r="A2" s="8" t="s">
        <v>41</v>
      </c>
    </row>
    <row r="4" spans="1:12" x14ac:dyDescent="0.25">
      <c r="A4" s="15" t="s">
        <v>42</v>
      </c>
      <c r="B4" s="10" t="s">
        <v>35</v>
      </c>
    </row>
    <row r="5" spans="1:12" x14ac:dyDescent="0.25">
      <c r="A5" s="14" t="s">
        <v>60</v>
      </c>
      <c r="B5" s="9">
        <v>4.0000000000000001E-3</v>
      </c>
      <c r="C5">
        <v>45</v>
      </c>
      <c r="D5">
        <f>B5*C5</f>
        <v>0.18</v>
      </c>
      <c r="E5" s="25" t="s">
        <v>65</v>
      </c>
      <c r="F5" s="9">
        <f>B5+B6</f>
        <v>2.1000000000000001E-2</v>
      </c>
      <c r="G5">
        <v>60</v>
      </c>
      <c r="H5">
        <f>F5*G5</f>
        <v>1.26</v>
      </c>
    </row>
    <row r="6" spans="1:12" x14ac:dyDescent="0.25">
      <c r="A6" s="14" t="s">
        <v>59</v>
      </c>
      <c r="B6" s="9">
        <v>1.7000000000000001E-2</v>
      </c>
      <c r="C6">
        <v>70</v>
      </c>
      <c r="D6">
        <f t="shared" ref="D6:D23" si="0">B6*C6</f>
        <v>1.1900000000000002</v>
      </c>
      <c r="E6" s="25" t="s">
        <v>66</v>
      </c>
      <c r="F6" s="9">
        <f>B7+B8</f>
        <v>9.7000000000000003E-2</v>
      </c>
      <c r="G6">
        <v>100</v>
      </c>
      <c r="H6">
        <f t="shared" ref="H6:H23" si="1">F6*G6</f>
        <v>9.7000000000000011</v>
      </c>
    </row>
    <row r="7" spans="1:12" x14ac:dyDescent="0.25">
      <c r="A7" s="14" t="s">
        <v>58</v>
      </c>
      <c r="B7" s="9">
        <v>3.7999999999999999E-2</v>
      </c>
      <c r="C7">
        <v>90</v>
      </c>
      <c r="D7">
        <f t="shared" si="0"/>
        <v>3.42</v>
      </c>
      <c r="E7" s="25" t="s">
        <v>67</v>
      </c>
      <c r="F7" s="9">
        <f>B9+B10</f>
        <v>0.191</v>
      </c>
      <c r="G7">
        <v>140</v>
      </c>
      <c r="H7">
        <f t="shared" si="1"/>
        <v>26.740000000000002</v>
      </c>
    </row>
    <row r="8" spans="1:12" x14ac:dyDescent="0.25">
      <c r="A8" s="14" t="s">
        <v>57</v>
      </c>
      <c r="B8" s="9">
        <v>5.8999999999999997E-2</v>
      </c>
      <c r="C8">
        <v>110</v>
      </c>
      <c r="D8">
        <f t="shared" si="0"/>
        <v>6.4899999999999993</v>
      </c>
      <c r="E8" s="25" t="s">
        <v>68</v>
      </c>
      <c r="F8" s="9">
        <f>B11+B12</f>
        <v>0.24299999999999999</v>
      </c>
      <c r="G8">
        <v>180</v>
      </c>
      <c r="H8">
        <f t="shared" si="1"/>
        <v>43.74</v>
      </c>
    </row>
    <row r="9" spans="1:12" x14ac:dyDescent="0.25">
      <c r="A9" s="14" t="s">
        <v>56</v>
      </c>
      <c r="B9" s="9">
        <v>8.5000000000000006E-2</v>
      </c>
      <c r="C9">
        <v>130</v>
      </c>
      <c r="D9">
        <f t="shared" si="0"/>
        <v>11.05</v>
      </c>
      <c r="E9" s="25" t="s">
        <v>69</v>
      </c>
      <c r="F9" s="9">
        <f>B13+B14</f>
        <v>0.219</v>
      </c>
      <c r="G9">
        <v>220</v>
      </c>
      <c r="H9">
        <f t="shared" si="1"/>
        <v>48.18</v>
      </c>
    </row>
    <row r="10" spans="1:12" x14ac:dyDescent="0.25">
      <c r="A10" s="14" t="s">
        <v>55</v>
      </c>
      <c r="B10" s="9">
        <v>0.106</v>
      </c>
      <c r="C10">
        <v>150</v>
      </c>
      <c r="D10">
        <f t="shared" si="0"/>
        <v>15.9</v>
      </c>
      <c r="E10" s="25" t="s">
        <v>70</v>
      </c>
      <c r="F10" s="9">
        <f>B15+B16</f>
        <v>9.2999999999999999E-2</v>
      </c>
      <c r="G10">
        <v>260</v>
      </c>
      <c r="H10">
        <f t="shared" si="1"/>
        <v>24.18</v>
      </c>
    </row>
    <row r="11" spans="1:12" x14ac:dyDescent="0.25">
      <c r="A11" s="14" t="s">
        <v>54</v>
      </c>
      <c r="B11" s="9">
        <v>0.12</v>
      </c>
      <c r="C11">
        <v>170</v>
      </c>
      <c r="D11">
        <f t="shared" si="0"/>
        <v>20.399999999999999</v>
      </c>
      <c r="E11" s="25" t="s">
        <v>71</v>
      </c>
      <c r="F11" s="9">
        <f>B17+B18</f>
        <v>5.3000000000000005E-2</v>
      </c>
      <c r="G11">
        <v>300</v>
      </c>
      <c r="H11">
        <f t="shared" si="1"/>
        <v>15.900000000000002</v>
      </c>
    </row>
    <row r="12" spans="1:12" x14ac:dyDescent="0.25">
      <c r="A12" s="14" t="s">
        <v>53</v>
      </c>
      <c r="B12" s="9">
        <v>0.123</v>
      </c>
      <c r="C12">
        <v>190</v>
      </c>
      <c r="D12">
        <f t="shared" si="0"/>
        <v>23.37</v>
      </c>
      <c r="E12" s="25" t="s">
        <v>72</v>
      </c>
      <c r="F12" s="9">
        <f>SUM(B19:B23)</f>
        <v>8.3000000000000004E-2</v>
      </c>
      <c r="G12" s="33">
        <f>320+(560-320)/2</f>
        <v>440</v>
      </c>
      <c r="H12">
        <f t="shared" si="1"/>
        <v>36.520000000000003</v>
      </c>
    </row>
    <row r="13" spans="1:12" x14ac:dyDescent="0.25">
      <c r="A13" s="14" t="s">
        <v>52</v>
      </c>
      <c r="B13" s="9">
        <v>0.11899999999999999</v>
      </c>
      <c r="C13">
        <v>210</v>
      </c>
      <c r="D13">
        <f t="shared" si="0"/>
        <v>24.99</v>
      </c>
      <c r="H13">
        <f>SUM(H5:H12)</f>
        <v>206.22000000000003</v>
      </c>
    </row>
    <row r="14" spans="1:12" x14ac:dyDescent="0.25">
      <c r="A14" s="14" t="s">
        <v>51</v>
      </c>
      <c r="B14" s="9">
        <v>0.1</v>
      </c>
      <c r="C14">
        <v>230</v>
      </c>
      <c r="D14">
        <f t="shared" si="0"/>
        <v>23</v>
      </c>
      <c r="L14" t="s">
        <v>83</v>
      </c>
    </row>
    <row r="15" spans="1:12" x14ac:dyDescent="0.25">
      <c r="A15" s="14" t="s">
        <v>50</v>
      </c>
      <c r="B15" s="9">
        <v>5.5E-2</v>
      </c>
      <c r="C15">
        <v>250</v>
      </c>
      <c r="D15">
        <f t="shared" si="0"/>
        <v>13.75</v>
      </c>
    </row>
    <row r="16" spans="1:12" x14ac:dyDescent="0.25">
      <c r="A16" s="14" t="s">
        <v>49</v>
      </c>
      <c r="B16" s="9">
        <v>3.7999999999999999E-2</v>
      </c>
      <c r="C16">
        <v>270</v>
      </c>
      <c r="D16">
        <f t="shared" si="0"/>
        <v>10.26</v>
      </c>
    </row>
    <row r="17" spans="1:25" x14ac:dyDescent="0.25">
      <c r="A17" s="14" t="s">
        <v>48</v>
      </c>
      <c r="B17" s="9">
        <v>2.9000000000000001E-2</v>
      </c>
      <c r="C17">
        <v>290</v>
      </c>
      <c r="D17">
        <f t="shared" si="0"/>
        <v>8.41</v>
      </c>
    </row>
    <row r="18" spans="1:25" x14ac:dyDescent="0.25">
      <c r="A18" s="14" t="s">
        <v>47</v>
      </c>
      <c r="B18" s="9">
        <v>2.4E-2</v>
      </c>
      <c r="C18">
        <v>310</v>
      </c>
      <c r="D18">
        <f t="shared" si="0"/>
        <v>7.44</v>
      </c>
    </row>
    <row r="19" spans="1:25" x14ac:dyDescent="0.25">
      <c r="A19" s="14" t="s">
        <v>46</v>
      </c>
      <c r="B19" s="9">
        <v>0.02</v>
      </c>
      <c r="C19">
        <v>330</v>
      </c>
      <c r="D19">
        <f t="shared" si="0"/>
        <v>6.6000000000000005</v>
      </c>
    </row>
    <row r="20" spans="1:25" x14ac:dyDescent="0.25">
      <c r="A20" s="14" t="s">
        <v>45</v>
      </c>
      <c r="B20" s="9">
        <v>1.7999999999999999E-2</v>
      </c>
      <c r="C20">
        <v>350</v>
      </c>
      <c r="D20">
        <f t="shared" si="0"/>
        <v>6.3</v>
      </c>
    </row>
    <row r="21" spans="1:25" x14ac:dyDescent="0.25">
      <c r="A21" s="14" t="s">
        <v>44</v>
      </c>
      <c r="B21" s="9">
        <v>1.2999999999999999E-2</v>
      </c>
      <c r="C21">
        <v>370</v>
      </c>
      <c r="D21">
        <f t="shared" si="0"/>
        <v>4.8099999999999996</v>
      </c>
    </row>
    <row r="22" spans="1:25" x14ac:dyDescent="0.25">
      <c r="A22" s="14" t="s">
        <v>43</v>
      </c>
      <c r="B22" s="9">
        <v>1.2999999999999999E-2</v>
      </c>
      <c r="C22">
        <v>390</v>
      </c>
      <c r="D22">
        <f t="shared" si="0"/>
        <v>5.0699999999999994</v>
      </c>
    </row>
    <row r="23" spans="1:25" x14ac:dyDescent="0.25">
      <c r="A23" s="13" t="s">
        <v>61</v>
      </c>
      <c r="B23" s="9">
        <v>1.9E-2</v>
      </c>
      <c r="C23">
        <v>450</v>
      </c>
      <c r="D23">
        <f t="shared" si="0"/>
        <v>8.5499999999999989</v>
      </c>
    </row>
    <row r="24" spans="1:25" x14ac:dyDescent="0.25">
      <c r="A24" s="1"/>
      <c r="B24" s="9">
        <f>SUM(B5:B23)</f>
        <v>1.0000000000000002</v>
      </c>
      <c r="D24">
        <f>SUM(D5:D23)</f>
        <v>201.18</v>
      </c>
    </row>
    <row r="25" spans="1:25" x14ac:dyDescent="0.25">
      <c r="A25" s="1"/>
    </row>
    <row r="26" spans="1:25" x14ac:dyDescent="0.25">
      <c r="A26" s="21" t="s">
        <v>64</v>
      </c>
    </row>
    <row r="27" spans="1:25" x14ac:dyDescent="0.25">
      <c r="A27" s="1"/>
    </row>
    <row r="28" spans="1:25" s="1" customFormat="1" x14ac:dyDescent="0.25">
      <c r="A28" s="22"/>
      <c r="B28" s="31" t="s">
        <v>76</v>
      </c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22"/>
      <c r="O28" s="22"/>
      <c r="P28" s="22"/>
      <c r="Q28" s="22"/>
    </row>
    <row r="29" spans="1:25" s="1" customFormat="1" x14ac:dyDescent="0.25">
      <c r="A29" s="31" t="s">
        <v>73</v>
      </c>
      <c r="B29" s="31" t="s">
        <v>77</v>
      </c>
      <c r="C29" s="31"/>
      <c r="D29" s="31"/>
      <c r="E29" s="31"/>
      <c r="F29" s="31" t="s">
        <v>79</v>
      </c>
      <c r="G29" s="31"/>
      <c r="H29" s="31"/>
      <c r="I29" s="31"/>
      <c r="J29" s="31" t="s">
        <v>78</v>
      </c>
      <c r="K29" s="31"/>
      <c r="L29" s="31"/>
      <c r="M29" s="31"/>
      <c r="N29" s="22"/>
      <c r="O29" s="22"/>
      <c r="P29" s="22"/>
      <c r="Q29" s="22"/>
    </row>
    <row r="30" spans="1:25" s="1" customFormat="1" x14ac:dyDescent="0.25">
      <c r="A30" s="31"/>
      <c r="B30" s="22" t="s">
        <v>74</v>
      </c>
      <c r="C30" s="22" t="s">
        <v>0</v>
      </c>
      <c r="D30" s="22" t="s">
        <v>17</v>
      </c>
      <c r="E30" s="22" t="s">
        <v>75</v>
      </c>
      <c r="F30" s="22" t="s">
        <v>74</v>
      </c>
      <c r="G30" s="22" t="s">
        <v>0</v>
      </c>
      <c r="H30" s="22" t="s">
        <v>17</v>
      </c>
      <c r="I30" s="22" t="s">
        <v>75</v>
      </c>
      <c r="J30" s="22" t="s">
        <v>74</v>
      </c>
      <c r="K30" s="22" t="s">
        <v>0</v>
      </c>
      <c r="L30" s="22" t="s">
        <v>17</v>
      </c>
      <c r="M30" s="22" t="s">
        <v>75</v>
      </c>
      <c r="N30" s="22"/>
      <c r="O30" s="22" t="s">
        <v>82</v>
      </c>
      <c r="P30" s="22" t="s">
        <v>81</v>
      </c>
      <c r="Q30" s="22" t="s">
        <v>80</v>
      </c>
    </row>
    <row r="31" spans="1:25" x14ac:dyDescent="0.25">
      <c r="A31" s="22" t="s">
        <v>65</v>
      </c>
      <c r="B31" s="23">
        <v>4.2999999999999997E-2</v>
      </c>
      <c r="C31" s="23">
        <v>6.7000000000000004E-2</v>
      </c>
      <c r="D31" s="23">
        <v>9.1999999999999998E-2</v>
      </c>
      <c r="E31" s="23">
        <v>0.10199999999999999</v>
      </c>
      <c r="F31" s="23">
        <v>7.8E-2</v>
      </c>
      <c r="G31" s="23">
        <v>8.8999999999999996E-2</v>
      </c>
      <c r="H31" s="23">
        <v>8.3000000000000004E-2</v>
      </c>
      <c r="I31" s="23">
        <v>6.5000000000000002E-2</v>
      </c>
      <c r="J31" s="23">
        <v>0.151</v>
      </c>
      <c r="K31" s="23">
        <v>0.13200000000000001</v>
      </c>
      <c r="L31" s="23">
        <v>0.16500000000000001</v>
      </c>
      <c r="M31" s="23">
        <v>0.223</v>
      </c>
      <c r="N31" s="23"/>
      <c r="O31" s="23" t="s">
        <v>77</v>
      </c>
      <c r="P31" s="23">
        <v>0.45369999999999999</v>
      </c>
      <c r="Q31" s="23">
        <f>P31/P34</f>
        <v>0.545837343599615</v>
      </c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22" t="s">
        <v>66</v>
      </c>
      <c r="B32" s="23">
        <v>0.17799999999999999</v>
      </c>
      <c r="C32" s="23">
        <v>0.249</v>
      </c>
      <c r="D32" s="23">
        <v>0.34899999999999998</v>
      </c>
      <c r="E32" s="23">
        <v>0.39600000000000002</v>
      </c>
      <c r="F32" s="23">
        <v>0.221</v>
      </c>
      <c r="G32" s="23">
        <v>0.317</v>
      </c>
      <c r="H32" s="23">
        <v>0.36699999999999999</v>
      </c>
      <c r="I32" s="23">
        <v>0.39900000000000002</v>
      </c>
      <c r="J32" s="23">
        <v>0.308</v>
      </c>
      <c r="K32" s="23">
        <v>0.42599999999999999</v>
      </c>
      <c r="L32" s="23">
        <v>0.499</v>
      </c>
      <c r="M32" s="23">
        <v>0.47599999999999998</v>
      </c>
      <c r="N32" s="23"/>
      <c r="O32" s="23" t="s">
        <v>79</v>
      </c>
      <c r="P32" s="23">
        <v>0.3085</v>
      </c>
      <c r="Q32" s="23">
        <f>P32/P34</f>
        <v>0.37115014436958615</v>
      </c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22" t="s">
        <v>67</v>
      </c>
      <c r="B33" s="23">
        <v>0.27400000000000002</v>
      </c>
      <c r="C33" s="23">
        <v>0.32600000000000001</v>
      </c>
      <c r="D33" s="23">
        <v>0.34300000000000003</v>
      </c>
      <c r="E33" s="23">
        <v>0.33500000000000002</v>
      </c>
      <c r="F33" s="23">
        <v>0.29699999999999999</v>
      </c>
      <c r="G33" s="23">
        <v>0.34399999999999997</v>
      </c>
      <c r="H33" s="23">
        <v>0.378</v>
      </c>
      <c r="I33" s="23">
        <v>0.36399999999999999</v>
      </c>
      <c r="J33" s="23">
        <v>0.314</v>
      </c>
      <c r="K33" s="23">
        <v>0.29899999999999999</v>
      </c>
      <c r="L33" s="23">
        <v>0.26900000000000002</v>
      </c>
      <c r="M33" s="23">
        <v>0.248</v>
      </c>
      <c r="N33" s="23"/>
      <c r="O33" s="23" t="s">
        <v>78</v>
      </c>
      <c r="P33" s="23">
        <v>6.9000000000000006E-2</v>
      </c>
      <c r="Q33" s="23">
        <f>P33/P34</f>
        <v>8.301251203079886E-2</v>
      </c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22" t="s">
        <v>68</v>
      </c>
      <c r="B34" s="23">
        <v>0.23499999999999999</v>
      </c>
      <c r="C34" s="23">
        <v>0.217</v>
      </c>
      <c r="D34" s="23">
        <v>0.157</v>
      </c>
      <c r="E34" s="23">
        <v>0.126</v>
      </c>
      <c r="F34" s="23">
        <v>0.224</v>
      </c>
      <c r="G34" s="23">
        <v>0.16</v>
      </c>
      <c r="H34" s="23">
        <v>0.127</v>
      </c>
      <c r="I34" s="23">
        <v>0.13300000000000001</v>
      </c>
      <c r="J34" s="23">
        <v>0.126</v>
      </c>
      <c r="K34" s="23">
        <v>0.10199999999999999</v>
      </c>
      <c r="L34" s="23">
        <v>0.05</v>
      </c>
      <c r="M34" s="23">
        <v>0.04</v>
      </c>
      <c r="N34" s="23"/>
      <c r="O34" s="23"/>
      <c r="P34" s="23">
        <f>SUM(P31:P33)</f>
        <v>0.83119999999999994</v>
      </c>
      <c r="Q34" s="23">
        <f>SUM(Q31:Q33)</f>
        <v>1</v>
      </c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22" t="s">
        <v>69</v>
      </c>
      <c r="B35" s="23">
        <v>0.14000000000000001</v>
      </c>
      <c r="C35" s="23">
        <v>9.1999999999999998E-2</v>
      </c>
      <c r="D35" s="23">
        <v>4.2000000000000003E-2</v>
      </c>
      <c r="E35" s="23">
        <v>3.1E-2</v>
      </c>
      <c r="F35" s="23">
        <v>0.109</v>
      </c>
      <c r="G35" s="23">
        <v>6.2E-2</v>
      </c>
      <c r="H35" s="23">
        <v>0.03</v>
      </c>
      <c r="I35" s="23">
        <v>2.8000000000000001E-2</v>
      </c>
      <c r="J35" s="23">
        <v>5.7000000000000002E-2</v>
      </c>
      <c r="K35" s="23">
        <v>2.5000000000000001E-2</v>
      </c>
      <c r="L35" s="23">
        <v>8.9999999999999993E-3</v>
      </c>
      <c r="M35" s="23">
        <v>0.01</v>
      </c>
      <c r="N35" s="23"/>
      <c r="O35" s="23"/>
      <c r="P35" s="23"/>
      <c r="Q35" s="23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22" t="s">
        <v>70</v>
      </c>
      <c r="B36" s="23">
        <v>7.0999999999999994E-2</v>
      </c>
      <c r="C36" s="23">
        <v>3.2000000000000001E-2</v>
      </c>
      <c r="D36" s="23">
        <v>1.2E-2</v>
      </c>
      <c r="E36" s="23">
        <v>7.0000000000000001E-3</v>
      </c>
      <c r="F36" s="23">
        <v>4.4999999999999998E-2</v>
      </c>
      <c r="G36" s="23">
        <v>0.02</v>
      </c>
      <c r="H36" s="23">
        <v>8.0000000000000002E-3</v>
      </c>
      <c r="I36" s="23">
        <v>6.0000000000000001E-3</v>
      </c>
      <c r="J36" s="23">
        <v>2.5000000000000001E-2</v>
      </c>
      <c r="K36" s="23">
        <v>7.0000000000000001E-3</v>
      </c>
      <c r="L36" s="23">
        <v>5.0000000000000001E-3</v>
      </c>
      <c r="M36" s="23">
        <v>2E-3</v>
      </c>
      <c r="N36" s="23"/>
      <c r="O36" s="23"/>
      <c r="P36" s="23"/>
      <c r="Q36" s="23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22" t="s">
        <v>71</v>
      </c>
      <c r="B37" s="23">
        <v>3.5999999999999997E-2</v>
      </c>
      <c r="C37" s="23">
        <v>0.01</v>
      </c>
      <c r="D37" s="23">
        <v>3.0000000000000001E-3</v>
      </c>
      <c r="E37" s="23">
        <v>2E-3</v>
      </c>
      <c r="F37" s="23">
        <v>1.6E-2</v>
      </c>
      <c r="G37" s="23">
        <v>5.0000000000000001E-3</v>
      </c>
      <c r="H37" s="23">
        <v>3.0000000000000001E-3</v>
      </c>
      <c r="I37" s="23">
        <v>1E-3</v>
      </c>
      <c r="J37" s="23">
        <v>1.2999999999999999E-2</v>
      </c>
      <c r="K37" s="23">
        <v>3.0000000000000001E-3</v>
      </c>
      <c r="L37" s="23">
        <v>1E-3</v>
      </c>
      <c r="M37" s="23">
        <v>0</v>
      </c>
      <c r="N37" s="23"/>
      <c r="O37" s="23"/>
      <c r="P37" s="23"/>
      <c r="Q37" s="23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22" t="s">
        <v>72</v>
      </c>
      <c r="B38" s="23">
        <v>2.1999999999999999E-2</v>
      </c>
      <c r="C38" s="23">
        <v>7.0000000000000001E-3</v>
      </c>
      <c r="D38" s="23">
        <v>2E-3</v>
      </c>
      <c r="E38" s="23">
        <v>1E-3</v>
      </c>
      <c r="F38" s="23">
        <v>1.0999999999999999E-2</v>
      </c>
      <c r="G38" s="23">
        <v>3.0000000000000001E-3</v>
      </c>
      <c r="H38" s="23">
        <v>4.0000000000000001E-3</v>
      </c>
      <c r="I38" s="23">
        <v>4.0000000000000001E-3</v>
      </c>
      <c r="J38" s="23">
        <v>6.0000000000000001E-3</v>
      </c>
      <c r="K38" s="23">
        <v>4.0000000000000001E-3</v>
      </c>
      <c r="L38" s="23">
        <v>2E-3</v>
      </c>
      <c r="M38" s="23">
        <v>1E-3</v>
      </c>
      <c r="N38" s="24"/>
      <c r="O38" s="24"/>
      <c r="P38" s="24"/>
      <c r="Q38" s="24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>
        <f>SUM(B31:B38)</f>
        <v>0.999</v>
      </c>
      <c r="C39" s="9">
        <f t="shared" ref="C39:M39" si="2">SUM(C31:C38)</f>
        <v>1</v>
      </c>
      <c r="D39" s="9">
        <f t="shared" si="2"/>
        <v>1</v>
      </c>
      <c r="E39" s="9">
        <f t="shared" si="2"/>
        <v>1</v>
      </c>
      <c r="F39" s="9">
        <f t="shared" si="2"/>
        <v>1.0009999999999999</v>
      </c>
      <c r="G39" s="9">
        <f t="shared" si="2"/>
        <v>1</v>
      </c>
      <c r="H39" s="9">
        <f t="shared" si="2"/>
        <v>1</v>
      </c>
      <c r="I39" s="9">
        <f t="shared" si="2"/>
        <v>1</v>
      </c>
      <c r="J39" s="9">
        <f t="shared" si="2"/>
        <v>1</v>
      </c>
      <c r="K39" s="9">
        <f t="shared" si="2"/>
        <v>0.998</v>
      </c>
      <c r="L39" s="9">
        <f t="shared" si="2"/>
        <v>1</v>
      </c>
      <c r="M39" s="9">
        <f t="shared" si="2"/>
        <v>1</v>
      </c>
    </row>
    <row r="40" spans="1:25" x14ac:dyDescent="0.25">
      <c r="A40" s="1"/>
    </row>
    <row r="41" spans="1:25" x14ac:dyDescent="0.25">
      <c r="A41" s="32" t="s">
        <v>73</v>
      </c>
      <c r="B41" s="27" t="s">
        <v>33</v>
      </c>
      <c r="C41" s="27"/>
      <c r="D41" s="27"/>
      <c r="E41" s="27"/>
    </row>
    <row r="42" spans="1:25" x14ac:dyDescent="0.25">
      <c r="A42" s="32"/>
      <c r="B42" s="11" t="s">
        <v>74</v>
      </c>
      <c r="C42" s="11" t="s">
        <v>0</v>
      </c>
      <c r="D42" s="11" t="s">
        <v>17</v>
      </c>
      <c r="E42" s="11" t="s">
        <v>75</v>
      </c>
    </row>
    <row r="43" spans="1:25" x14ac:dyDescent="0.25">
      <c r="A43" s="25" t="s">
        <v>65</v>
      </c>
      <c r="B43" s="9">
        <f>B31*$Q$31+F31*$Q$32+J31*$Q$33</f>
        <v>6.4955606352261788E-2</v>
      </c>
      <c r="C43" s="9">
        <f>C31*$Q$31+G31*$Q$32+K31*$Q$33</f>
        <v>8.0561116458132825E-2</v>
      </c>
      <c r="D43" s="9">
        <f>D31*$Q$31+H31*$Q$32+L31*$Q$33</f>
        <v>9.4719562078922043E-2</v>
      </c>
      <c r="E43" s="9">
        <f>E31*$Q$31+I31*$Q$32+M31*$Q$33</f>
        <v>9.8311958614051981E-2</v>
      </c>
      <c r="F43">
        <v>50</v>
      </c>
      <c r="G43" s="33">
        <f>$F43*B43</f>
        <v>3.2477803176130893</v>
      </c>
      <c r="H43" s="33">
        <f t="shared" ref="H43:J50" si="3">$F43*C43</f>
        <v>4.0280558229066417</v>
      </c>
      <c r="I43" s="33">
        <f t="shared" si="3"/>
        <v>4.7359781039461017</v>
      </c>
      <c r="J43" s="33">
        <f t="shared" si="3"/>
        <v>4.9155979307025994</v>
      </c>
    </row>
    <row r="44" spans="1:25" x14ac:dyDescent="0.25">
      <c r="A44" s="25" t="s">
        <v>66</v>
      </c>
      <c r="B44" s="9">
        <f t="shared" ref="B44:C50" si="4">B32*$Q$31+F32*$Q$32+J32*$Q$33</f>
        <v>0.20475108277189608</v>
      </c>
      <c r="C44" s="9">
        <f t="shared" si="4"/>
        <v>0.28893142444658326</v>
      </c>
      <c r="D44" s="9">
        <f t="shared" ref="D44:D50" si="5">D32*$Q$31+H32*$Q$32+L32*$Q$33</f>
        <v>0.36813257940327238</v>
      </c>
      <c r="E44" s="9">
        <f>E32*$Q$31+I32*$Q$32+M32*$Q$33</f>
        <v>0.4037544513955727</v>
      </c>
      <c r="F44">
        <v>90</v>
      </c>
      <c r="G44" s="33">
        <f t="shared" ref="G44:G50" si="6">$F44*B44</f>
        <v>18.427597449470646</v>
      </c>
      <c r="H44" s="33">
        <f t="shared" si="3"/>
        <v>26.003828200192494</v>
      </c>
      <c r="I44" s="33">
        <f t="shared" si="3"/>
        <v>33.131932146294517</v>
      </c>
      <c r="J44" s="33">
        <f t="shared" si="3"/>
        <v>36.337900625601542</v>
      </c>
    </row>
    <row r="45" spans="1:25" x14ac:dyDescent="0.25">
      <c r="A45" s="25" t="s">
        <v>67</v>
      </c>
      <c r="B45" s="9">
        <f t="shared" si="4"/>
        <v>0.28585695380173243</v>
      </c>
      <c r="C45" s="9">
        <f t="shared" si="4"/>
        <v>0.33043936477382096</v>
      </c>
      <c r="D45" s="9">
        <f t="shared" si="5"/>
        <v>0.34984732916265637</v>
      </c>
      <c r="E45" s="9">
        <f t="shared" ref="E45:E46" si="7">E33*$Q$31+I33*$Q$32+M33*$Q$33</f>
        <v>0.33854126564003856</v>
      </c>
      <c r="F45">
        <v>130</v>
      </c>
      <c r="G45" s="33">
        <f t="shared" si="6"/>
        <v>37.161403994225218</v>
      </c>
      <c r="H45" s="33">
        <f t="shared" si="3"/>
        <v>42.957117420596724</v>
      </c>
      <c r="I45" s="33">
        <f t="shared" si="3"/>
        <v>45.480152791145329</v>
      </c>
      <c r="J45" s="33">
        <f t="shared" si="3"/>
        <v>44.010364533205014</v>
      </c>
    </row>
    <row r="46" spans="1:25" x14ac:dyDescent="0.25">
      <c r="A46" s="25" t="s">
        <v>68</v>
      </c>
      <c r="B46" s="9">
        <f t="shared" si="4"/>
        <v>0.22186898460057747</v>
      </c>
      <c r="C46" s="9">
        <f t="shared" si="4"/>
        <v>0.18629800288739173</v>
      </c>
      <c r="D46" s="9">
        <f t="shared" si="5"/>
        <v>0.13698315688161694</v>
      </c>
      <c r="E46" s="9">
        <f t="shared" si="7"/>
        <v>0.12145897497593841</v>
      </c>
      <c r="F46">
        <v>170</v>
      </c>
      <c r="G46" s="33">
        <f t="shared" si="6"/>
        <v>37.717727382098168</v>
      </c>
      <c r="H46" s="33">
        <f t="shared" si="3"/>
        <v>31.670660490856594</v>
      </c>
      <c r="I46" s="33">
        <f t="shared" si="3"/>
        <v>23.287136669874879</v>
      </c>
      <c r="J46" s="33">
        <f t="shared" si="3"/>
        <v>20.648025745909528</v>
      </c>
    </row>
    <row r="47" spans="1:25" x14ac:dyDescent="0.25">
      <c r="A47" s="25" t="s">
        <v>69</v>
      </c>
      <c r="B47" s="9">
        <f t="shared" si="4"/>
        <v>0.12160430702598653</v>
      </c>
      <c r="C47" s="9">
        <f>C35*$Q$31+G35*$Q$32+K35*$Q$33</f>
        <v>7.5303657362848886E-2</v>
      </c>
      <c r="D47" s="9">
        <f t="shared" si="5"/>
        <v>3.4806785370548599E-2</v>
      </c>
      <c r="E47" s="9">
        <f>E35*$Q$31+I35*$Q$32+M35*$Q$33</f>
        <v>2.814328681424447E-2</v>
      </c>
      <c r="F47">
        <v>210</v>
      </c>
      <c r="G47" s="33">
        <f t="shared" si="6"/>
        <v>25.53690447545717</v>
      </c>
      <c r="H47" s="33">
        <f t="shared" si="3"/>
        <v>15.813768046198266</v>
      </c>
      <c r="I47" s="33">
        <f t="shared" si="3"/>
        <v>7.3094249278152059</v>
      </c>
      <c r="J47" s="33">
        <f t="shared" si="3"/>
        <v>5.9100902309913392</v>
      </c>
    </row>
    <row r="48" spans="1:25" x14ac:dyDescent="0.25">
      <c r="A48" s="25" t="s">
        <v>70</v>
      </c>
      <c r="B48" s="9">
        <f t="shared" si="4"/>
        <v>5.7531520692974014E-2</v>
      </c>
      <c r="C48" s="9">
        <f t="shared" si="4"/>
        <v>2.5470885466794997E-2</v>
      </c>
      <c r="D48" s="9">
        <f t="shared" si="5"/>
        <v>9.9343118383060647E-3</v>
      </c>
      <c r="E48" s="9">
        <f>E36*$Q$31+I36*$Q$32+M36*$Q$33</f>
        <v>6.2137872954764195E-3</v>
      </c>
      <c r="F48">
        <v>250</v>
      </c>
      <c r="G48" s="33">
        <f t="shared" si="6"/>
        <v>14.382880173243503</v>
      </c>
      <c r="H48" s="33">
        <f t="shared" si="3"/>
        <v>6.3677213666987491</v>
      </c>
      <c r="I48" s="33">
        <f t="shared" si="3"/>
        <v>2.4835779595765164</v>
      </c>
      <c r="J48" s="33">
        <f t="shared" si="3"/>
        <v>1.5534468238691048</v>
      </c>
    </row>
    <row r="49" spans="1:10" x14ac:dyDescent="0.25">
      <c r="A49" s="25" t="s">
        <v>71</v>
      </c>
      <c r="B49" s="9">
        <f t="shared" si="4"/>
        <v>2.6667709335899899E-2</v>
      </c>
      <c r="C49" s="9">
        <f t="shared" si="4"/>
        <v>7.5631616939364783E-3</v>
      </c>
      <c r="D49" s="9">
        <f t="shared" si="5"/>
        <v>2.8339749759384021E-3</v>
      </c>
      <c r="E49" s="9">
        <f t="shared" ref="E49:E50" si="8">E37*$Q$31+I37*$Q$32+M37*$Q$33</f>
        <v>1.4628248315688161E-3</v>
      </c>
      <c r="F49">
        <v>290</v>
      </c>
      <c r="G49" s="33">
        <f t="shared" si="6"/>
        <v>7.7336357074109712</v>
      </c>
      <c r="H49" s="33">
        <f t="shared" si="3"/>
        <v>2.1933168912415786</v>
      </c>
      <c r="I49" s="33">
        <f t="shared" si="3"/>
        <v>0.82185274302213662</v>
      </c>
      <c r="J49" s="33">
        <f t="shared" si="3"/>
        <v>0.4242192011549567</v>
      </c>
    </row>
    <row r="50" spans="1:10" x14ac:dyDescent="0.25">
      <c r="A50" s="25" t="s">
        <v>72</v>
      </c>
      <c r="B50" s="9">
        <f t="shared" si="4"/>
        <v>1.6589148219441772E-2</v>
      </c>
      <c r="C50" s="9">
        <f t="shared" si="4"/>
        <v>5.2663618864292588E-3</v>
      </c>
      <c r="D50" s="9">
        <f t="shared" si="5"/>
        <v>2.7423002887391719E-3</v>
      </c>
      <c r="E50" s="9">
        <f t="shared" si="8"/>
        <v>2.1134504331087583E-3</v>
      </c>
      <c r="F50" s="33">
        <f>320+(560-320)/2</f>
        <v>440</v>
      </c>
      <c r="G50" s="33">
        <f t="shared" si="6"/>
        <v>7.2992252165543796</v>
      </c>
      <c r="H50" s="33">
        <f t="shared" si="3"/>
        <v>2.3171992300288737</v>
      </c>
      <c r="I50" s="33">
        <f t="shared" si="3"/>
        <v>1.2066121270452357</v>
      </c>
      <c r="J50" s="33">
        <f t="shared" si="3"/>
        <v>0.92991819056785363</v>
      </c>
    </row>
    <row r="51" spans="1:10" x14ac:dyDescent="0.25">
      <c r="B51" s="9">
        <f>SUM(B43:B50)</f>
        <v>0.99982531280077003</v>
      </c>
      <c r="C51" s="9">
        <f t="shared" ref="C51:E51" si="9">SUM(C43:C50)</f>
        <v>0.99983397497593829</v>
      </c>
      <c r="D51" s="9">
        <f t="shared" si="9"/>
        <v>1</v>
      </c>
      <c r="E51" s="9">
        <f t="shared" si="9"/>
        <v>1</v>
      </c>
      <c r="G51" s="33">
        <f>SUM(G43:G50)</f>
        <v>151.50715471607316</v>
      </c>
      <c r="H51" s="33">
        <f t="shared" ref="H51:J51" si="10">SUM(H43:H50)</f>
        <v>131.35166746871991</v>
      </c>
      <c r="I51" s="33">
        <f t="shared" si="10"/>
        <v>118.45666746871993</v>
      </c>
      <c r="J51" s="33">
        <f t="shared" si="10"/>
        <v>114.72956328200195</v>
      </c>
    </row>
  </sheetData>
  <mergeCells count="7">
    <mergeCell ref="B28:M28"/>
    <mergeCell ref="A41:A42"/>
    <mergeCell ref="B41:E41"/>
    <mergeCell ref="B29:E29"/>
    <mergeCell ref="A29:A30"/>
    <mergeCell ref="J29:M29"/>
    <mergeCell ref="F29:I29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ApartmentsPerBuilding</vt:lpstr>
      <vt:lpstr>sqm</vt:lpstr>
      <vt:lpstr>YearOfConstruction</vt:lpstr>
      <vt:lpstr>DemandPerSqmPerYear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Annika</dc:creator>
  <cp:lastModifiedBy>Molitor, Christoph</cp:lastModifiedBy>
  <dcterms:created xsi:type="dcterms:W3CDTF">2014-09-29T09:39:01Z</dcterms:created>
  <dcterms:modified xsi:type="dcterms:W3CDTF">2014-11-20T15:01:55Z</dcterms:modified>
</cp:coreProperties>
</file>