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wsl.localhost\Ubuntu\home\cmoodie\repos\decorum-generator\docs\"/>
    </mc:Choice>
  </mc:AlternateContent>
  <xr:revisionPtr revIDLastSave="0" documentId="13_ncr:1_{309179F1-2134-420F-A3C0-D6F403B4D7A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ata" sheetId="1" r:id="rId1"/>
    <sheet name="Terms and Clarific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3" i="1" l="1"/>
  <c r="D84" i="1"/>
  <c r="D85" i="1"/>
  <c r="D68" i="1"/>
  <c r="D69" i="1"/>
  <c r="D70" i="1"/>
  <c r="D58" i="1"/>
  <c r="D49" i="1"/>
  <c r="D38" i="1"/>
  <c r="D39" i="1"/>
  <c r="D26" i="1"/>
  <c r="D25" i="1"/>
  <c r="D24" i="1"/>
  <c r="D7" i="1"/>
  <c r="D6" i="1"/>
  <c r="D5" i="1"/>
  <c r="D99" i="1"/>
  <c r="D96" i="1" s="1"/>
  <c r="D97" i="1"/>
  <c r="D98" i="1"/>
  <c r="D95" i="1" s="1"/>
  <c r="D63" i="1"/>
  <c r="D62" i="1"/>
  <c r="D61" i="1"/>
  <c r="D60" i="1"/>
  <c r="D64" i="1"/>
  <c r="D59" i="1"/>
  <c r="D57" i="1"/>
  <c r="D56" i="1"/>
  <c r="D55" i="1"/>
  <c r="D54" i="1"/>
  <c r="D53" i="1"/>
  <c r="D52" i="1"/>
  <c r="D51" i="1"/>
  <c r="D50" i="1"/>
  <c r="D48" i="1"/>
  <c r="D47" i="1"/>
  <c r="D46" i="1"/>
  <c r="D45" i="1"/>
  <c r="D44" i="1"/>
  <c r="D43" i="1"/>
  <c r="D42" i="1"/>
  <c r="D41" i="1"/>
  <c r="D40" i="1"/>
  <c r="D37" i="1"/>
  <c r="D36" i="1"/>
  <c r="D35" i="1"/>
  <c r="D34" i="1"/>
  <c r="D33" i="1"/>
  <c r="D19" i="1"/>
  <c r="D17" i="1"/>
  <c r="D18" i="1"/>
  <c r="D20" i="1" s="1"/>
  <c r="D32" i="1"/>
  <c r="D31" i="1"/>
  <c r="D30" i="1"/>
  <c r="D28" i="1"/>
  <c r="D27" i="1"/>
  <c r="D29" i="1"/>
  <c r="D23" i="1"/>
  <c r="D22" i="1"/>
  <c r="D21" i="1"/>
  <c r="D10" i="1"/>
  <c r="D88" i="1" s="1"/>
  <c r="D9" i="1"/>
  <c r="D8" i="1"/>
  <c r="D13" i="1"/>
  <c r="D91" i="1" s="1"/>
  <c r="D12" i="1"/>
  <c r="D11" i="1"/>
  <c r="D16" i="1"/>
  <c r="D15" i="1"/>
  <c r="D14" i="1"/>
  <c r="D3" i="1"/>
  <c r="D4" i="1"/>
  <c r="D2" i="1"/>
  <c r="D80" i="1" s="1"/>
  <c r="D90" i="1" l="1"/>
  <c r="D81" i="1"/>
  <c r="D92" i="1"/>
  <c r="D87" i="1"/>
  <c r="D89" i="1"/>
  <c r="D86" i="1"/>
  <c r="D82" i="1"/>
  <c r="D93" i="1"/>
  <c r="D65" i="1"/>
  <c r="D94" i="1"/>
  <c r="D75" i="1"/>
  <c r="D79" i="1"/>
  <c r="D78" i="1"/>
  <c r="D77" i="1"/>
  <c r="D76" i="1"/>
  <c r="D74" i="1"/>
  <c r="D73" i="1"/>
  <c r="D72" i="1"/>
  <c r="D71" i="1"/>
  <c r="D67" i="1"/>
  <c r="D66" i="1"/>
</calcChain>
</file>

<file path=xl/sharedStrings.xml><?xml version="1.0" encoding="utf-8"?>
<sst xmlns="http://schemas.openxmlformats.org/spreadsheetml/2006/main" count="354" uniqueCount="35">
  <si>
    <t>Constraint ID</t>
  </si>
  <si>
    <t>Target ID</t>
  </si>
  <si>
    <t>Scope ID</t>
  </si>
  <si>
    <t>SSRF</t>
  </si>
  <si>
    <t>SpecificObject</t>
  </si>
  <si>
    <t>House</t>
  </si>
  <si>
    <t>Room</t>
  </si>
  <si>
    <t>NumOf-0</t>
  </si>
  <si>
    <t>Floor/Side</t>
  </si>
  <si>
    <t>Colour</t>
  </si>
  <si>
    <t>Style</t>
  </si>
  <si>
    <t>Type</t>
  </si>
  <si>
    <t>NumOf-1</t>
  </si>
  <si>
    <t>AnyStyle</t>
  </si>
  <si>
    <t>AnyColour</t>
  </si>
  <si>
    <t>Approximate?</t>
  </si>
  <si>
    <t>YES</t>
  </si>
  <si>
    <t>NumOf-2</t>
  </si>
  <si>
    <t>Weak Forcing?</t>
  </si>
  <si>
    <t>Strong Forcing?</t>
  </si>
  <si>
    <t>NumOf-3</t>
  </si>
  <si>
    <t>NumOf-4</t>
  </si>
  <si>
    <t>AnyOf</t>
  </si>
  <si>
    <t>AtMostOneOf</t>
  </si>
  <si>
    <t>NumComp-More</t>
  </si>
  <si>
    <t>NumComp-Equal</t>
  </si>
  <si>
    <t>Term</t>
  </si>
  <si>
    <t>Definition</t>
  </si>
  <si>
    <t>Weak Forcing</t>
  </si>
  <si>
    <t>Strong Forcing</t>
  </si>
  <si>
    <t>The player, based on this condition alone, knows what a specific space(s) MUST be</t>
  </si>
  <si>
    <t>The player, based on this condition alone, knows what a specific space(s) MUSTN'T be</t>
  </si>
  <si>
    <t>Clarification</t>
  </si>
  <si>
    <t>RoomsWIth and FloorsWith are approximated as Room and Floor respectively</t>
  </si>
  <si>
    <t>SpecificWallColour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</si>
</sst>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1">
    <dxf>
      <numFmt numFmtId="165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36E74D-88DF-4DB2-9D30-246D894EAF2D}" name="Table1" displayName="Table1" ref="A1:G305" totalsRowShown="0">
  <autoFilter ref="A1:G305" xr:uid="{AE36E74D-88DF-4DB2-9D30-246D894EAF2D}"/>
  <tableColumns count="7">
    <tableColumn id="1" xr3:uid="{03224D1B-2FBE-4BD2-911D-9232265F10D4}" name="Constraint ID"/>
    <tableColumn id="2" xr3:uid="{C70078BA-414C-4CF0-B03C-CC5957496966}" name="Target ID"/>
    <tableColumn id="3" xr3:uid="{4D4AF38D-9C05-46CF-A879-24E3E62A03FE}" name="Scope ID"/>
    <tableColumn id="4" xr3:uid="{C2F19E50-7EE5-46D9-B53F-A7ADD7BE783A}" name="SSRF" dataDxfId="0"/>
    <tableColumn id="5" xr3:uid="{84F53DD8-C2B9-484F-9C06-482A546A439C}" name="Approximate?"/>
    <tableColumn id="6" xr3:uid="{402E4534-71C1-4F8D-8644-DEFCF38E7D8C}" name="Weak Forcing?"/>
    <tableColumn id="7" xr3:uid="{F0637042-5B25-4C7C-9FBA-42A224ACC299}" name="Strong Forcing?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1EF48A-FE1B-42B5-B836-35F47FF7F1EF}" name="Table4" displayName="Table4" ref="A1:B9" totalsRowShown="0">
  <autoFilter ref="A1:B9" xr:uid="{D81EF48A-FE1B-42B5-B836-35F47FF7F1EF}"/>
  <tableColumns count="2">
    <tableColumn id="1" xr3:uid="{631E41FC-3148-4C38-8C8F-283EDB00F4F1}" name="Term"/>
    <tableColumn id="2" xr3:uid="{487D312A-5913-4D5C-A54D-EBE8529AA186}" name="Defini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615941-0234-44D1-B184-11F98AADA3C9}" name="Table5" displayName="Table5" ref="B11:B15" totalsRowShown="0">
  <autoFilter ref="B11:B15" xr:uid="{99615941-0234-44D1-B184-11F98AADA3C9}"/>
  <tableColumns count="1">
    <tableColumn id="1" xr3:uid="{4ADBABCE-3F8C-4263-B853-9AF29732EDD2}" name="Clarifi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topLeftCell="A79" workbookViewId="0">
      <selection activeCell="D103" sqref="D103"/>
    </sheetView>
  </sheetViews>
  <sheetFormatPr defaultRowHeight="15" x14ac:dyDescent="0.25"/>
  <cols>
    <col min="1" max="3" width="19.85546875" customWidth="1"/>
    <col min="4" max="4" width="19.85546875" style="1" customWidth="1"/>
    <col min="5" max="9" width="19.85546875" customWidth="1"/>
  </cols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t="s">
        <v>15</v>
      </c>
      <c r="F1" t="s">
        <v>18</v>
      </c>
      <c r="G1" t="s">
        <v>19</v>
      </c>
    </row>
    <row r="2" spans="1:7" x14ac:dyDescent="0.25">
      <c r="A2" t="s">
        <v>7</v>
      </c>
      <c r="B2" t="s">
        <v>4</v>
      </c>
      <c r="C2" t="s">
        <v>5</v>
      </c>
      <c r="D2" s="1">
        <f>(4/5)^4</f>
        <v>0.40960000000000019</v>
      </c>
      <c r="F2" t="s">
        <v>16</v>
      </c>
    </row>
    <row r="3" spans="1:7" x14ac:dyDescent="0.25">
      <c r="A3" t="s">
        <v>7</v>
      </c>
      <c r="B3" t="s">
        <v>4</v>
      </c>
      <c r="C3" t="s">
        <v>8</v>
      </c>
      <c r="D3" s="1">
        <f>(4/5)^2</f>
        <v>0.64000000000000012</v>
      </c>
      <c r="F3" t="s">
        <v>16</v>
      </c>
    </row>
    <row r="4" spans="1:7" x14ac:dyDescent="0.25">
      <c r="A4" t="s">
        <v>7</v>
      </c>
      <c r="B4" t="s">
        <v>4</v>
      </c>
      <c r="C4" t="s">
        <v>6</v>
      </c>
      <c r="D4" s="1">
        <f>4/5</f>
        <v>0.8</v>
      </c>
      <c r="F4" t="s">
        <v>16</v>
      </c>
    </row>
    <row r="5" spans="1:7" x14ac:dyDescent="0.25">
      <c r="A5" t="s">
        <v>7</v>
      </c>
      <c r="B5" t="s">
        <v>34</v>
      </c>
      <c r="C5" t="s">
        <v>5</v>
      </c>
      <c r="D5" s="1">
        <f>(3/4)^4</f>
        <v>0.31640625</v>
      </c>
      <c r="F5" t="s">
        <v>16</v>
      </c>
    </row>
    <row r="6" spans="1:7" x14ac:dyDescent="0.25">
      <c r="A6" t="s">
        <v>7</v>
      </c>
      <c r="B6" t="s">
        <v>34</v>
      </c>
      <c r="C6" t="s">
        <v>8</v>
      </c>
      <c r="D6" s="1">
        <f>(3/4)^2</f>
        <v>0.5625</v>
      </c>
      <c r="F6" t="s">
        <v>16</v>
      </c>
    </row>
    <row r="7" spans="1:7" x14ac:dyDescent="0.25">
      <c r="A7" t="s">
        <v>7</v>
      </c>
      <c r="B7" t="s">
        <v>34</v>
      </c>
      <c r="C7" t="s">
        <v>6</v>
      </c>
      <c r="D7" s="1">
        <f>3/4</f>
        <v>0.75</v>
      </c>
      <c r="F7" t="s">
        <v>16</v>
      </c>
    </row>
    <row r="8" spans="1:7" x14ac:dyDescent="0.25">
      <c r="A8" t="s">
        <v>7</v>
      </c>
      <c r="B8" t="s">
        <v>11</v>
      </c>
      <c r="C8" t="s">
        <v>5</v>
      </c>
      <c r="D8" s="1">
        <f>(1/5)^4</f>
        <v>1.6000000000000007E-3</v>
      </c>
      <c r="F8" t="s">
        <v>16</v>
      </c>
    </row>
    <row r="9" spans="1:7" x14ac:dyDescent="0.25">
      <c r="A9" t="s">
        <v>7</v>
      </c>
      <c r="B9" t="s">
        <v>11</v>
      </c>
      <c r="C9" t="s">
        <v>8</v>
      </c>
      <c r="D9" s="1">
        <f>(1/5)^2</f>
        <v>4.0000000000000008E-2</v>
      </c>
      <c r="F9" t="s">
        <v>16</v>
      </c>
    </row>
    <row r="10" spans="1:7" x14ac:dyDescent="0.25">
      <c r="A10" t="s">
        <v>7</v>
      </c>
      <c r="B10" t="s">
        <v>11</v>
      </c>
      <c r="C10" t="s">
        <v>6</v>
      </c>
      <c r="D10" s="1">
        <f>1/5</f>
        <v>0.2</v>
      </c>
      <c r="F10" t="s">
        <v>16</v>
      </c>
    </row>
    <row r="11" spans="1:7" x14ac:dyDescent="0.25">
      <c r="A11" t="s">
        <v>7</v>
      </c>
      <c r="B11" t="s">
        <v>10</v>
      </c>
      <c r="C11" t="s">
        <v>5</v>
      </c>
      <c r="D11" s="1">
        <f>(4/5)^12</f>
        <v>6.8719476736000096E-2</v>
      </c>
      <c r="F11" t="s">
        <v>16</v>
      </c>
    </row>
    <row r="12" spans="1:7" x14ac:dyDescent="0.25">
      <c r="A12" t="s">
        <v>7</v>
      </c>
      <c r="B12" t="s">
        <v>10</v>
      </c>
      <c r="C12" t="s">
        <v>8</v>
      </c>
      <c r="D12" s="1">
        <f>(4/5)^6</f>
        <v>0.26214400000000015</v>
      </c>
      <c r="F12" t="s">
        <v>16</v>
      </c>
    </row>
    <row r="13" spans="1:7" x14ac:dyDescent="0.25">
      <c r="A13" t="s">
        <v>7</v>
      </c>
      <c r="B13" t="s">
        <v>10</v>
      </c>
      <c r="C13" t="s">
        <v>6</v>
      </c>
      <c r="D13" s="1">
        <f>(4/5)^3</f>
        <v>0.51200000000000012</v>
      </c>
      <c r="F13" t="s">
        <v>16</v>
      </c>
    </row>
    <row r="14" spans="1:7" x14ac:dyDescent="0.25">
      <c r="A14" t="s">
        <v>7</v>
      </c>
      <c r="B14" t="s">
        <v>9</v>
      </c>
      <c r="C14" t="s">
        <v>5</v>
      </c>
      <c r="D14" s="1">
        <f>(3/4)^4*(4/5)^12</f>
        <v>2.1743271936000029E-2</v>
      </c>
      <c r="F14" t="s">
        <v>16</v>
      </c>
    </row>
    <row r="15" spans="1:7" x14ac:dyDescent="0.25">
      <c r="A15" t="s">
        <v>7</v>
      </c>
      <c r="B15" t="s">
        <v>9</v>
      </c>
      <c r="C15" t="s">
        <v>8</v>
      </c>
      <c r="D15" s="1">
        <f>(3/4)^2*(4/5)^6</f>
        <v>0.14745600000000009</v>
      </c>
      <c r="F15" t="s">
        <v>16</v>
      </c>
    </row>
    <row r="16" spans="1:7" x14ac:dyDescent="0.25">
      <c r="A16" t="s">
        <v>7</v>
      </c>
      <c r="B16" t="s">
        <v>9</v>
      </c>
      <c r="C16" t="s">
        <v>6</v>
      </c>
      <c r="D16" s="1">
        <f>(3/4)*(4/5)^3</f>
        <v>0.38400000000000012</v>
      </c>
      <c r="F16" t="s">
        <v>16</v>
      </c>
    </row>
    <row r="17" spans="1:7" x14ac:dyDescent="0.25">
      <c r="A17" t="s">
        <v>7</v>
      </c>
      <c r="B17" t="s">
        <v>13</v>
      </c>
      <c r="C17" t="s">
        <v>5</v>
      </c>
      <c r="D17" s="1">
        <f>4*(4/5)^12</f>
        <v>0.27487790694400038</v>
      </c>
      <c r="E17" t="s">
        <v>16</v>
      </c>
      <c r="F17" t="s">
        <v>16</v>
      </c>
    </row>
    <row r="18" spans="1:7" x14ac:dyDescent="0.25">
      <c r="A18" t="s">
        <v>7</v>
      </c>
      <c r="B18" t="s">
        <v>13</v>
      </c>
      <c r="C18" t="s">
        <v>8</v>
      </c>
      <c r="D18" s="1">
        <f>1 - FACT(6)*((1/5)^6 + (1/5)^5*(4/5)/2 +(1/5)^5*(4/5)/6 + (1/5)^4*(4/5)*(3/5)/4)</f>
        <v>0.69279999999999986</v>
      </c>
      <c r="F18" t="s">
        <v>16</v>
      </c>
    </row>
    <row r="19" spans="1:7" x14ac:dyDescent="0.25">
      <c r="A19" t="s">
        <v>7</v>
      </c>
      <c r="B19" t="s">
        <v>14</v>
      </c>
      <c r="C19" t="s">
        <v>5</v>
      </c>
      <c r="D19" s="1">
        <f>4*(4/5)^12*(3/4)^4</f>
        <v>8.6973087744000116E-2</v>
      </c>
      <c r="F19" t="s">
        <v>16</v>
      </c>
    </row>
    <row r="20" spans="1:7" x14ac:dyDescent="0.25">
      <c r="A20" t="s">
        <v>7</v>
      </c>
      <c r="B20" t="s">
        <v>14</v>
      </c>
      <c r="C20" t="s">
        <v>8</v>
      </c>
      <c r="D20" s="1">
        <f>D18/3</f>
        <v>0.2309333333333333</v>
      </c>
      <c r="E20" t="s">
        <v>16</v>
      </c>
      <c r="F20" t="s">
        <v>16</v>
      </c>
    </row>
    <row r="21" spans="1:7" x14ac:dyDescent="0.25">
      <c r="A21" t="s">
        <v>12</v>
      </c>
      <c r="B21" t="s">
        <v>4</v>
      </c>
      <c r="C21" t="s">
        <v>5</v>
      </c>
      <c r="D21" s="1">
        <f>4*(1/5)*(4/5)^3</f>
        <v>0.40960000000000013</v>
      </c>
    </row>
    <row r="22" spans="1:7" x14ac:dyDescent="0.25">
      <c r="A22" t="s">
        <v>12</v>
      </c>
      <c r="B22" t="s">
        <v>4</v>
      </c>
      <c r="C22" t="s">
        <v>8</v>
      </c>
      <c r="D22" s="1">
        <f>2*(1/5)*(4/5)</f>
        <v>0.32000000000000006</v>
      </c>
    </row>
    <row r="23" spans="1:7" x14ac:dyDescent="0.25">
      <c r="A23" t="s">
        <v>12</v>
      </c>
      <c r="B23" t="s">
        <v>4</v>
      </c>
      <c r="C23" t="s">
        <v>6</v>
      </c>
      <c r="D23" s="1">
        <f>1/5</f>
        <v>0.2</v>
      </c>
      <c r="F23" t="s">
        <v>16</v>
      </c>
      <c r="G23" t="s">
        <v>16</v>
      </c>
    </row>
    <row r="24" spans="1:7" x14ac:dyDescent="0.25">
      <c r="A24" t="s">
        <v>12</v>
      </c>
      <c r="B24" t="s">
        <v>34</v>
      </c>
      <c r="C24" t="s">
        <v>5</v>
      </c>
      <c r="D24" s="1">
        <f>4*(1/4)*(3/4)^3</f>
        <v>0.421875</v>
      </c>
    </row>
    <row r="25" spans="1:7" x14ac:dyDescent="0.25">
      <c r="A25" t="s">
        <v>12</v>
      </c>
      <c r="B25" t="s">
        <v>34</v>
      </c>
      <c r="C25" t="s">
        <v>8</v>
      </c>
      <c r="D25" s="1">
        <f>2*(1/4)*(3/4)</f>
        <v>0.375</v>
      </c>
    </row>
    <row r="26" spans="1:7" x14ac:dyDescent="0.25">
      <c r="A26" t="s">
        <v>12</v>
      </c>
      <c r="B26" t="s">
        <v>34</v>
      </c>
      <c r="C26" t="s">
        <v>6</v>
      </c>
      <c r="D26" s="1">
        <f>1/4</f>
        <v>0.25</v>
      </c>
      <c r="F26" t="s">
        <v>16</v>
      </c>
      <c r="G26" t="s">
        <v>16</v>
      </c>
    </row>
    <row r="27" spans="1:7" x14ac:dyDescent="0.25">
      <c r="A27" t="s">
        <v>12</v>
      </c>
      <c r="B27" t="s">
        <v>11</v>
      </c>
      <c r="C27" t="s">
        <v>5</v>
      </c>
      <c r="D27" s="1">
        <f>4*(4/5)*(1/5)^3</f>
        <v>2.5600000000000008E-2</v>
      </c>
    </row>
    <row r="28" spans="1:7" x14ac:dyDescent="0.25">
      <c r="A28" t="s">
        <v>12</v>
      </c>
      <c r="B28" t="s">
        <v>11</v>
      </c>
      <c r="C28" t="s">
        <v>8</v>
      </c>
      <c r="D28" s="1">
        <f>2*(4/5)*(1/5)</f>
        <v>0.32000000000000006</v>
      </c>
    </row>
    <row r="29" spans="1:7" x14ac:dyDescent="0.25">
      <c r="A29" t="s">
        <v>12</v>
      </c>
      <c r="B29" t="s">
        <v>11</v>
      </c>
      <c r="C29" t="s">
        <v>6</v>
      </c>
      <c r="D29" s="1">
        <f>4/5</f>
        <v>0.8</v>
      </c>
      <c r="F29" t="s">
        <v>16</v>
      </c>
    </row>
    <row r="30" spans="1:7" x14ac:dyDescent="0.25">
      <c r="A30" t="s">
        <v>12</v>
      </c>
      <c r="B30" t="s">
        <v>10</v>
      </c>
      <c r="C30" t="s">
        <v>5</v>
      </c>
      <c r="D30" s="1">
        <f>12*(1/5)*(4/5)^11</f>
        <v>0.20615843020800026</v>
      </c>
    </row>
    <row r="31" spans="1:7" x14ac:dyDescent="0.25">
      <c r="A31" t="s">
        <v>12</v>
      </c>
      <c r="B31" t="s">
        <v>10</v>
      </c>
      <c r="C31" t="s">
        <v>8</v>
      </c>
      <c r="D31" s="1">
        <f>6*(1/5)*(4/5)^5</f>
        <v>0.39321600000000029</v>
      </c>
    </row>
    <row r="32" spans="1:7" x14ac:dyDescent="0.25">
      <c r="A32" t="s">
        <v>12</v>
      </c>
      <c r="B32" t="s">
        <v>10</v>
      </c>
      <c r="C32" t="s">
        <v>6</v>
      </c>
      <c r="D32" s="1">
        <f>3*(1/5)*(4/5)^2</f>
        <v>0.38400000000000012</v>
      </c>
    </row>
    <row r="33" spans="1:7" x14ac:dyDescent="0.25">
      <c r="A33" t="s">
        <v>12</v>
      </c>
      <c r="B33" t="s">
        <v>9</v>
      </c>
      <c r="C33" t="s">
        <v>5</v>
      </c>
      <c r="D33" s="1">
        <f>(3/4)^4*12*(1/5)*(4/5)^11 + 4*(1/4)*(3/4)^3*(4/5)^12</f>
        <v>9.4220845056000105E-2</v>
      </c>
    </row>
    <row r="34" spans="1:7" x14ac:dyDescent="0.25">
      <c r="A34" t="s">
        <v>12</v>
      </c>
      <c r="B34" t="s">
        <v>9</v>
      </c>
      <c r="C34" t="s">
        <v>8</v>
      </c>
      <c r="D34" s="1">
        <f>(3/4)^2*6*(1/5)*(4/5)^5 + 2*(1/4)*(3/4)*(4/5)^6</f>
        <v>0.31948800000000022</v>
      </c>
    </row>
    <row r="35" spans="1:7" x14ac:dyDescent="0.25">
      <c r="A35" t="s">
        <v>12</v>
      </c>
      <c r="B35" t="s">
        <v>9</v>
      </c>
      <c r="C35" t="s">
        <v>6</v>
      </c>
      <c r="D35" s="1">
        <f>(3/4)*3*(1/5)*(4/5)^2 + (1/4)*(4/5)^3</f>
        <v>0.41600000000000015</v>
      </c>
    </row>
    <row r="36" spans="1:7" x14ac:dyDescent="0.25">
      <c r="A36" t="s">
        <v>17</v>
      </c>
      <c r="B36" t="s">
        <v>4</v>
      </c>
      <c r="C36" t="s">
        <v>5</v>
      </c>
      <c r="D36" s="1">
        <f>COMBIN(4,2)*(1/5)^2*(4/5)^2</f>
        <v>0.15360000000000007</v>
      </c>
    </row>
    <row r="37" spans="1:7" x14ac:dyDescent="0.25">
      <c r="A37" t="s">
        <v>17</v>
      </c>
      <c r="B37" t="s">
        <v>4</v>
      </c>
      <c r="C37" t="s">
        <v>8</v>
      </c>
      <c r="D37" s="1">
        <f>(1/5)^2</f>
        <v>4.0000000000000008E-2</v>
      </c>
      <c r="F37" t="s">
        <v>16</v>
      </c>
      <c r="G37" t="s">
        <v>16</v>
      </c>
    </row>
    <row r="38" spans="1:7" x14ac:dyDescent="0.25">
      <c r="A38" t="s">
        <v>17</v>
      </c>
      <c r="B38" t="s">
        <v>34</v>
      </c>
      <c r="C38" t="s">
        <v>5</v>
      </c>
      <c r="D38" s="1">
        <f>COMBIN(4,2)*(1/4)^2*(3/4)^2</f>
        <v>0.2109375</v>
      </c>
    </row>
    <row r="39" spans="1:7" x14ac:dyDescent="0.25">
      <c r="A39" t="s">
        <v>17</v>
      </c>
      <c r="B39" t="s">
        <v>34</v>
      </c>
      <c r="C39" t="s">
        <v>8</v>
      </c>
      <c r="D39" s="1">
        <f>(1/4)^2</f>
        <v>6.25E-2</v>
      </c>
      <c r="F39" t="s">
        <v>16</v>
      </c>
      <c r="G39" t="s">
        <v>16</v>
      </c>
    </row>
    <row r="40" spans="1:7" x14ac:dyDescent="0.25">
      <c r="A40" t="s">
        <v>17</v>
      </c>
      <c r="B40" t="s">
        <v>11</v>
      </c>
      <c r="C40" t="s">
        <v>5</v>
      </c>
      <c r="D40" s="1">
        <f>COMBIN(4,2)*(4/5)^2*(1/5)^2</f>
        <v>0.15360000000000007</v>
      </c>
    </row>
    <row r="41" spans="1:7" x14ac:dyDescent="0.25">
      <c r="A41" t="s">
        <v>17</v>
      </c>
      <c r="B41" t="s">
        <v>11</v>
      </c>
      <c r="C41" t="s">
        <v>8</v>
      </c>
      <c r="D41" s="1">
        <f>4/5*4/5</f>
        <v>0.64</v>
      </c>
      <c r="F41" t="s">
        <v>16</v>
      </c>
    </row>
    <row r="42" spans="1:7" x14ac:dyDescent="0.25">
      <c r="A42" t="s">
        <v>17</v>
      </c>
      <c r="B42" t="s">
        <v>10</v>
      </c>
      <c r="C42" t="s">
        <v>5</v>
      </c>
      <c r="D42" s="1">
        <f>COMBIN(12,2)*(1/5)^2*(4/5)^10</f>
        <v>0.28346784153600035</v>
      </c>
    </row>
    <row r="43" spans="1:7" x14ac:dyDescent="0.25">
      <c r="A43" t="s">
        <v>17</v>
      </c>
      <c r="B43" t="s">
        <v>10</v>
      </c>
      <c r="C43" t="s">
        <v>8</v>
      </c>
      <c r="D43" s="1">
        <f>COMBIN(6,2)*(1/5)^2*(4/5)^4</f>
        <v>0.24576000000000015</v>
      </c>
    </row>
    <row r="44" spans="1:7" x14ac:dyDescent="0.25">
      <c r="A44" t="s">
        <v>17</v>
      </c>
      <c r="B44" t="s">
        <v>10</v>
      </c>
      <c r="C44" t="s">
        <v>6</v>
      </c>
      <c r="D44" s="1">
        <f>COMBIN(3,2)*(1/5)^2*(4/5)</f>
        <v>9.600000000000003E-2</v>
      </c>
    </row>
    <row r="45" spans="1:7" x14ac:dyDescent="0.25">
      <c r="A45" t="s">
        <v>17</v>
      </c>
      <c r="B45" t="s">
        <v>9</v>
      </c>
      <c r="C45" t="s">
        <v>5</v>
      </c>
      <c r="D45" s="1">
        <f>(3/4)^4*COMBIN(12,2)*(1/5)^2*(4/5)^10 + COMBIN(4,1)*(1/4)*(3/4)^3*COMBIN(12,1)*(1/5)*(4/5)^11 + COMBIN(4,2)*(1/4)^2*(3/4)^2*(4/5)^12</f>
        <v>0.19115959910400021</v>
      </c>
    </row>
    <row r="46" spans="1:7" x14ac:dyDescent="0.25">
      <c r="A46" t="s">
        <v>17</v>
      </c>
      <c r="B46" t="s">
        <v>9</v>
      </c>
      <c r="C46" t="s">
        <v>8</v>
      </c>
      <c r="D46" s="1">
        <f>(3/4)^2*COMBIN(6,2)*(1/5)^2*(4/5)^4 + COMBIN(2,1)*(1/4)*(3/4)*COMBIN(6,1)*(1/5)*(4/5)^5 + (1/4)^2*(4/5)^12</f>
        <v>0.28999096729600016</v>
      </c>
    </row>
    <row r="47" spans="1:7" x14ac:dyDescent="0.25">
      <c r="A47" t="s">
        <v>17</v>
      </c>
      <c r="B47" t="s">
        <v>9</v>
      </c>
      <c r="C47" t="s">
        <v>6</v>
      </c>
      <c r="D47" s="1">
        <f>(3/4)*COMBIN(3,2)*(1/5)^2*(4/5) + (1/4)*COMBIN(3,1)*(1/5)*(4/5)^2</f>
        <v>0.16800000000000004</v>
      </c>
    </row>
    <row r="48" spans="1:7" x14ac:dyDescent="0.25">
      <c r="A48" t="s">
        <v>20</v>
      </c>
      <c r="B48" t="s">
        <v>4</v>
      </c>
      <c r="C48" t="s">
        <v>5</v>
      </c>
      <c r="D48" s="1">
        <f>COMBIN(4,3)*(1/5)^3*(4/5)</f>
        <v>2.5600000000000008E-2</v>
      </c>
    </row>
    <row r="49" spans="1:7" x14ac:dyDescent="0.25">
      <c r="A49" t="s">
        <v>20</v>
      </c>
      <c r="B49" t="s">
        <v>34</v>
      </c>
      <c r="C49" t="s">
        <v>5</v>
      </c>
      <c r="D49" s="1">
        <f>COMBIN(4,3)*(1/4)^3*(3/4)</f>
        <v>4.6875E-2</v>
      </c>
    </row>
    <row r="50" spans="1:7" x14ac:dyDescent="0.25">
      <c r="A50" t="s">
        <v>20</v>
      </c>
      <c r="B50" t="s">
        <v>11</v>
      </c>
      <c r="C50" t="s">
        <v>5</v>
      </c>
      <c r="D50" s="1">
        <f>COMBIN(4,3)*(4/5)^3*(1/5)</f>
        <v>0.40960000000000013</v>
      </c>
    </row>
    <row r="51" spans="1:7" x14ac:dyDescent="0.25">
      <c r="A51" t="s">
        <v>20</v>
      </c>
      <c r="B51" t="s">
        <v>10</v>
      </c>
      <c r="C51" t="s">
        <v>5</v>
      </c>
      <c r="D51" s="1">
        <f>COMBIN(12,3)*(1/5)^3*(4/5)^9</f>
        <v>0.23622320128000027</v>
      </c>
    </row>
    <row r="52" spans="1:7" x14ac:dyDescent="0.25">
      <c r="A52" t="s">
        <v>20</v>
      </c>
      <c r="B52" t="s">
        <v>10</v>
      </c>
      <c r="C52" t="s">
        <v>8</v>
      </c>
      <c r="D52" s="1">
        <f>COMBIN(6,3)*(1/5)^3*(4/5)^3</f>
        <v>8.1920000000000034E-2</v>
      </c>
    </row>
    <row r="53" spans="1:7" x14ac:dyDescent="0.25">
      <c r="A53" t="s">
        <v>20</v>
      </c>
      <c r="B53" t="s">
        <v>10</v>
      </c>
      <c r="C53" t="s">
        <v>6</v>
      </c>
      <c r="D53" s="1">
        <f>(1/5)^3</f>
        <v>8.0000000000000019E-3</v>
      </c>
      <c r="F53" t="s">
        <v>16</v>
      </c>
      <c r="G53" t="s">
        <v>16</v>
      </c>
    </row>
    <row r="54" spans="1:7" x14ac:dyDescent="0.25">
      <c r="A54" t="s">
        <v>20</v>
      </c>
      <c r="B54" t="s">
        <v>9</v>
      </c>
      <c r="C54" t="s">
        <v>5</v>
      </c>
      <c r="D54" s="1">
        <f>(3/4)^4*COMBIN(12,3)*(1/5)^3*(4/5)^9 + COMBIN(4,1)*(1/4)*(3/4)^3*COMBIN(12,2)*(1/5)^2*(4/5)^10 + COMBIN(4,2)*(1/4)^2*(3/4)^2*COMBIN(12,1)*(1/5)*(4/5)^11 + COMBIN(4,3)*(1/4)^3*(3/4)*(4/5)^12</f>
        <v>0.24103826227200031</v>
      </c>
    </row>
    <row r="55" spans="1:7" x14ac:dyDescent="0.25">
      <c r="A55" t="s">
        <v>20</v>
      </c>
      <c r="B55" t="s">
        <v>9</v>
      </c>
      <c r="C55" t="s">
        <v>8</v>
      </c>
      <c r="D55" s="1">
        <f>(3/4)^2*COMBIN(6,3)*(1/5)^3*(4/5)^3 + COMBIN(2,1)*(1/4)*(3/4)*COMBIN(6,2)*(1/5)^2*(4/5)^4 + (1/4)^2*COMBIN(6,1)*(1/5)*(4/5)^5</f>
        <v>0.1628160000000001</v>
      </c>
    </row>
    <row r="56" spans="1:7" x14ac:dyDescent="0.25">
      <c r="A56" t="s">
        <v>20</v>
      </c>
      <c r="B56" t="s">
        <v>9</v>
      </c>
      <c r="C56" t="s">
        <v>6</v>
      </c>
      <c r="D56" s="1">
        <f>(3/4)*(1/5)^3 + (1/4)*COMBIN(3,2)*(1/5)^2*(4/5)</f>
        <v>3.0000000000000009E-2</v>
      </c>
    </row>
    <row r="57" spans="1:7" x14ac:dyDescent="0.25">
      <c r="A57" t="s">
        <v>21</v>
      </c>
      <c r="B57" t="s">
        <v>4</v>
      </c>
      <c r="C57" t="s">
        <v>5</v>
      </c>
      <c r="D57" s="1">
        <f>(1/5)^4</f>
        <v>1.6000000000000007E-3</v>
      </c>
      <c r="F57" t="s">
        <v>16</v>
      </c>
      <c r="G57" t="s">
        <v>16</v>
      </c>
    </row>
    <row r="58" spans="1:7" x14ac:dyDescent="0.25">
      <c r="A58" t="s">
        <v>21</v>
      </c>
      <c r="B58" t="s">
        <v>34</v>
      </c>
      <c r="C58" t="s">
        <v>5</v>
      </c>
      <c r="D58" s="1">
        <f>(1/4)^4</f>
        <v>3.90625E-3</v>
      </c>
      <c r="F58" t="s">
        <v>16</v>
      </c>
      <c r="G58" t="s">
        <v>16</v>
      </c>
    </row>
    <row r="59" spans="1:7" x14ac:dyDescent="0.25">
      <c r="A59" t="s">
        <v>21</v>
      </c>
      <c r="B59" t="s">
        <v>11</v>
      </c>
      <c r="C59" t="s">
        <v>5</v>
      </c>
      <c r="D59" s="1">
        <f>(4/5)^4</f>
        <v>0.40960000000000019</v>
      </c>
      <c r="F59" t="s">
        <v>16</v>
      </c>
    </row>
    <row r="60" spans="1:7" x14ac:dyDescent="0.25">
      <c r="A60" t="s">
        <v>21</v>
      </c>
      <c r="B60" t="s">
        <v>10</v>
      </c>
      <c r="C60" t="s">
        <v>5</v>
      </c>
      <c r="D60" s="1">
        <f>COMBIN(12,4)*(1/5)^4*(4/5)^8</f>
        <v>0.13287555072000018</v>
      </c>
    </row>
    <row r="61" spans="1:7" x14ac:dyDescent="0.25">
      <c r="A61" t="s">
        <v>21</v>
      </c>
      <c r="B61" t="s">
        <v>10</v>
      </c>
      <c r="C61" t="s">
        <v>8</v>
      </c>
      <c r="D61" s="1">
        <f>COMBIN(6,4)*(1/5)^4*(4/5)^2</f>
        <v>1.5360000000000011E-2</v>
      </c>
    </row>
    <row r="62" spans="1:7" x14ac:dyDescent="0.25">
      <c r="A62" t="s">
        <v>21</v>
      </c>
      <c r="B62" t="s">
        <v>9</v>
      </c>
      <c r="C62" t="s">
        <v>5</v>
      </c>
      <c r="D62" s="1">
        <f>(3/4)^4*COMBIN(12,4)*(1/5)^4*(4/5)^8 +COMBIN(4,1)*(1/4)*(3/4)^3*COMBIN(12,3)*(1/5)^3*(4/5)^9 + COMBIN(4,2)*(1/4)^2*(3/4)^2*COMBIN(12,2)*(1/5)^2*(4/5)^10 + COMBIN(4,3)*(1/4)^3*(3/4)*COMBIN(12,1)*(1/5)*(4/5)^11 + (1/4)^4*(4/5)^12</f>
        <v>0.21142542745600026</v>
      </c>
    </row>
    <row r="63" spans="1:7" x14ac:dyDescent="0.25">
      <c r="A63" t="s">
        <v>21</v>
      </c>
      <c r="B63" t="s">
        <v>9</v>
      </c>
      <c r="C63" t="s">
        <v>8</v>
      </c>
      <c r="D63" s="1">
        <f>(3/4)^4*COMBIN(6,4)*(1/5)^4*(4/5)^2 +COMBIN(2,1)*(1/4)*(3/4)*COMBIN(6,3)*(1/5)^3*(4/5)^3 + (1/4)^2*COMBIN(6,2)*(1/5)^2*(4/5)^4</f>
        <v>5.0940000000000027E-2</v>
      </c>
    </row>
    <row r="64" spans="1:7" x14ac:dyDescent="0.25">
      <c r="A64" t="s">
        <v>21</v>
      </c>
      <c r="B64" t="s">
        <v>9</v>
      </c>
      <c r="C64" t="s">
        <v>6</v>
      </c>
      <c r="D64" s="1">
        <f>(1/4)*(1/5)^3</f>
        <v>2.0000000000000005E-3</v>
      </c>
      <c r="F64" t="s">
        <v>16</v>
      </c>
      <c r="G64" t="s">
        <v>16</v>
      </c>
    </row>
    <row r="65" spans="1:4" x14ac:dyDescent="0.25">
      <c r="A65" t="s">
        <v>22</v>
      </c>
      <c r="B65" t="s">
        <v>4</v>
      </c>
      <c r="C65" t="s">
        <v>5</v>
      </c>
      <c r="D65" s="1">
        <f>1-D2</f>
        <v>0.59039999999999981</v>
      </c>
    </row>
    <row r="66" spans="1:4" x14ac:dyDescent="0.25">
      <c r="A66" t="s">
        <v>22</v>
      </c>
      <c r="B66" t="s">
        <v>4</v>
      </c>
      <c r="C66" t="s">
        <v>8</v>
      </c>
      <c r="D66" s="1">
        <f>1-D3</f>
        <v>0.35999999999999988</v>
      </c>
    </row>
    <row r="67" spans="1:4" x14ac:dyDescent="0.25">
      <c r="A67" t="s">
        <v>22</v>
      </c>
      <c r="B67" t="s">
        <v>4</v>
      </c>
      <c r="C67" t="s">
        <v>6</v>
      </c>
      <c r="D67" s="1">
        <f>1-D4</f>
        <v>0.19999999999999996</v>
      </c>
    </row>
    <row r="68" spans="1:4" x14ac:dyDescent="0.25">
      <c r="A68" t="s">
        <v>22</v>
      </c>
      <c r="B68" t="s">
        <v>34</v>
      </c>
      <c r="C68" t="s">
        <v>5</v>
      </c>
      <c r="D68" s="1">
        <f t="shared" ref="D68:D70" si="0">1-D5</f>
        <v>0.68359375</v>
      </c>
    </row>
    <row r="69" spans="1:4" x14ac:dyDescent="0.25">
      <c r="A69" t="s">
        <v>22</v>
      </c>
      <c r="B69" t="s">
        <v>34</v>
      </c>
      <c r="C69" t="s">
        <v>8</v>
      </c>
      <c r="D69" s="1">
        <f t="shared" si="0"/>
        <v>0.4375</v>
      </c>
    </row>
    <row r="70" spans="1:4" x14ac:dyDescent="0.25">
      <c r="A70" t="s">
        <v>22</v>
      </c>
      <c r="B70" t="s">
        <v>34</v>
      </c>
      <c r="C70" t="s">
        <v>6</v>
      </c>
      <c r="D70" s="1">
        <f t="shared" si="0"/>
        <v>0.25</v>
      </c>
    </row>
    <row r="71" spans="1:4" x14ac:dyDescent="0.25">
      <c r="A71" t="s">
        <v>22</v>
      </c>
      <c r="B71" t="s">
        <v>11</v>
      </c>
      <c r="C71" t="s">
        <v>5</v>
      </c>
      <c r="D71" s="1">
        <f t="shared" ref="D71:D79" si="1">1-D8</f>
        <v>0.99839999999999995</v>
      </c>
    </row>
    <row r="72" spans="1:4" x14ac:dyDescent="0.25">
      <c r="A72" t="s">
        <v>22</v>
      </c>
      <c r="B72" t="s">
        <v>11</v>
      </c>
      <c r="C72" t="s">
        <v>8</v>
      </c>
      <c r="D72" s="1">
        <f t="shared" si="1"/>
        <v>0.96</v>
      </c>
    </row>
    <row r="73" spans="1:4" x14ac:dyDescent="0.25">
      <c r="A73" t="s">
        <v>22</v>
      </c>
      <c r="B73" t="s">
        <v>11</v>
      </c>
      <c r="C73" t="s">
        <v>6</v>
      </c>
      <c r="D73" s="1">
        <f t="shared" si="1"/>
        <v>0.8</v>
      </c>
    </row>
    <row r="74" spans="1:4" x14ac:dyDescent="0.25">
      <c r="A74" t="s">
        <v>22</v>
      </c>
      <c r="B74" t="s">
        <v>10</v>
      </c>
      <c r="C74" t="s">
        <v>5</v>
      </c>
      <c r="D74" s="1">
        <f t="shared" si="1"/>
        <v>0.9312805232639999</v>
      </c>
    </row>
    <row r="75" spans="1:4" x14ac:dyDescent="0.25">
      <c r="A75" t="s">
        <v>22</v>
      </c>
      <c r="B75" t="s">
        <v>10</v>
      </c>
      <c r="C75" t="s">
        <v>8</v>
      </c>
      <c r="D75" s="1">
        <f t="shared" si="1"/>
        <v>0.73785599999999985</v>
      </c>
    </row>
    <row r="76" spans="1:4" x14ac:dyDescent="0.25">
      <c r="A76" t="s">
        <v>22</v>
      </c>
      <c r="B76" t="s">
        <v>10</v>
      </c>
      <c r="C76" t="s">
        <v>6</v>
      </c>
      <c r="D76" s="1">
        <f t="shared" si="1"/>
        <v>0.48799999999999988</v>
      </c>
    </row>
    <row r="77" spans="1:4" x14ac:dyDescent="0.25">
      <c r="A77" t="s">
        <v>22</v>
      </c>
      <c r="B77" t="s">
        <v>9</v>
      </c>
      <c r="C77" t="s">
        <v>5</v>
      </c>
      <c r="D77" s="1">
        <f t="shared" si="1"/>
        <v>0.97825672806399999</v>
      </c>
    </row>
    <row r="78" spans="1:4" x14ac:dyDescent="0.25">
      <c r="A78" t="s">
        <v>22</v>
      </c>
      <c r="B78" t="s">
        <v>9</v>
      </c>
      <c r="C78" t="s">
        <v>8</v>
      </c>
      <c r="D78" s="1">
        <f t="shared" si="1"/>
        <v>0.85254399999999997</v>
      </c>
    </row>
    <row r="79" spans="1:4" x14ac:dyDescent="0.25">
      <c r="A79" t="s">
        <v>22</v>
      </c>
      <c r="B79" t="s">
        <v>9</v>
      </c>
      <c r="C79" t="s">
        <v>6</v>
      </c>
      <c r="D79" s="1">
        <f t="shared" si="1"/>
        <v>0.61599999999999988</v>
      </c>
    </row>
    <row r="80" spans="1:4" x14ac:dyDescent="0.25">
      <c r="A80" t="s">
        <v>23</v>
      </c>
      <c r="B80" t="s">
        <v>4</v>
      </c>
      <c r="C80" t="s">
        <v>5</v>
      </c>
      <c r="D80" s="1">
        <f>D2+D21</f>
        <v>0.81920000000000037</v>
      </c>
    </row>
    <row r="81" spans="1:4" x14ac:dyDescent="0.25">
      <c r="A81" t="s">
        <v>23</v>
      </c>
      <c r="B81" t="s">
        <v>4</v>
      </c>
      <c r="C81" t="s">
        <v>8</v>
      </c>
      <c r="D81" s="1">
        <f>D3+D22</f>
        <v>0.96000000000000019</v>
      </c>
    </row>
    <row r="82" spans="1:4" x14ac:dyDescent="0.25">
      <c r="A82" t="s">
        <v>23</v>
      </c>
      <c r="B82" t="s">
        <v>4</v>
      </c>
      <c r="C82" t="s">
        <v>6</v>
      </c>
      <c r="D82" s="1">
        <f>D4+D23</f>
        <v>1</v>
      </c>
    </row>
    <row r="83" spans="1:4" x14ac:dyDescent="0.25">
      <c r="A83" t="s">
        <v>23</v>
      </c>
      <c r="B83" t="s">
        <v>34</v>
      </c>
      <c r="C83" t="s">
        <v>5</v>
      </c>
      <c r="D83" s="1">
        <f t="shared" ref="D83:D85" si="2">D5+D24</f>
        <v>0.73828125</v>
      </c>
    </row>
    <row r="84" spans="1:4" x14ac:dyDescent="0.25">
      <c r="A84" t="s">
        <v>23</v>
      </c>
      <c r="B84" t="s">
        <v>34</v>
      </c>
      <c r="C84" t="s">
        <v>8</v>
      </c>
      <c r="D84" s="1">
        <f t="shared" si="2"/>
        <v>0.9375</v>
      </c>
    </row>
    <row r="85" spans="1:4" x14ac:dyDescent="0.25">
      <c r="A85" t="s">
        <v>23</v>
      </c>
      <c r="B85" t="s">
        <v>34</v>
      </c>
      <c r="C85" t="s">
        <v>6</v>
      </c>
      <c r="D85" s="1">
        <f t="shared" si="2"/>
        <v>1</v>
      </c>
    </row>
    <row r="86" spans="1:4" x14ac:dyDescent="0.25">
      <c r="A86" t="s">
        <v>23</v>
      </c>
      <c r="B86" t="s">
        <v>11</v>
      </c>
      <c r="C86" t="s">
        <v>5</v>
      </c>
      <c r="D86" s="1">
        <f>D8+D27</f>
        <v>2.7200000000000009E-2</v>
      </c>
    </row>
    <row r="87" spans="1:4" x14ac:dyDescent="0.25">
      <c r="A87" t="s">
        <v>23</v>
      </c>
      <c r="B87" t="s">
        <v>11</v>
      </c>
      <c r="C87" t="s">
        <v>8</v>
      </c>
      <c r="D87" s="1">
        <f>D9+D28</f>
        <v>0.3600000000000001</v>
      </c>
    </row>
    <row r="88" spans="1:4" x14ac:dyDescent="0.25">
      <c r="A88" t="s">
        <v>23</v>
      </c>
      <c r="B88" t="s">
        <v>11</v>
      </c>
      <c r="C88" t="s">
        <v>6</v>
      </c>
      <c r="D88" s="1">
        <f>D10+D29</f>
        <v>1</v>
      </c>
    </row>
    <row r="89" spans="1:4" x14ac:dyDescent="0.25">
      <c r="A89" t="s">
        <v>23</v>
      </c>
      <c r="B89" t="s">
        <v>10</v>
      </c>
      <c r="C89" t="s">
        <v>5</v>
      </c>
      <c r="D89" s="1">
        <f>D11+D30</f>
        <v>0.27487790694400038</v>
      </c>
    </row>
    <row r="90" spans="1:4" x14ac:dyDescent="0.25">
      <c r="A90" t="s">
        <v>23</v>
      </c>
      <c r="B90" t="s">
        <v>10</v>
      </c>
      <c r="C90" t="s">
        <v>8</v>
      </c>
      <c r="D90" s="1">
        <f>D12+D31</f>
        <v>0.65536000000000039</v>
      </c>
    </row>
    <row r="91" spans="1:4" x14ac:dyDescent="0.25">
      <c r="A91" t="s">
        <v>23</v>
      </c>
      <c r="B91" t="s">
        <v>10</v>
      </c>
      <c r="C91" t="s">
        <v>6</v>
      </c>
      <c r="D91" s="1">
        <f>D13+D32</f>
        <v>0.89600000000000024</v>
      </c>
    </row>
    <row r="92" spans="1:4" x14ac:dyDescent="0.25">
      <c r="A92" t="s">
        <v>23</v>
      </c>
      <c r="B92" t="s">
        <v>9</v>
      </c>
      <c r="C92" t="s">
        <v>5</v>
      </c>
      <c r="D92" s="1">
        <f>D14+D33</f>
        <v>0.11596411699200013</v>
      </c>
    </row>
    <row r="93" spans="1:4" x14ac:dyDescent="0.25">
      <c r="A93" t="s">
        <v>23</v>
      </c>
      <c r="B93" t="s">
        <v>9</v>
      </c>
      <c r="C93" t="s">
        <v>8</v>
      </c>
      <c r="D93" s="1">
        <f>D15+D34</f>
        <v>0.4669440000000003</v>
      </c>
    </row>
    <row r="94" spans="1:4" x14ac:dyDescent="0.25">
      <c r="A94" t="s">
        <v>23</v>
      </c>
      <c r="B94" t="s">
        <v>9</v>
      </c>
      <c r="C94" t="s">
        <v>6</v>
      </c>
      <c r="D94" s="1">
        <f>D16+D35</f>
        <v>0.80000000000000027</v>
      </c>
    </row>
    <row r="95" spans="1:4" x14ac:dyDescent="0.25">
      <c r="A95" t="s">
        <v>24</v>
      </c>
      <c r="B95" t="s">
        <v>11</v>
      </c>
      <c r="C95" t="s">
        <v>5</v>
      </c>
      <c r="D95" s="1">
        <f>(1 -D98)/2</f>
        <v>0.32010239999999984</v>
      </c>
    </row>
    <row r="96" spans="1:4" x14ac:dyDescent="0.25">
      <c r="A96" t="s">
        <v>24</v>
      </c>
      <c r="B96" t="s">
        <v>10</v>
      </c>
      <c r="C96" t="s">
        <v>5</v>
      </c>
      <c r="D96" s="1">
        <f>(1 - D99)/2</f>
        <v>0.40939389747199995</v>
      </c>
    </row>
    <row r="97" spans="1:5" x14ac:dyDescent="0.25">
      <c r="A97" t="s">
        <v>24</v>
      </c>
      <c r="B97" t="s">
        <v>9</v>
      </c>
      <c r="C97" t="s">
        <v>5</v>
      </c>
      <c r="D97" s="1">
        <f>(1-D100)/2</f>
        <v>0.45</v>
      </c>
      <c r="E97" t="s">
        <v>16</v>
      </c>
    </row>
    <row r="98" spans="1:5" x14ac:dyDescent="0.25">
      <c r="A98" t="s">
        <v>25</v>
      </c>
      <c r="B98" t="s">
        <v>11</v>
      </c>
      <c r="C98" t="s">
        <v>5</v>
      </c>
      <c r="D98" s="1">
        <f xml:space="preserve"> ((1/5)^4)^2 + (4*(4/5)*(1/5)^3)^2 + (COMBIN(4,2)*(4/5)^2*(1/5)^2)^2 + (COMBIN(4,3)*(4/5)^3*(1/5)^1)^2 + ((4/5)^4)^2</f>
        <v>0.35979520000000031</v>
      </c>
    </row>
    <row r="99" spans="1:5" x14ac:dyDescent="0.25">
      <c r="A99" t="s">
        <v>25</v>
      </c>
      <c r="B99" t="s">
        <v>10</v>
      </c>
      <c r="C99" t="s">
        <v>5</v>
      </c>
      <c r="D99" s="1">
        <f>(3/5)^12 + COMBIN(12,2)*2*(1/5)^2*(3/5)^10 + COMBIN(12,4)*FACT(4)/(FACT(2)^2)*(1/5)^4*(3/5)^8 + COMBIN(12,6)*FACT(6)/(FACT(3)^2)*(1/5)^6*(3/5)^6 + COMBIN(12,8)*FACT(8)/(FACT(4)^2)*(1/5)^8*(3/5)^4 +COMBIN(12,10)*FACT(10)/(FACT(5)^2)*(1/5)^10*(3/5)^2 + COMBIN(12,12)*FACT(12)/(FACT(6)^2)*(1/5)^12</f>
        <v>0.18121220505600008</v>
      </c>
    </row>
    <row r="100" spans="1:5" x14ac:dyDescent="0.25">
      <c r="A100" t="s">
        <v>25</v>
      </c>
      <c r="B100" t="s">
        <v>9</v>
      </c>
      <c r="C100" t="s">
        <v>5</v>
      </c>
      <c r="D100" s="1">
        <v>0.1</v>
      </c>
      <c r="E100" t="s">
        <v>16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D2B09-BCFB-4EA7-8F10-F66A2A76D8A3}">
  <dimension ref="A1:B12"/>
  <sheetViews>
    <sheetView workbookViewId="0">
      <selection activeCell="B20" sqref="B20"/>
    </sheetView>
  </sheetViews>
  <sheetFormatPr defaultRowHeight="15" x14ac:dyDescent="0.25"/>
  <cols>
    <col min="1" max="1" width="23.28515625" customWidth="1"/>
    <col min="2" max="2" width="79" customWidth="1"/>
  </cols>
  <sheetData>
    <row r="1" spans="1:2" x14ac:dyDescent="0.25">
      <c r="A1" t="s">
        <v>26</v>
      </c>
      <c r="B1" t="s">
        <v>27</v>
      </c>
    </row>
    <row r="2" spans="1:2" x14ac:dyDescent="0.25">
      <c r="A2" t="s">
        <v>28</v>
      </c>
      <c r="B2" t="s">
        <v>31</v>
      </c>
    </row>
    <row r="3" spans="1:2" x14ac:dyDescent="0.25">
      <c r="A3" t="s">
        <v>29</v>
      </c>
      <c r="B3" t="s">
        <v>30</v>
      </c>
    </row>
    <row r="11" spans="1:2" x14ac:dyDescent="0.25">
      <c r="B11" t="s">
        <v>32</v>
      </c>
    </row>
    <row r="12" spans="1:2" x14ac:dyDescent="0.25">
      <c r="B12" t="s">
        <v>33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Terms and Clarifications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Moodie</dc:creator>
  <cp:lastModifiedBy>Connor Moodie</cp:lastModifiedBy>
  <dcterms:created xsi:type="dcterms:W3CDTF">2015-06-05T18:17:20Z</dcterms:created>
  <dcterms:modified xsi:type="dcterms:W3CDTF">2024-04-27T13:06:59Z</dcterms:modified>
</cp:coreProperties>
</file>