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EC417641-7170-4BA6-85B2-41FF5EB3968E}" xr6:coauthVersionLast="47" xr6:coauthVersionMax="47" xr10:uidLastSave="{00000000-0000-0000-0000-000000000000}"/>
  <bookViews>
    <workbookView xWindow="-110" yWindow="-110" windowWidth="38620" windowHeight="21820" activeTab="1" xr2:uid="{00000000-000D-0000-FFFF-FFFF00000000}"/>
  </bookViews>
  <sheets>
    <sheet name="V1" sheetId="1" r:id="rId1"/>
    <sheet name="V1_TPB" sheetId="10" r:id="rId2"/>
    <sheet name="V2" sheetId="2" r:id="rId3"/>
    <sheet name="V3" sheetId="3" r:id="rId4"/>
    <sheet name="V4" sheetId="4" r:id="rId5"/>
    <sheet name="V4_HighWorkload" sheetId="5" r:id="rId6"/>
    <sheet name="V5" sheetId="7" r:id="rId7"/>
    <sheet name="V5_HighWorkload" sheetId="8" r:id="rId8"/>
    <sheet name="V5_TPB" sheetId="9" r:id="rId9"/>
    <sheet name="Comparison" sheetId="6" r:id="rId10"/>
  </sheets>
  <definedNames>
    <definedName name="DatiEsterni_1" localSheetId="0" hidden="1">'V1'!$A$1:$C$14</definedName>
    <definedName name="DatiEsterni_1" localSheetId="1" hidden="1">V1_TPB!$A$1:$C$7</definedName>
    <definedName name="DatiEsterni_1" localSheetId="2" hidden="1">'V2'!$A$1:$C$14</definedName>
    <definedName name="DatiEsterni_1" localSheetId="3" hidden="1">'V3'!$A$1:$C$14</definedName>
    <definedName name="DatiEsterni_1" localSheetId="4" hidden="1">'V4'!$A$1:$C$13</definedName>
    <definedName name="DatiEsterni_1" localSheetId="5" hidden="1">V4_HighWorkload!$A$1:$C$10</definedName>
    <definedName name="DatiEsterni_1" localSheetId="6" hidden="1">'V5'!$A$1:$C$13</definedName>
    <definedName name="DatiEsterni_1" localSheetId="7" hidden="1">V5_HighWorkload!$A$1:$C$10</definedName>
    <definedName name="DatiEsterni_1" localSheetId="8" hidden="1">V5_TPB!$A$1:$C$7</definedName>
    <definedName name="DatiEsterni_2" localSheetId="0" hidden="1">'V1'!$H$1:$J$14</definedName>
    <definedName name="DatiEsterni_2" localSheetId="1" hidden="1">V1_TPB!$E$1:$G$7</definedName>
    <definedName name="DatiEsterni_2" localSheetId="2" hidden="1">'V2'!$H$1:$J$14</definedName>
    <definedName name="DatiEsterni_2" localSheetId="3" hidden="1">'V3'!$H$1:$J$14</definedName>
    <definedName name="DatiEsterni_2" localSheetId="4" hidden="1">'V4'!$H$1:$J$13</definedName>
    <definedName name="DatiEsterni_2" localSheetId="5" hidden="1">V4_HighWorkload!$H$1:$J$10</definedName>
    <definedName name="DatiEsterni_2" localSheetId="6" hidden="1">'V5'!$H$1:$J$13</definedName>
    <definedName name="DatiEsterni_2" localSheetId="7" hidden="1">V5_HighWorkload!$H$1:$J$10</definedName>
    <definedName name="DatiEsterni_2" localSheetId="8" hidden="1">V5_TPB!$E$1:$G$7</definedName>
    <definedName name="DatiEsterni_3" localSheetId="0" hidden="1">'V1'!$O$1:$Q$14</definedName>
    <definedName name="DatiEsterni_3" localSheetId="1" hidden="1">V1_TPB!$I$1:$K$7</definedName>
    <definedName name="DatiEsterni_3" localSheetId="2" hidden="1">'V2'!$O$1:$Q$14</definedName>
    <definedName name="DatiEsterni_3" localSheetId="3" hidden="1">'V3'!$O$1:$Q$14</definedName>
    <definedName name="DatiEsterni_3" localSheetId="4" hidden="1">'V4'!$O$1:$Q$13</definedName>
    <definedName name="DatiEsterni_3" localSheetId="5" hidden="1">V4_HighWorkload!$O$1:$Q$10</definedName>
    <definedName name="DatiEsterni_3" localSheetId="6" hidden="1">'V5'!$O$1:$Q$13</definedName>
    <definedName name="DatiEsterni_3" localSheetId="7" hidden="1">V5_HighWorkload!$O$1:$Q$10</definedName>
    <definedName name="DatiEsterni_3" localSheetId="8" hidden="1">V5_TPB!$I$1:$K$7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8" l="1"/>
  <c r="T3" i="8"/>
  <c r="T4" i="8"/>
  <c r="T5" i="8"/>
  <c r="T6" i="8"/>
  <c r="T7" i="8"/>
  <c r="T8" i="8"/>
  <c r="T9" i="8"/>
  <c r="T10" i="8"/>
  <c r="M2" i="8"/>
  <c r="M3" i="8"/>
  <c r="M4" i="8"/>
  <c r="M5" i="8"/>
  <c r="M6" i="8"/>
  <c r="M7" i="8"/>
  <c r="M8" i="8"/>
  <c r="M9" i="8"/>
  <c r="M10" i="8"/>
  <c r="F2" i="8"/>
  <c r="F3" i="8"/>
  <c r="F4" i="8"/>
  <c r="F5" i="8"/>
  <c r="F6" i="8"/>
  <c r="F7" i="8"/>
  <c r="F8" i="8"/>
  <c r="F9" i="8"/>
  <c r="F10" i="8"/>
  <c r="S2" i="8"/>
  <c r="S3" i="8"/>
  <c r="S4" i="8"/>
  <c r="S5" i="8"/>
  <c r="S6" i="8"/>
  <c r="S7" i="8"/>
  <c r="S8" i="8"/>
  <c r="S9" i="8"/>
  <c r="S10" i="8"/>
  <c r="L2" i="8"/>
  <c r="L3" i="8"/>
  <c r="L4" i="8"/>
  <c r="L5" i="8"/>
  <c r="L6" i="8"/>
  <c r="L7" i="8"/>
  <c r="L8" i="8"/>
  <c r="L9" i="8"/>
  <c r="L10" i="8"/>
  <c r="E2" i="8"/>
  <c r="E3" i="8"/>
  <c r="E4" i="8"/>
  <c r="E5" i="8"/>
  <c r="E6" i="8"/>
  <c r="E7" i="8"/>
  <c r="E8" i="8"/>
  <c r="E9" i="8"/>
  <c r="E10" i="8"/>
  <c r="R2" i="8"/>
  <c r="R3" i="8"/>
  <c r="R4" i="8"/>
  <c r="R5" i="8"/>
  <c r="R6" i="8"/>
  <c r="R7" i="8"/>
  <c r="R8" i="8"/>
  <c r="R9" i="8"/>
  <c r="R10" i="8"/>
  <c r="K2" i="8"/>
  <c r="K3" i="8"/>
  <c r="K4" i="8"/>
  <c r="K5" i="8"/>
  <c r="K6" i="8"/>
  <c r="K7" i="8"/>
  <c r="K8" i="8"/>
  <c r="K9" i="8"/>
  <c r="K10" i="8"/>
  <c r="D2" i="8"/>
  <c r="D3" i="8"/>
  <c r="D4" i="8"/>
  <c r="D5" i="8"/>
  <c r="D6" i="8"/>
  <c r="D7" i="8"/>
  <c r="D8" i="8"/>
  <c r="D9" i="8"/>
  <c r="D10" i="8"/>
  <c r="T2" i="7"/>
  <c r="T3" i="7"/>
  <c r="T4" i="7"/>
  <c r="T5" i="7"/>
  <c r="T6" i="7"/>
  <c r="T7" i="7"/>
  <c r="T8" i="7"/>
  <c r="T9" i="7"/>
  <c r="T10" i="7"/>
  <c r="T11" i="7"/>
  <c r="T12" i="7"/>
  <c r="T13" i="7"/>
  <c r="M2" i="7"/>
  <c r="M3" i="7"/>
  <c r="M4" i="7"/>
  <c r="M5" i="7"/>
  <c r="M6" i="7"/>
  <c r="M7" i="7"/>
  <c r="M8" i="7"/>
  <c r="M9" i="7"/>
  <c r="M10" i="7"/>
  <c r="M11" i="7"/>
  <c r="M12" i="7"/>
  <c r="M13" i="7"/>
  <c r="F2" i="7"/>
  <c r="F3" i="7"/>
  <c r="F4" i="7"/>
  <c r="F5" i="7"/>
  <c r="F6" i="7"/>
  <c r="F7" i="7"/>
  <c r="F8" i="7"/>
  <c r="F9" i="7"/>
  <c r="F10" i="7"/>
  <c r="F11" i="7"/>
  <c r="F12" i="7"/>
  <c r="F13" i="7"/>
  <c r="S2" i="7"/>
  <c r="S3" i="7"/>
  <c r="S4" i="7"/>
  <c r="S5" i="7"/>
  <c r="S6" i="7"/>
  <c r="S7" i="7"/>
  <c r="S8" i="7"/>
  <c r="S9" i="7"/>
  <c r="S10" i="7"/>
  <c r="S11" i="7"/>
  <c r="S12" i="7"/>
  <c r="S13" i="7"/>
  <c r="L2" i="7"/>
  <c r="L3" i="7"/>
  <c r="L4" i="7"/>
  <c r="L5" i="7"/>
  <c r="L6" i="7"/>
  <c r="L7" i="7"/>
  <c r="L8" i="7"/>
  <c r="L9" i="7"/>
  <c r="L10" i="7"/>
  <c r="L11" i="7"/>
  <c r="L12" i="7"/>
  <c r="L13" i="7"/>
  <c r="E2" i="7"/>
  <c r="E3" i="7"/>
  <c r="E4" i="7"/>
  <c r="E5" i="7"/>
  <c r="E6" i="7"/>
  <c r="E7" i="7"/>
  <c r="E8" i="7"/>
  <c r="E9" i="7"/>
  <c r="E10" i="7"/>
  <c r="E11" i="7"/>
  <c r="E12" i="7"/>
  <c r="E13" i="7"/>
  <c r="R2" i="7"/>
  <c r="R3" i="7"/>
  <c r="R4" i="7"/>
  <c r="R5" i="7"/>
  <c r="R6" i="7"/>
  <c r="R7" i="7"/>
  <c r="R8" i="7"/>
  <c r="R9" i="7"/>
  <c r="R10" i="7"/>
  <c r="R11" i="7"/>
  <c r="R12" i="7"/>
  <c r="R13" i="7"/>
  <c r="K2" i="7"/>
  <c r="K3" i="7"/>
  <c r="K4" i="7"/>
  <c r="K5" i="7"/>
  <c r="K6" i="7"/>
  <c r="K7" i="7"/>
  <c r="K8" i="7"/>
  <c r="K9" i="7"/>
  <c r="K10" i="7"/>
  <c r="K11" i="7"/>
  <c r="K12" i="7"/>
  <c r="K13" i="7"/>
  <c r="D2" i="7"/>
  <c r="D3" i="7"/>
  <c r="D4" i="7"/>
  <c r="D5" i="7"/>
  <c r="D6" i="7"/>
  <c r="D7" i="7"/>
  <c r="D8" i="7"/>
  <c r="D9" i="7"/>
  <c r="D10" i="7"/>
  <c r="D11" i="7"/>
  <c r="D12" i="7"/>
  <c r="D13" i="7"/>
  <c r="T2" i="5"/>
  <c r="T3" i="5"/>
  <c r="T4" i="5"/>
  <c r="T5" i="5"/>
  <c r="T6" i="5"/>
  <c r="T7" i="5"/>
  <c r="T8" i="5"/>
  <c r="T9" i="5"/>
  <c r="T10" i="5"/>
  <c r="M2" i="5"/>
  <c r="M3" i="5"/>
  <c r="M4" i="5"/>
  <c r="M5" i="5"/>
  <c r="M6" i="5"/>
  <c r="M7" i="5"/>
  <c r="M8" i="5"/>
  <c r="M9" i="5"/>
  <c r="M10" i="5"/>
  <c r="F2" i="5"/>
  <c r="F3" i="5"/>
  <c r="F4" i="5"/>
  <c r="F5" i="5"/>
  <c r="F6" i="5"/>
  <c r="F7" i="5"/>
  <c r="F8" i="5"/>
  <c r="F9" i="5"/>
  <c r="F10" i="5"/>
  <c r="S2" i="5"/>
  <c r="S3" i="5"/>
  <c r="S4" i="5"/>
  <c r="S5" i="5"/>
  <c r="S6" i="5"/>
  <c r="S7" i="5"/>
  <c r="S8" i="5"/>
  <c r="S9" i="5"/>
  <c r="S10" i="5"/>
  <c r="R2" i="5"/>
  <c r="L2" i="5"/>
  <c r="L3" i="5"/>
  <c r="L4" i="5"/>
  <c r="L5" i="5"/>
  <c r="L6" i="5"/>
  <c r="L7" i="5"/>
  <c r="L8" i="5"/>
  <c r="L9" i="5"/>
  <c r="L10" i="5"/>
  <c r="E2" i="5"/>
  <c r="E3" i="5"/>
  <c r="E4" i="5"/>
  <c r="E5" i="5"/>
  <c r="E6" i="5"/>
  <c r="E7" i="5"/>
  <c r="E8" i="5"/>
  <c r="E9" i="5"/>
  <c r="E10" i="5"/>
  <c r="R3" i="5"/>
  <c r="R4" i="5"/>
  <c r="R5" i="5"/>
  <c r="R6" i="5"/>
  <c r="R7" i="5"/>
  <c r="R8" i="5"/>
  <c r="R9" i="5"/>
  <c r="R10" i="5"/>
  <c r="K2" i="5"/>
  <c r="K3" i="5"/>
  <c r="K4" i="5"/>
  <c r="K5" i="5"/>
  <c r="K6" i="5"/>
  <c r="K7" i="5"/>
  <c r="K8" i="5"/>
  <c r="K9" i="5"/>
  <c r="K10" i="5"/>
  <c r="D2" i="5"/>
  <c r="D3" i="5"/>
  <c r="D4" i="5"/>
  <c r="D5" i="5"/>
  <c r="D6" i="5"/>
  <c r="D7" i="5"/>
  <c r="D8" i="5"/>
  <c r="D9" i="5"/>
  <c r="D10" i="5"/>
  <c r="D2" i="4"/>
  <c r="T2" i="4"/>
  <c r="T3" i="4"/>
  <c r="T4" i="4"/>
  <c r="T5" i="4"/>
  <c r="T6" i="4"/>
  <c r="T7" i="4"/>
  <c r="T8" i="4"/>
  <c r="T9" i="4"/>
  <c r="T10" i="4"/>
  <c r="T11" i="4"/>
  <c r="T12" i="4"/>
  <c r="T13" i="4"/>
  <c r="M2" i="4"/>
  <c r="M3" i="4"/>
  <c r="M4" i="4"/>
  <c r="M5" i="4"/>
  <c r="M6" i="4"/>
  <c r="M7" i="4"/>
  <c r="M8" i="4"/>
  <c r="M9" i="4"/>
  <c r="M10" i="4"/>
  <c r="M11" i="4"/>
  <c r="M12" i="4"/>
  <c r="M13" i="4"/>
  <c r="F2" i="4"/>
  <c r="F3" i="4"/>
  <c r="F4" i="4"/>
  <c r="F5" i="4"/>
  <c r="F6" i="4"/>
  <c r="F7" i="4"/>
  <c r="F8" i="4"/>
  <c r="F9" i="4"/>
  <c r="F10" i="4"/>
  <c r="F11" i="4"/>
  <c r="F12" i="4"/>
  <c r="F13" i="4"/>
  <c r="S2" i="4"/>
  <c r="S3" i="4"/>
  <c r="S4" i="4"/>
  <c r="S5" i="4"/>
  <c r="S6" i="4"/>
  <c r="S7" i="4"/>
  <c r="S8" i="4"/>
  <c r="S9" i="4"/>
  <c r="S10" i="4"/>
  <c r="S11" i="4"/>
  <c r="S12" i="4"/>
  <c r="S13" i="4"/>
  <c r="L2" i="4"/>
  <c r="L3" i="4"/>
  <c r="L4" i="4"/>
  <c r="L5" i="4"/>
  <c r="L6" i="4"/>
  <c r="L7" i="4"/>
  <c r="L8" i="4"/>
  <c r="L9" i="4"/>
  <c r="L10" i="4"/>
  <c r="L11" i="4"/>
  <c r="L12" i="4"/>
  <c r="L13" i="4"/>
  <c r="E2" i="4"/>
  <c r="E3" i="4"/>
  <c r="E4" i="4"/>
  <c r="E5" i="4"/>
  <c r="E6" i="4"/>
  <c r="E7" i="4"/>
  <c r="E8" i="4"/>
  <c r="E9" i="4"/>
  <c r="E10" i="4"/>
  <c r="E11" i="4"/>
  <c r="E12" i="4"/>
  <c r="E13" i="4"/>
  <c r="R2" i="4"/>
  <c r="R3" i="4"/>
  <c r="R4" i="4"/>
  <c r="R5" i="4"/>
  <c r="R6" i="4"/>
  <c r="R7" i="4"/>
  <c r="R8" i="4"/>
  <c r="R9" i="4"/>
  <c r="R10" i="4"/>
  <c r="R11" i="4"/>
  <c r="R12" i="4"/>
  <c r="R13" i="4"/>
  <c r="K2" i="4"/>
  <c r="K3" i="4"/>
  <c r="K4" i="4"/>
  <c r="K5" i="4"/>
  <c r="K6" i="4"/>
  <c r="K7" i="4"/>
  <c r="K8" i="4"/>
  <c r="K9" i="4"/>
  <c r="K10" i="4"/>
  <c r="K11" i="4"/>
  <c r="K12" i="4"/>
  <c r="K13" i="4"/>
  <c r="D3" i="4"/>
  <c r="D4" i="4"/>
  <c r="D5" i="4"/>
  <c r="D6" i="4"/>
  <c r="D7" i="4"/>
  <c r="D8" i="4"/>
  <c r="D9" i="4"/>
  <c r="D10" i="4"/>
  <c r="D11" i="4"/>
  <c r="D12" i="4"/>
  <c r="D13" i="4"/>
  <c r="T2" i="3"/>
  <c r="T3" i="3"/>
  <c r="T4" i="3"/>
  <c r="T5" i="3"/>
  <c r="T6" i="3"/>
  <c r="T7" i="3"/>
  <c r="T8" i="3"/>
  <c r="T9" i="3"/>
  <c r="T10" i="3"/>
  <c r="T11" i="3"/>
  <c r="T12" i="3"/>
  <c r="T13" i="3"/>
  <c r="T1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T2" i="1"/>
  <c r="T3" i="1"/>
  <c r="T4" i="1"/>
  <c r="T5" i="1"/>
  <c r="T6" i="1"/>
  <c r="T7" i="1"/>
  <c r="T8" i="1"/>
  <c r="T9" i="1"/>
  <c r="T10" i="1"/>
  <c r="T11" i="1"/>
  <c r="T12" i="1"/>
  <c r="T13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3F62084F-9D8A-4B41-99C2-74CDEC0F3B1F}" keepAlive="1" name="Query - executionTime_100IMGS (2)" description="Connessione alla query 'executionTime_100IMGS (2)' nella cartella di lavoro." type="5" refreshedVersion="8" background="1" saveData="1">
    <dbPr connection="Provider=Microsoft.Mashup.OleDb.1;Data Source=$Workbook$;Location=&quot;executionTime_100IMGS (2)&quot;;Extended Properties=&quot;&quot;" command="SELECT * FROM [executionTime_100IMGS (2)]"/>
  </connection>
  <connection id="3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4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5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6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7" xr16:uid="{3B4A9071-EE06-498D-B797-57C000DFE502}" keepAlive="1" name="Query - executionTime_15IMGS (5)" description="Connessione alla query 'executionTime_15IMGS (5)' nella cartella di lavoro." type="5" refreshedVersion="8" background="1" saveData="1">
    <dbPr connection="Provider=Microsoft.Mashup.OleDb.1;Data Source=$Workbook$;Location=&quot;executionTime_15IMGS (5)&quot;;Extended Properties=&quot;&quot;" command="SELECT * FROM [executionTime_15IMGS (5)]"/>
  </connection>
  <connection id="8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9" xr16:uid="{6580A2E5-ED5A-4CA6-9B67-B8AA5325675C}" keepAlive="1" name="Query - executionTime_200IMGS (2)" description="Connessione alla query 'executionTime_200IMGS (2)' nella cartella di lavoro." type="5" refreshedVersion="8" background="1" saveData="1">
    <dbPr connection="Provider=Microsoft.Mashup.OleDb.1;Data Source=$Workbook$;Location=&quot;executionTime_200IMGS (2)&quot;;Extended Properties=&quot;&quot;" command="SELECT * FROM [executionTime_200IMGS (2)]"/>
  </connection>
  <connection id="10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11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12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3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4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5" xr16:uid="{A8B90542-2AA3-4A03-A119-2D06102E7341}" keepAlive="1" name="Query - executionTime_30IMGS (6)" description="Connessione alla query 'executionTime_30IMGS (6)' nella cartella di lavoro." type="5" refreshedVersion="8" background="1" saveData="1">
    <dbPr connection="Provider=Microsoft.Mashup.OleDb.1;Data Source=$Workbook$;Location=&quot;executionTime_30IMGS (6)&quot;;Extended Properties=&quot;&quot;" command="SELECT * FROM [executionTime_30IMGS (6)]"/>
  </connection>
  <connection id="16" xr16:uid="{F46C45FA-A626-44AD-9E20-7F366BB413F7}" keepAlive="1" name="Query - executionTime_30IMGS (7)" description="Connessione alla query 'executionTime_30IMGS (7)' nella cartella di lavoro." type="5" refreshedVersion="8" background="1" saveData="1">
    <dbPr connection="Provider=Microsoft.Mashup.OleDb.1;Data Source=$Workbook$;Location=&quot;executionTime_30IMGS (7)&quot;;Extended Properties=&quot;&quot;" command="SELECT * FROM [executionTime_30IMGS (7)]"/>
  </connection>
  <connection id="1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20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  <connection id="21" xr16:uid="{210244B0-D71C-4E7C-8824-B496D7740A1B}" keepAlive="1" name="Query - executionTime_3IMGS (5)" description="Connessione alla query 'executionTime_3IMGS (5)' nella cartella di lavoro." type="5" refreshedVersion="8" background="1" saveData="1">
    <dbPr connection="Provider=Microsoft.Mashup.OleDb.1;Data Source=$Workbook$;Location=&quot;executionTime_3IMGS (5)&quot;;Extended Properties=&quot;&quot;" command="SELECT * FROM [executionTime_3IMGS (5)]"/>
  </connection>
  <connection id="22" xr16:uid="{4189508C-D160-46CE-9FB1-5688C83AA6B8}" keepAlive="1" name="Query - testTPB_15IMGS" description="Connessione alla query 'testTPB_15IMGS' nella cartella di lavoro." type="5" refreshedVersion="8" background="1" saveData="1">
    <dbPr connection="Provider=Microsoft.Mashup.OleDb.1;Data Source=$Workbook$;Location=testTPB_15IMGS;Extended Properties=&quot;&quot;" command="SELECT * FROM [testTPB_15IMGS]"/>
  </connection>
  <connection id="23" xr16:uid="{1D5523C9-6F93-4DB2-921F-E2EFE618C422}" keepAlive="1" name="Query - testTPB_15IMGS (2)" description="Connessione alla query 'testTPB_15IMGS (2)' nella cartella di lavoro." type="5" refreshedVersion="8" background="1" saveData="1">
    <dbPr connection="Provider=Microsoft.Mashup.OleDb.1;Data Source=$Workbook$;Location=&quot;testTPB_15IMGS (2)&quot;;Extended Properties=&quot;&quot;" command="SELECT * FROM [testTPB_15IMGS (2)]"/>
  </connection>
  <connection id="24" xr16:uid="{6593C9E9-75E1-4B27-869C-875EAC5FAC74}" keepAlive="1" name="Query - testTPB_30IMGS" description="Connessione alla query 'testTPB_30IMGS' nella cartella di lavoro." type="5" refreshedVersion="8" background="1" saveData="1">
    <dbPr connection="Provider=Microsoft.Mashup.OleDb.1;Data Source=$Workbook$;Location=testTPB_30IMGS;Extended Properties=&quot;&quot;" command="SELECT * FROM [testTPB_30IMGS]"/>
  </connection>
  <connection id="25" xr16:uid="{52DA4DC0-67AF-4B26-B0CB-FE3826ADDA54}" keepAlive="1" name="Query - testTPB_30IMGS (2)" description="Connessione alla query 'testTPB_30IMGS (2)' nella cartella di lavoro." type="5" refreshedVersion="8" background="1" saveData="1">
    <dbPr connection="Provider=Microsoft.Mashup.OleDb.1;Data Source=$Workbook$;Location=&quot;testTPB_30IMGS (2)&quot;;Extended Properties=&quot;&quot;" command="SELECT * FROM [testTPB_30IMGS (2)]"/>
  </connection>
  <connection id="26" xr16:uid="{CFFB2AAE-1AD0-43E3-A92E-D93AAEDFEFF7}" keepAlive="1" name="Query - testTPB_3IMGS" description="Connessione alla query 'testTPB_3IMGS' nella cartella di lavoro." type="5" refreshedVersion="8" background="1" saveData="1">
    <dbPr connection="Provider=Microsoft.Mashup.OleDb.1;Data Source=$Workbook$;Location=testTPB_3IMGS;Extended Properties=&quot;&quot;" command="SELECT * FROM [testTPB_3IMGS]"/>
  </connection>
  <connection id="27" xr16:uid="{8C333EDA-0631-4ABF-8ACA-5E439B78D63D}" keepAlive="1" name="Query - testTPB_3IMGS (2)" description="Connessione alla query 'testTPB_3IMGS (2)' nella cartella di lavoro." type="5" refreshedVersion="8" background="1" saveData="1">
    <dbPr connection="Provider=Microsoft.Mashup.OleDb.1;Data Source=$Workbook$;Location=&quot;testTPB_3IMGS (2)&quot;;Extended Properties=&quot;&quot;" command="SELECT * FROM [testTPB_3IMGS (2)]"/>
  </connection>
</connections>
</file>

<file path=xl/sharedStrings.xml><?xml version="1.0" encoding="utf-8"?>
<sst xmlns="http://schemas.openxmlformats.org/spreadsheetml/2006/main" count="144" uniqueCount="7">
  <si>
    <t>Threads</t>
  </si>
  <si>
    <t>NImgs</t>
  </si>
  <si>
    <t>mean</t>
  </si>
  <si>
    <t>Colonna1</t>
  </si>
  <si>
    <t>Colonna2</t>
  </si>
  <si>
    <t>Colonna3</t>
  </si>
  <si>
    <t>ThreadsPerBlock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</si>
</sst>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'V1'!$C$2:$C$14</c:f>
              <c:numCache>
                <c:formatCode>General</c:formatCode>
                <c:ptCount val="13"/>
                <c:pt idx="0">
                  <c:v>24664.758000000002</c:v>
                </c:pt>
                <c:pt idx="1">
                  <c:v>12526.995666666666</c:v>
                </c:pt>
                <c:pt idx="2">
                  <c:v>6262.7276666666667</c:v>
                </c:pt>
                <c:pt idx="3">
                  <c:v>3371.442</c:v>
                </c:pt>
                <c:pt idx="4">
                  <c:v>1948.1623333333334</c:v>
                </c:pt>
                <c:pt idx="5">
                  <c:v>968.21233333333328</c:v>
                </c:pt>
                <c:pt idx="6">
                  <c:v>484.928</c:v>
                </c:pt>
                <c:pt idx="7">
                  <c:v>484.88533333333334</c:v>
                </c:pt>
                <c:pt idx="8">
                  <c:v>485.01066666666668</c:v>
                </c:pt>
                <c:pt idx="9">
                  <c:v>485.209</c:v>
                </c:pt>
                <c:pt idx="10">
                  <c:v>493.47633333333334</c:v>
                </c:pt>
                <c:pt idx="11">
                  <c:v>485.58833333333331</c:v>
                </c:pt>
                <c:pt idx="12">
                  <c:v>488.25900000000001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'V1'!$J$2:$J$14</c:f>
              <c:numCache>
                <c:formatCode>General</c:formatCode>
                <c:ptCount val="13"/>
                <c:pt idx="0">
                  <c:v>121960.07833333334</c:v>
                </c:pt>
                <c:pt idx="1">
                  <c:v>60839.388666666666</c:v>
                </c:pt>
                <c:pt idx="2">
                  <c:v>30787.600333333336</c:v>
                </c:pt>
                <c:pt idx="3">
                  <c:v>15445.262333333334</c:v>
                </c:pt>
                <c:pt idx="4">
                  <c:v>7759.528666666667</c:v>
                </c:pt>
                <c:pt idx="5">
                  <c:v>3919.5903333333335</c:v>
                </c:pt>
                <c:pt idx="6">
                  <c:v>1973.1436666666666</c:v>
                </c:pt>
                <c:pt idx="7">
                  <c:v>1012.7176666666667</c:v>
                </c:pt>
                <c:pt idx="8">
                  <c:v>586.02766666666662</c:v>
                </c:pt>
                <c:pt idx="9">
                  <c:v>578.06033333333335</c:v>
                </c:pt>
                <c:pt idx="10">
                  <c:v>578.20333333333326</c:v>
                </c:pt>
                <c:pt idx="11">
                  <c:v>579.41833333333329</c:v>
                </c:pt>
                <c:pt idx="12">
                  <c:v>598.26099999999997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1.9801573188865051</c:v>
                </c:pt>
                <c:pt idx="2">
                  <c:v>3.9164803593136663</c:v>
                </c:pt>
                <c:pt idx="3">
                  <c:v>7.774130087842229</c:v>
                </c:pt>
                <c:pt idx="4">
                  <c:v>15.440568036807662</c:v>
                </c:pt>
                <c:pt idx="5">
                  <c:v>29.346097791622629</c:v>
                </c:pt>
                <c:pt idx="6">
                  <c:v>55.979626593661962</c:v>
                </c:pt>
                <c:pt idx="7">
                  <c:v>111.15309089376765</c:v>
                </c:pt>
                <c:pt idx="8">
                  <c:v>197.15778458778681</c:v>
                </c:pt>
                <c:pt idx="9">
                  <c:v>218.89786518951891</c:v>
                </c:pt>
                <c:pt idx="10">
                  <c:v>291.87794959749925</c:v>
                </c:pt>
                <c:pt idx="11">
                  <c:v>346.10779071674597</c:v>
                </c:pt>
                <c:pt idx="12">
                  <c:v>408.70374961264338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1.9879083149361179</c:v>
                </c:pt>
                <c:pt idx="2">
                  <c:v>3.9481966890972</c:v>
                </c:pt>
                <c:pt idx="3">
                  <c:v>7.7630537486349178</c:v>
                </c:pt>
                <c:pt idx="4">
                  <c:v>15.081607009587854</c:v>
                </c:pt>
                <c:pt idx="5">
                  <c:v>28.901179430154766</c:v>
                </c:pt>
                <c:pt idx="6">
                  <c:v>56.900237196448906</c:v>
                </c:pt>
                <c:pt idx="7">
                  <c:v>111.51972511872586</c:v>
                </c:pt>
                <c:pt idx="8">
                  <c:v>204.47912579240696</c:v>
                </c:pt>
                <c:pt idx="9">
                  <c:v>223.09461188149211</c:v>
                </c:pt>
                <c:pt idx="10">
                  <c:v>280.99324360613122</c:v>
                </c:pt>
                <c:pt idx="11">
                  <c:v>319.19696904989962</c:v>
                </c:pt>
                <c:pt idx="12">
                  <c:v>339.2463850812465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2.0038067864233602</c:v>
                </c:pt>
                <c:pt idx="2">
                  <c:v>3.9852191526844978</c:v>
                </c:pt>
                <c:pt idx="3">
                  <c:v>7.9031385565774954</c:v>
                </c:pt>
                <c:pt idx="4">
                  <c:v>15.519340737051143</c:v>
                </c:pt>
                <c:pt idx="5">
                  <c:v>29.465431862413951</c:v>
                </c:pt>
                <c:pt idx="6">
                  <c:v>55.800069528256635</c:v>
                </c:pt>
                <c:pt idx="7">
                  <c:v>106.92675123822349</c:v>
                </c:pt>
                <c:pt idx="8">
                  <c:v>194.12862347360797</c:v>
                </c:pt>
                <c:pt idx="9">
                  <c:v>248.03195607932224</c:v>
                </c:pt>
                <c:pt idx="10">
                  <c:v>284.23572290545212</c:v>
                </c:pt>
                <c:pt idx="11">
                  <c:v>322.50458156665576</c:v>
                </c:pt>
                <c:pt idx="12">
                  <c:v>327.66150123638954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40A-AC51-34167E4F6BB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D-440A-AC51-34167E4F6BB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D-440A-AC51-34167E4F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'V4'!$D$2:$D$14</c:f>
              <c:numCache>
                <c:formatCode>General</c:formatCode>
                <c:ptCount val="13"/>
                <c:pt idx="0">
                  <c:v>1.572207837491008</c:v>
                </c:pt>
                <c:pt idx="1">
                  <c:v>3.0493372604279712</c:v>
                </c:pt>
                <c:pt idx="2">
                  <c:v>5.9405548478227868</c:v>
                </c:pt>
                <c:pt idx="3">
                  <c:v>11.353257880422442</c:v>
                </c:pt>
                <c:pt idx="4">
                  <c:v>22.380543847215485</c:v>
                </c:pt>
                <c:pt idx="5">
                  <c:v>41.90822099601872</c:v>
                </c:pt>
                <c:pt idx="6">
                  <c:v>75.497022061907558</c:v>
                </c:pt>
                <c:pt idx="7">
                  <c:v>114.20884991688133</c:v>
                </c:pt>
                <c:pt idx="8">
                  <c:v>164.22458624527854</c:v>
                </c:pt>
                <c:pt idx="9">
                  <c:v>169.44046991490325</c:v>
                </c:pt>
                <c:pt idx="10">
                  <c:v>226.40939850569796</c:v>
                </c:pt>
                <c:pt idx="11">
                  <c:v>246.16394518749487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15B-877A-312DD3B8168E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'V4'!$K$2:$K$14</c:f>
              <c:numCache>
                <c:formatCode>General</c:formatCode>
                <c:ptCount val="13"/>
                <c:pt idx="0">
                  <c:v>1.6174248267666125</c:v>
                </c:pt>
                <c:pt idx="1">
                  <c:v>3.1929277643375231</c:v>
                </c:pt>
                <c:pt idx="2">
                  <c:v>6.1746088831216515</c:v>
                </c:pt>
                <c:pt idx="3">
                  <c:v>12.192171379663405</c:v>
                </c:pt>
                <c:pt idx="4">
                  <c:v>24.142174877330927</c:v>
                </c:pt>
                <c:pt idx="5">
                  <c:v>46.316214174408337</c:v>
                </c:pt>
                <c:pt idx="6">
                  <c:v>88.155608361853297</c:v>
                </c:pt>
                <c:pt idx="7">
                  <c:v>149.73795857249814</c:v>
                </c:pt>
                <c:pt idx="8">
                  <c:v>218.14902972159337</c:v>
                </c:pt>
                <c:pt idx="9">
                  <c:v>273.08476551121464</c:v>
                </c:pt>
                <c:pt idx="10">
                  <c:v>349.03743232552006</c:v>
                </c:pt>
                <c:pt idx="11">
                  <c:v>379.56105872231313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8-415B-877A-312DD3B8168E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'V4'!$R$2:$R$14</c:f>
              <c:numCache>
                <c:formatCode>General</c:formatCode>
                <c:ptCount val="13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8-415B-877A-312DD3B8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1.9395255434511924</c:v>
                </c:pt>
                <c:pt idx="2">
                  <c:v>3.778479349971287</c:v>
                </c:pt>
                <c:pt idx="3">
                  <c:v>7.2212194912731285</c:v>
                </c:pt>
                <c:pt idx="4">
                  <c:v>14.235105126387902</c:v>
                </c:pt>
                <c:pt idx="5">
                  <c:v>26.655649461013713</c:v>
                </c:pt>
                <c:pt idx="6">
                  <c:v>48.01974666554819</c:v>
                </c:pt>
                <c:pt idx="7">
                  <c:v>72.642335951676969</c:v>
                </c:pt>
                <c:pt idx="8">
                  <c:v>104.45475612648941</c:v>
                </c:pt>
                <c:pt idx="9">
                  <c:v>107.77230966187213</c:v>
                </c:pt>
                <c:pt idx="10">
                  <c:v>144.00729541395185</c:v>
                </c:pt>
                <c:pt idx="11">
                  <c:v>156.57213971171467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C-4E54-94C7-EF5065B80F0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1.9740810895802139</c:v>
                </c:pt>
                <c:pt idx="2">
                  <c:v>3.8175554009921364</c:v>
                </c:pt>
                <c:pt idx="3">
                  <c:v>7.538014242081795</c:v>
                </c:pt>
                <c:pt idx="4">
                  <c:v>14.926304133462235</c:v>
                </c:pt>
                <c:pt idx="5">
                  <c:v>28.635775467227678</c:v>
                </c:pt>
                <c:pt idx="6">
                  <c:v>54.503681965909244</c:v>
                </c:pt>
                <c:pt idx="7">
                  <c:v>92.578001830130617</c:v>
                </c:pt>
                <c:pt idx="8">
                  <c:v>134.87429283356198</c:v>
                </c:pt>
                <c:pt idx="9">
                  <c:v>168.83923196426838</c:v>
                </c:pt>
                <c:pt idx="10">
                  <c:v>215.79824085134109</c:v>
                </c:pt>
                <c:pt idx="11">
                  <c:v>234.66998431147624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C-4E54-94C7-EF5065B80F0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1.9675953095714018</c:v>
                </c:pt>
                <c:pt idx="2">
                  <c:v>3.9000552853104495</c:v>
                </c:pt>
                <c:pt idx="3">
                  <c:v>7.5641958762631196</c:v>
                </c:pt>
                <c:pt idx="4">
                  <c:v>14.974951719147118</c:v>
                </c:pt>
                <c:pt idx="5">
                  <c:v>29.50654061105832</c:v>
                </c:pt>
                <c:pt idx="6">
                  <c:v>54.718544846330751</c:v>
                </c:pt>
                <c:pt idx="7">
                  <c:v>93.035410738498157</c:v>
                </c:pt>
                <c:pt idx="8">
                  <c:v>141.71328822789249</c:v>
                </c:pt>
                <c:pt idx="9">
                  <c:v>170.62099881101318</c:v>
                </c:pt>
                <c:pt idx="10">
                  <c:v>214.42568382120575</c:v>
                </c:pt>
                <c:pt idx="11">
                  <c:v>255.43153521185673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C-4E54-94C7-EF5065B8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6-AB4A-A127B3FB441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5-4146-AB4A-A127B3FB441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5-4146-AB4A-A127B3FB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V4_HighWorkload!$D$2:$D$14</c:f>
              <c:numCache>
                <c:formatCode>General</c:formatCode>
                <c:ptCount val="13"/>
                <c:pt idx="0">
                  <c:v>141.43760322980626</c:v>
                </c:pt>
                <c:pt idx="1">
                  <c:v>237.73988614901009</c:v>
                </c:pt>
                <c:pt idx="2">
                  <c:v>280.0309900962373</c:v>
                </c:pt>
                <c:pt idx="3">
                  <c:v>366.99941280093952</c:v>
                </c:pt>
                <c:pt idx="4">
                  <c:v>434.90866917947227</c:v>
                </c:pt>
                <c:pt idx="5">
                  <c:v>496.97123640921717</c:v>
                </c:pt>
                <c:pt idx="6">
                  <c:v>548.11205846528628</c:v>
                </c:pt>
                <c:pt idx="7">
                  <c:v>575.67946167573893</c:v>
                </c:pt>
                <c:pt idx="8">
                  <c:v>590.78377313903115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887-997F-B8F29C832DD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V4_HighWorkload!$K$2:$K$14</c:f>
              <c:numCache>
                <c:formatCode>General</c:formatCode>
                <c:ptCount val="13"/>
                <c:pt idx="0">
                  <c:v>154.50657039190591</c:v>
                </c:pt>
                <c:pt idx="1">
                  <c:v>231.60782927106069</c:v>
                </c:pt>
                <c:pt idx="2">
                  <c:v>258.05741261315819</c:v>
                </c:pt>
                <c:pt idx="3">
                  <c:v>301.42150381197729</c:v>
                </c:pt>
                <c:pt idx="4">
                  <c:v>372.48895880644602</c:v>
                </c:pt>
                <c:pt idx="5">
                  <c:v>431.84046086013984</c:v>
                </c:pt>
                <c:pt idx="6">
                  <c:v>506.26417539691113</c:v>
                </c:pt>
                <c:pt idx="7">
                  <c:v>570.78385747146558</c:v>
                </c:pt>
                <c:pt idx="8">
                  <c:v>603.4031940142404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887-997F-B8F29C832DD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V4_HighWorkload!$R$2:$R$14</c:f>
              <c:numCache>
                <c:formatCode>General</c:formatCode>
                <c:ptCount val="13"/>
                <c:pt idx="0">
                  <c:v>161.78476640032397</c:v>
                </c:pt>
                <c:pt idx="1">
                  <c:v>160.07935667308141</c:v>
                </c:pt>
                <c:pt idx="2">
                  <c:v>261.99100060912906</c:v>
                </c:pt>
                <c:pt idx="3">
                  <c:v>289.48894586460216</c:v>
                </c:pt>
                <c:pt idx="4">
                  <c:v>344.78934233156895</c:v>
                </c:pt>
                <c:pt idx="5">
                  <c:v>406.27807974019873</c:v>
                </c:pt>
                <c:pt idx="6">
                  <c:v>456.40981950513009</c:v>
                </c:pt>
                <c:pt idx="7">
                  <c:v>532.56029248211269</c:v>
                </c:pt>
                <c:pt idx="8">
                  <c:v>596.62251991476251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F-4887-997F-B8F29C83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1.6808817508221838</c:v>
                </c:pt>
                <c:pt idx="2">
                  <c:v>1.9798906634556446</c:v>
                </c:pt>
                <c:pt idx="3">
                  <c:v>2.5947796372414693</c:v>
                </c:pt>
                <c:pt idx="4">
                  <c:v>3.0749154344254372</c:v>
                </c:pt>
                <c:pt idx="5">
                  <c:v>3.5137136451735813</c:v>
                </c:pt>
                <c:pt idx="6">
                  <c:v>3.8752923264311812</c:v>
                </c:pt>
                <c:pt idx="7">
                  <c:v>4.0702009121321252</c:v>
                </c:pt>
                <c:pt idx="8">
                  <c:v>4.1769922541683071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3-433E-A8B3-4DC7589C16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1.4990160527386469</c:v>
                </c:pt>
                <c:pt idx="2">
                  <c:v>1.6702034868717592</c:v>
                </c:pt>
                <c:pt idx="3">
                  <c:v>1.9508652806636098</c:v>
                </c:pt>
                <c:pt idx="4">
                  <c:v>2.4108292473363937</c:v>
                </c:pt>
                <c:pt idx="5">
                  <c:v>2.7949650281200116</c:v>
                </c:pt>
                <c:pt idx="6">
                  <c:v>3.2766514337401449</c:v>
                </c:pt>
                <c:pt idx="7">
                  <c:v>3.6942367953911108</c:v>
                </c:pt>
                <c:pt idx="8">
                  <c:v>3.9053562090188669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3-433E-A8B3-4DC7589C16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0.98945877436307772</c:v>
                </c:pt>
                <c:pt idx="2">
                  <c:v>1.6193799109667251</c:v>
                </c:pt>
                <c:pt idx="3">
                  <c:v>1.7893461313179759</c:v>
                </c:pt>
                <c:pt idx="4">
                  <c:v>2.1311607390674485</c:v>
                </c:pt>
                <c:pt idx="5">
                  <c:v>2.5112258019082883</c:v>
                </c:pt>
                <c:pt idx="6">
                  <c:v>2.8210926755352173</c:v>
                </c:pt>
                <c:pt idx="7">
                  <c:v>3.2917826834470501</c:v>
                </c:pt>
                <c:pt idx="8">
                  <c:v>3.6877546210900101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3-433E-A8B3-4DC7589C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'V5'!$C$2:$C$14</c:f>
              <c:numCache>
                <c:formatCode>General</c:formatCode>
                <c:ptCount val="13"/>
                <c:pt idx="0">
                  <c:v>509.30033333333336</c:v>
                </c:pt>
                <c:pt idx="1">
                  <c:v>254.52433333333332</c:v>
                </c:pt>
                <c:pt idx="2">
                  <c:v>165.11500000000001</c:v>
                </c:pt>
                <c:pt idx="3">
                  <c:v>131.05733333333333</c:v>
                </c:pt>
                <c:pt idx="4">
                  <c:v>83.069000000000003</c:v>
                </c:pt>
                <c:pt idx="5">
                  <c:v>47.527999999999999</c:v>
                </c:pt>
                <c:pt idx="6">
                  <c:v>28.478999999999999</c:v>
                </c:pt>
                <c:pt idx="7">
                  <c:v>19.076666666666668</c:v>
                </c:pt>
                <c:pt idx="8">
                  <c:v>13.651333333333334</c:v>
                </c:pt>
                <c:pt idx="9">
                  <c:v>11.916333333333334</c:v>
                </c:pt>
                <c:pt idx="10">
                  <c:v>11.704333333333333</c:v>
                </c:pt>
                <c:pt idx="11">
                  <c:v>11.693666666666667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8-4AD4-A58A-EE01560B8C09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'V5'!$J$2:$J$14</c:f>
              <c:numCache>
                <c:formatCode>General</c:formatCode>
                <c:ptCount val="13"/>
                <c:pt idx="0">
                  <c:v>2476.8519999999999</c:v>
                </c:pt>
                <c:pt idx="1">
                  <c:v>1242.0126666666667</c:v>
                </c:pt>
                <c:pt idx="2">
                  <c:v>658.13733333333334</c:v>
                </c:pt>
                <c:pt idx="3">
                  <c:v>332.70966666666664</c:v>
                </c:pt>
                <c:pt idx="4">
                  <c:v>170.006</c:v>
                </c:pt>
                <c:pt idx="5">
                  <c:v>153.94633333333334</c:v>
                </c:pt>
                <c:pt idx="6">
                  <c:v>99.224999999999994</c:v>
                </c:pt>
                <c:pt idx="7">
                  <c:v>56.583666666666666</c:v>
                </c:pt>
                <c:pt idx="8">
                  <c:v>35.345333333333336</c:v>
                </c:pt>
                <c:pt idx="9">
                  <c:v>29.697333333333333</c:v>
                </c:pt>
                <c:pt idx="10">
                  <c:v>27.346333333333334</c:v>
                </c:pt>
                <c:pt idx="11">
                  <c:v>24.981333333333332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8-4AD4-A58A-EE01560B8C09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'V5'!$Q$2:$Q$14</c:f>
              <c:numCache>
                <c:formatCode>General</c:formatCode>
                <c:ptCount val="13"/>
                <c:pt idx="0">
                  <c:v>4946.527</c:v>
                </c:pt>
                <c:pt idx="1">
                  <c:v>2476.8453333333332</c:v>
                </c:pt>
                <c:pt idx="2">
                  <c:v>1239.7919999999999</c:v>
                </c:pt>
                <c:pt idx="3">
                  <c:v>657.18166666666673</c:v>
                </c:pt>
                <c:pt idx="4">
                  <c:v>332.14233333333334</c:v>
                </c:pt>
                <c:pt idx="5">
                  <c:v>169.845</c:v>
                </c:pt>
                <c:pt idx="6">
                  <c:v>153.42033333333333</c:v>
                </c:pt>
                <c:pt idx="7">
                  <c:v>99.085666666666668</c:v>
                </c:pt>
                <c:pt idx="8">
                  <c:v>62.63133333333333</c:v>
                </c:pt>
                <c:pt idx="9">
                  <c:v>52.886333333333333</c:v>
                </c:pt>
                <c:pt idx="10">
                  <c:v>43.141333333333336</c:v>
                </c:pt>
                <c:pt idx="11">
                  <c:v>39.795666666666669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8-4AD4-A58A-EE01560B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'V5'!$D$2:$D$14</c:f>
              <c:numCache>
                <c:formatCode>General</c:formatCode>
                <c:ptCount val="13"/>
                <c:pt idx="0">
                  <c:v>5.89043400063224</c:v>
                </c:pt>
                <c:pt idx="1">
                  <c:v>11.7866923005397</c:v>
                </c:pt>
                <c:pt idx="2">
                  <c:v>18.169154831481087</c:v>
                </c:pt>
                <c:pt idx="3">
                  <c:v>22.890745017447834</c:v>
                </c:pt>
                <c:pt idx="4">
                  <c:v>36.11455536963247</c:v>
                </c:pt>
                <c:pt idx="5">
                  <c:v>63.120686753071872</c:v>
                </c:pt>
                <c:pt idx="6">
                  <c:v>105.34077741493732</c:v>
                </c:pt>
                <c:pt idx="7">
                  <c:v>157.26017822820199</c:v>
                </c:pt>
                <c:pt idx="8">
                  <c:v>219.75875372368998</c:v>
                </c:pt>
                <c:pt idx="9">
                  <c:v>251.75529385437352</c:v>
                </c:pt>
                <c:pt idx="10">
                  <c:v>256.31532480847551</c:v>
                </c:pt>
                <c:pt idx="11">
                  <c:v>256.54912915823377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0-4316-8623-72A655B49189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'V5'!$K$2:$K$14</c:f>
              <c:numCache>
                <c:formatCode>General</c:formatCode>
                <c:ptCount val="13"/>
                <c:pt idx="0">
                  <c:v>6.0560744041226524</c:v>
                </c:pt>
                <c:pt idx="1">
                  <c:v>12.07717151569576</c:v>
                </c:pt>
                <c:pt idx="2">
                  <c:v>22.791595675066805</c:v>
                </c:pt>
                <c:pt idx="3">
                  <c:v>45.084352824133958</c:v>
                </c:pt>
                <c:pt idx="4">
                  <c:v>88.232180040704449</c:v>
                </c:pt>
                <c:pt idx="5">
                  <c:v>97.43655256485485</c:v>
                </c:pt>
                <c:pt idx="6">
                  <c:v>151.17157974300832</c:v>
                </c:pt>
                <c:pt idx="7">
                  <c:v>265.09416733922041</c:v>
                </c:pt>
                <c:pt idx="8">
                  <c:v>424.38417141348219</c:v>
                </c:pt>
                <c:pt idx="9">
                  <c:v>505.09585596911057</c:v>
                </c:pt>
                <c:pt idx="10">
                  <c:v>548.51960652860225</c:v>
                </c:pt>
                <c:pt idx="11">
                  <c:v>600.44833475661835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0-4316-8623-72A655B49189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'V5'!$R$2:$R$14</c:f>
              <c:numCache>
                <c:formatCode>General</c:formatCode>
                <c:ptCount val="13"/>
                <c:pt idx="0">
                  <c:v>6.0648612652877461</c:v>
                </c:pt>
                <c:pt idx="1">
                  <c:v>12.112181409254999</c:v>
                </c:pt>
                <c:pt idx="2">
                  <c:v>24.197607340586163</c:v>
                </c:pt>
                <c:pt idx="3">
                  <c:v>45.649477947498021</c:v>
                </c:pt>
                <c:pt idx="4">
                  <c:v>90.322723089599137</c:v>
                </c:pt>
                <c:pt idx="5">
                  <c:v>176.63163472577938</c:v>
                </c:pt>
                <c:pt idx="6">
                  <c:v>195.54122552204075</c:v>
                </c:pt>
                <c:pt idx="7">
                  <c:v>302.76831159568991</c:v>
                </c:pt>
                <c:pt idx="8">
                  <c:v>478.99347504443995</c:v>
                </c:pt>
                <c:pt idx="9">
                  <c:v>567.25430010273601</c:v>
                </c:pt>
                <c:pt idx="10">
                  <c:v>695.38879960440102</c:v>
                </c:pt>
                <c:pt idx="11">
                  <c:v>753.85092179215485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0-4316-8623-72A655B4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2.0009887725207678</c:v>
                </c:pt>
                <c:pt idx="2">
                  <c:v>3.0845188706860873</c:v>
                </c:pt>
                <c:pt idx="3">
                  <c:v>3.8860880225448406</c:v>
                </c:pt>
                <c:pt idx="4">
                  <c:v>6.1310516959796475</c:v>
                </c:pt>
                <c:pt idx="5">
                  <c:v>10.715795601189475</c:v>
                </c:pt>
                <c:pt idx="6">
                  <c:v>17.883364350340017</c:v>
                </c:pt>
                <c:pt idx="7">
                  <c:v>26.697553730560895</c:v>
                </c:pt>
                <c:pt idx="8">
                  <c:v>37.307735508131074</c:v>
                </c:pt>
                <c:pt idx="9">
                  <c:v>42.739685026154575</c:v>
                </c:pt>
                <c:pt idx="10">
                  <c:v>43.513826787799395</c:v>
                </c:pt>
                <c:pt idx="11">
                  <c:v>43.553518998888286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B-429D-B815-843CA23839C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1.9942244281996049</c:v>
                </c:pt>
                <c:pt idx="2">
                  <c:v>3.7634272887320375</c:v>
                </c:pt>
                <c:pt idx="3">
                  <c:v>7.4444846307441228</c:v>
                </c:pt>
                <c:pt idx="4">
                  <c:v>14.569203439878592</c:v>
                </c:pt>
                <c:pt idx="5">
                  <c:v>16.089061339557723</c:v>
                </c:pt>
                <c:pt idx="6">
                  <c:v>24.961975308641975</c:v>
                </c:pt>
                <c:pt idx="7">
                  <c:v>43.773267904165515</c:v>
                </c:pt>
                <c:pt idx="8">
                  <c:v>70.075785582255079</c:v>
                </c:pt>
                <c:pt idx="9">
                  <c:v>83.403178736586895</c:v>
                </c:pt>
                <c:pt idx="10">
                  <c:v>90.57345896463876</c:v>
                </c:pt>
                <c:pt idx="11">
                  <c:v>99.148110589239963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B-429D-B815-843CA23839C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1.9971077456592634</c:v>
                </c:pt>
                <c:pt idx="2">
                  <c:v>3.9898039348535885</c:v>
                </c:pt>
                <c:pt idx="3">
                  <c:v>7.5268791734401184</c:v>
                </c:pt>
                <c:pt idx="4">
                  <c:v>14.892792949207518</c:v>
                </c:pt>
                <c:pt idx="5">
                  <c:v>29.123771674173511</c:v>
                </c:pt>
                <c:pt idx="6">
                  <c:v>32.241665055262125</c:v>
                </c:pt>
                <c:pt idx="7">
                  <c:v>49.921720935083108</c:v>
                </c:pt>
                <c:pt idx="8">
                  <c:v>78.978471904371617</c:v>
                </c:pt>
                <c:pt idx="9">
                  <c:v>93.531290377476225</c:v>
                </c:pt>
                <c:pt idx="10">
                  <c:v>114.65864909135863</c:v>
                </c:pt>
                <c:pt idx="11">
                  <c:v>124.29813128732609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B-429D-B815-843CA238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'V1'!$D$2:$D$14</c:f>
              <c:numCache>
                <c:formatCode>General</c:formatCode>
                <c:ptCount val="13"/>
                <c:pt idx="0">
                  <c:v>0.12163103323373373</c:v>
                </c:pt>
                <c:pt idx="1">
                  <c:v>0.23948280017233184</c:v>
                </c:pt>
                <c:pt idx="2">
                  <c:v>0.47902450173068889</c:v>
                </c:pt>
                <c:pt idx="3">
                  <c:v>0.88982696424853225</c:v>
                </c:pt>
                <c:pt idx="4">
                  <c:v>1.5399127416999985</c:v>
                </c:pt>
                <c:pt idx="5">
                  <c:v>3.0984938909750168</c:v>
                </c:pt>
                <c:pt idx="6">
                  <c:v>6.1864854163917116</c:v>
                </c:pt>
                <c:pt idx="7">
                  <c:v>6.1870297857362839</c:v>
                </c:pt>
                <c:pt idx="8">
                  <c:v>6.1854309733394182</c:v>
                </c:pt>
                <c:pt idx="9">
                  <c:v>6.1829026254665518</c:v>
                </c:pt>
                <c:pt idx="10">
                  <c:v>6.0793189001296248</c:v>
                </c:pt>
                <c:pt idx="11">
                  <c:v>6.1780726472698069</c:v>
                </c:pt>
                <c:pt idx="12">
                  <c:v>6.1442799825502448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'V1'!$K$2:$K$14</c:f>
              <c:numCache>
                <c:formatCode>General</c:formatCode>
                <c:ptCount val="13"/>
                <c:pt idx="0">
                  <c:v>0.12299106564201261</c:v>
                </c:pt>
                <c:pt idx="1">
                  <c:v>0.24655080086658332</c:v>
                </c:pt>
                <c:pt idx="2">
                  <c:v>0.48720913087077122</c:v>
                </c:pt>
                <c:pt idx="3">
                  <c:v>0.97117159140946496</c:v>
                </c:pt>
                <c:pt idx="4">
                  <c:v>1.9331071053886175</c:v>
                </c:pt>
                <c:pt idx="5">
                  <c:v>3.8269305525211772</c:v>
                </c:pt>
                <c:pt idx="6">
                  <c:v>7.6020820244378218</c:v>
                </c:pt>
                <c:pt idx="7">
                  <c:v>14.811630618997793</c:v>
                </c:pt>
                <c:pt idx="8">
                  <c:v>25.596061164347759</c:v>
                </c:pt>
                <c:pt idx="9">
                  <c:v>25.948848476600769</c:v>
                </c:pt>
                <c:pt idx="10">
                  <c:v>25.942430863421752</c:v>
                </c:pt>
                <c:pt idx="11">
                  <c:v>25.888031387799835</c:v>
                </c:pt>
                <c:pt idx="12">
                  <c:v>25.072668952179736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V5_HighWorkload!$C$2:$C$14</c:f>
              <c:numCache>
                <c:formatCode>General</c:formatCode>
                <c:ptCount val="13"/>
                <c:pt idx="0">
                  <c:v>109.908</c:v>
                </c:pt>
                <c:pt idx="1">
                  <c:v>61.366</c:v>
                </c:pt>
                <c:pt idx="2">
                  <c:v>50.947333333333333</c:v>
                </c:pt>
                <c:pt idx="3">
                  <c:v>41.375</c:v>
                </c:pt>
                <c:pt idx="4">
                  <c:v>36.819333333333333</c:v>
                </c:pt>
                <c:pt idx="5">
                  <c:v>35.379666666666665</c:v>
                </c:pt>
                <c:pt idx="6">
                  <c:v>35.274666666666668</c:v>
                </c:pt>
                <c:pt idx="7">
                  <c:v>37.027000000000001</c:v>
                </c:pt>
                <c:pt idx="8">
                  <c:v>37.113333333333337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64B-8C47-062E7FEA3263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V5_HighWorkload!$J$2:$J$14</c:f>
              <c:numCache>
                <c:formatCode>General</c:formatCode>
                <c:ptCount val="13"/>
                <c:pt idx="0">
                  <c:v>169.20466666666667</c:v>
                </c:pt>
                <c:pt idx="1">
                  <c:v>172.31533333333334</c:v>
                </c:pt>
                <c:pt idx="2">
                  <c:v>152.31433333333334</c:v>
                </c:pt>
                <c:pt idx="3">
                  <c:v>123.74733333333333</c:v>
                </c:pt>
                <c:pt idx="4">
                  <c:v>110.042</c:v>
                </c:pt>
                <c:pt idx="5">
                  <c:v>104.886</c:v>
                </c:pt>
                <c:pt idx="6">
                  <c:v>103.34700000000001</c:v>
                </c:pt>
                <c:pt idx="7">
                  <c:v>101.41233333333334</c:v>
                </c:pt>
                <c:pt idx="8">
                  <c:v>101.46566666666666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2-464B-8C47-062E7FEA3263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V5_HighWorkload!$Q$2:$Q$14</c:f>
              <c:numCache>
                <c:formatCode>General</c:formatCode>
                <c:ptCount val="13"/>
                <c:pt idx="0">
                  <c:v>331.60766666666666</c:v>
                </c:pt>
                <c:pt idx="1">
                  <c:v>286.03899999999999</c:v>
                </c:pt>
                <c:pt idx="2">
                  <c:v>278.44799999999998</c:v>
                </c:pt>
                <c:pt idx="3">
                  <c:v>236.02</c:v>
                </c:pt>
                <c:pt idx="4">
                  <c:v>209.83066666666667</c:v>
                </c:pt>
                <c:pt idx="5">
                  <c:v>198.70533333333333</c:v>
                </c:pt>
                <c:pt idx="6">
                  <c:v>193.31533333333334</c:v>
                </c:pt>
                <c:pt idx="7">
                  <c:v>191.14766666666668</c:v>
                </c:pt>
                <c:pt idx="8">
                  <c:v>191.46233333333333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2-464B-8C47-062E7FEA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V5_HighWorkload!$D$2:$D$14</c:f>
              <c:numCache>
                <c:formatCode>General</c:formatCode>
                <c:ptCount val="13"/>
                <c:pt idx="0">
                  <c:v>272.95556283437054</c:v>
                </c:pt>
                <c:pt idx="1">
                  <c:v>488.87005833849361</c:v>
                </c:pt>
                <c:pt idx="2">
                  <c:v>588.84338074613004</c:v>
                </c:pt>
                <c:pt idx="3">
                  <c:v>725.07552870090637</c:v>
                </c:pt>
                <c:pt idx="4">
                  <c:v>814.78933169168374</c:v>
                </c:pt>
                <c:pt idx="5">
                  <c:v>847.94467632067392</c:v>
                </c:pt>
                <c:pt idx="6">
                  <c:v>850.46870275173865</c:v>
                </c:pt>
                <c:pt idx="7">
                  <c:v>810.21956950333538</c:v>
                </c:pt>
                <c:pt idx="8">
                  <c:v>808.33483024968552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A8A-8C98-E587B158A84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V5_HighWorkload!$K$2:$K$14</c:f>
              <c:numCache>
                <c:formatCode>General</c:formatCode>
                <c:ptCount val="13"/>
                <c:pt idx="0">
                  <c:v>591.00024822010425</c:v>
                </c:pt>
                <c:pt idx="1">
                  <c:v>580.33140792268432</c:v>
                </c:pt>
                <c:pt idx="2">
                  <c:v>656.53702978270815</c:v>
                </c:pt>
                <c:pt idx="3">
                  <c:v>808.09822164518027</c:v>
                </c:pt>
                <c:pt idx="4">
                  <c:v>908.74393413423968</c:v>
                </c:pt>
                <c:pt idx="5">
                  <c:v>953.41608984993229</c:v>
                </c:pt>
                <c:pt idx="6">
                  <c:v>967.61396073422543</c:v>
                </c:pt>
                <c:pt idx="7">
                  <c:v>986.07335728395947</c:v>
                </c:pt>
                <c:pt idx="8">
                  <c:v>985.55504817721601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A8A-8C98-E587B158A84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V5_HighWorkload!$R$2:$R$14</c:f>
              <c:numCache>
                <c:formatCode>General</c:formatCode>
                <c:ptCount val="13"/>
                <c:pt idx="0">
                  <c:v>603.12236448091767</c:v>
                </c:pt>
                <c:pt idx="1">
                  <c:v>699.20535311618346</c:v>
                </c:pt>
                <c:pt idx="2">
                  <c:v>718.26696546572441</c:v>
                </c:pt>
                <c:pt idx="3">
                  <c:v>847.38581476146089</c:v>
                </c:pt>
                <c:pt idx="4">
                  <c:v>953.14952374295456</c:v>
                </c:pt>
                <c:pt idx="5">
                  <c:v>1006.5155104040153</c:v>
                </c:pt>
                <c:pt idx="6">
                  <c:v>1034.5790815006915</c:v>
                </c:pt>
                <c:pt idx="7">
                  <c:v>1046.3114904184024</c:v>
                </c:pt>
                <c:pt idx="8">
                  <c:v>1044.5918866548163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A8A-8C98-E587B158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1.7910243457289052</c:v>
                </c:pt>
                <c:pt idx="2">
                  <c:v>2.1572866097015218</c:v>
                </c:pt>
                <c:pt idx="3">
                  <c:v>2.6563867069486404</c:v>
                </c:pt>
                <c:pt idx="4">
                  <c:v>2.9850621955856527</c:v>
                </c:pt>
                <c:pt idx="5">
                  <c:v>3.1065301161684209</c:v>
                </c:pt>
                <c:pt idx="6">
                  <c:v>3.1157771394012701</c:v>
                </c:pt>
                <c:pt idx="7">
                  <c:v>2.9683204148324194</c:v>
                </c:pt>
                <c:pt idx="8">
                  <c:v>2.9614154841027482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4-408B-BCEB-A0ACEAF7D95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0.98194782433755168</c:v>
                </c:pt>
                <c:pt idx="2">
                  <c:v>1.1108912927870653</c:v>
                </c:pt>
                <c:pt idx="3">
                  <c:v>1.3673399022739885</c:v>
                </c:pt>
                <c:pt idx="4">
                  <c:v>1.5376371446053931</c:v>
                </c:pt>
                <c:pt idx="5">
                  <c:v>1.6132245167769452</c:v>
                </c:pt>
                <c:pt idx="6">
                  <c:v>1.6372479768804771</c:v>
                </c:pt>
                <c:pt idx="7">
                  <c:v>1.6684821372811327</c:v>
                </c:pt>
                <c:pt idx="8">
                  <c:v>1.6676051340847644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4-408B-BCEB-A0ACEAF7D95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1.1593092783385017</c:v>
                </c:pt>
                <c:pt idx="2">
                  <c:v>1.1909141623091806</c:v>
                </c:pt>
                <c:pt idx="3">
                  <c:v>1.4049981639974012</c:v>
                </c:pt>
                <c:pt idx="4">
                  <c:v>1.580358447764229</c:v>
                </c:pt>
                <c:pt idx="5">
                  <c:v>1.6688412993444228</c:v>
                </c:pt>
                <c:pt idx="6">
                  <c:v>1.7153717759929372</c:v>
                </c:pt>
                <c:pt idx="7">
                  <c:v>1.734824559720844</c:v>
                </c:pt>
                <c:pt idx="8">
                  <c:v>1.731973390762674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08B-BCEB-A0ACEAF7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V5_TPB!$C$2:$C$7</c:f>
              <c:numCache>
                <c:formatCode>General</c:formatCode>
                <c:ptCount val="6"/>
                <c:pt idx="0">
                  <c:v>327.67633333333333</c:v>
                </c:pt>
                <c:pt idx="1">
                  <c:v>321.75700000000001</c:v>
                </c:pt>
                <c:pt idx="2">
                  <c:v>267.59399999999999</c:v>
                </c:pt>
                <c:pt idx="3">
                  <c:v>174.33199999999999</c:v>
                </c:pt>
                <c:pt idx="4">
                  <c:v>141.18799999999999</c:v>
                </c:pt>
                <c:pt idx="5">
                  <c:v>144.41266666666667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FAD-83D9-1593A6D9376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V5_TPB!$G$2:$G$7</c:f>
              <c:numCache>
                <c:formatCode>General</c:formatCode>
                <c:ptCount val="6"/>
                <c:pt idx="0">
                  <c:v>1233.624</c:v>
                </c:pt>
                <c:pt idx="1">
                  <c:v>684.77233333333334</c:v>
                </c:pt>
                <c:pt idx="2">
                  <c:v>681.45566666666662</c:v>
                </c:pt>
                <c:pt idx="3">
                  <c:v>682.65566666666666</c:v>
                </c:pt>
                <c:pt idx="4">
                  <c:v>653.75566666666668</c:v>
                </c:pt>
                <c:pt idx="5">
                  <c:v>694.15966666666668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FAD-83D9-1593A6D9376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V5_TPB!$K$2:$K$7</c:f>
              <c:numCache>
                <c:formatCode>General</c:formatCode>
                <c:ptCount val="6"/>
                <c:pt idx="0">
                  <c:v>1360.8823333333335</c:v>
                </c:pt>
                <c:pt idx="1">
                  <c:v>1357.3656666666666</c:v>
                </c:pt>
                <c:pt idx="2">
                  <c:v>1356.3083333333334</c:v>
                </c:pt>
                <c:pt idx="3">
                  <c:v>1288.1973333333333</c:v>
                </c:pt>
                <c:pt idx="4">
                  <c:v>1297.5126666666667</c:v>
                </c:pt>
                <c:pt idx="5">
                  <c:v>1400.2573333333335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FAD-83D9-1593A6D9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'V4'!$Q$2:$Q$13</c:f>
              <c:numCache>
                <c:formatCode>General</c:formatCode>
                <c:ptCount val="12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'V4'!$R$2:$R$13</c:f>
              <c:numCache>
                <c:formatCode>General</c:formatCode>
                <c:ptCount val="12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1.9689284371376412</c:v>
                </c:pt>
                <c:pt idx="2">
                  <c:v>3.9383411370860082</c:v>
                </c:pt>
                <c:pt idx="3">
                  <c:v>7.3157889116882338</c:v>
                </c:pt>
                <c:pt idx="4">
                  <c:v>12.660525038382325</c:v>
                </c:pt>
                <c:pt idx="5">
                  <c:v>25.474533995125729</c:v>
                </c:pt>
                <c:pt idx="6">
                  <c:v>50.862721888610274</c:v>
                </c:pt>
                <c:pt idx="7">
                  <c:v>50.867197467992433</c:v>
                </c:pt>
                <c:pt idx="8">
                  <c:v>50.854052694373735</c:v>
                </c:pt>
                <c:pt idx="9">
                  <c:v>50.833265664899045</c:v>
                </c:pt>
                <c:pt idx="10">
                  <c:v>49.981643158841123</c:v>
                </c:pt>
                <c:pt idx="11">
                  <c:v>50.793555583776389</c:v>
                </c:pt>
                <c:pt idx="12">
                  <c:v>50.51572628461534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'V1'!$L$2:$L$14</c:f>
              <c:numCache>
                <c:formatCode>General</c:formatCode>
                <c:ptCount val="13"/>
                <c:pt idx="0">
                  <c:v>1</c:v>
                </c:pt>
                <c:pt idx="1">
                  <c:v>2.0046236657889716</c:v>
                </c:pt>
                <c:pt idx="2">
                  <c:v>3.9613375843809671</c:v>
                </c:pt>
                <c:pt idx="3">
                  <c:v>7.8962775575604232</c:v>
                </c:pt>
                <c:pt idx="4">
                  <c:v>15.717459599994605</c:v>
                </c:pt>
                <c:pt idx="5">
                  <c:v>31.115516664113962</c:v>
                </c:pt>
                <c:pt idx="6">
                  <c:v>61.810034613124138</c:v>
                </c:pt>
                <c:pt idx="7">
                  <c:v>120.42850870249129</c:v>
                </c:pt>
                <c:pt idx="8">
                  <c:v>208.11317497524294</c:v>
                </c:pt>
                <c:pt idx="9">
                  <c:v>210.98157285773516</c:v>
                </c:pt>
                <c:pt idx="10">
                  <c:v>210.92939335066674</c:v>
                </c:pt>
                <c:pt idx="11">
                  <c:v>210.48708906345735</c:v>
                </c:pt>
                <c:pt idx="12">
                  <c:v>203.85764462890501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1.9982884853370961</c:v>
                </c:pt>
                <c:pt idx="2">
                  <c:v>3.9990031291244503</c:v>
                </c:pt>
                <c:pt idx="3">
                  <c:v>7.8965937528527936</c:v>
                </c:pt>
                <c:pt idx="4">
                  <c:v>15.724068422161093</c:v>
                </c:pt>
                <c:pt idx="5">
                  <c:v>31.113891934430491</c:v>
                </c:pt>
                <c:pt idx="6">
                  <c:v>61.674873123086201</c:v>
                </c:pt>
                <c:pt idx="7">
                  <c:v>118.11753191840607</c:v>
                </c:pt>
                <c:pt idx="8">
                  <c:v>206.48579877739283</c:v>
                </c:pt>
                <c:pt idx="9">
                  <c:v>266.0514621767619</c:v>
                </c:pt>
                <c:pt idx="10">
                  <c:v>263.87111934189704</c:v>
                </c:pt>
                <c:pt idx="11">
                  <c:v>263.81646297401517</c:v>
                </c:pt>
                <c:pt idx="12">
                  <c:v>260.32973554893499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V1_TPB!$C$2:$C$7</c:f>
              <c:numCache>
                <c:formatCode>General</c:formatCode>
                <c:ptCount val="6"/>
                <c:pt idx="0">
                  <c:v>3512.5709999999999</c:v>
                </c:pt>
                <c:pt idx="1">
                  <c:v>3507.0010000000002</c:v>
                </c:pt>
                <c:pt idx="2">
                  <c:v>3579.8653333333332</c:v>
                </c:pt>
                <c:pt idx="3">
                  <c:v>3611.8409999999999</c:v>
                </c:pt>
                <c:pt idx="4">
                  <c:v>3724.8026666666665</c:v>
                </c:pt>
                <c:pt idx="5">
                  <c:v>4222.2203333333337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F5C-ABB8-CAB8AE35E93E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V1_TPB!$G$2:$G$7</c:f>
              <c:numCache>
                <c:formatCode>General</c:formatCode>
                <c:ptCount val="6"/>
                <c:pt idx="0">
                  <c:v>16006.152</c:v>
                </c:pt>
                <c:pt idx="1">
                  <c:v>16009.886</c:v>
                </c:pt>
                <c:pt idx="2">
                  <c:v>16358.273333333333</c:v>
                </c:pt>
                <c:pt idx="3">
                  <c:v>16848.779333333332</c:v>
                </c:pt>
                <c:pt idx="4">
                  <c:v>18970.423999999999</c:v>
                </c:pt>
                <c:pt idx="5">
                  <c:v>31418.591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F5C-ABB8-CAB8AE35E93E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V1_TPB!$K$2:$K$7</c:f>
              <c:numCache>
                <c:formatCode>General</c:formatCode>
                <c:ptCount val="6"/>
                <c:pt idx="0">
                  <c:v>31913.974333333335</c:v>
                </c:pt>
                <c:pt idx="1">
                  <c:v>32007.975333333332</c:v>
                </c:pt>
                <c:pt idx="2">
                  <c:v>32722.23</c:v>
                </c:pt>
                <c:pt idx="3">
                  <c:v>33920.191333333336</c:v>
                </c:pt>
                <c:pt idx="4">
                  <c:v>41791.164333333334</c:v>
                </c:pt>
                <c:pt idx="5">
                  <c:v>75105.119666666666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F5C-ABB8-CAB8AE35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'V2'!$C$2:$C$14</c:f>
              <c:numCache>
                <c:formatCode>General</c:formatCode>
                <c:ptCount val="13"/>
                <c:pt idx="0">
                  <c:v>12915.599666666667</c:v>
                </c:pt>
                <c:pt idx="1">
                  <c:v>6439.6936666666661</c:v>
                </c:pt>
                <c:pt idx="2">
                  <c:v>3231.3136666666669</c:v>
                </c:pt>
                <c:pt idx="3">
                  <c:v>1618.2559999999999</c:v>
                </c:pt>
                <c:pt idx="4">
                  <c:v>810.91566666666665</c:v>
                </c:pt>
                <c:pt idx="5">
                  <c:v>409.76766666666668</c:v>
                </c:pt>
                <c:pt idx="6">
                  <c:v>212.18366666666668</c:v>
                </c:pt>
                <c:pt idx="7">
                  <c:v>108.429</c:v>
                </c:pt>
                <c:pt idx="8">
                  <c:v>60.593333333333334</c:v>
                </c:pt>
                <c:pt idx="9">
                  <c:v>57.146666666666668</c:v>
                </c:pt>
                <c:pt idx="10">
                  <c:v>43.575666666666663</c:v>
                </c:pt>
                <c:pt idx="11">
                  <c:v>37.278333333333329</c:v>
                </c:pt>
                <c:pt idx="12">
                  <c:v>32.482333333333337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'V2'!$J$2:$J$14</c:f>
              <c:numCache>
                <c:formatCode>General</c:formatCode>
                <c:ptCount val="13"/>
                <c:pt idx="0">
                  <c:v>63950.282666666666</c:v>
                </c:pt>
                <c:pt idx="1">
                  <c:v>32110.053333333333</c:v>
                </c:pt>
                <c:pt idx="2">
                  <c:v>16088.967333333334</c:v>
                </c:pt>
                <c:pt idx="3">
                  <c:v>8075.9976666666662</c:v>
                </c:pt>
                <c:pt idx="4">
                  <c:v>4063.2643333333335</c:v>
                </c:pt>
                <c:pt idx="5">
                  <c:v>2057.2376666666669</c:v>
                </c:pt>
                <c:pt idx="6">
                  <c:v>1050.1796666666667</c:v>
                </c:pt>
                <c:pt idx="7">
                  <c:v>548.3893333333333</c:v>
                </c:pt>
                <c:pt idx="8">
                  <c:v>294.55700000000002</c:v>
                </c:pt>
                <c:pt idx="9">
                  <c:v>279.30200000000002</c:v>
                </c:pt>
                <c:pt idx="10">
                  <c:v>220.18700000000001</c:v>
                </c:pt>
                <c:pt idx="11">
                  <c:v>189.87666666666667</c:v>
                </c:pt>
                <c:pt idx="12">
                  <c:v>185.51599999999999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'V2'!$D$2:$D$14</c:f>
              <c:numCache>
                <c:formatCode>General</c:formatCode>
                <c:ptCount val="13"/>
                <c:pt idx="0">
                  <c:v>0.2322772521157167</c:v>
                </c:pt>
                <c:pt idx="1">
                  <c:v>0.46586066904528228</c:v>
                </c:pt>
                <c:pt idx="2">
                  <c:v>0.92841497591124178</c:v>
                </c:pt>
                <c:pt idx="3">
                  <c:v>1.8538475988965901</c:v>
                </c:pt>
                <c:pt idx="4">
                  <c:v>3.6995215696494541</c:v>
                </c:pt>
                <c:pt idx="5">
                  <c:v>7.321221863120809</c:v>
                </c:pt>
                <c:pt idx="6">
                  <c:v>14.138694307290381</c:v>
                </c:pt>
                <c:pt idx="7">
                  <c:v>27.667874830534267</c:v>
                </c:pt>
                <c:pt idx="8">
                  <c:v>49.510397183408514</c:v>
                </c:pt>
                <c:pt idx="9">
                  <c:v>52.496500233317775</c:v>
                </c:pt>
                <c:pt idx="10">
                  <c:v>68.845762543315459</c:v>
                </c:pt>
                <c:pt idx="11">
                  <c:v>80.475700809227888</c:v>
                </c:pt>
                <c:pt idx="12">
                  <c:v>92.357897113302613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'V2'!$K$2:$K$14</c:f>
              <c:numCache>
                <c:formatCode>General</c:formatCode>
                <c:ptCount val="13"/>
                <c:pt idx="0">
                  <c:v>0.23455721186074716</c:v>
                </c:pt>
                <c:pt idx="1">
                  <c:v>0.46714341593536229</c:v>
                </c:pt>
                <c:pt idx="2">
                  <c:v>0.93231589630509115</c:v>
                </c:pt>
                <c:pt idx="3">
                  <c:v>1.8573556629308916</c:v>
                </c:pt>
                <c:pt idx="4">
                  <c:v>3.6916131389597835</c:v>
                </c:pt>
                <c:pt idx="5">
                  <c:v>7.2913306240909117</c:v>
                </c:pt>
                <c:pt idx="6">
                  <c:v>14.283270259469887</c:v>
                </c:pt>
                <c:pt idx="7">
                  <c:v>27.352829619832139</c:v>
                </c:pt>
                <c:pt idx="8">
                  <c:v>50.923929833614544</c:v>
                </c:pt>
                <c:pt idx="9">
                  <c:v>53.705308232665715</c:v>
                </c:pt>
                <c:pt idx="10">
                  <c:v>68.123912855890666</c:v>
                </c:pt>
                <c:pt idx="11">
                  <c:v>78.998648245352243</c:v>
                </c:pt>
                <c:pt idx="12">
                  <c:v>80.855559628280048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2.0056233006114526</c:v>
                </c:pt>
                <c:pt idx="2">
                  <c:v>3.9970120511358589</c:v>
                </c:pt>
                <c:pt idx="3">
                  <c:v>7.9811844767865336</c:v>
                </c:pt>
                <c:pt idx="4">
                  <c:v>15.927179850596877</c:v>
                </c:pt>
                <c:pt idx="5">
                  <c:v>31.51932355163861</c:v>
                </c:pt>
                <c:pt idx="6">
                  <c:v>60.869905160780519</c:v>
                </c:pt>
                <c:pt idx="7">
                  <c:v>119.11573164620781</c:v>
                </c:pt>
                <c:pt idx="8">
                  <c:v>213.15215645285511</c:v>
                </c:pt>
                <c:pt idx="9">
                  <c:v>226.00792697153523</c:v>
                </c:pt>
                <c:pt idx="10">
                  <c:v>296.3947692519526</c:v>
                </c:pt>
                <c:pt idx="11">
                  <c:v>346.46397818214336</c:v>
                </c:pt>
                <c:pt idx="12">
                  <c:v>397.61920839020183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1.991596899662577</c:v>
                </c:pt>
                <c:pt idx="2">
                  <c:v>3.9747910068891512</c:v>
                </c:pt>
                <c:pt idx="3">
                  <c:v>7.9185613104643053</c:v>
                </c:pt>
                <c:pt idx="4">
                  <c:v>15.738646915497252</c:v>
                </c:pt>
                <c:pt idx="5">
                  <c:v>31.085510295115792</c:v>
                </c:pt>
                <c:pt idx="6">
                  <c:v>60.894611366499511</c:v>
                </c:pt>
                <c:pt idx="7">
                  <c:v>116.61474572809585</c:v>
                </c:pt>
                <c:pt idx="8">
                  <c:v>217.1066471571433</c:v>
                </c:pt>
                <c:pt idx="9">
                  <c:v>228.96464281196219</c:v>
                </c:pt>
                <c:pt idx="10">
                  <c:v>290.43623223290507</c:v>
                </c:pt>
                <c:pt idx="11">
                  <c:v>336.79905903832309</c:v>
                </c:pt>
                <c:pt idx="12">
                  <c:v>344.71572622666866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2.0059513291706108</c:v>
                </c:pt>
                <c:pt idx="2">
                  <c:v>3.9959926456559609</c:v>
                </c:pt>
                <c:pt idx="3">
                  <c:v>7.9730242137448739</c:v>
                </c:pt>
                <c:pt idx="4">
                  <c:v>15.879543793320211</c:v>
                </c:pt>
                <c:pt idx="5">
                  <c:v>31.300882999478503</c:v>
                </c:pt>
                <c:pt idx="6">
                  <c:v>60.520712525013465</c:v>
                </c:pt>
                <c:pt idx="7">
                  <c:v>114.17057068709573</c:v>
                </c:pt>
                <c:pt idx="8">
                  <c:v>211.7895717550619</c:v>
                </c:pt>
                <c:pt idx="9">
                  <c:v>260.77276620310772</c:v>
                </c:pt>
                <c:pt idx="10">
                  <c:v>293.82204201168707</c:v>
                </c:pt>
                <c:pt idx="11">
                  <c:v>339.40321134049259</c:v>
                </c:pt>
                <c:pt idx="12">
                  <c:v>342.02650676933087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'V3'!$C$2:$C$14</c:f>
              <c:numCache>
                <c:formatCode>General</c:formatCode>
                <c:ptCount val="13"/>
                <c:pt idx="0">
                  <c:v>3517.0320000000002</c:v>
                </c:pt>
                <c:pt idx="1">
                  <c:v>1776.1376666666667</c:v>
                </c:pt>
                <c:pt idx="2">
                  <c:v>898.00833333333333</c:v>
                </c:pt>
                <c:pt idx="3">
                  <c:v>452.40199999999999</c:v>
                </c:pt>
                <c:pt idx="4">
                  <c:v>227.77866666666668</c:v>
                </c:pt>
                <c:pt idx="5">
                  <c:v>119.84666666666666</c:v>
                </c:pt>
                <c:pt idx="6">
                  <c:v>62.826999999999998</c:v>
                </c:pt>
                <c:pt idx="7">
                  <c:v>31.641333333333332</c:v>
                </c:pt>
                <c:pt idx="8">
                  <c:v>17.838666666666668</c:v>
                </c:pt>
                <c:pt idx="9">
                  <c:v>16.067</c:v>
                </c:pt>
                <c:pt idx="10">
                  <c:v>12.049666666666667</c:v>
                </c:pt>
                <c:pt idx="11">
                  <c:v>10.161666666666667</c:v>
                </c:pt>
                <c:pt idx="12">
                  <c:v>8.6053333333333324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'V3'!$J$2:$J$14</c:f>
              <c:numCache>
                <c:formatCode>General</c:formatCode>
                <c:ptCount val="13"/>
                <c:pt idx="0">
                  <c:v>17439.752</c:v>
                </c:pt>
                <c:pt idx="1">
                  <c:v>8772.9156666666659</c:v>
                </c:pt>
                <c:pt idx="2">
                  <c:v>4417.1436666666668</c:v>
                </c:pt>
                <c:pt idx="3">
                  <c:v>2246.5066666666667</c:v>
                </c:pt>
                <c:pt idx="4">
                  <c:v>1156.3589999999999</c:v>
                </c:pt>
                <c:pt idx="5">
                  <c:v>603.42700000000002</c:v>
                </c:pt>
                <c:pt idx="6">
                  <c:v>306.49700000000001</c:v>
                </c:pt>
                <c:pt idx="7">
                  <c:v>156.38266666666667</c:v>
                </c:pt>
                <c:pt idx="8">
                  <c:v>85.288666666666671</c:v>
                </c:pt>
                <c:pt idx="9">
                  <c:v>78.171999999999997</c:v>
                </c:pt>
                <c:pt idx="10">
                  <c:v>62.064666666666668</c:v>
                </c:pt>
                <c:pt idx="11">
                  <c:v>54.636333333333333</c:v>
                </c:pt>
                <c:pt idx="12">
                  <c:v>51.407333333333334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'V3'!$D$2:$D$14</c:f>
              <c:numCache>
                <c:formatCode>General</c:formatCode>
                <c:ptCount val="13"/>
                <c:pt idx="0">
                  <c:v>0.85299195457988441</c:v>
                </c:pt>
                <c:pt idx="1">
                  <c:v>1.6890582618126635</c:v>
                </c:pt>
                <c:pt idx="2">
                  <c:v>3.3407262367646924</c:v>
                </c:pt>
                <c:pt idx="3">
                  <c:v>6.6312704187868317</c:v>
                </c:pt>
                <c:pt idx="4">
                  <c:v>13.170680309540254</c:v>
                </c:pt>
                <c:pt idx="5">
                  <c:v>25.031985314568615</c:v>
                </c:pt>
                <c:pt idx="6">
                  <c:v>47.750171104779795</c:v>
                </c:pt>
                <c:pt idx="7">
                  <c:v>94.812692259070417</c:v>
                </c:pt>
                <c:pt idx="8">
                  <c:v>168.17400403617609</c:v>
                </c:pt>
                <c:pt idx="9">
                  <c:v>186.71811788137177</c:v>
                </c:pt>
                <c:pt idx="10">
                  <c:v>248.96954272593985</c:v>
                </c:pt>
                <c:pt idx="11">
                  <c:v>295.22716089880265</c:v>
                </c:pt>
                <c:pt idx="12">
                  <c:v>348.62101022621636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'V3'!$K$2:$K$14</c:f>
              <c:numCache>
                <c:formatCode>General</c:formatCode>
                <c:ptCount val="13"/>
                <c:pt idx="0">
                  <c:v>0.8601039739555929</c:v>
                </c:pt>
                <c:pt idx="1">
                  <c:v>1.7098078415359212</c:v>
                </c:pt>
                <c:pt idx="2">
                  <c:v>3.3958596622508166</c:v>
                </c:pt>
                <c:pt idx="3">
                  <c:v>6.6770333792317551</c:v>
                </c:pt>
                <c:pt idx="4">
                  <c:v>12.971750122583039</c:v>
                </c:pt>
                <c:pt idx="5">
                  <c:v>24.858019279879752</c:v>
                </c:pt>
                <c:pt idx="6">
                  <c:v>48.940120131681546</c:v>
                </c:pt>
                <c:pt idx="7">
                  <c:v>95.918558749051471</c:v>
                </c:pt>
                <c:pt idx="8">
                  <c:v>175.87330868501479</c:v>
                </c:pt>
                <c:pt idx="9">
                  <c:v>191.88456224735199</c:v>
                </c:pt>
                <c:pt idx="10">
                  <c:v>241.68340548030548</c:v>
                </c:pt>
                <c:pt idx="11">
                  <c:v>274.54258155439908</c:v>
                </c:pt>
                <c:pt idx="12">
                  <c:v>291.78716395844953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19</xdr:col>
      <xdr:colOff>590550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0E6164-156D-42C9-AC25-323F029A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12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27</xdr:row>
      <xdr:rowOff>3176</xdr:rowOff>
    </xdr:from>
    <xdr:to>
      <xdr:col>24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27</xdr:row>
      <xdr:rowOff>3176</xdr:rowOff>
    </xdr:from>
    <xdr:to>
      <xdr:col>38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12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41276</xdr:rowOff>
    </xdr:from>
    <xdr:to>
      <xdr:col>24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41276</xdr:rowOff>
    </xdr:from>
    <xdr:to>
      <xdr:col>38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4126F2-746C-4931-83F0-9CCC4EA2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7B8786-C988-4CB2-B205-104A80C9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538D1E-D0D5-48B9-B31F-55DAD5F00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069095-E632-4A9D-84FB-8DCFBE01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DB61E-3542-4D51-A03B-4CA8AE9C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B64A9D-1852-4CBA-B31F-1A7DA437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10</xdr:col>
      <xdr:colOff>603250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9D821D-9A1A-4F2D-9EDD-0F1BAD6A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26</xdr:row>
      <xdr:rowOff>3176</xdr:rowOff>
    </xdr:from>
    <xdr:to>
      <xdr:col>23</xdr:col>
      <xdr:colOff>488950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363E018-515B-4C24-9C5D-2D23D7D0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577850</xdr:colOff>
      <xdr:row>26</xdr:row>
      <xdr:rowOff>3176</xdr:rowOff>
    </xdr:from>
    <xdr:to>
      <xdr:col>36</xdr:col>
      <xdr:colOff>603250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227A38-3FDC-4ADE-8759-3B7F88721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12</xdr:col>
      <xdr:colOff>69850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58B75C-AB7D-445D-A578-A63BE45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3176</xdr:rowOff>
    </xdr:from>
    <xdr:to>
      <xdr:col>24</xdr:col>
      <xdr:colOff>565150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DF752E-2C20-4E78-BA0F-9F190BEA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3176</xdr:rowOff>
    </xdr:from>
    <xdr:to>
      <xdr:col>38</xdr:col>
      <xdr:colOff>69850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9B326A-AD10-41DC-B303-7FC8A366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9</xdr:row>
      <xdr:rowOff>0</xdr:rowOff>
    </xdr:from>
    <xdr:to>
      <xdr:col>19</xdr:col>
      <xdr:colOff>584200</xdr:colOff>
      <xdr:row>52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70FD29-2D5A-9ED1-9380-7A6665A8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FBEF4E97-77B8-4E1D-B9F3-8CD5F81ADE0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1C997FC9-A78B-4562-81D5-6EC25724E63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" xr16:uid="{5C8B0520-5A95-4218-B646-F8CA89226BE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0" xr16:uid="{9E53670D-D5DA-49AA-809B-CD2D90D8300E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AAAD39FF-7436-46DE-A466-C4FCC672A230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3" xr16:uid="{25446FA2-E38A-448A-9FB4-BEBEF10CCAC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00EAE6E5-7745-4A07-97E1-04CA74D561F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8861FE6B-1089-495F-B9DE-1CE07C36169F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35B1414-AFF2-4EE2-AC24-5627B4B8A5A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" xr16:uid="{E3D04BDB-6900-4D88-8C55-DDEAC3E741D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724ED32-0E2D-4F8B-BC3D-02BFD86E5D3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F37A6C20-CC28-4948-949E-00E1BFB1CAE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BEBC7239-13A8-4928-ACF9-EA109752190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C89D15D-AEA0-4070-8508-AC71C9F9F09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AB41C547-C7E8-4226-BBCF-9168C6303EF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6" xr16:uid="{D101F294-6971-4803-AA0E-ACF8EEC2FEC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8862CCFA-0C12-4A44-A00E-88F76380225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4" xr16:uid="{634495FA-1AAB-46A3-B7C7-E53E22D450C6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7" xr16:uid="{7082F20F-0598-4249-BBA0-1B807385761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3" xr16:uid="{02AE29AD-AB73-46DC-85E4-6AF7935A5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5" xr16:uid="{F7F70E5B-8399-4BEC-A057-0A41D7D44CD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8" xr16:uid="{0043DF77-C758-43F1-915A-FBCDDD95CD4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3408CC6-B856-4C9D-BF03-E09D82528D4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1" xr16:uid="{4889F7DC-4788-4E19-82D3-D434D752C1CC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4" tableType="queryTable" totalsRowShown="0">
  <autoFilter ref="A1:F14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62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61">
      <calculatedColumnFormula>$C$2/executionTime_3IMGS[[#This Row],[mean]]</calculatedColumnFormula>
    </tableColumn>
    <tableColumn id="6" xr3:uid="{F8745B51-6C0C-40D8-92CA-9EA81C377D6F}" uniqueName="6" name="Colonna3" queryTableFieldId="6" dataDxfId="60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4" tableType="queryTable" totalsRowShown="0">
  <autoFilter ref="A1:F14" xr:uid="{A9D3E5EA-352F-46C9-A82B-53F973F865E0}"/>
  <tableColumns count="6">
    <tableColumn id="1" xr3:uid="{45ACE736-223E-42ED-A1B8-B909B7996E85}" uniqueName="1" name="Threads" queryTableFieldId="1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44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43">
      <calculatedColumnFormula>$C$2/executionTime_3IMGS__3[[#This Row],[mean]]</calculatedColumnFormula>
    </tableColumn>
    <tableColumn id="6" xr3:uid="{381811F1-1543-4588-9607-6976DADD565F}" uniqueName="6" name="Colonna3" queryTableFieldId="6" dataDxfId="42">
      <calculatedColumnFormula>LOG(executionTime_3IMGS__3[[#This Row],[Threads]],2)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4" tableType="queryTable" totalsRowShown="0">
  <autoFilter ref="H1:M14" xr:uid="{0D04398D-02C1-44D2-A67A-ADFEEC279DAA}"/>
  <tableColumns count="6">
    <tableColumn id="1" xr3:uid="{111253A4-C1B9-43ED-80BE-D494A7B21E6B}" uniqueName="1" name="Threads" queryTableFieldId="1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41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40">
      <calculatedColumnFormula>$J$2/executionTime_15IMGS__3[[#This Row],[mean]]</calculatedColumnFormula>
    </tableColumn>
    <tableColumn id="6" xr3:uid="{BFCF0BCC-5DDF-4429-8CAE-F31234639D5D}" uniqueName="6" name="Colonna3" queryTableFieldId="6" dataDxfId="39">
      <calculatedColumnFormula>LOG(executionTime_15IMGS__3[[#This Row],[Threads]],2)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4" tableType="queryTable" totalsRowShown="0">
  <autoFilter ref="O1:T14" xr:uid="{C4A0D5F6-13A1-422D-8ACA-AA3569235F3A}"/>
  <tableColumns count="6">
    <tableColumn id="1" xr3:uid="{519DBE2C-8414-427D-A055-9D41C0B1C2D9}" uniqueName="1" name="Threads" queryTableFieldId="1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38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37">
      <calculatedColumnFormula>$Q$2/executionTime_30IMGS__3[[#This Row],[mean]]</calculatedColumnFormula>
    </tableColumn>
    <tableColumn id="6" xr3:uid="{46A04E98-665D-4F58-A355-C53955953888}" uniqueName="6" name="Colonna3" queryTableFieldId="6" dataDxfId="36">
      <calculatedColumnFormula>LOG(executionTime_30IMGS__3[[#This Row],[Threads]],2)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3" tableType="queryTable" totalsRowShown="0">
  <autoFilter ref="A1:F13" xr:uid="{38D821A5-714E-448E-A2E3-44AEEEE472D5}"/>
  <tableColumns count="6">
    <tableColumn id="1" xr3:uid="{9DC4C7CF-6132-47B1-B4FF-64BAE0CC7F98}" uniqueName="1" name="Threads" queryTableFieldId="1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35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34">
      <calculatedColumnFormula>$C$2/executionTime_3IMGS__4[[#This Row],[mean]]</calculatedColumnFormula>
    </tableColumn>
    <tableColumn id="6" xr3:uid="{CB06D5FB-018A-4EAE-AA03-7C9A09D5FDB8}" uniqueName="6" name="Colonna3" queryTableFieldId="6" dataDxfId="33">
      <calculatedColumnFormula>LOG(executionTime_3IMGS__4[[#This Row],[Threads]],2)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3" tableType="queryTable" totalsRowShown="0">
  <autoFilter ref="H1:M13" xr:uid="{92C3A200-77B0-49FC-91F3-C3E6934ACF06}"/>
  <tableColumns count="6">
    <tableColumn id="1" xr3:uid="{63155336-DB1E-4FE5-A89C-2A0091CB5D09}" uniqueName="1" name="Threads" queryTableFieldId="1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32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31">
      <calculatedColumnFormula>$J$2/executionTime_15IMGS__4[[#This Row],[mean]]</calculatedColumnFormula>
    </tableColumn>
    <tableColumn id="8" xr3:uid="{D53BC8F0-8383-4557-AC89-94BACB55200E}" uniqueName="8" name="Colonna3" queryTableFieldId="8" dataDxfId="30">
      <calculatedColumnFormula>LOG(executionTime_15IMGS__4[[#This Row],[Threads]],2)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3" tableType="queryTable" totalsRowShown="0">
  <autoFilter ref="O1:T13" xr:uid="{4B8EA535-8C64-4589-9D3C-D6FC2AD7CA30}"/>
  <tableColumns count="6">
    <tableColumn id="1" xr3:uid="{5CEC958D-4033-4235-B91F-B6B1410FF7F2}" uniqueName="1" name="Threads" queryTableFieldId="1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29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28">
      <calculatedColumnFormula>$Q$2/executionTime_30IMGS__4[[#This Row],[mean]]</calculatedColumnFormula>
    </tableColumn>
    <tableColumn id="6" xr3:uid="{D8BE9AEB-F481-4E01-85BD-DE0E605F6EDD}" uniqueName="6" name="Colonna3" queryTableFieldId="6" dataDxfId="27">
      <calculatedColumnFormula>LOG(executionTime_30IMGS__4[[#This Row],[Threads]],2)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5AB859-3DE0-408F-AD6C-113FA125F2E4}" name="executionTime_30IMGS__5" displayName="executionTime_30IMGS__5" ref="A1:F10" tableType="queryTable" totalsRowShown="0">
  <autoFilter ref="A1:F10" xr:uid="{915AB859-3DE0-408F-AD6C-113FA125F2E4}"/>
  <tableColumns count="6">
    <tableColumn id="1" xr3:uid="{47EB448F-F8AC-499E-82D4-2E04204CC02A}" uniqueName="1" name="Threads" queryTableFieldId="1"/>
    <tableColumn id="2" xr3:uid="{84B913FB-566E-4787-A7B6-C7838991FCB2}" uniqueName="2" name="NImgs" queryTableFieldId="2"/>
    <tableColumn id="3" xr3:uid="{272DDA00-1D9A-447A-949F-1F998669AA72}" uniqueName="3" name="mean" queryTableFieldId="3"/>
    <tableColumn id="4" xr3:uid="{4B43FB3C-3109-4123-8FB9-0B1D966E774A}" uniqueName="4" name="Colonna1" queryTableFieldId="4" dataDxfId="26">
      <calculatedColumnFormula>executionTime_30IMGS__5[[#This Row],[NImgs]]*1000/executionTime_30IMGS__5[[#This Row],[mean]]</calculatedColumnFormula>
    </tableColumn>
    <tableColumn id="5" xr3:uid="{E6DC5BF2-8CEB-4157-91C7-880AB05C8EA6}" uniqueName="5" name="Colonna2" queryTableFieldId="5" dataDxfId="25">
      <calculatedColumnFormula>$C$2/executionTime_30IMGS__5[[#This Row],[mean]]</calculatedColumnFormula>
    </tableColumn>
    <tableColumn id="6" xr3:uid="{966878BE-7898-4B09-B600-7A93D19F07AB}" uniqueName="6" name="Colonna3" queryTableFieldId="6" dataDxfId="24">
      <calculatedColumnFormula>LOG(executionTime_30IMGS__5[[#This Row],[Threads]],2)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33C5FA-49E7-449E-B47F-19D2FFAD4518}" name="executionTime_100IMGS" displayName="executionTime_100IMGS" ref="H1:M10" tableType="queryTable" totalsRowShown="0">
  <autoFilter ref="H1:M10" xr:uid="{AE33C5FA-49E7-449E-B47F-19D2FFAD4518}"/>
  <tableColumns count="6">
    <tableColumn id="1" xr3:uid="{4F61E778-17E9-4AB5-A424-A69FFC556985}" uniqueName="1" name="Threads" queryTableFieldId="1"/>
    <tableColumn id="2" xr3:uid="{AFFEFFE7-04E3-48A4-AA30-D354BBDBE5AD}" uniqueName="2" name="NImgs" queryTableFieldId="2"/>
    <tableColumn id="5" xr3:uid="{CC4FD05D-D74F-481F-9E67-DFD3CE492921}" uniqueName="5" name="mean" queryTableFieldId="5"/>
    <tableColumn id="6" xr3:uid="{58621888-2B0D-4CC6-8155-55EFF37396D0}" uniqueName="6" name="Colonna1" queryTableFieldId="6" dataDxfId="23">
      <calculatedColumnFormula>executionTime_100IMGS[[#This Row],[NImgs]]*1000/executionTime_100IMGS[[#This Row],[mean]]</calculatedColumnFormula>
    </tableColumn>
    <tableColumn id="7" xr3:uid="{5F02B75A-A08C-41CF-AD5B-641EDDBC9F31}" uniqueName="7" name="Colonna2" queryTableFieldId="7" dataDxfId="22">
      <calculatedColumnFormula>$J$2/executionTime_100IMGS[[#This Row],[mean]]</calculatedColumnFormula>
    </tableColumn>
    <tableColumn id="8" xr3:uid="{28729B3B-0598-4075-BAA6-7170DBC4B0B4}" uniqueName="8" name="Colonna3" queryTableFieldId="8" dataDxfId="21">
      <calculatedColumnFormula>LOG(executionTime_100IMGS[[#This Row],[Threads]],2)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485337-B918-46FE-A3E1-C2A11E05A1F6}" name="executionTime_200IMGS" displayName="executionTime_200IMGS" ref="O1:T10" tableType="queryTable" totalsRowShown="0">
  <autoFilter ref="O1:T10" xr:uid="{85485337-B918-46FE-A3E1-C2A11E05A1F6}"/>
  <tableColumns count="6">
    <tableColumn id="1" xr3:uid="{E7532F63-94A6-4CB2-AD03-D6B69555F65E}" uniqueName="1" name="Threads" queryTableFieldId="1"/>
    <tableColumn id="2" xr3:uid="{BC82B43C-2544-4713-9AF8-206D5D49BB73}" uniqueName="2" name="NImgs" queryTableFieldId="2"/>
    <tableColumn id="3" xr3:uid="{AC8745C7-D341-4CB0-8F82-097C91545CF2}" uniqueName="3" name="mean" queryTableFieldId="3"/>
    <tableColumn id="4" xr3:uid="{93F7E955-31EE-4A5A-895D-3B6D5A3A3015}" uniqueName="4" name="Colonna1" queryTableFieldId="4" dataDxfId="20">
      <calculatedColumnFormula>executionTime_200IMGS[[#This Row],[NImgs]]*1000/executionTime_200IMGS[[#This Row],[mean]]</calculatedColumnFormula>
    </tableColumn>
    <tableColumn id="5" xr3:uid="{E00ED69A-1570-4675-8F3A-A16F55217C3D}" uniqueName="5" name="Colonna2" queryTableFieldId="5" dataDxfId="19">
      <calculatedColumnFormula>$Q$2/executionTime_200IMGS[[#This Row],[mean]]</calculatedColumnFormula>
    </tableColumn>
    <tableColumn id="6" xr3:uid="{A76CAEB7-0B74-4A17-BC8C-2DD5E8C6E514}" uniqueName="6" name="Colonna3" queryTableFieldId="6" dataDxfId="18">
      <calculatedColumnFormula>LOG(executionTime_200IMGS[[#This Row],[Threads]],2)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EBE2BA-A33C-4128-BBB7-EB26A1CC6CD8}" name="executionTime_3IMGS__5" displayName="executionTime_3IMGS__5" ref="A1:F13" tableType="queryTable" totalsRowShown="0">
  <autoFilter ref="A1:F13" xr:uid="{3AEBE2BA-A33C-4128-BBB7-EB26A1CC6CD8}"/>
  <tableColumns count="6">
    <tableColumn id="1" xr3:uid="{E112BEFB-3DCE-4AAB-89ED-125BF67B7F66}" uniqueName="1" name="Threads" queryTableFieldId="1"/>
    <tableColumn id="2" xr3:uid="{34533D2D-7A4C-4325-BA08-9AC1BFAA7284}" uniqueName="2" name="NImgs" queryTableFieldId="2"/>
    <tableColumn id="5" xr3:uid="{F0BF09A4-3E9D-46EB-A386-EE51839B4C81}" uniqueName="5" name="mean" queryTableFieldId="5"/>
    <tableColumn id="6" xr3:uid="{84416D0D-6462-4D25-9795-CB39F26314AA}" uniqueName="6" name="Colonna1" queryTableFieldId="6" dataDxfId="17">
      <calculatedColumnFormula>executionTime_3IMGS__5[[#This Row],[NImgs]]*1000/executionTime_3IMGS__5[[#This Row],[mean]]</calculatedColumnFormula>
    </tableColumn>
    <tableColumn id="7" xr3:uid="{41AF69E6-2CA0-4E36-B1FF-9B3143002F12}" uniqueName="7" name="Colonna2" queryTableFieldId="7" dataDxfId="16">
      <calculatedColumnFormula>$C$2/executionTime_3IMGS__5[[#This Row],[mean]]</calculatedColumnFormula>
    </tableColumn>
    <tableColumn id="8" xr3:uid="{D7CADC5D-E516-4B31-9DF3-80A36FD7E826}" uniqueName="8" name="Colonna3" queryTableFieldId="8" dataDxfId="15">
      <calculatedColumnFormula>LOG(executionTime_3IMGS__5[[#This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4" tableType="queryTable" totalsRowShown="0">
  <autoFilter ref="H1:M14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59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58">
      <calculatedColumnFormula>$J$2/executionTime_15IMGS[[#This Row],[mean]]</calculatedColumnFormula>
    </tableColumn>
    <tableColumn id="6" xr3:uid="{6DA4D3BE-08E8-499F-B45C-FE09809E78C0}" uniqueName="6" name="Colonna3" queryTableFieldId="6" dataDxfId="57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927B12-0473-4034-9282-BCA6CFF0A883}" name="executionTime_15IMGS__5" displayName="executionTime_15IMGS__5" ref="H1:M13" tableType="queryTable" totalsRowShown="0">
  <autoFilter ref="H1:M13" xr:uid="{42927B12-0473-4034-9282-BCA6CFF0A883}"/>
  <tableColumns count="6">
    <tableColumn id="1" xr3:uid="{7B42B340-7317-464C-8B41-56DBB32B3FD6}" uniqueName="1" name="Threads" queryTableFieldId="1"/>
    <tableColumn id="2" xr3:uid="{BC348ED1-6F8D-46E5-AC1E-E523280C8DD6}" uniqueName="2" name="NImgs" queryTableFieldId="2"/>
    <tableColumn id="3" xr3:uid="{9AE30AEA-ACFD-4E85-97C0-E5099B4721FB}" uniqueName="3" name="mean" queryTableFieldId="3"/>
    <tableColumn id="4" xr3:uid="{37800B20-5390-472D-ACA4-90138368C309}" uniqueName="4" name="Colonna1" queryTableFieldId="4" dataDxfId="14">
      <calculatedColumnFormula>executionTime_15IMGS__5[[#This Row],[NImgs]]*1000/executionTime_15IMGS__5[[#This Row],[mean]]</calculatedColumnFormula>
    </tableColumn>
    <tableColumn id="5" xr3:uid="{CA2845DF-CA0C-4B7D-9A84-39A3B6275A1D}" uniqueName="5" name="Colonna2" queryTableFieldId="5" dataDxfId="13">
      <calculatedColumnFormula>$J$2/executionTime_15IMGS__5[[#This Row],[mean]]</calculatedColumnFormula>
    </tableColumn>
    <tableColumn id="6" xr3:uid="{4EE50DEA-88ED-4E5D-81EB-8D57D342019E}" uniqueName="6" name="Colonna3" queryTableFieldId="6" dataDxfId="12">
      <calculatedColumnFormula>LOG(executionTime_15IMGS__5[[#This Row],[Threads]],2)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425A9F3-BA79-48E7-B464-583D43E4DDE8}" name="executionTime_30IMGS__6" displayName="executionTime_30IMGS__6" ref="O1:T13" tableType="queryTable" totalsRowShown="0">
  <autoFilter ref="O1:T13" xr:uid="{5425A9F3-BA79-48E7-B464-583D43E4DDE8}"/>
  <tableColumns count="6">
    <tableColumn id="1" xr3:uid="{7C75047A-A8D9-4D17-82E2-2539922900B4}" uniqueName="1" name="Threads" queryTableFieldId="1"/>
    <tableColumn id="2" xr3:uid="{378A3EF5-DC2E-4B43-850B-60E613729D4B}" uniqueName="2" name="NImgs" queryTableFieldId="2"/>
    <tableColumn id="3" xr3:uid="{E81E063B-E10D-469B-B39A-0304109F30F8}" uniqueName="3" name="mean" queryTableFieldId="3"/>
    <tableColumn id="4" xr3:uid="{4DE87B9E-2903-4F63-A37C-770798744134}" uniqueName="4" name="Colonna1" queryTableFieldId="4" dataDxfId="11">
      <calculatedColumnFormula>executionTime_30IMGS__6[[#This Row],[NImgs]]*1000/executionTime_30IMGS__6[[#This Row],[mean]]</calculatedColumnFormula>
    </tableColumn>
    <tableColumn id="5" xr3:uid="{7E5041C7-F398-4584-B857-B71760566981}" uniqueName="5" name="Colonna2" queryTableFieldId="5" dataDxfId="10">
      <calculatedColumnFormula>$Q$2/executionTime_30IMGS__6[[#This Row],[mean]]</calculatedColumnFormula>
    </tableColumn>
    <tableColumn id="6" xr3:uid="{DB1DD758-985E-4518-AD05-5D30FAB2ED84}" uniqueName="6" name="Colonna3" queryTableFieldId="6" dataDxfId="9">
      <calculatedColumnFormula>LOG(executionTime_30IMGS__6[[#This Row],[Threads]],2)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EAC7FD-C053-4361-BF17-821CDD369486}" name="executionTime_30IMGS__7" displayName="executionTime_30IMGS__7" ref="A1:F10" tableType="queryTable" totalsRowShown="0">
  <autoFilter ref="A1:F10" xr:uid="{59EAC7FD-C053-4361-BF17-821CDD369486}"/>
  <tableColumns count="6">
    <tableColumn id="1" xr3:uid="{72267C3A-AB7D-4DBC-84AA-CADA8013A3FF}" uniqueName="1" name="Threads" queryTableFieldId="1"/>
    <tableColumn id="2" xr3:uid="{C7E995B9-0BAB-4B72-B3C6-95F0DE3CB09F}" uniqueName="2" name="NImgs" queryTableFieldId="2"/>
    <tableColumn id="3" xr3:uid="{8563815B-4FCC-4AFC-AF22-2ADE6597BE9C}" uniqueName="3" name="mean" queryTableFieldId="3"/>
    <tableColumn id="4" xr3:uid="{7958C03D-50F3-4D69-9FA0-4119761C0744}" uniqueName="4" name="Colonna1" queryTableFieldId="4" dataDxfId="8">
      <calculatedColumnFormula>executionTime_30IMGS__7[[#This Row],[NImgs]]*1000/executionTime_30IMGS__7[[#This Row],[mean]]</calculatedColumnFormula>
    </tableColumn>
    <tableColumn id="5" xr3:uid="{90E4F109-2FCD-4AF9-B094-421A387C6A08}" uniqueName="5" name="Colonna2" queryTableFieldId="5" dataDxfId="7">
      <calculatedColumnFormula>$C$2/executionTime_30IMGS__7[[#This Row],[mean]]</calculatedColumnFormula>
    </tableColumn>
    <tableColumn id="6" xr3:uid="{E54BC62B-B158-47C2-9BE3-48680FD011AC}" uniqueName="6" name="Colonna3" queryTableFieldId="6" dataDxfId="6">
      <calculatedColumnFormula>LOG(executionTime_30IMGS__7[[#This Row],[Threads]],2)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06F281-3C1C-4C60-935A-D741042F1F08}" name="executionTime_100IMGS__2" displayName="executionTime_100IMGS__2" ref="H1:M10" tableType="queryTable" totalsRowShown="0">
  <autoFilter ref="H1:M10" xr:uid="{D706F281-3C1C-4C60-935A-D741042F1F08}"/>
  <tableColumns count="6">
    <tableColumn id="1" xr3:uid="{F5916462-AD68-4EF0-BC93-B017BCDC4E45}" uniqueName="1" name="Threads" queryTableFieldId="1"/>
    <tableColumn id="2" xr3:uid="{26013A63-F6AD-4DDF-B006-351250BDB147}" uniqueName="2" name="NImgs" queryTableFieldId="2"/>
    <tableColumn id="3" xr3:uid="{565EBECF-B440-4293-BE83-D99B67F31CE4}" uniqueName="3" name="mean" queryTableFieldId="3"/>
    <tableColumn id="4" xr3:uid="{39B1128E-6620-4D44-8E26-73E002FFA448}" uniqueName="4" name="Colonna1" queryTableFieldId="4" dataDxfId="5">
      <calculatedColumnFormula>executionTime_100IMGS__2[[#This Row],[NImgs]]*1000/executionTime_100IMGS__2[[#This Row],[mean]]</calculatedColumnFormula>
    </tableColumn>
    <tableColumn id="5" xr3:uid="{EFE73BD4-6F7E-40B0-A24A-6A610C47EA82}" uniqueName="5" name="Colonna2" queryTableFieldId="5" dataDxfId="4">
      <calculatedColumnFormula>$J$2/executionTime_100IMGS__2[[#This Row],[mean]]</calculatedColumnFormula>
    </tableColumn>
    <tableColumn id="6" xr3:uid="{88089D1D-7D6F-4201-A8EB-BE46E7BE1932}" uniqueName="6" name="Colonna3" queryTableFieldId="6" dataDxfId="3">
      <calculatedColumnFormula>LOG(executionTime_100IMGS__2[[#This Row],[Threads]],2)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6EC8F65-8ED1-4D0D-9FAA-3CD667072C27}" name="executionTime_200IMGS__2" displayName="executionTime_200IMGS__2" ref="O1:T10" tableType="queryTable" totalsRowShown="0">
  <autoFilter ref="O1:T10" xr:uid="{D6EC8F65-8ED1-4D0D-9FAA-3CD667072C27}"/>
  <tableColumns count="6">
    <tableColumn id="1" xr3:uid="{8CD9BC09-BF3A-4606-B196-ACE91663398C}" uniqueName="1" name="Threads" queryTableFieldId="1"/>
    <tableColumn id="2" xr3:uid="{8D3CE927-CA60-4D23-9409-A366D3503AA1}" uniqueName="2" name="NImgs" queryTableFieldId="2"/>
    <tableColumn id="3" xr3:uid="{BEF863ED-2AAB-4C81-BC80-CB7E35BBF346}" uniqueName="3" name="mean" queryTableFieldId="3"/>
    <tableColumn id="4" xr3:uid="{303B61A7-5611-468F-8838-CD371FD95504}" uniqueName="4" name="Colonna1" queryTableFieldId="4" dataDxfId="2">
      <calculatedColumnFormula>executionTime_200IMGS__2[[#This Row],[NImgs]]*1000/executionTime_200IMGS__2[[#This Row],[mean]]</calculatedColumnFormula>
    </tableColumn>
    <tableColumn id="5" xr3:uid="{24CAC7B0-AF3F-452F-A8C0-63F3D14A0742}" uniqueName="5" name="Colonna2" queryTableFieldId="5" dataDxfId="1">
      <calculatedColumnFormula>$Q$2/executionTime_200IMGS__2[[#This Row],[mean]]</calculatedColumnFormula>
    </tableColumn>
    <tableColumn id="6" xr3:uid="{1E9C53E9-6E68-417A-9F59-2D8DF8780F17}" uniqueName="6" name="Colonna3" queryTableFieldId="6" dataDxfId="0">
      <calculatedColumnFormula>LOG(executionTime_200IMGS__2[[#This Row],[Threads]],2)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B0ACE1-3C81-4B3A-A077-7802AE117681}" name="testTPB_3IMGS" displayName="testTPB_3IMGS" ref="A1:C7" tableType="queryTable" totalsRowShown="0">
  <autoFilter ref="A1:C7" xr:uid="{C1B0ACE1-3C81-4B3A-A077-7802AE117681}"/>
  <tableColumns count="3">
    <tableColumn id="1" xr3:uid="{E3F2F205-D34B-43E1-93A8-83F24BF612F3}" uniqueName="1" name="ThreadsPerBlock" queryTableFieldId="1"/>
    <tableColumn id="2" xr3:uid="{6AEF8C02-941A-401B-965B-5F85D1023080}" uniqueName="2" name="NImgs" queryTableFieldId="2"/>
    <tableColumn id="3" xr3:uid="{ACE4EC75-5E62-46B8-844C-0D6D10958037}" uniqueName="3" name="mean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0326622-0CC1-4C25-8420-B5B5A4650749}" name="testTPB_15IMGS" displayName="testTPB_15IMGS" ref="E1:G7" tableType="queryTable" totalsRowShown="0">
  <autoFilter ref="E1:G7" xr:uid="{B0326622-0CC1-4C25-8420-B5B5A4650749}"/>
  <tableColumns count="3">
    <tableColumn id="1" xr3:uid="{EA4C032A-677B-4911-803A-C2EBC6C5856E}" uniqueName="1" name="ThreadsPerBlock" queryTableFieldId="1"/>
    <tableColumn id="2" xr3:uid="{BD10EF6A-4A60-48BB-8B0B-93EE9C4D67D0}" uniqueName="2" name="NImgs" queryTableFieldId="2"/>
    <tableColumn id="3" xr3:uid="{60A71DCA-447E-4A0F-9D22-326788AAA062}" uniqueName="3" name="mean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CAA10B-7957-46F0-86E1-00C6F179BA44}" name="testTPB_30IMGS" displayName="testTPB_30IMGS" ref="I1:K7" tableType="queryTable" totalsRowShown="0">
  <autoFilter ref="I1:K7" xr:uid="{4CCAA10B-7957-46F0-86E1-00C6F179BA44}"/>
  <tableColumns count="3">
    <tableColumn id="1" xr3:uid="{9F0DCC3D-0F62-499D-9BC1-681796C2CD20}" uniqueName="1" name="ThreadsPerBlock" queryTableFieldId="1"/>
    <tableColumn id="2" xr3:uid="{1522DA43-AC66-4E18-885D-C6A7154A0462}" uniqueName="2" name="NImgs" queryTableFieldId="2"/>
    <tableColumn id="3" xr3:uid="{F13AAE47-D5EE-4C03-9895-7836BC65062A}" uniqueName="3" name="mea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4" tableType="queryTable" totalsRowShown="0">
  <autoFilter ref="O1:T14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56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55">
      <calculatedColumnFormula>$Q$2/executionTime_30IMGS[[#This Row],[mean]]</calculatedColumnFormula>
    </tableColumn>
    <tableColumn id="6" xr3:uid="{2CFCBC26-E847-44B0-94BD-72F36A8187F7}" uniqueName="6" name="Colonna3" queryTableFieldId="6" dataDxfId="54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6465ED-6D90-4FC7-B11D-E62D82258E13}" name="testTPB_3IMGS__2" displayName="testTPB_3IMGS__2" ref="A1:C7" tableType="queryTable" totalsRowShown="0">
  <autoFilter ref="A1:C7" xr:uid="{916465ED-6D90-4FC7-B11D-E62D82258E13}"/>
  <tableColumns count="3">
    <tableColumn id="1" xr3:uid="{7C9855F7-B1FD-40B3-8696-DEA5F3FB420F}" uniqueName="1" name="ThreadsPerBlock" queryTableFieldId="1"/>
    <tableColumn id="2" xr3:uid="{7559E3EA-AD0C-490A-A0DD-CD354F9A26C6}" uniqueName="2" name="NImgs" queryTableFieldId="2"/>
    <tableColumn id="3" xr3:uid="{BA53BD69-15ED-42C4-98B7-86B2D18DF32C}" uniqueName="3" name="mea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00E2C1-77A7-4C67-BE3F-ABF2C0EED3E8}" name="testTPB_15IMGS__2" displayName="testTPB_15IMGS__2" ref="E1:G7" tableType="queryTable" totalsRowShown="0">
  <autoFilter ref="E1:G7" xr:uid="{8000E2C1-77A7-4C67-BE3F-ABF2C0EED3E8}"/>
  <tableColumns count="3">
    <tableColumn id="1" xr3:uid="{FCA66E10-114D-4916-9AB1-C871023CE165}" uniqueName="1" name="ThreadsPerBlock" queryTableFieldId="1"/>
    <tableColumn id="2" xr3:uid="{106C759E-3D0B-4B16-82D7-6FC983B5DB5E}" uniqueName="2" name="NImgs" queryTableFieldId="2"/>
    <tableColumn id="3" xr3:uid="{B6E695E4-B9B1-4DDE-9027-FBE354CA5E80}" uniqueName="3" name="mea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0CAB878-E608-4214-A855-55AF6A7BC8DA}" name="testTPB_30IMGS__2" displayName="testTPB_30IMGS__2" ref="I1:K7" tableType="queryTable" totalsRowShown="0">
  <autoFilter ref="I1:K7" xr:uid="{30CAB878-E608-4214-A855-55AF6A7BC8DA}"/>
  <tableColumns count="3">
    <tableColumn id="1" xr3:uid="{481DBE2B-D8B6-4CB6-AC61-69C24EA1144F}" uniqueName="1" name="ThreadsPerBlock" queryTableFieldId="1"/>
    <tableColumn id="2" xr3:uid="{8E13DAC4-F09C-46F8-A660-5324461BC537}" uniqueName="2" name="NImgs" queryTableFieldId="2"/>
    <tableColumn id="3" xr3:uid="{B5CA7989-5800-48D7-9EBF-411B874FB5A4}" uniqueName="3" name="mea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4" tableType="queryTable" totalsRowShown="0">
  <autoFilter ref="A1:F14" xr:uid="{DDB86F94-95AB-4C52-B591-DA618C236BBB}"/>
  <tableColumns count="6">
    <tableColumn id="1" xr3:uid="{4DECD3F6-A466-4330-83F3-EEE7767CB0FF}" uniqueName="1" name="Threads" queryTableFieldId="1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53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52">
      <calculatedColumnFormula>$C$2/executionTime_3IMGS__2[[#This Row],[mean]]</calculatedColumnFormula>
    </tableColumn>
    <tableColumn id="6" xr3:uid="{F45B5544-9D02-4B50-A286-CA4CCB527245}" uniqueName="6" name="Colonna3" queryTableFieldId="6" dataDxfId="51">
      <calculatedColumnFormula>LOG(executionTime_3IMGS__2[[#This Row],[Threads]],2)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4" tableType="queryTable" totalsRowShown="0">
  <autoFilter ref="H1:M14" xr:uid="{B8FB5740-073A-46D4-AFB5-3049014AECA3}"/>
  <tableColumns count="6">
    <tableColumn id="1" xr3:uid="{84FBC88A-83DA-4879-BDA0-316BBC91FA9C}" uniqueName="1" name="Threads" queryTableFieldId="1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50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49">
      <calculatedColumnFormula>$J$2/executionTime_15IMGS__2[[#This Row],[mean]]</calculatedColumnFormula>
    </tableColumn>
    <tableColumn id="6" xr3:uid="{56CBA5DB-D5BC-4FD7-BA0F-9A14AD843F05}" uniqueName="6" name="Colonna3" queryTableFieldId="6" dataDxfId="48">
      <calculatedColumnFormula>LOG(executionTime_15IMGS__2[[#This Row],[Threads]],2)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4" tableType="queryTable" totalsRowShown="0">
  <autoFilter ref="O1:T14" xr:uid="{1E89278D-AE93-4EE5-B57E-EEB3ED871147}"/>
  <tableColumns count="6">
    <tableColumn id="1" xr3:uid="{72DDECE4-C268-491F-9E7C-F1B6C11CAEB0}" uniqueName="1" name="Threads" queryTableFieldId="1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47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46">
      <calculatedColumnFormula>$Q$2/executionTime_30IMGS__2[[#This Row],[mean]]</calculatedColumnFormula>
    </tableColumn>
    <tableColumn id="6" xr3:uid="{5898FBE6-804B-475C-A3E3-BCDE3A98D172}" uniqueName="6" name="Colonna3" queryTableFieldId="6" dataDxfId="45">
      <calculatedColumnFormula>LOG(executionTime_30IMGS__2[[#This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X23" sqref="X2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24664.758000000002</v>
      </c>
      <c r="D2" s="1">
        <f>executionTime_3IMGS[[#This Row],[NImgs]]*1000/executionTime_3IMGS[[#This Row],[mean]]</f>
        <v>0.12163103323373373</v>
      </c>
      <c r="E2" s="1">
        <f>$C$2/executionTime_3IMGS[[#This Row],[mean]]</f>
        <v>1</v>
      </c>
      <c r="F2" s="1">
        <f>LOG(executionTime_3IMGS[[#This Row],[Threads]],2)</f>
        <v>7</v>
      </c>
      <c r="H2">
        <v>128</v>
      </c>
      <c r="I2">
        <v>15</v>
      </c>
      <c r="J2">
        <v>121960.07833333334</v>
      </c>
      <c r="K2" s="1">
        <f>executionTime_15IMGS[[#This Row],[NImgs]]*1000/executionTime_15IMGS[[#This Row],[mean]]</f>
        <v>0.12299106564201261</v>
      </c>
      <c r="L2" s="1">
        <f>$J$2/executionTime_15IMGS[[#This Row],[mean]]</f>
        <v>1</v>
      </c>
      <c r="M2" s="1">
        <f>LOG(executionTime_15IMGS[[#This Row],[Threads]],2)</f>
        <v>7</v>
      </c>
      <c r="O2">
        <v>128</v>
      </c>
      <c r="P2">
        <v>30</v>
      </c>
      <c r="Q2">
        <v>243268.766</v>
      </c>
      <c r="R2" s="1">
        <f>executionTime_30IMGS[[#This Row],[NImgs]]*1000/executionTime_30IMGS[[#This Row],[mean]]</f>
        <v>0.12332039370808499</v>
      </c>
      <c r="S2" s="1">
        <f>$Q$2/executionTime_30IMGS[[#This Row],[mean]]</f>
        <v>1</v>
      </c>
      <c r="T2" s="1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12526.995666666666</v>
      </c>
      <c r="D3" s="1">
        <f>executionTime_3IMGS[[#This Row],[NImgs]]*1000/executionTime_3IMGS[[#This Row],[mean]]</f>
        <v>0.23948280017233184</v>
      </c>
      <c r="E3" s="1">
        <f>$C$2/executionTime_3IMGS[[#This Row],[mean]]</f>
        <v>1.9689284371376412</v>
      </c>
      <c r="F3" s="1">
        <f>LOG(executionTime_3IMGS[[#This Row],[Threads]],2)</f>
        <v>8</v>
      </c>
      <c r="H3">
        <v>256</v>
      </c>
      <c r="I3">
        <v>15</v>
      </c>
      <c r="J3">
        <v>60839.388666666666</v>
      </c>
      <c r="K3" s="1">
        <f>executionTime_15IMGS[[#This Row],[NImgs]]*1000/executionTime_15IMGS[[#This Row],[mean]]</f>
        <v>0.24655080086658332</v>
      </c>
      <c r="L3" s="1">
        <f>$J$2/executionTime_15IMGS[[#This Row],[mean]]</f>
        <v>2.0046236657889716</v>
      </c>
      <c r="M3" s="1">
        <f>LOG(executionTime_15IMGS[[#This Row],[Threads]],2)</f>
        <v>8</v>
      </c>
      <c r="O3">
        <v>256</v>
      </c>
      <c r="P3">
        <v>30</v>
      </c>
      <c r="Q3">
        <v>121738.56166666666</v>
      </c>
      <c r="R3" s="1">
        <f>executionTime_30IMGS[[#This Row],[NImgs]]*1000/executionTime_30IMGS[[#This Row],[mean]]</f>
        <v>0.24642972275410352</v>
      </c>
      <c r="S3" s="1">
        <f>$Q$2/executionTime_30IMGS[[#This Row],[mean]]</f>
        <v>1.9982884853370961</v>
      </c>
      <c r="T3" s="1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6262.7276666666667</v>
      </c>
      <c r="D4" s="1">
        <f>executionTime_3IMGS[[#This Row],[NImgs]]*1000/executionTime_3IMGS[[#This Row],[mean]]</f>
        <v>0.47902450173068889</v>
      </c>
      <c r="E4" s="1">
        <f>$C$2/executionTime_3IMGS[[#This Row],[mean]]</f>
        <v>3.9383411370860082</v>
      </c>
      <c r="F4" s="1">
        <f>LOG(executionTime_3IMGS[[#This Row],[Threads]],2)</f>
        <v>9</v>
      </c>
      <c r="H4">
        <v>512</v>
      </c>
      <c r="I4">
        <v>15</v>
      </c>
      <c r="J4">
        <v>30787.600333333336</v>
      </c>
      <c r="K4" s="1">
        <f>executionTime_15IMGS[[#This Row],[NImgs]]*1000/executionTime_15IMGS[[#This Row],[mean]]</f>
        <v>0.48720913087077122</v>
      </c>
      <c r="L4" s="1">
        <f>$J$2/executionTime_15IMGS[[#This Row],[mean]]</f>
        <v>3.9613375843809671</v>
      </c>
      <c r="M4" s="1">
        <f>LOG(executionTime_15IMGS[[#This Row],[Threads]],2)</f>
        <v>9</v>
      </c>
      <c r="O4">
        <v>512</v>
      </c>
      <c r="P4">
        <v>30</v>
      </c>
      <c r="Q4">
        <v>60832.351999999999</v>
      </c>
      <c r="R4" s="1">
        <f>executionTime_30IMGS[[#This Row],[NImgs]]*1000/executionTime_30IMGS[[#This Row],[mean]]</f>
        <v>0.49315864032349105</v>
      </c>
      <c r="S4" s="1">
        <f>$Q$2/executionTime_30IMGS[[#This Row],[mean]]</f>
        <v>3.9990031291244503</v>
      </c>
      <c r="T4" s="1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3371.442</v>
      </c>
      <c r="D5" s="1">
        <f>executionTime_3IMGS[[#This Row],[NImgs]]*1000/executionTime_3IMGS[[#This Row],[mean]]</f>
        <v>0.88982696424853225</v>
      </c>
      <c r="E5" s="1">
        <f>$C$2/executionTime_3IMGS[[#This Row],[mean]]</f>
        <v>7.3157889116882338</v>
      </c>
      <c r="F5" s="1">
        <f>LOG(executionTime_3IMGS[[#This Row],[Threads]],2)</f>
        <v>10</v>
      </c>
      <c r="H5">
        <v>1024</v>
      </c>
      <c r="I5">
        <v>15</v>
      </c>
      <c r="J5">
        <v>15445.262333333334</v>
      </c>
      <c r="K5" s="1">
        <f>executionTime_15IMGS[[#This Row],[NImgs]]*1000/executionTime_15IMGS[[#This Row],[mean]]</f>
        <v>0.97117159140946496</v>
      </c>
      <c r="L5" s="1">
        <f>$J$2/executionTime_15IMGS[[#This Row],[mean]]</f>
        <v>7.8962775575604232</v>
      </c>
      <c r="M5" s="1">
        <f>LOG(executionTime_15IMGS[[#This Row],[Threads]],2)</f>
        <v>10</v>
      </c>
      <c r="O5">
        <v>1024</v>
      </c>
      <c r="P5">
        <v>30</v>
      </c>
      <c r="Q5">
        <v>30806.797666666665</v>
      </c>
      <c r="R5" s="1">
        <f>executionTime_30IMGS[[#This Row],[NImgs]]*1000/executionTime_30IMGS[[#This Row],[mean]]</f>
        <v>0.97381105055461081</v>
      </c>
      <c r="S5" s="1">
        <f>$Q$2/executionTime_30IMGS[[#This Row],[mean]]</f>
        <v>7.8965937528527936</v>
      </c>
      <c r="T5" s="1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1948.1623333333334</v>
      </c>
      <c r="D6" s="1">
        <f>executionTime_3IMGS[[#This Row],[NImgs]]*1000/executionTime_3IMGS[[#This Row],[mean]]</f>
        <v>1.5399127416999985</v>
      </c>
      <c r="E6" s="1">
        <f>$C$2/executionTime_3IMGS[[#This Row],[mean]]</f>
        <v>12.660525038382325</v>
      </c>
      <c r="F6" s="1">
        <f>LOG(executionTime_3IMGS[[#This Row],[Threads]],2)</f>
        <v>11</v>
      </c>
      <c r="H6">
        <v>2048</v>
      </c>
      <c r="I6">
        <v>15</v>
      </c>
      <c r="J6">
        <v>7759.528666666667</v>
      </c>
      <c r="K6" s="1">
        <f>executionTime_15IMGS[[#This Row],[NImgs]]*1000/executionTime_15IMGS[[#This Row],[mean]]</f>
        <v>1.9331071053886175</v>
      </c>
      <c r="L6" s="1">
        <f>$J$2/executionTime_15IMGS[[#This Row],[mean]]</f>
        <v>15.717459599994605</v>
      </c>
      <c r="M6" s="1">
        <f>LOG(executionTime_15IMGS[[#This Row],[Threads]],2)</f>
        <v>11</v>
      </c>
      <c r="O6">
        <v>2048</v>
      </c>
      <c r="P6">
        <v>30</v>
      </c>
      <c r="Q6">
        <v>15471.108333333334</v>
      </c>
      <c r="R6" s="1">
        <f>executionTime_30IMGS[[#This Row],[NImgs]]*1000/executionTime_30IMGS[[#This Row],[mean]]</f>
        <v>1.9390983085137727</v>
      </c>
      <c r="S6" s="1">
        <f>$Q$2/executionTime_30IMGS[[#This Row],[mean]]</f>
        <v>15.724068422161093</v>
      </c>
      <c r="T6" s="1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968.21233333333328</v>
      </c>
      <c r="D7" s="1">
        <f>executionTime_3IMGS[[#This Row],[NImgs]]*1000/executionTime_3IMGS[[#This Row],[mean]]</f>
        <v>3.0984938909750168</v>
      </c>
      <c r="E7" s="1">
        <f>$C$2/executionTime_3IMGS[[#This Row],[mean]]</f>
        <v>25.474533995125729</v>
      </c>
      <c r="F7" s="1">
        <f>LOG(executionTime_3IMGS[[#This Row],[Threads]],2)</f>
        <v>12</v>
      </c>
      <c r="H7">
        <v>4096</v>
      </c>
      <c r="I7">
        <v>15</v>
      </c>
      <c r="J7">
        <v>3919.5903333333335</v>
      </c>
      <c r="K7" s="1">
        <f>executionTime_15IMGS[[#This Row],[NImgs]]*1000/executionTime_15IMGS[[#This Row],[mean]]</f>
        <v>3.8269305525211772</v>
      </c>
      <c r="L7" s="1">
        <f>$J$2/executionTime_15IMGS[[#This Row],[mean]]</f>
        <v>31.115516664113962</v>
      </c>
      <c r="M7" s="1">
        <f>LOG(executionTime_15IMGS[[#This Row],[Threads]],2)</f>
        <v>12</v>
      </c>
      <c r="O7">
        <v>4096</v>
      </c>
      <c r="P7">
        <v>30</v>
      </c>
      <c r="Q7">
        <v>7818.6543333333329</v>
      </c>
      <c r="R7" s="1">
        <f>executionTime_30IMGS[[#This Row],[NImgs]]*1000/executionTime_30IMGS[[#This Row],[mean]]</f>
        <v>3.8369774031447785</v>
      </c>
      <c r="S7" s="1">
        <f>$Q$2/executionTime_30IMGS[[#This Row],[mean]]</f>
        <v>31.113891934430491</v>
      </c>
      <c r="T7" s="1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484.928</v>
      </c>
      <c r="D8" s="1">
        <f>executionTime_3IMGS[[#This Row],[NImgs]]*1000/executionTime_3IMGS[[#This Row],[mean]]</f>
        <v>6.1864854163917116</v>
      </c>
      <c r="E8" s="1">
        <f>$C$2/executionTime_3IMGS[[#This Row],[mean]]</f>
        <v>50.862721888610274</v>
      </c>
      <c r="F8" s="1">
        <f>LOG(executionTime_3IMGS[[#This Row],[Threads]],2)</f>
        <v>13</v>
      </c>
      <c r="H8">
        <v>8192</v>
      </c>
      <c r="I8">
        <v>15</v>
      </c>
      <c r="J8">
        <v>1973.1436666666666</v>
      </c>
      <c r="K8" s="1">
        <f>executionTime_15IMGS[[#This Row],[NImgs]]*1000/executionTime_15IMGS[[#This Row],[mean]]</f>
        <v>7.6020820244378218</v>
      </c>
      <c r="L8" s="1">
        <f>$J$2/executionTime_15IMGS[[#This Row],[mean]]</f>
        <v>61.810034613124138</v>
      </c>
      <c r="M8" s="1">
        <f>LOG(executionTime_15IMGS[[#This Row],[Threads]],2)</f>
        <v>13</v>
      </c>
      <c r="O8">
        <v>8192</v>
      </c>
      <c r="P8">
        <v>30</v>
      </c>
      <c r="Q8">
        <v>3944.3739999999998</v>
      </c>
      <c r="R8" s="1">
        <f>executionTime_30IMGS[[#This Row],[NImgs]]*1000/executionTime_30IMGS[[#This Row],[mean]]</f>
        <v>7.6057696354351796</v>
      </c>
      <c r="S8" s="1">
        <f>$Q$2/executionTime_30IMGS[[#This Row],[mean]]</f>
        <v>61.674873123086201</v>
      </c>
      <c r="T8" s="1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484.88533333333334</v>
      </c>
      <c r="D9" s="1">
        <f>executionTime_3IMGS[[#This Row],[NImgs]]*1000/executionTime_3IMGS[[#This Row],[mean]]</f>
        <v>6.1870297857362839</v>
      </c>
      <c r="E9" s="1">
        <f>$C$2/executionTime_3IMGS[[#This Row],[mean]]</f>
        <v>50.867197467992433</v>
      </c>
      <c r="F9" s="1">
        <f>LOG(executionTime_3IMGS[[#This Row],[Threads]],2)</f>
        <v>14</v>
      </c>
      <c r="H9">
        <v>16384</v>
      </c>
      <c r="I9">
        <v>15</v>
      </c>
      <c r="J9">
        <v>1012.7176666666667</v>
      </c>
      <c r="K9" s="1">
        <f>executionTime_15IMGS[[#This Row],[NImgs]]*1000/executionTime_15IMGS[[#This Row],[mean]]</f>
        <v>14.811630618997793</v>
      </c>
      <c r="L9" s="1">
        <f>$J$2/executionTime_15IMGS[[#This Row],[mean]]</f>
        <v>120.42850870249129</v>
      </c>
      <c r="M9" s="1">
        <f>LOG(executionTime_15IMGS[[#This Row],[Threads]],2)</f>
        <v>14</v>
      </c>
      <c r="O9">
        <v>16384</v>
      </c>
      <c r="P9">
        <v>30</v>
      </c>
      <c r="Q9">
        <v>2059.5483333333332</v>
      </c>
      <c r="R9" s="1">
        <f>executionTime_30IMGS[[#This Row],[NImgs]]*1000/executionTime_30IMGS[[#This Row],[mean]]</f>
        <v>14.566300540005132</v>
      </c>
      <c r="S9" s="1">
        <f>$Q$2/executionTime_30IMGS[[#This Row],[mean]]</f>
        <v>118.11753191840607</v>
      </c>
      <c r="T9" s="1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485.01066666666668</v>
      </c>
      <c r="D10" s="1">
        <f>executionTime_3IMGS[[#This Row],[NImgs]]*1000/executionTime_3IMGS[[#This Row],[mean]]</f>
        <v>6.1854309733394182</v>
      </c>
      <c r="E10" s="1">
        <f>$C$2/executionTime_3IMGS[[#This Row],[mean]]</f>
        <v>50.854052694373735</v>
      </c>
      <c r="F10" s="1">
        <f>LOG(executionTime_3IMGS[[#This Row],[Threads]],2)</f>
        <v>15</v>
      </c>
      <c r="H10">
        <v>32768</v>
      </c>
      <c r="I10">
        <v>15</v>
      </c>
      <c r="J10">
        <v>586.02766666666662</v>
      </c>
      <c r="K10" s="1">
        <f>executionTime_15IMGS[[#This Row],[NImgs]]*1000/executionTime_15IMGS[[#This Row],[mean]]</f>
        <v>25.596061164347759</v>
      </c>
      <c r="L10" s="1">
        <f>$J$2/executionTime_15IMGS[[#This Row],[mean]]</f>
        <v>208.11317497524294</v>
      </c>
      <c r="M10" s="1">
        <f>LOG(executionTime_15IMGS[[#This Row],[Threads]],2)</f>
        <v>15</v>
      </c>
      <c r="O10">
        <v>32768</v>
      </c>
      <c r="P10">
        <v>30</v>
      </c>
      <c r="Q10">
        <v>1178.1379999999999</v>
      </c>
      <c r="R10" s="1">
        <f>executionTime_30IMGS[[#This Row],[NImgs]]*1000/executionTime_30IMGS[[#This Row],[mean]]</f>
        <v>25.463910000356496</v>
      </c>
      <c r="S10" s="1">
        <f>$Q$2/executionTime_30IMGS[[#This Row],[mean]]</f>
        <v>206.48579877739283</v>
      </c>
      <c r="T10" s="1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485.209</v>
      </c>
      <c r="D11" s="1">
        <f>executionTime_3IMGS[[#This Row],[NImgs]]*1000/executionTime_3IMGS[[#This Row],[mean]]</f>
        <v>6.1829026254665518</v>
      </c>
      <c r="E11" s="1">
        <f>$C$2/executionTime_3IMGS[[#This Row],[mean]]</f>
        <v>50.833265664899045</v>
      </c>
      <c r="F11" s="1">
        <f>LOG(executionTime_3IMGS[[#This Row],[Threads]],2)</f>
        <v>16</v>
      </c>
      <c r="H11">
        <v>65536</v>
      </c>
      <c r="I11">
        <v>15</v>
      </c>
      <c r="J11">
        <v>578.06033333333335</v>
      </c>
      <c r="K11" s="1">
        <f>executionTime_15IMGS[[#This Row],[NImgs]]*1000/executionTime_15IMGS[[#This Row],[mean]]</f>
        <v>25.948848476600769</v>
      </c>
      <c r="L11" s="1">
        <f>$J$2/executionTime_15IMGS[[#This Row],[mean]]</f>
        <v>210.98157285773516</v>
      </c>
      <c r="M11" s="1">
        <f>LOG(executionTime_15IMGS[[#This Row],[Threads]],2)</f>
        <v>16</v>
      </c>
      <c r="O11">
        <v>65536</v>
      </c>
      <c r="P11">
        <v>30</v>
      </c>
      <c r="Q11">
        <v>914.36733333333336</v>
      </c>
      <c r="R11" s="1">
        <f>executionTime_30IMGS[[#This Row],[NImgs]]*1000/executionTime_30IMGS[[#This Row],[mean]]</f>
        <v>32.809571062249965</v>
      </c>
      <c r="S11" s="1">
        <f>$Q$2/executionTime_30IMGS[[#This Row],[mean]]</f>
        <v>266.0514621767619</v>
      </c>
      <c r="T11" s="1">
        <f>LOG(executionTime_30IMGS[[#This Row],[Threads]],2)</f>
        <v>16</v>
      </c>
    </row>
    <row r="12" spans="1:20" x14ac:dyDescent="0.35">
      <c r="A12">
        <v>131072</v>
      </c>
      <c r="B12">
        <v>3</v>
      </c>
      <c r="C12">
        <v>493.47633333333334</v>
      </c>
      <c r="D12" s="1">
        <f>executionTime_3IMGS[[#This Row],[NImgs]]*1000/executionTime_3IMGS[[#This Row],[mean]]</f>
        <v>6.0793189001296248</v>
      </c>
      <c r="E12" s="1">
        <f>$C$2/executionTime_3IMGS[[#This Row],[mean]]</f>
        <v>49.981643158841123</v>
      </c>
      <c r="F12" s="1">
        <f>LOG(executionTime_3IMGS[[#This Row],[Threads]],2)</f>
        <v>17</v>
      </c>
      <c r="H12">
        <v>131072</v>
      </c>
      <c r="I12">
        <v>15</v>
      </c>
      <c r="J12">
        <v>578.20333333333326</v>
      </c>
      <c r="K12" s="1">
        <f>executionTime_15IMGS[[#This Row],[NImgs]]*1000/executionTime_15IMGS[[#This Row],[mean]]</f>
        <v>25.942430863421752</v>
      </c>
      <c r="L12" s="1">
        <f>$J$2/executionTime_15IMGS[[#This Row],[mean]]</f>
        <v>210.92939335066674</v>
      </c>
      <c r="M12" s="1">
        <f>LOG(executionTime_15IMGS[[#This Row],[Threads]],2)</f>
        <v>17</v>
      </c>
      <c r="O12">
        <v>131072</v>
      </c>
      <c r="P12">
        <v>30</v>
      </c>
      <c r="Q12">
        <v>921.92266666666671</v>
      </c>
      <c r="R12" s="1">
        <f>executionTime_30IMGS[[#This Row],[NImgs]]*1000/executionTime_30IMGS[[#This Row],[mean]]</f>
        <v>32.540690325435826</v>
      </c>
      <c r="S12" s="1">
        <f>$Q$2/executionTime_30IMGS[[#This Row],[mean]]</f>
        <v>263.87111934189704</v>
      </c>
      <c r="T12" s="1">
        <f>LOG(executionTime_30IMGS[[#This Row],[Threads]],2)</f>
        <v>17</v>
      </c>
    </row>
    <row r="13" spans="1:20" x14ac:dyDescent="0.35">
      <c r="A13">
        <v>262144</v>
      </c>
      <c r="B13">
        <v>3</v>
      </c>
      <c r="C13">
        <v>485.58833333333331</v>
      </c>
      <c r="D13" s="1">
        <f>executionTime_3IMGS[[#This Row],[NImgs]]*1000/executionTime_3IMGS[[#This Row],[mean]]</f>
        <v>6.1780726472698069</v>
      </c>
      <c r="E13" s="1">
        <f>$C$2/executionTime_3IMGS[[#This Row],[mean]]</f>
        <v>50.793555583776389</v>
      </c>
      <c r="F13" s="1">
        <f>LOG(executionTime_3IMGS[[#This Row],[Threads]],2)</f>
        <v>18</v>
      </c>
      <c r="H13">
        <v>262144</v>
      </c>
      <c r="I13">
        <v>15</v>
      </c>
      <c r="J13">
        <v>579.41833333333329</v>
      </c>
      <c r="K13" s="1">
        <f>executionTime_15IMGS[[#This Row],[NImgs]]*1000/executionTime_15IMGS[[#This Row],[mean]]</f>
        <v>25.888031387799835</v>
      </c>
      <c r="L13" s="1">
        <f>$J$2/executionTime_15IMGS[[#This Row],[mean]]</f>
        <v>210.48708906345735</v>
      </c>
      <c r="M13" s="1">
        <f>LOG(executionTime_15IMGS[[#This Row],[Threads]],2)</f>
        <v>18</v>
      </c>
      <c r="O13">
        <v>262144</v>
      </c>
      <c r="P13">
        <v>30</v>
      </c>
      <c r="Q13">
        <v>922.11366666666663</v>
      </c>
      <c r="R13" s="1">
        <f>executionTime_30IMGS[[#This Row],[NImgs]]*1000/executionTime_30IMGS[[#This Row],[mean]]</f>
        <v>32.533950080629971</v>
      </c>
      <c r="S13" s="1">
        <f>$Q$2/executionTime_30IMGS[[#This Row],[mean]]</f>
        <v>263.81646297401517</v>
      </c>
      <c r="T13" s="1">
        <f>LOG(executionTime_30IMGS[[#This Row],[Threads]],2)</f>
        <v>18</v>
      </c>
    </row>
    <row r="14" spans="1:20" x14ac:dyDescent="0.35">
      <c r="A14">
        <v>524288</v>
      </c>
      <c r="B14">
        <v>3</v>
      </c>
      <c r="C14">
        <v>488.25900000000001</v>
      </c>
      <c r="D14" s="1">
        <f>executionTime_3IMGS[[#This Row],[NImgs]]*1000/executionTime_3IMGS[[#This Row],[mean]]</f>
        <v>6.1442799825502448</v>
      </c>
      <c r="E14" s="1">
        <f>$C$2/executionTime_3IMGS[[#This Row],[mean]]</f>
        <v>50.51572628461534</v>
      </c>
      <c r="F14" s="1">
        <f>LOG(executionTime_3IMGS[[#This Row],[Threads]],2)</f>
        <v>19</v>
      </c>
      <c r="H14">
        <v>524288</v>
      </c>
      <c r="I14">
        <v>15</v>
      </c>
      <c r="J14">
        <v>598.26099999999997</v>
      </c>
      <c r="K14" s="1">
        <f>executionTime_15IMGS[[#This Row],[NImgs]]*1000/executionTime_15IMGS[[#This Row],[mean]]</f>
        <v>25.072668952179736</v>
      </c>
      <c r="L14" s="1">
        <f>$J$2/executionTime_15IMGS[[#This Row],[mean]]</f>
        <v>203.85764462890501</v>
      </c>
      <c r="M14" s="1">
        <f>LOG(executionTime_15IMGS[[#This Row],[Threads]],2)</f>
        <v>19</v>
      </c>
      <c r="O14">
        <v>524288</v>
      </c>
      <c r="P14">
        <v>30</v>
      </c>
      <c r="Q14">
        <v>934.46400000000006</v>
      </c>
      <c r="R14" s="1">
        <f>executionTime_30IMGS[[#This Row],[NImgs]]*1000/executionTime_30IMGS[[#This Row],[mean]]</f>
        <v>32.10396548181631</v>
      </c>
      <c r="S14" s="1">
        <f>$Q$2/executionTime_30IMGS[[#This Row],[mean]]</f>
        <v>260.32973554893499</v>
      </c>
      <c r="T14" s="1">
        <f>LOG(executionTime_30IMGS[[#This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workbookViewId="0">
      <selection activeCell="U43" sqref="U4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9848-56E6-4B1F-B1E2-C49F2D49D768}">
  <dimension ref="A1:K7"/>
  <sheetViews>
    <sheetView tabSelected="1" workbookViewId="0">
      <selection activeCell="Y24" sqref="Y24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81640625" bestFit="1" customWidth="1"/>
    <col min="5" max="5" width="17.1796875" bestFit="1" customWidth="1"/>
    <col min="6" max="6" width="8.26953125" bestFit="1" customWidth="1"/>
    <col min="7" max="7" width="11.81640625" bestFit="1" customWidth="1"/>
    <col min="9" max="9" width="17.1796875" bestFit="1" customWidth="1"/>
    <col min="10" max="10" width="8.26953125" bestFit="1" customWidth="1"/>
    <col min="11" max="11" width="11.8164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3512.5709999999999</v>
      </c>
      <c r="E2">
        <v>32</v>
      </c>
      <c r="F2">
        <v>15</v>
      </c>
      <c r="G2">
        <v>16006.152</v>
      </c>
      <c r="I2">
        <v>32</v>
      </c>
      <c r="J2">
        <v>30</v>
      </c>
      <c r="K2">
        <v>31913.974333333335</v>
      </c>
    </row>
    <row r="3" spans="1:11" x14ac:dyDescent="0.35">
      <c r="A3">
        <v>64</v>
      </c>
      <c r="B3">
        <v>3</v>
      </c>
      <c r="C3">
        <v>3507.0010000000002</v>
      </c>
      <c r="E3">
        <v>64</v>
      </c>
      <c r="F3">
        <v>15</v>
      </c>
      <c r="G3">
        <v>16009.886</v>
      </c>
      <c r="I3">
        <v>64</v>
      </c>
      <c r="J3">
        <v>30</v>
      </c>
      <c r="K3">
        <v>32007.975333333332</v>
      </c>
    </row>
    <row r="4" spans="1:11" x14ac:dyDescent="0.35">
      <c r="A4">
        <v>128</v>
      </c>
      <c r="B4">
        <v>3</v>
      </c>
      <c r="C4">
        <v>3579.8653333333332</v>
      </c>
      <c r="E4">
        <v>128</v>
      </c>
      <c r="F4">
        <v>15</v>
      </c>
      <c r="G4">
        <v>16358.273333333333</v>
      </c>
      <c r="I4">
        <v>128</v>
      </c>
      <c r="J4">
        <v>30</v>
      </c>
      <c r="K4">
        <v>32722.23</v>
      </c>
    </row>
    <row r="5" spans="1:11" x14ac:dyDescent="0.35">
      <c r="A5">
        <v>256</v>
      </c>
      <c r="B5">
        <v>3</v>
      </c>
      <c r="C5">
        <v>3611.8409999999999</v>
      </c>
      <c r="E5">
        <v>256</v>
      </c>
      <c r="F5">
        <v>15</v>
      </c>
      <c r="G5">
        <v>16848.779333333332</v>
      </c>
      <c r="I5">
        <v>256</v>
      </c>
      <c r="J5">
        <v>30</v>
      </c>
      <c r="K5">
        <v>33920.191333333336</v>
      </c>
    </row>
    <row r="6" spans="1:11" x14ac:dyDescent="0.35">
      <c r="A6">
        <v>512</v>
      </c>
      <c r="B6">
        <v>3</v>
      </c>
      <c r="C6">
        <v>3724.8026666666665</v>
      </c>
      <c r="E6">
        <v>512</v>
      </c>
      <c r="F6">
        <v>15</v>
      </c>
      <c r="G6">
        <v>18970.423999999999</v>
      </c>
      <c r="I6">
        <v>512</v>
      </c>
      <c r="J6">
        <v>30</v>
      </c>
      <c r="K6">
        <v>41791.164333333334</v>
      </c>
    </row>
    <row r="7" spans="1:11" x14ac:dyDescent="0.35">
      <c r="A7">
        <v>1024</v>
      </c>
      <c r="B7">
        <v>3</v>
      </c>
      <c r="C7">
        <v>4222.2203333333337</v>
      </c>
      <c r="E7">
        <v>1024</v>
      </c>
      <c r="F7">
        <v>15</v>
      </c>
      <c r="G7">
        <v>31418.591</v>
      </c>
      <c r="I7">
        <v>1024</v>
      </c>
      <c r="J7">
        <v>30</v>
      </c>
      <c r="K7">
        <v>75105.119666666666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4"/>
  <sheetViews>
    <sheetView topLeftCell="C1" workbookViewId="0">
      <selection activeCell="M2" sqref="M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12915.599666666667</v>
      </c>
      <c r="D2">
        <f>executionTime_3IMGS__2[[#This Row],[NImgs]]*1000/executionTime_3IMGS__2[[#This Row],[mean]]</f>
        <v>0.2322772521157167</v>
      </c>
      <c r="E2">
        <f>$C$2/executionTime_3IMGS__2[[#This Row],[mean]]</f>
        <v>1</v>
      </c>
      <c r="F2">
        <f>LOG(executionTime_3IMGS__2[[#This Row],[Threads]],2)</f>
        <v>7</v>
      </c>
      <c r="H2">
        <v>128</v>
      </c>
      <c r="I2">
        <v>15</v>
      </c>
      <c r="J2">
        <v>63950.282666666666</v>
      </c>
      <c r="K2">
        <f>executionTime_15IMGS__2[[#This Row],[NImgs]]*1000/executionTime_15IMGS__2[[#This Row],[mean]]</f>
        <v>0.23455721186074716</v>
      </c>
      <c r="L2">
        <f>$J$2/executionTime_15IMGS__2[[#This Row],[mean]]</f>
        <v>1</v>
      </c>
      <c r="M2">
        <f>LOG(executionTime_15IMGS__2[[#This Row],[Threads]],2)</f>
        <v>7</v>
      </c>
      <c r="O2">
        <v>128</v>
      </c>
      <c r="P2">
        <v>30</v>
      </c>
      <c r="Q2">
        <v>128285.25</v>
      </c>
      <c r="R2">
        <f>executionTime_30IMGS__2[[#This Row],[NImgs]]*1000/executionTime_30IMGS__2[[#This Row],[mean]]</f>
        <v>0.23385385303454606</v>
      </c>
      <c r="S2">
        <f>$Q$2/executionTime_30IMGS__2[[#This Row],[mean]]</f>
        <v>1</v>
      </c>
      <c r="T2">
        <f>LOG(executionTime_30IMGS__2[[#This Row],[Threads]],2)</f>
        <v>7</v>
      </c>
    </row>
    <row r="3" spans="1:20" x14ac:dyDescent="0.35">
      <c r="A3">
        <v>256</v>
      </c>
      <c r="B3">
        <v>3</v>
      </c>
      <c r="C3">
        <v>6439.6936666666661</v>
      </c>
      <c r="D3">
        <f>executionTime_3IMGS__2[[#This Row],[NImgs]]*1000/executionTime_3IMGS__2[[#This Row],[mean]]</f>
        <v>0.46586066904528228</v>
      </c>
      <c r="E3">
        <f>$C$2/executionTime_3IMGS__2[[#This Row],[mean]]</f>
        <v>2.0056233006114526</v>
      </c>
      <c r="F3">
        <f>LOG(executionTime_3IMGS__2[[#This Row],[Threads]],2)</f>
        <v>8</v>
      </c>
      <c r="H3">
        <v>256</v>
      </c>
      <c r="I3">
        <v>15</v>
      </c>
      <c r="J3">
        <v>32110.053333333333</v>
      </c>
      <c r="K3">
        <f>executionTime_15IMGS__2[[#This Row],[NImgs]]*1000/executionTime_15IMGS__2[[#This Row],[mean]]</f>
        <v>0.46714341593536229</v>
      </c>
      <c r="L3">
        <f>$J$2/executionTime_15IMGS__2[[#This Row],[mean]]</f>
        <v>1.991596899662577</v>
      </c>
      <c r="M3">
        <f>LOG(executionTime_15IMGS__2[[#This Row],[Threads]],2)</f>
        <v>8</v>
      </c>
      <c r="O3">
        <v>256</v>
      </c>
      <c r="P3">
        <v>30</v>
      </c>
      <c r="Q3">
        <v>63952.32433333333</v>
      </c>
      <c r="R3">
        <f>executionTime_30IMGS__2[[#This Row],[NImgs]]*1000/executionTime_30IMGS__2[[#This Row],[mean]]</f>
        <v>0.46909944732631637</v>
      </c>
      <c r="S3">
        <f>$Q$2/executionTime_30IMGS__2[[#This Row],[mean]]</f>
        <v>2.0059513291706108</v>
      </c>
      <c r="T3">
        <f>LOG(executionTime_30IMGS__2[[#This Row],[Threads]],2)</f>
        <v>8</v>
      </c>
    </row>
    <row r="4" spans="1:20" x14ac:dyDescent="0.35">
      <c r="A4">
        <v>512</v>
      </c>
      <c r="B4">
        <v>3</v>
      </c>
      <c r="C4">
        <v>3231.3136666666669</v>
      </c>
      <c r="D4">
        <f>executionTime_3IMGS__2[[#This Row],[NImgs]]*1000/executionTime_3IMGS__2[[#This Row],[mean]]</f>
        <v>0.92841497591124178</v>
      </c>
      <c r="E4">
        <f>$C$2/executionTime_3IMGS__2[[#This Row],[mean]]</f>
        <v>3.9970120511358589</v>
      </c>
      <c r="F4">
        <f>LOG(executionTime_3IMGS__2[[#This Row],[Threads]],2)</f>
        <v>9</v>
      </c>
      <c r="H4">
        <v>512</v>
      </c>
      <c r="I4">
        <v>15</v>
      </c>
      <c r="J4">
        <v>16088.967333333334</v>
      </c>
      <c r="K4">
        <f>executionTime_15IMGS__2[[#This Row],[NImgs]]*1000/executionTime_15IMGS__2[[#This Row],[mean]]</f>
        <v>0.93231589630509115</v>
      </c>
      <c r="L4">
        <f>$J$2/executionTime_15IMGS__2[[#This Row],[mean]]</f>
        <v>3.9747910068891512</v>
      </c>
      <c r="M4">
        <f>LOG(executionTime_15IMGS__2[[#This Row],[Threads]],2)</f>
        <v>9</v>
      </c>
      <c r="O4">
        <v>512</v>
      </c>
      <c r="P4">
        <v>30</v>
      </c>
      <c r="Q4">
        <v>32103.474999999999</v>
      </c>
      <c r="R4">
        <f>executionTime_30IMGS__2[[#This Row],[NImgs]]*1000/executionTime_30IMGS__2[[#This Row],[mean]]</f>
        <v>0.93447827688435603</v>
      </c>
      <c r="S4">
        <f>$Q$2/executionTime_30IMGS__2[[#This Row],[mean]]</f>
        <v>3.9959926456559609</v>
      </c>
      <c r="T4">
        <f>LOG(executionTime_30IMGS__2[[#This Row],[Threads]],2)</f>
        <v>9</v>
      </c>
    </row>
    <row r="5" spans="1:20" x14ac:dyDescent="0.35">
      <c r="A5">
        <v>1024</v>
      </c>
      <c r="B5">
        <v>3</v>
      </c>
      <c r="C5">
        <v>1618.2559999999999</v>
      </c>
      <c r="D5">
        <f>executionTime_3IMGS__2[[#This Row],[NImgs]]*1000/executionTime_3IMGS__2[[#This Row],[mean]]</f>
        <v>1.8538475988965901</v>
      </c>
      <c r="E5">
        <f>$C$2/executionTime_3IMGS__2[[#This Row],[mean]]</f>
        <v>7.9811844767865336</v>
      </c>
      <c r="F5">
        <f>LOG(executionTime_3IMGS__2[[#This Row],[Threads]],2)</f>
        <v>10</v>
      </c>
      <c r="H5">
        <v>1024</v>
      </c>
      <c r="I5">
        <v>15</v>
      </c>
      <c r="J5">
        <v>8075.9976666666662</v>
      </c>
      <c r="K5">
        <f>executionTime_15IMGS__2[[#This Row],[NImgs]]*1000/executionTime_15IMGS__2[[#This Row],[mean]]</f>
        <v>1.8573556629308916</v>
      </c>
      <c r="L5">
        <f>$J$2/executionTime_15IMGS__2[[#This Row],[mean]]</f>
        <v>7.9185613104643053</v>
      </c>
      <c r="M5">
        <f>LOG(executionTime_15IMGS__2[[#This Row],[Threads]],2)</f>
        <v>10</v>
      </c>
      <c r="O5">
        <v>1024</v>
      </c>
      <c r="P5">
        <v>30</v>
      </c>
      <c r="Q5">
        <v>16089.911</v>
      </c>
      <c r="R5">
        <f>executionTime_30IMGS__2[[#This Row],[NImgs]]*1000/executionTime_30IMGS__2[[#This Row],[mean]]</f>
        <v>1.8645224327219709</v>
      </c>
      <c r="S5">
        <f>$Q$2/executionTime_30IMGS__2[[#This Row],[mean]]</f>
        <v>7.9730242137448739</v>
      </c>
      <c r="T5">
        <f>LOG(executionTime_30IMGS__2[[#This Row],[Threads]],2)</f>
        <v>10</v>
      </c>
    </row>
    <row r="6" spans="1:20" x14ac:dyDescent="0.35">
      <c r="A6">
        <v>2048</v>
      </c>
      <c r="B6">
        <v>3</v>
      </c>
      <c r="C6">
        <v>810.91566666666665</v>
      </c>
      <c r="D6">
        <f>executionTime_3IMGS__2[[#This Row],[NImgs]]*1000/executionTime_3IMGS__2[[#This Row],[mean]]</f>
        <v>3.6995215696494541</v>
      </c>
      <c r="E6">
        <f>$C$2/executionTime_3IMGS__2[[#This Row],[mean]]</f>
        <v>15.927179850596877</v>
      </c>
      <c r="F6">
        <f>LOG(executionTime_3IMGS__2[[#This Row],[Threads]],2)</f>
        <v>11</v>
      </c>
      <c r="H6">
        <v>2048</v>
      </c>
      <c r="I6">
        <v>15</v>
      </c>
      <c r="J6">
        <v>4063.2643333333335</v>
      </c>
      <c r="K6">
        <f>executionTime_15IMGS__2[[#This Row],[NImgs]]*1000/executionTime_15IMGS__2[[#This Row],[mean]]</f>
        <v>3.6916131389597835</v>
      </c>
      <c r="L6">
        <f>$J$2/executionTime_15IMGS__2[[#This Row],[mean]]</f>
        <v>15.738646915497252</v>
      </c>
      <c r="M6">
        <f>LOG(executionTime_15IMGS__2[[#This Row],[Threads]],2)</f>
        <v>11</v>
      </c>
      <c r="O6">
        <v>2048</v>
      </c>
      <c r="P6">
        <v>30</v>
      </c>
      <c r="Q6">
        <v>8078.6483333333335</v>
      </c>
      <c r="R6">
        <f>executionTime_30IMGS__2[[#This Row],[NImgs]]*1000/executionTime_30IMGS__2[[#This Row],[mean]]</f>
        <v>3.7134925004987425</v>
      </c>
      <c r="S6">
        <f>$Q$2/executionTime_30IMGS__2[[#This Row],[mean]]</f>
        <v>15.879543793320211</v>
      </c>
      <c r="T6">
        <f>LOG(executionTime_30IMGS__2[[#This Row],[Threads]],2)</f>
        <v>11</v>
      </c>
    </row>
    <row r="7" spans="1:20" x14ac:dyDescent="0.35">
      <c r="A7">
        <v>4096</v>
      </c>
      <c r="B7">
        <v>3</v>
      </c>
      <c r="C7">
        <v>409.76766666666668</v>
      </c>
      <c r="D7">
        <f>executionTime_3IMGS__2[[#This Row],[NImgs]]*1000/executionTime_3IMGS__2[[#This Row],[mean]]</f>
        <v>7.321221863120809</v>
      </c>
      <c r="E7">
        <f>$C$2/executionTime_3IMGS__2[[#This Row],[mean]]</f>
        <v>31.51932355163861</v>
      </c>
      <c r="F7">
        <f>LOG(executionTime_3IMGS__2[[#This Row],[Threads]],2)</f>
        <v>12</v>
      </c>
      <c r="H7">
        <v>4096</v>
      </c>
      <c r="I7">
        <v>15</v>
      </c>
      <c r="J7">
        <v>2057.2376666666669</v>
      </c>
      <c r="K7">
        <f>executionTime_15IMGS__2[[#This Row],[NImgs]]*1000/executionTime_15IMGS__2[[#This Row],[mean]]</f>
        <v>7.2913306240909117</v>
      </c>
      <c r="L7">
        <f>$J$2/executionTime_15IMGS__2[[#This Row],[mean]]</f>
        <v>31.085510295115792</v>
      </c>
      <c r="M7">
        <f>LOG(executionTime_15IMGS__2[[#This Row],[Threads]],2)</f>
        <v>12</v>
      </c>
      <c r="O7">
        <v>4096</v>
      </c>
      <c r="P7">
        <v>30</v>
      </c>
      <c r="Q7">
        <v>4098.4546666666665</v>
      </c>
      <c r="R7">
        <f>executionTime_30IMGS__2[[#This Row],[NImgs]]*1000/executionTime_30IMGS__2[[#This Row],[mean]]</f>
        <v>7.3198320928115672</v>
      </c>
      <c r="S7">
        <f>$Q$2/executionTime_30IMGS__2[[#This Row],[mean]]</f>
        <v>31.300882999478503</v>
      </c>
      <c r="T7">
        <f>LOG(executionTime_30IMGS__2[[#This Row],[Threads]],2)</f>
        <v>12</v>
      </c>
    </row>
    <row r="8" spans="1:20" x14ac:dyDescent="0.35">
      <c r="A8">
        <v>8192</v>
      </c>
      <c r="B8">
        <v>3</v>
      </c>
      <c r="C8">
        <v>212.18366666666668</v>
      </c>
      <c r="D8">
        <f>executionTime_3IMGS__2[[#This Row],[NImgs]]*1000/executionTime_3IMGS__2[[#This Row],[mean]]</f>
        <v>14.138694307290381</v>
      </c>
      <c r="E8">
        <f>$C$2/executionTime_3IMGS__2[[#This Row],[mean]]</f>
        <v>60.869905160780519</v>
      </c>
      <c r="F8">
        <f>LOG(executionTime_3IMGS__2[[#This Row],[Threads]],2)</f>
        <v>13</v>
      </c>
      <c r="H8">
        <v>8192</v>
      </c>
      <c r="I8">
        <v>15</v>
      </c>
      <c r="J8">
        <v>1050.1796666666667</v>
      </c>
      <c r="K8">
        <f>executionTime_15IMGS__2[[#This Row],[NImgs]]*1000/executionTime_15IMGS__2[[#This Row],[mean]]</f>
        <v>14.283270259469887</v>
      </c>
      <c r="L8">
        <f>$J$2/executionTime_15IMGS__2[[#This Row],[mean]]</f>
        <v>60.894611366499511</v>
      </c>
      <c r="M8">
        <f>LOG(executionTime_15IMGS__2[[#This Row],[Threads]],2)</f>
        <v>13</v>
      </c>
      <c r="O8">
        <v>8192</v>
      </c>
      <c r="P8">
        <v>30</v>
      </c>
      <c r="Q8">
        <v>2119.6916666666666</v>
      </c>
      <c r="R8">
        <f>executionTime_30IMGS__2[[#This Row],[NImgs]]*1000/executionTime_30IMGS__2[[#This Row],[mean]]</f>
        <v>14.15300181237051</v>
      </c>
      <c r="S8">
        <f>$Q$2/executionTime_30IMGS__2[[#This Row],[mean]]</f>
        <v>60.520712525013465</v>
      </c>
      <c r="T8">
        <f>LOG(executionTime_30IMGS__2[[#This Row],[Threads]],2)</f>
        <v>13</v>
      </c>
    </row>
    <row r="9" spans="1:20" x14ac:dyDescent="0.35">
      <c r="A9">
        <v>16384</v>
      </c>
      <c r="B9">
        <v>3</v>
      </c>
      <c r="C9">
        <v>108.429</v>
      </c>
      <c r="D9">
        <f>executionTime_3IMGS__2[[#This Row],[NImgs]]*1000/executionTime_3IMGS__2[[#This Row],[mean]]</f>
        <v>27.667874830534267</v>
      </c>
      <c r="E9">
        <f>$C$2/executionTime_3IMGS__2[[#This Row],[mean]]</f>
        <v>119.11573164620781</v>
      </c>
      <c r="F9">
        <f>LOG(executionTime_3IMGS__2[[#This Row],[Threads]],2)</f>
        <v>14</v>
      </c>
      <c r="H9">
        <v>16384</v>
      </c>
      <c r="I9">
        <v>15</v>
      </c>
      <c r="J9">
        <v>548.3893333333333</v>
      </c>
      <c r="K9">
        <f>executionTime_15IMGS__2[[#This Row],[NImgs]]*1000/executionTime_15IMGS__2[[#This Row],[mean]]</f>
        <v>27.352829619832139</v>
      </c>
      <c r="L9">
        <f>$J$2/executionTime_15IMGS__2[[#This Row],[mean]]</f>
        <v>116.61474572809585</v>
      </c>
      <c r="M9">
        <f>LOG(executionTime_15IMGS__2[[#This Row],[Threads]],2)</f>
        <v>14</v>
      </c>
      <c r="O9">
        <v>16384</v>
      </c>
      <c r="P9">
        <v>30</v>
      </c>
      <c r="Q9">
        <v>1123.6279999999999</v>
      </c>
      <c r="R9">
        <f>executionTime_30IMGS__2[[#This Row],[NImgs]]*1000/executionTime_30IMGS__2[[#This Row],[mean]]</f>
        <v>26.699227858330339</v>
      </c>
      <c r="S9">
        <f>$Q$2/executionTime_30IMGS__2[[#This Row],[mean]]</f>
        <v>114.17057068709573</v>
      </c>
      <c r="T9">
        <f>LOG(executionTime_30IMGS__2[[#This Row],[Threads]],2)</f>
        <v>14</v>
      </c>
    </row>
    <row r="10" spans="1:20" x14ac:dyDescent="0.35">
      <c r="A10">
        <v>32768</v>
      </c>
      <c r="B10">
        <v>3</v>
      </c>
      <c r="C10">
        <v>60.593333333333334</v>
      </c>
      <c r="D10">
        <f>executionTime_3IMGS__2[[#This Row],[NImgs]]*1000/executionTime_3IMGS__2[[#This Row],[mean]]</f>
        <v>49.510397183408514</v>
      </c>
      <c r="E10">
        <f>$C$2/executionTime_3IMGS__2[[#This Row],[mean]]</f>
        <v>213.15215645285511</v>
      </c>
      <c r="F10">
        <f>LOG(executionTime_3IMGS__2[[#This Row],[Threads]],2)</f>
        <v>15</v>
      </c>
      <c r="H10">
        <v>32768</v>
      </c>
      <c r="I10">
        <v>15</v>
      </c>
      <c r="J10">
        <v>294.55700000000002</v>
      </c>
      <c r="K10">
        <f>executionTime_15IMGS__2[[#This Row],[NImgs]]*1000/executionTime_15IMGS__2[[#This Row],[mean]]</f>
        <v>50.923929833614544</v>
      </c>
      <c r="L10">
        <f>$J$2/executionTime_15IMGS__2[[#This Row],[mean]]</f>
        <v>217.1066471571433</v>
      </c>
      <c r="M10">
        <f>LOG(executionTime_15IMGS__2[[#This Row],[Threads]],2)</f>
        <v>15</v>
      </c>
      <c r="O10">
        <v>32768</v>
      </c>
      <c r="P10">
        <v>30</v>
      </c>
      <c r="Q10">
        <v>605.72033333333331</v>
      </c>
      <c r="R10">
        <f>executionTime_30IMGS__2[[#This Row],[NImgs]]*1000/executionTime_30IMGS__2[[#This Row],[mean]]</f>
        <v>49.527807387457692</v>
      </c>
      <c r="S10">
        <f>$Q$2/executionTime_30IMGS__2[[#This Row],[mean]]</f>
        <v>211.7895717550619</v>
      </c>
      <c r="T10">
        <f>LOG(executionTime_30IMGS__2[[#This Row],[Threads]],2)</f>
        <v>15</v>
      </c>
    </row>
    <row r="11" spans="1:20" x14ac:dyDescent="0.35">
      <c r="A11">
        <v>65536</v>
      </c>
      <c r="B11">
        <v>3</v>
      </c>
      <c r="C11">
        <v>57.146666666666668</v>
      </c>
      <c r="D11">
        <f>executionTime_3IMGS__2[[#This Row],[NImgs]]*1000/executionTime_3IMGS__2[[#This Row],[mean]]</f>
        <v>52.496500233317775</v>
      </c>
      <c r="E11">
        <f>$C$2/executionTime_3IMGS__2[[#This Row],[mean]]</f>
        <v>226.00792697153523</v>
      </c>
      <c r="F11">
        <f>LOG(executionTime_3IMGS__2[[#This Row],[Threads]],2)</f>
        <v>16</v>
      </c>
      <c r="H11">
        <v>65536</v>
      </c>
      <c r="I11">
        <v>15</v>
      </c>
      <c r="J11">
        <v>279.30200000000002</v>
      </c>
      <c r="K11">
        <f>executionTime_15IMGS__2[[#This Row],[NImgs]]*1000/executionTime_15IMGS__2[[#This Row],[mean]]</f>
        <v>53.705308232665715</v>
      </c>
      <c r="L11">
        <f>$J$2/executionTime_15IMGS__2[[#This Row],[mean]]</f>
        <v>228.96464281196219</v>
      </c>
      <c r="M11">
        <f>LOG(executionTime_15IMGS__2[[#This Row],[Threads]],2)</f>
        <v>16</v>
      </c>
      <c r="O11">
        <v>65536</v>
      </c>
      <c r="P11">
        <v>30</v>
      </c>
      <c r="Q11">
        <v>491.94266666666664</v>
      </c>
      <c r="R11">
        <f>executionTime_30IMGS__2[[#This Row],[NImgs]]*1000/executionTime_30IMGS__2[[#This Row],[mean]]</f>
        <v>60.982716143073588</v>
      </c>
      <c r="S11">
        <f>$Q$2/executionTime_30IMGS__2[[#This Row],[mean]]</f>
        <v>260.77276620310772</v>
      </c>
      <c r="T11">
        <f>LOG(executionTime_30IMGS__2[[#This Row],[Threads]],2)</f>
        <v>16</v>
      </c>
    </row>
    <row r="12" spans="1:20" x14ac:dyDescent="0.35">
      <c r="A12">
        <v>131072</v>
      </c>
      <c r="B12">
        <v>3</v>
      </c>
      <c r="C12">
        <v>43.575666666666663</v>
      </c>
      <c r="D12">
        <f>executionTime_3IMGS__2[[#This Row],[NImgs]]*1000/executionTime_3IMGS__2[[#This Row],[mean]]</f>
        <v>68.845762543315459</v>
      </c>
      <c r="E12">
        <f>$C$2/executionTime_3IMGS__2[[#This Row],[mean]]</f>
        <v>296.3947692519526</v>
      </c>
      <c r="F12">
        <f>LOG(executionTime_3IMGS__2[[#This Row],[Threads]],2)</f>
        <v>17</v>
      </c>
      <c r="H12">
        <v>131072</v>
      </c>
      <c r="I12">
        <v>15</v>
      </c>
      <c r="J12">
        <v>220.18700000000001</v>
      </c>
      <c r="K12">
        <f>executionTime_15IMGS__2[[#This Row],[NImgs]]*1000/executionTime_15IMGS__2[[#This Row],[mean]]</f>
        <v>68.123912855890666</v>
      </c>
      <c r="L12">
        <f>$J$2/executionTime_15IMGS__2[[#This Row],[mean]]</f>
        <v>290.43623223290507</v>
      </c>
      <c r="M12">
        <f>LOG(executionTime_15IMGS__2[[#This Row],[Threads]],2)</f>
        <v>17</v>
      </c>
      <c r="O12">
        <v>131072</v>
      </c>
      <c r="P12">
        <v>30</v>
      </c>
      <c r="Q12">
        <v>436.60866666666664</v>
      </c>
      <c r="R12">
        <f>executionTime_30IMGS__2[[#This Row],[NImgs]]*1000/executionTime_30IMGS__2[[#This Row],[mean]]</f>
        <v>68.711416630911287</v>
      </c>
      <c r="S12">
        <f>$Q$2/executionTime_30IMGS__2[[#This Row],[mean]]</f>
        <v>293.82204201168707</v>
      </c>
      <c r="T12">
        <f>LOG(executionTime_30IMGS__2[[#This Row],[Threads]],2)</f>
        <v>17</v>
      </c>
    </row>
    <row r="13" spans="1:20" x14ac:dyDescent="0.35">
      <c r="A13">
        <v>262144</v>
      </c>
      <c r="B13">
        <v>3</v>
      </c>
      <c r="C13">
        <v>37.278333333333329</v>
      </c>
      <c r="D13">
        <f>executionTime_3IMGS__2[[#This Row],[NImgs]]*1000/executionTime_3IMGS__2[[#This Row],[mean]]</f>
        <v>80.475700809227888</v>
      </c>
      <c r="E13">
        <f>$C$2/executionTime_3IMGS__2[[#This Row],[mean]]</f>
        <v>346.46397818214336</v>
      </c>
      <c r="F13">
        <f>LOG(executionTime_3IMGS__2[[#This Row],[Threads]],2)</f>
        <v>18</v>
      </c>
      <c r="H13">
        <v>262144</v>
      </c>
      <c r="I13">
        <v>15</v>
      </c>
      <c r="J13">
        <v>189.87666666666667</v>
      </c>
      <c r="K13">
        <f>executionTime_15IMGS__2[[#This Row],[NImgs]]*1000/executionTime_15IMGS__2[[#This Row],[mean]]</f>
        <v>78.998648245352243</v>
      </c>
      <c r="L13">
        <f>$J$2/executionTime_15IMGS__2[[#This Row],[mean]]</f>
        <v>336.79905903832309</v>
      </c>
      <c r="M13">
        <f>LOG(executionTime_15IMGS__2[[#This Row],[Threads]],2)</f>
        <v>18</v>
      </c>
      <c r="O13">
        <v>262144</v>
      </c>
      <c r="P13">
        <v>30</v>
      </c>
      <c r="Q13">
        <v>377.97300000000001</v>
      </c>
      <c r="R13">
        <f>executionTime_30IMGS__2[[#This Row],[NImgs]]*1000/executionTime_30IMGS__2[[#This Row],[mean]]</f>
        <v>79.370748704272529</v>
      </c>
      <c r="S13">
        <f>$Q$2/executionTime_30IMGS__2[[#This Row],[mean]]</f>
        <v>339.40321134049259</v>
      </c>
      <c r="T13">
        <f>LOG(executionTime_30IMGS__2[[#This Row],[Threads]],2)</f>
        <v>18</v>
      </c>
    </row>
    <row r="14" spans="1:20" x14ac:dyDescent="0.35">
      <c r="A14">
        <v>524288</v>
      </c>
      <c r="B14">
        <v>3</v>
      </c>
      <c r="C14">
        <v>32.482333333333337</v>
      </c>
      <c r="D14">
        <f>executionTime_3IMGS__2[[#This Row],[NImgs]]*1000/executionTime_3IMGS__2[[#This Row],[mean]]</f>
        <v>92.357897113302613</v>
      </c>
      <c r="E14">
        <f>$C$2/executionTime_3IMGS__2[[#This Row],[mean]]</f>
        <v>397.61920839020183</v>
      </c>
      <c r="F14">
        <f>LOG(executionTime_3IMGS__2[[#This Row],[Threads]],2)</f>
        <v>19</v>
      </c>
      <c r="H14">
        <v>524288</v>
      </c>
      <c r="I14">
        <v>15</v>
      </c>
      <c r="J14">
        <v>185.51599999999999</v>
      </c>
      <c r="K14">
        <f>executionTime_15IMGS__2[[#This Row],[NImgs]]*1000/executionTime_15IMGS__2[[#This Row],[mean]]</f>
        <v>80.855559628280048</v>
      </c>
      <c r="L14">
        <f>$J$2/executionTime_15IMGS__2[[#This Row],[mean]]</f>
        <v>344.71572622666866</v>
      </c>
      <c r="M14">
        <f>LOG(executionTime_15IMGS__2[[#This Row],[Threads]],2)</f>
        <v>19</v>
      </c>
      <c r="O14">
        <v>524288</v>
      </c>
      <c r="P14">
        <v>30</v>
      </c>
      <c r="Q14">
        <v>375.07400000000001</v>
      </c>
      <c r="R14">
        <f>executionTime_30IMGS__2[[#This Row],[NImgs]]*1000/executionTime_30IMGS__2[[#This Row],[mean]]</f>
        <v>79.984216447954267</v>
      </c>
      <c r="S14">
        <f>$Q$2/executionTime_30IMGS__2[[#This Row],[mean]]</f>
        <v>342.02650676933087</v>
      </c>
      <c r="T14">
        <f>LOG(executionTime_30IMGS__2[[#This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4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3517.0320000000002</v>
      </c>
      <c r="D2">
        <f>executionTime_3IMGS__3[[#This Row],[NImgs]]*1000/executionTime_3IMGS__3[[#This Row],[mean]]</f>
        <v>0.85299195457988441</v>
      </c>
      <c r="E2">
        <f>$C$2/executionTime_3IMGS__3[[#This Row],[mean]]</f>
        <v>1</v>
      </c>
      <c r="F2">
        <f>LOG(executionTime_3IMGS__3[[#This Row],[Threads]],2)</f>
        <v>7</v>
      </c>
      <c r="H2">
        <v>128</v>
      </c>
      <c r="I2">
        <v>15</v>
      </c>
      <c r="J2">
        <v>17439.752</v>
      </c>
      <c r="K2">
        <f>executionTime_15IMGS__3[[#This Row],[NImgs]]*1000/executionTime_15IMGS__3[[#This Row],[mean]]</f>
        <v>0.8601039739555929</v>
      </c>
      <c r="L2">
        <f>$J$2/executionTime_15IMGS__3[[#This Row],[mean]]</f>
        <v>1</v>
      </c>
      <c r="M2">
        <f>LOG(executionTime_15IMGS__3[[#This Row],[Threads]],2)</f>
        <v>7</v>
      </c>
      <c r="O2">
        <v>128</v>
      </c>
      <c r="P2">
        <v>30</v>
      </c>
      <c r="Q2">
        <v>34937.781333333332</v>
      </c>
      <c r="R2">
        <f>executionTime_30IMGS__3[[#This Row],[NImgs]]*1000/executionTime_30IMGS__3[[#This Row],[mean]]</f>
        <v>0.85866929310069529</v>
      </c>
      <c r="S2">
        <f>$Q$2/executionTime_30IMGS__3[[#This Row],[mean]]</f>
        <v>1</v>
      </c>
      <c r="T2">
        <f>LOG(executionTime_30IMGS__3[[#This Row],[Threads]],2)</f>
        <v>7</v>
      </c>
    </row>
    <row r="3" spans="1:20" x14ac:dyDescent="0.35">
      <c r="A3">
        <v>256</v>
      </c>
      <c r="B3">
        <v>3</v>
      </c>
      <c r="C3">
        <v>1776.1376666666667</v>
      </c>
      <c r="D3">
        <f>executionTime_3IMGS__3[[#This Row],[NImgs]]*1000/executionTime_3IMGS__3[[#This Row],[mean]]</f>
        <v>1.6890582618126635</v>
      </c>
      <c r="E3">
        <f>$C$2/executionTime_3IMGS__3[[#This Row],[mean]]</f>
        <v>1.9801573188865051</v>
      </c>
      <c r="F3">
        <f>LOG(executionTime_3IMGS__3[[#This Row],[Threads]],2)</f>
        <v>8</v>
      </c>
      <c r="H3">
        <v>256</v>
      </c>
      <c r="I3">
        <v>15</v>
      </c>
      <c r="J3">
        <v>8772.9156666666659</v>
      </c>
      <c r="K3">
        <f>executionTime_15IMGS__3[[#This Row],[NImgs]]*1000/executionTime_15IMGS__3[[#This Row],[mean]]</f>
        <v>1.7098078415359212</v>
      </c>
      <c r="L3">
        <f>$J$2/executionTime_15IMGS__3[[#This Row],[mean]]</f>
        <v>1.9879083149361179</v>
      </c>
      <c r="M3">
        <f>LOG(executionTime_15IMGS__3[[#This Row],[Threads]],2)</f>
        <v>8</v>
      </c>
      <c r="O3">
        <v>256</v>
      </c>
      <c r="P3">
        <v>30</v>
      </c>
      <c r="Q3">
        <v>17435.703666666668</v>
      </c>
      <c r="R3">
        <f>executionTime_30IMGS__3[[#This Row],[NImgs]]*1000/executionTime_30IMGS__3[[#This Row],[mean]]</f>
        <v>1.7206073568085225</v>
      </c>
      <c r="S3">
        <f>$Q$2/executionTime_30IMGS__3[[#This Row],[mean]]</f>
        <v>2.0038067864233602</v>
      </c>
      <c r="T3">
        <f>LOG(executionTime_30IMGS__3[[#This Row],[Threads]],2)</f>
        <v>8</v>
      </c>
    </row>
    <row r="4" spans="1:20" x14ac:dyDescent="0.35">
      <c r="A4">
        <v>512</v>
      </c>
      <c r="B4">
        <v>3</v>
      </c>
      <c r="C4">
        <v>898.00833333333333</v>
      </c>
      <c r="D4">
        <f>executionTime_3IMGS__3[[#This Row],[NImgs]]*1000/executionTime_3IMGS__3[[#This Row],[mean]]</f>
        <v>3.3407262367646924</v>
      </c>
      <c r="E4">
        <f>$C$2/executionTime_3IMGS__3[[#This Row],[mean]]</f>
        <v>3.9164803593136663</v>
      </c>
      <c r="F4">
        <f>LOG(executionTime_3IMGS__3[[#This Row],[Threads]],2)</f>
        <v>9</v>
      </c>
      <c r="H4">
        <v>512</v>
      </c>
      <c r="I4">
        <v>15</v>
      </c>
      <c r="J4">
        <v>4417.1436666666668</v>
      </c>
      <c r="K4">
        <f>executionTime_15IMGS__3[[#This Row],[NImgs]]*1000/executionTime_15IMGS__3[[#This Row],[mean]]</f>
        <v>3.3958596622508166</v>
      </c>
      <c r="L4">
        <f>$J$2/executionTime_15IMGS__3[[#This Row],[mean]]</f>
        <v>3.9481966890972</v>
      </c>
      <c r="M4">
        <f>LOG(executionTime_15IMGS__3[[#This Row],[Threads]],2)</f>
        <v>9</v>
      </c>
      <c r="O4">
        <v>512</v>
      </c>
      <c r="P4">
        <v>30</v>
      </c>
      <c r="Q4">
        <v>8766.8406666666669</v>
      </c>
      <c r="R4">
        <f>executionTime_30IMGS__3[[#This Row],[NImgs]]*1000/executionTime_30IMGS__3[[#This Row],[mean]]</f>
        <v>3.4219853126869495</v>
      </c>
      <c r="S4">
        <f>$Q$2/executionTime_30IMGS__3[[#This Row],[mean]]</f>
        <v>3.9852191526844978</v>
      </c>
      <c r="T4">
        <f>LOG(executionTime_30IMGS__3[[#This Row],[Threads]],2)</f>
        <v>9</v>
      </c>
    </row>
    <row r="5" spans="1:20" x14ac:dyDescent="0.35">
      <c r="A5">
        <v>1024</v>
      </c>
      <c r="B5">
        <v>3</v>
      </c>
      <c r="C5">
        <v>452.40199999999999</v>
      </c>
      <c r="D5">
        <f>executionTime_3IMGS__3[[#This Row],[NImgs]]*1000/executionTime_3IMGS__3[[#This Row],[mean]]</f>
        <v>6.6312704187868317</v>
      </c>
      <c r="E5">
        <f>$C$2/executionTime_3IMGS__3[[#This Row],[mean]]</f>
        <v>7.774130087842229</v>
      </c>
      <c r="F5">
        <f>LOG(executionTime_3IMGS__3[[#This Row],[Threads]],2)</f>
        <v>10</v>
      </c>
      <c r="H5">
        <v>1024</v>
      </c>
      <c r="I5">
        <v>15</v>
      </c>
      <c r="J5">
        <v>2246.5066666666667</v>
      </c>
      <c r="K5">
        <f>executionTime_15IMGS__3[[#This Row],[NImgs]]*1000/executionTime_15IMGS__3[[#This Row],[mean]]</f>
        <v>6.6770333792317551</v>
      </c>
      <c r="L5">
        <f>$J$2/executionTime_15IMGS__3[[#This Row],[mean]]</f>
        <v>7.7630537486349178</v>
      </c>
      <c r="M5">
        <f>LOG(executionTime_15IMGS__3[[#This Row],[Threads]],2)</f>
        <v>10</v>
      </c>
      <c r="O5">
        <v>1024</v>
      </c>
      <c r="P5">
        <v>30</v>
      </c>
      <c r="Q5">
        <v>4420.7476666666671</v>
      </c>
      <c r="R5">
        <f>executionTime_30IMGS__3[[#This Row],[NImgs]]*1000/executionTime_30IMGS__3[[#This Row],[mean]]</f>
        <v>6.7861823976532474</v>
      </c>
      <c r="S5">
        <f>$Q$2/executionTime_30IMGS__3[[#This Row],[mean]]</f>
        <v>7.9031385565774954</v>
      </c>
      <c r="T5">
        <f>LOG(executionTime_30IMGS__3[[#This Row],[Threads]],2)</f>
        <v>10</v>
      </c>
    </row>
    <row r="6" spans="1:20" x14ac:dyDescent="0.35">
      <c r="A6">
        <v>2048</v>
      </c>
      <c r="B6">
        <v>3</v>
      </c>
      <c r="C6">
        <v>227.77866666666668</v>
      </c>
      <c r="D6">
        <f>executionTime_3IMGS__3[[#This Row],[NImgs]]*1000/executionTime_3IMGS__3[[#This Row],[mean]]</f>
        <v>13.170680309540254</v>
      </c>
      <c r="E6">
        <f>$C$2/executionTime_3IMGS__3[[#This Row],[mean]]</f>
        <v>15.440568036807662</v>
      </c>
      <c r="F6">
        <f>LOG(executionTime_3IMGS__3[[#This Row],[Threads]],2)</f>
        <v>11</v>
      </c>
      <c r="H6">
        <v>2048</v>
      </c>
      <c r="I6">
        <v>15</v>
      </c>
      <c r="J6">
        <v>1156.3589999999999</v>
      </c>
      <c r="K6">
        <f>executionTime_15IMGS__3[[#This Row],[NImgs]]*1000/executionTime_15IMGS__3[[#This Row],[mean]]</f>
        <v>12.971750122583039</v>
      </c>
      <c r="L6">
        <f>$J$2/executionTime_15IMGS__3[[#This Row],[mean]]</f>
        <v>15.081607009587854</v>
      </c>
      <c r="M6">
        <f>LOG(executionTime_15IMGS__3[[#This Row],[Threads]],2)</f>
        <v>11</v>
      </c>
      <c r="O6">
        <v>2048</v>
      </c>
      <c r="P6">
        <v>30</v>
      </c>
      <c r="Q6">
        <v>2251.2413333333334</v>
      </c>
      <c r="R6">
        <f>executionTime_30IMGS__3[[#This Row],[NImgs]]*1000/executionTime_30IMGS__3[[#This Row],[mean]]</f>
        <v>13.325981340072529</v>
      </c>
      <c r="S6">
        <f>$Q$2/executionTime_30IMGS__3[[#This Row],[mean]]</f>
        <v>15.519340737051143</v>
      </c>
      <c r="T6">
        <f>LOG(executionTime_30IMGS__3[[#This Row],[Threads]],2)</f>
        <v>11</v>
      </c>
    </row>
    <row r="7" spans="1:20" x14ac:dyDescent="0.35">
      <c r="A7">
        <v>4096</v>
      </c>
      <c r="B7">
        <v>3</v>
      </c>
      <c r="C7">
        <v>119.84666666666666</v>
      </c>
      <c r="D7">
        <f>executionTime_3IMGS__3[[#This Row],[NImgs]]*1000/executionTime_3IMGS__3[[#This Row],[mean]]</f>
        <v>25.031985314568615</v>
      </c>
      <c r="E7">
        <f>$C$2/executionTime_3IMGS__3[[#This Row],[mean]]</f>
        <v>29.346097791622629</v>
      </c>
      <c r="F7">
        <f>LOG(executionTime_3IMGS__3[[#This Row],[Threads]],2)</f>
        <v>12</v>
      </c>
      <c r="H7">
        <v>4096</v>
      </c>
      <c r="I7">
        <v>15</v>
      </c>
      <c r="J7">
        <v>603.42700000000002</v>
      </c>
      <c r="K7">
        <f>executionTime_15IMGS__3[[#This Row],[NImgs]]*1000/executionTime_15IMGS__3[[#This Row],[mean]]</f>
        <v>24.858019279879752</v>
      </c>
      <c r="L7">
        <f>$J$2/executionTime_15IMGS__3[[#This Row],[mean]]</f>
        <v>28.901179430154766</v>
      </c>
      <c r="M7">
        <f>LOG(executionTime_15IMGS__3[[#This Row],[Threads]],2)</f>
        <v>12</v>
      </c>
      <c r="O7">
        <v>4096</v>
      </c>
      <c r="P7">
        <v>30</v>
      </c>
      <c r="Q7">
        <v>1185.721</v>
      </c>
      <c r="R7">
        <f>executionTime_30IMGS__3[[#This Row],[NImgs]]*1000/executionTime_30IMGS__3[[#This Row],[mean]]</f>
        <v>25.301061548205691</v>
      </c>
      <c r="S7">
        <f>$Q$2/executionTime_30IMGS__3[[#This Row],[mean]]</f>
        <v>29.465431862413951</v>
      </c>
      <c r="T7">
        <f>LOG(executionTime_30IMGS__3[[#This Row],[Threads]],2)</f>
        <v>12</v>
      </c>
    </row>
    <row r="8" spans="1:20" x14ac:dyDescent="0.35">
      <c r="A8">
        <v>8192</v>
      </c>
      <c r="B8">
        <v>3</v>
      </c>
      <c r="C8">
        <v>62.826999999999998</v>
      </c>
      <c r="D8">
        <f>executionTime_3IMGS__3[[#This Row],[NImgs]]*1000/executionTime_3IMGS__3[[#This Row],[mean]]</f>
        <v>47.750171104779795</v>
      </c>
      <c r="E8">
        <f>$C$2/executionTime_3IMGS__3[[#This Row],[mean]]</f>
        <v>55.979626593661962</v>
      </c>
      <c r="F8">
        <f>LOG(executionTime_3IMGS__3[[#This Row],[Threads]],2)</f>
        <v>13</v>
      </c>
      <c r="H8">
        <v>8192</v>
      </c>
      <c r="I8">
        <v>15</v>
      </c>
      <c r="J8">
        <v>306.49700000000001</v>
      </c>
      <c r="K8">
        <f>executionTime_15IMGS__3[[#This Row],[NImgs]]*1000/executionTime_15IMGS__3[[#This Row],[mean]]</f>
        <v>48.940120131681546</v>
      </c>
      <c r="L8">
        <f>$J$2/executionTime_15IMGS__3[[#This Row],[mean]]</f>
        <v>56.900237196448906</v>
      </c>
      <c r="M8">
        <f>LOG(executionTime_15IMGS__3[[#This Row],[Threads]],2)</f>
        <v>13</v>
      </c>
      <c r="O8">
        <v>8192</v>
      </c>
      <c r="P8">
        <v>30</v>
      </c>
      <c r="Q8">
        <v>626.12433333333331</v>
      </c>
      <c r="R8">
        <f>executionTime_30IMGS__3[[#This Row],[NImgs]]*1000/executionTime_30IMGS__3[[#This Row],[mean]]</f>
        <v>47.91380625679777</v>
      </c>
      <c r="S8">
        <f>$Q$2/executionTime_30IMGS__3[[#This Row],[mean]]</f>
        <v>55.800069528256635</v>
      </c>
      <c r="T8">
        <f>LOG(executionTime_30IMGS__3[[#This Row],[Threads]],2)</f>
        <v>13</v>
      </c>
    </row>
    <row r="9" spans="1:20" x14ac:dyDescent="0.35">
      <c r="A9">
        <v>16384</v>
      </c>
      <c r="B9">
        <v>3</v>
      </c>
      <c r="C9">
        <v>31.641333333333332</v>
      </c>
      <c r="D9">
        <f>executionTime_3IMGS__3[[#This Row],[NImgs]]*1000/executionTime_3IMGS__3[[#This Row],[mean]]</f>
        <v>94.812692259070417</v>
      </c>
      <c r="E9">
        <f>$C$2/executionTime_3IMGS__3[[#This Row],[mean]]</f>
        <v>111.15309089376765</v>
      </c>
      <c r="F9">
        <f>LOG(executionTime_3IMGS__3[[#This Row],[Threads]],2)</f>
        <v>14</v>
      </c>
      <c r="H9">
        <v>16384</v>
      </c>
      <c r="I9">
        <v>15</v>
      </c>
      <c r="J9">
        <v>156.38266666666667</v>
      </c>
      <c r="K9">
        <f>executionTime_15IMGS__3[[#This Row],[NImgs]]*1000/executionTime_15IMGS__3[[#This Row],[mean]]</f>
        <v>95.918558749051471</v>
      </c>
      <c r="L9">
        <f>$J$2/executionTime_15IMGS__3[[#This Row],[mean]]</f>
        <v>111.51972511872586</v>
      </c>
      <c r="M9">
        <f>LOG(executionTime_15IMGS__3[[#This Row],[Threads]],2)</f>
        <v>14</v>
      </c>
      <c r="O9">
        <v>16384</v>
      </c>
      <c r="P9">
        <v>30</v>
      </c>
      <c r="Q9">
        <v>326.745</v>
      </c>
      <c r="R9">
        <f>executionTime_30IMGS__3[[#This Row],[NImgs]]*1000/executionTime_30IMGS__3[[#This Row],[mean]]</f>
        <v>91.814717899279259</v>
      </c>
      <c r="S9">
        <f>$Q$2/executionTime_30IMGS__3[[#This Row],[mean]]</f>
        <v>106.92675123822349</v>
      </c>
      <c r="T9">
        <f>LOG(executionTime_30IMGS__3[[#This Row],[Threads]],2)</f>
        <v>14</v>
      </c>
    </row>
    <row r="10" spans="1:20" x14ac:dyDescent="0.35">
      <c r="A10">
        <v>32768</v>
      </c>
      <c r="B10">
        <v>3</v>
      </c>
      <c r="C10">
        <v>17.838666666666668</v>
      </c>
      <c r="D10">
        <f>executionTime_3IMGS__3[[#This Row],[NImgs]]*1000/executionTime_3IMGS__3[[#This Row],[mean]]</f>
        <v>168.17400403617609</v>
      </c>
      <c r="E10">
        <f>$C$2/executionTime_3IMGS__3[[#This Row],[mean]]</f>
        <v>197.15778458778681</v>
      </c>
      <c r="F10">
        <f>LOG(executionTime_3IMGS__3[[#This Row],[Threads]],2)</f>
        <v>15</v>
      </c>
      <c r="H10">
        <v>32768</v>
      </c>
      <c r="I10">
        <v>15</v>
      </c>
      <c r="J10">
        <v>85.288666666666671</v>
      </c>
      <c r="K10">
        <f>executionTime_15IMGS__3[[#This Row],[NImgs]]*1000/executionTime_15IMGS__3[[#This Row],[mean]]</f>
        <v>175.87330868501479</v>
      </c>
      <c r="L10">
        <f>$J$2/executionTime_15IMGS__3[[#This Row],[mean]]</f>
        <v>204.47912579240696</v>
      </c>
      <c r="M10">
        <f>LOG(executionTime_15IMGS__3[[#This Row],[Threads]],2)</f>
        <v>15</v>
      </c>
      <c r="O10">
        <v>32768</v>
      </c>
      <c r="P10">
        <v>30</v>
      </c>
      <c r="Q10">
        <v>179.97233333333332</v>
      </c>
      <c r="R10">
        <f>executionTime_30IMGS__3[[#This Row],[NImgs]]*1000/executionTime_30IMGS__3[[#This Row],[mean]]</f>
        <v>166.69228788869401</v>
      </c>
      <c r="S10">
        <f>$Q$2/executionTime_30IMGS__3[[#This Row],[mean]]</f>
        <v>194.12862347360797</v>
      </c>
      <c r="T10">
        <f>LOG(executionTime_30IMGS__3[[#This Row],[Threads]],2)</f>
        <v>15</v>
      </c>
    </row>
    <row r="11" spans="1:20" x14ac:dyDescent="0.35">
      <c r="A11">
        <v>65536</v>
      </c>
      <c r="B11">
        <v>3</v>
      </c>
      <c r="C11">
        <v>16.067</v>
      </c>
      <c r="D11">
        <f>executionTime_3IMGS__3[[#This Row],[NImgs]]*1000/executionTime_3IMGS__3[[#This Row],[mean]]</f>
        <v>186.71811788137177</v>
      </c>
      <c r="E11">
        <f>$C$2/executionTime_3IMGS__3[[#This Row],[mean]]</f>
        <v>218.89786518951891</v>
      </c>
      <c r="F11">
        <f>LOG(executionTime_3IMGS__3[[#This Row],[Threads]],2)</f>
        <v>16</v>
      </c>
      <c r="H11">
        <v>65536</v>
      </c>
      <c r="I11">
        <v>15</v>
      </c>
      <c r="J11">
        <v>78.171999999999997</v>
      </c>
      <c r="K11">
        <f>executionTime_15IMGS__3[[#This Row],[NImgs]]*1000/executionTime_15IMGS__3[[#This Row],[mean]]</f>
        <v>191.88456224735199</v>
      </c>
      <c r="L11">
        <f>$J$2/executionTime_15IMGS__3[[#This Row],[mean]]</f>
        <v>223.09461188149211</v>
      </c>
      <c r="M11">
        <f>LOG(executionTime_15IMGS__3[[#This Row],[Threads]],2)</f>
        <v>16</v>
      </c>
      <c r="O11">
        <v>65536</v>
      </c>
      <c r="P11">
        <v>30</v>
      </c>
      <c r="Q11">
        <v>140.86000000000001</v>
      </c>
      <c r="R11">
        <f>executionTime_30IMGS__3[[#This Row],[NImgs]]*1000/executionTime_30IMGS__3[[#This Row],[mean]]</f>
        <v>212.97742439301433</v>
      </c>
      <c r="S11">
        <f>$Q$2/executionTime_30IMGS__3[[#This Row],[mean]]</f>
        <v>248.03195607932224</v>
      </c>
      <c r="T11">
        <f>LOG(executionTime_30IMGS__3[[#This Row],[Threads]],2)</f>
        <v>16</v>
      </c>
    </row>
    <row r="12" spans="1:20" x14ac:dyDescent="0.35">
      <c r="A12">
        <v>131072</v>
      </c>
      <c r="B12">
        <v>3</v>
      </c>
      <c r="C12">
        <v>12.049666666666667</v>
      </c>
      <c r="D12">
        <f>executionTime_3IMGS__3[[#This Row],[NImgs]]*1000/executionTime_3IMGS__3[[#This Row],[mean]]</f>
        <v>248.96954272593985</v>
      </c>
      <c r="E12">
        <f>$C$2/executionTime_3IMGS__3[[#This Row],[mean]]</f>
        <v>291.87794959749925</v>
      </c>
      <c r="F12">
        <f>LOG(executionTime_3IMGS__3[[#This Row],[Threads]],2)</f>
        <v>17</v>
      </c>
      <c r="H12">
        <v>131072</v>
      </c>
      <c r="I12">
        <v>15</v>
      </c>
      <c r="J12">
        <v>62.064666666666668</v>
      </c>
      <c r="K12">
        <f>executionTime_15IMGS__3[[#This Row],[NImgs]]*1000/executionTime_15IMGS__3[[#This Row],[mean]]</f>
        <v>241.68340548030548</v>
      </c>
      <c r="L12">
        <f>$J$2/executionTime_15IMGS__3[[#This Row],[mean]]</f>
        <v>280.99324360613122</v>
      </c>
      <c r="M12">
        <f>LOG(executionTime_15IMGS__3[[#This Row],[Threads]],2)</f>
        <v>17</v>
      </c>
      <c r="O12">
        <v>131072</v>
      </c>
      <c r="P12">
        <v>30</v>
      </c>
      <c r="Q12">
        <v>122.91833333333334</v>
      </c>
      <c r="R12">
        <f>executionTime_30IMGS__3[[#This Row],[NImgs]]*1000/executionTime_30IMGS__3[[#This Row],[mean]]</f>
        <v>244.06448726118967</v>
      </c>
      <c r="S12">
        <f>$Q$2/executionTime_30IMGS__3[[#This Row],[mean]]</f>
        <v>284.23572290545212</v>
      </c>
      <c r="T12">
        <f>LOG(executionTime_30IMGS__3[[#This Row],[Threads]],2)</f>
        <v>17</v>
      </c>
    </row>
    <row r="13" spans="1:20" x14ac:dyDescent="0.35">
      <c r="A13">
        <v>262144</v>
      </c>
      <c r="B13">
        <v>3</v>
      </c>
      <c r="C13">
        <v>10.161666666666667</v>
      </c>
      <c r="D13">
        <f>executionTime_3IMGS__3[[#This Row],[NImgs]]*1000/executionTime_3IMGS__3[[#This Row],[mean]]</f>
        <v>295.22716089880265</v>
      </c>
      <c r="E13">
        <f>$C$2/executionTime_3IMGS__3[[#This Row],[mean]]</f>
        <v>346.10779071674597</v>
      </c>
      <c r="F13">
        <f>LOG(executionTime_3IMGS__3[[#This Row],[Threads]],2)</f>
        <v>18</v>
      </c>
      <c r="H13">
        <v>262144</v>
      </c>
      <c r="I13">
        <v>15</v>
      </c>
      <c r="J13">
        <v>54.636333333333333</v>
      </c>
      <c r="K13">
        <f>executionTime_15IMGS__3[[#This Row],[NImgs]]*1000/executionTime_15IMGS__3[[#This Row],[mean]]</f>
        <v>274.54258155439908</v>
      </c>
      <c r="L13">
        <f>$J$2/executionTime_15IMGS__3[[#This Row],[mean]]</f>
        <v>319.19696904989962</v>
      </c>
      <c r="M13">
        <f>LOG(executionTime_15IMGS__3[[#This Row],[Threads]],2)</f>
        <v>18</v>
      </c>
      <c r="O13">
        <v>262144</v>
      </c>
      <c r="P13">
        <v>30</v>
      </c>
      <c r="Q13">
        <v>108.33266666666667</v>
      </c>
      <c r="R13">
        <f>executionTime_30IMGS__3[[#This Row],[NImgs]]*1000/executionTime_30IMGS__3[[#This Row],[mean]]</f>
        <v>276.92478107557582</v>
      </c>
      <c r="S13">
        <f>$Q$2/executionTime_30IMGS__3[[#This Row],[mean]]</f>
        <v>322.50458156665576</v>
      </c>
      <c r="T13">
        <f>LOG(executionTime_30IMGS__3[[#This Row],[Threads]],2)</f>
        <v>18</v>
      </c>
    </row>
    <row r="14" spans="1:20" x14ac:dyDescent="0.35">
      <c r="A14">
        <v>524288</v>
      </c>
      <c r="B14">
        <v>3</v>
      </c>
      <c r="C14">
        <v>8.6053333333333324</v>
      </c>
      <c r="D14">
        <f>executionTime_3IMGS__3[[#This Row],[NImgs]]*1000/executionTime_3IMGS__3[[#This Row],[mean]]</f>
        <v>348.62101022621636</v>
      </c>
      <c r="E14">
        <f>$C$2/executionTime_3IMGS__3[[#This Row],[mean]]</f>
        <v>408.70374961264338</v>
      </c>
      <c r="F14">
        <f>LOG(executionTime_3IMGS__3[[#This Row],[Threads]],2)</f>
        <v>19</v>
      </c>
      <c r="H14">
        <v>524288</v>
      </c>
      <c r="I14">
        <v>15</v>
      </c>
      <c r="J14">
        <v>51.407333333333334</v>
      </c>
      <c r="K14">
        <f>executionTime_15IMGS__3[[#This Row],[NImgs]]*1000/executionTime_15IMGS__3[[#This Row],[mean]]</f>
        <v>291.78716395844953</v>
      </c>
      <c r="L14">
        <f>$J$2/executionTime_15IMGS__3[[#This Row],[mean]]</f>
        <v>339.2463850812465</v>
      </c>
      <c r="M14">
        <f>LOG(executionTime_15IMGS__3[[#This Row],[Threads]],2)</f>
        <v>19</v>
      </c>
      <c r="O14">
        <v>524288</v>
      </c>
      <c r="P14">
        <v>30</v>
      </c>
      <c r="Q14">
        <v>106.62766666666667</v>
      </c>
      <c r="R14">
        <f>executionTime_30IMGS__3[[#This Row],[NImgs]]*1000/executionTime_30IMGS__3[[#This Row],[mean]]</f>
        <v>281.35286964296319</v>
      </c>
      <c r="S14">
        <f>$Q$2/executionTime_30IMGS__3[[#This Row],[mean]]</f>
        <v>327.66150123638954</v>
      </c>
      <c r="T14">
        <f>LOG(executionTime_30IMGS__3[[#This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3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1908.1446666666666</v>
      </c>
      <c r="D2">
        <f>executionTime_3IMGS__4[[#This Row],[NImgs]]*1000/executionTime_3IMGS__4[[#This Row],[mean]]</f>
        <v>1.572207837491008</v>
      </c>
      <c r="E2">
        <f>$C$2/executionTime_3IMGS__4[[#This Row],[mean]]</f>
        <v>1</v>
      </c>
      <c r="F2">
        <f>LOG(executionTime_3IMGS__4[[#This Row],[Threads]],2)</f>
        <v>8</v>
      </c>
      <c r="H2">
        <v>256</v>
      </c>
      <c r="I2">
        <v>15</v>
      </c>
      <c r="J2">
        <v>9274.0013333333336</v>
      </c>
      <c r="K2">
        <f>executionTime_15IMGS__4[[#This Row],[NImgs]]*1000/executionTime_15IMGS__4[[#This Row],[mean]]</f>
        <v>1.6174248267666125</v>
      </c>
      <c r="L2">
        <f>$J$2/executionTime_15IMGS__4[[#This Row],[mean]]</f>
        <v>1</v>
      </c>
      <c r="M2">
        <f>LOG(executionTime_15IMGS__4[[#This Row],[Threads]],2)</f>
        <v>8</v>
      </c>
      <c r="O2">
        <v>256</v>
      </c>
      <c r="P2">
        <v>30</v>
      </c>
      <c r="Q2">
        <v>18320.315999999999</v>
      </c>
      <c r="R2">
        <f>executionTime_30IMGS__4[[#This Row],[NImgs]]*1000/executionTime_30IMGS__4[[#This Row],[mean]]</f>
        <v>1.6375263396111728</v>
      </c>
      <c r="S2">
        <f>$Q$2/executionTime_30IMGS__4[[#This Row],[mean]]</f>
        <v>1</v>
      </c>
      <c r="T2">
        <f>LOG(executionTime_30IMGS__4[[#This Row],[Threads]],2)</f>
        <v>8</v>
      </c>
    </row>
    <row r="3" spans="1:20" x14ac:dyDescent="0.35">
      <c r="A3">
        <v>512</v>
      </c>
      <c r="B3">
        <v>3</v>
      </c>
      <c r="C3">
        <v>983.82033333333334</v>
      </c>
      <c r="D3">
        <f>executionTime_3IMGS__4[[#This Row],[NImgs]]*1000/executionTime_3IMGS__4[[#This Row],[mean]]</f>
        <v>3.0493372604279712</v>
      </c>
      <c r="E3">
        <f>$C$2/executionTime_3IMGS__4[[#This Row],[mean]]</f>
        <v>1.9395255434511924</v>
      </c>
      <c r="F3">
        <f>LOG(executionTime_3IMGS__4[[#This Row],[Threads]],2)</f>
        <v>9</v>
      </c>
      <c r="H3">
        <v>512</v>
      </c>
      <c r="I3">
        <v>15</v>
      </c>
      <c r="J3">
        <v>4697.8826666666664</v>
      </c>
      <c r="K3">
        <f>executionTime_15IMGS__4[[#This Row],[NImgs]]*1000/executionTime_15IMGS__4[[#This Row],[mean]]</f>
        <v>3.1929277643375231</v>
      </c>
      <c r="L3">
        <f>$J$2/executionTime_15IMGS__4[[#This Row],[mean]]</f>
        <v>1.9740810895802139</v>
      </c>
      <c r="M3">
        <f>LOG(executionTime_15IMGS__4[[#This Row],[Threads]],2)</f>
        <v>9</v>
      </c>
      <c r="O3">
        <v>512</v>
      </c>
      <c r="P3">
        <v>30</v>
      </c>
      <c r="Q3">
        <v>9311.0183333333334</v>
      </c>
      <c r="R3">
        <f>executionTime_30IMGS__4[[#This Row],[NImgs]]*1000/executionTime_30IMGS__4[[#This Row],[mean]]</f>
        <v>3.2219891451185703</v>
      </c>
      <c r="S3">
        <f>$Q$2/executionTime_30IMGS__4[[#This Row],[mean]]</f>
        <v>1.9675953095714018</v>
      </c>
      <c r="T3">
        <f>LOG(executionTime_30IMGS__4[[#This Row],[Threads]],2)</f>
        <v>9</v>
      </c>
    </row>
    <row r="4" spans="1:20" x14ac:dyDescent="0.35">
      <c r="A4">
        <v>1024</v>
      </c>
      <c r="B4">
        <v>3</v>
      </c>
      <c r="C4">
        <v>505.00333333333333</v>
      </c>
      <c r="D4">
        <f>executionTime_3IMGS__4[[#This Row],[NImgs]]*1000/executionTime_3IMGS__4[[#This Row],[mean]]</f>
        <v>5.9405548478227868</v>
      </c>
      <c r="E4">
        <f>$C$2/executionTime_3IMGS__4[[#This Row],[mean]]</f>
        <v>3.778479349971287</v>
      </c>
      <c r="F4">
        <f>LOG(executionTime_3IMGS__4[[#This Row],[Threads]],2)</f>
        <v>10</v>
      </c>
      <c r="H4">
        <v>1024</v>
      </c>
      <c r="I4">
        <v>15</v>
      </c>
      <c r="J4">
        <v>2429.3036666666667</v>
      </c>
      <c r="K4">
        <f>executionTime_15IMGS__4[[#This Row],[NImgs]]*1000/executionTime_15IMGS__4[[#This Row],[mean]]</f>
        <v>6.1746088831216515</v>
      </c>
      <c r="L4">
        <f>$J$2/executionTime_15IMGS__4[[#This Row],[mean]]</f>
        <v>3.8175554009921364</v>
      </c>
      <c r="M4">
        <f>LOG(executionTime_15IMGS__4[[#This Row],[Threads]],2)</f>
        <v>10</v>
      </c>
      <c r="O4">
        <v>1024</v>
      </c>
      <c r="P4">
        <v>30</v>
      </c>
      <c r="Q4">
        <v>4697.4503333333332</v>
      </c>
      <c r="R4">
        <f>executionTime_30IMGS__4[[#This Row],[NImgs]]*1000/executionTime_30IMGS__4[[#This Row],[mean]]</f>
        <v>6.3864432556356281</v>
      </c>
      <c r="S4">
        <f>$Q$2/executionTime_30IMGS__4[[#This Row],[mean]]</f>
        <v>3.9000552853104495</v>
      </c>
      <c r="T4">
        <f>LOG(executionTime_30IMGS__4[[#This Row],[Threads]],2)</f>
        <v>10</v>
      </c>
    </row>
    <row r="5" spans="1:20" x14ac:dyDescent="0.35">
      <c r="A5">
        <v>2048</v>
      </c>
      <c r="B5">
        <v>3</v>
      </c>
      <c r="C5">
        <v>264.24133333333333</v>
      </c>
      <c r="D5">
        <f>executionTime_3IMGS__4[[#This Row],[NImgs]]*1000/executionTime_3IMGS__4[[#This Row],[mean]]</f>
        <v>11.353257880422442</v>
      </c>
      <c r="E5">
        <f>$C$2/executionTime_3IMGS__4[[#This Row],[mean]]</f>
        <v>7.2212194912731285</v>
      </c>
      <c r="F5">
        <f>LOG(executionTime_3IMGS__4[[#This Row],[Threads]],2)</f>
        <v>11</v>
      </c>
      <c r="H5">
        <v>2048</v>
      </c>
      <c r="I5">
        <v>15</v>
      </c>
      <c r="J5">
        <v>1230.2976666666666</v>
      </c>
      <c r="K5">
        <f>executionTime_15IMGS__4[[#This Row],[NImgs]]*1000/executionTime_15IMGS__4[[#This Row],[mean]]</f>
        <v>12.192171379663405</v>
      </c>
      <c r="L5">
        <f>$J$2/executionTime_15IMGS__4[[#This Row],[mean]]</f>
        <v>7.538014242081795</v>
      </c>
      <c r="M5">
        <f>LOG(executionTime_15IMGS__4[[#This Row],[Threads]],2)</f>
        <v>11</v>
      </c>
      <c r="O5">
        <v>2048</v>
      </c>
      <c r="P5">
        <v>30</v>
      </c>
      <c r="Q5">
        <v>2421.9780000000001</v>
      </c>
      <c r="R5">
        <f>executionTime_30IMGS__4[[#This Row],[NImgs]]*1000/executionTime_30IMGS__4[[#This Row],[mean]]</f>
        <v>12.386569985359074</v>
      </c>
      <c r="S5">
        <f>$Q$2/executionTime_30IMGS__4[[#This Row],[mean]]</f>
        <v>7.5641958762631196</v>
      </c>
      <c r="T5">
        <f>LOG(executionTime_30IMGS__4[[#This Row],[Threads]],2)</f>
        <v>11</v>
      </c>
    </row>
    <row r="6" spans="1:20" x14ac:dyDescent="0.35">
      <c r="A6">
        <v>4096</v>
      </c>
      <c r="B6">
        <v>3</v>
      </c>
      <c r="C6">
        <v>134.04500000000002</v>
      </c>
      <c r="D6">
        <f>executionTime_3IMGS__4[[#This Row],[NImgs]]*1000/executionTime_3IMGS__4[[#This Row],[mean]]</f>
        <v>22.380543847215485</v>
      </c>
      <c r="E6">
        <f>$C$2/executionTime_3IMGS__4[[#This Row],[mean]]</f>
        <v>14.235105126387902</v>
      </c>
      <c r="F6">
        <f>LOG(executionTime_3IMGS__4[[#This Row],[Threads]],2)</f>
        <v>12</v>
      </c>
      <c r="H6">
        <v>4096</v>
      </c>
      <c r="I6">
        <v>15</v>
      </c>
      <c r="J6">
        <v>621.31933333333336</v>
      </c>
      <c r="K6">
        <f>executionTime_15IMGS__4[[#This Row],[NImgs]]*1000/executionTime_15IMGS__4[[#This Row],[mean]]</f>
        <v>24.142174877330927</v>
      </c>
      <c r="L6">
        <f>$J$2/executionTime_15IMGS__4[[#This Row],[mean]]</f>
        <v>14.926304133462235</v>
      </c>
      <c r="M6">
        <f>LOG(executionTime_15IMGS__4[[#This Row],[Threads]],2)</f>
        <v>12</v>
      </c>
      <c r="O6">
        <v>4096</v>
      </c>
      <c r="P6">
        <v>30</v>
      </c>
      <c r="Q6">
        <v>1223.3973333333333</v>
      </c>
      <c r="R6">
        <f>executionTime_30IMGS__4[[#This Row],[NImgs]]*1000/executionTime_30IMGS__4[[#This Row],[mean]]</f>
        <v>24.521877874509016</v>
      </c>
      <c r="S6">
        <f>$Q$2/executionTime_30IMGS__4[[#This Row],[mean]]</f>
        <v>14.974951719147118</v>
      </c>
      <c r="T6">
        <f>LOG(executionTime_30IMGS__4[[#This Row],[Threads]],2)</f>
        <v>12</v>
      </c>
    </row>
    <row r="7" spans="1:20" x14ac:dyDescent="0.35">
      <c r="A7">
        <v>8192</v>
      </c>
      <c r="B7">
        <v>3</v>
      </c>
      <c r="C7">
        <v>71.584999999999994</v>
      </c>
      <c r="D7">
        <f>executionTime_3IMGS__4[[#This Row],[NImgs]]*1000/executionTime_3IMGS__4[[#This Row],[mean]]</f>
        <v>41.90822099601872</v>
      </c>
      <c r="E7">
        <f>$C$2/executionTime_3IMGS__4[[#This Row],[mean]]</f>
        <v>26.655649461013713</v>
      </c>
      <c r="F7">
        <f>LOG(executionTime_3IMGS__4[[#This Row],[Threads]],2)</f>
        <v>13</v>
      </c>
      <c r="H7">
        <v>8192</v>
      </c>
      <c r="I7">
        <v>15</v>
      </c>
      <c r="J7">
        <v>323.86066666666665</v>
      </c>
      <c r="K7">
        <f>executionTime_15IMGS__4[[#This Row],[NImgs]]*1000/executionTime_15IMGS__4[[#This Row],[mean]]</f>
        <v>46.316214174408337</v>
      </c>
      <c r="L7">
        <f>$J$2/executionTime_15IMGS__4[[#This Row],[mean]]</f>
        <v>28.635775467227678</v>
      </c>
      <c r="M7">
        <f>LOG(executionTime_15IMGS__4[[#This Row],[Threads]],2)</f>
        <v>13</v>
      </c>
      <c r="O7">
        <v>8192</v>
      </c>
      <c r="P7">
        <v>30</v>
      </c>
      <c r="Q7">
        <v>620.89</v>
      </c>
      <c r="R7">
        <f>executionTime_30IMGS__4[[#This Row],[NImgs]]*1000/executionTime_30IMGS__4[[#This Row],[mean]]</f>
        <v>48.317737441414742</v>
      </c>
      <c r="S7">
        <f>$Q$2/executionTime_30IMGS__4[[#This Row],[mean]]</f>
        <v>29.50654061105832</v>
      </c>
      <c r="T7">
        <f>LOG(executionTime_30IMGS__4[[#This Row],[Threads]],2)</f>
        <v>13</v>
      </c>
    </row>
    <row r="8" spans="1:20" x14ac:dyDescent="0.35">
      <c r="A8">
        <v>16384</v>
      </c>
      <c r="B8">
        <v>3</v>
      </c>
      <c r="C8">
        <v>39.736666666666665</v>
      </c>
      <c r="D8">
        <f>executionTime_3IMGS__4[[#This Row],[NImgs]]*1000/executionTime_3IMGS__4[[#This Row],[mean]]</f>
        <v>75.497022061907558</v>
      </c>
      <c r="E8">
        <f>$C$2/executionTime_3IMGS__4[[#This Row],[mean]]</f>
        <v>48.01974666554819</v>
      </c>
      <c r="F8">
        <f>LOG(executionTime_3IMGS__4[[#This Row],[Threads]],2)</f>
        <v>14</v>
      </c>
      <c r="H8">
        <v>16384</v>
      </c>
      <c r="I8">
        <v>15</v>
      </c>
      <c r="J8">
        <v>170.15366666666668</v>
      </c>
      <c r="K8">
        <f>executionTime_15IMGS__4[[#This Row],[NImgs]]*1000/executionTime_15IMGS__4[[#This Row],[mean]]</f>
        <v>88.155608361853297</v>
      </c>
      <c r="L8">
        <f>$J$2/executionTime_15IMGS__4[[#This Row],[mean]]</f>
        <v>54.503681965909244</v>
      </c>
      <c r="M8">
        <f>LOG(executionTime_15IMGS__4[[#This Row],[Threads]],2)</f>
        <v>14</v>
      </c>
      <c r="O8">
        <v>16384</v>
      </c>
      <c r="P8">
        <v>30</v>
      </c>
      <c r="Q8">
        <v>334.81</v>
      </c>
      <c r="R8">
        <f>executionTime_30IMGS__4[[#This Row],[NImgs]]*1000/executionTime_30IMGS__4[[#This Row],[mean]]</f>
        <v>89.603058451061798</v>
      </c>
      <c r="S8">
        <f>$Q$2/executionTime_30IMGS__4[[#This Row],[mean]]</f>
        <v>54.718544846330751</v>
      </c>
      <c r="T8">
        <f>LOG(executionTime_30IMGS__4[[#This Row],[Threads]],2)</f>
        <v>14</v>
      </c>
    </row>
    <row r="9" spans="1:20" x14ac:dyDescent="0.35">
      <c r="A9">
        <v>32768</v>
      </c>
      <c r="B9">
        <v>3</v>
      </c>
      <c r="C9">
        <v>26.267666666666667</v>
      </c>
      <c r="D9">
        <f>executionTime_3IMGS__4[[#This Row],[NImgs]]*1000/executionTime_3IMGS__4[[#This Row],[mean]]</f>
        <v>114.20884991688133</v>
      </c>
      <c r="E9">
        <f>$C$2/executionTime_3IMGS__4[[#This Row],[mean]]</f>
        <v>72.642335951676969</v>
      </c>
      <c r="F9">
        <f>LOG(executionTime_3IMGS__4[[#This Row],[Threads]],2)</f>
        <v>15</v>
      </c>
      <c r="H9">
        <v>32768</v>
      </c>
      <c r="I9">
        <v>15</v>
      </c>
      <c r="J9">
        <v>100.175</v>
      </c>
      <c r="K9">
        <f>executionTime_15IMGS__4[[#This Row],[NImgs]]*1000/executionTime_15IMGS__4[[#This Row],[mean]]</f>
        <v>149.73795857249814</v>
      </c>
      <c r="L9">
        <f>$J$2/executionTime_15IMGS__4[[#This Row],[mean]]</f>
        <v>92.578001830130617</v>
      </c>
      <c r="M9">
        <f>LOG(executionTime_15IMGS__4[[#This Row],[Threads]],2)</f>
        <v>15</v>
      </c>
      <c r="O9">
        <v>32768</v>
      </c>
      <c r="P9">
        <v>30</v>
      </c>
      <c r="Q9">
        <v>196.91766666666666</v>
      </c>
      <c r="R9">
        <f>executionTime_30IMGS__4[[#This Row],[NImgs]]*1000/executionTime_30IMGS__4[[#This Row],[mean]]</f>
        <v>152.34793560083486</v>
      </c>
      <c r="S9">
        <f>$Q$2/executionTime_30IMGS__4[[#This Row],[mean]]</f>
        <v>93.035410738498157</v>
      </c>
      <c r="T9">
        <f>LOG(executionTime_30IMGS__4[[#This Row],[Threads]],2)</f>
        <v>15</v>
      </c>
    </row>
    <row r="10" spans="1:20" x14ac:dyDescent="0.35">
      <c r="A10">
        <v>65536</v>
      </c>
      <c r="B10">
        <v>3</v>
      </c>
      <c r="C10">
        <v>18.267666666666667</v>
      </c>
      <c r="D10">
        <f>executionTime_3IMGS__4[[#This Row],[NImgs]]*1000/executionTime_3IMGS__4[[#This Row],[mean]]</f>
        <v>164.22458624527854</v>
      </c>
      <c r="E10">
        <f>$C$2/executionTime_3IMGS__4[[#This Row],[mean]]</f>
        <v>104.45475612648941</v>
      </c>
      <c r="F10">
        <f>LOG(executionTime_3IMGS__4[[#This Row],[Threads]],2)</f>
        <v>16</v>
      </c>
      <c r="H10">
        <v>65536</v>
      </c>
      <c r="I10">
        <v>15</v>
      </c>
      <c r="J10">
        <v>68.760333333333335</v>
      </c>
      <c r="K10">
        <f>executionTime_15IMGS__4[[#This Row],[NImgs]]*1000/executionTime_15IMGS__4[[#This Row],[mean]]</f>
        <v>218.14902972159337</v>
      </c>
      <c r="L10">
        <f>$J$2/executionTime_15IMGS__4[[#This Row],[mean]]</f>
        <v>134.87429283356198</v>
      </c>
      <c r="M10">
        <f>LOG(executionTime_15IMGS__4[[#This Row],[Threads]],2)</f>
        <v>16</v>
      </c>
      <c r="O10">
        <v>65536</v>
      </c>
      <c r="P10">
        <v>30</v>
      </c>
      <c r="Q10">
        <v>129.27733333333333</v>
      </c>
      <c r="R10">
        <f>executionTime_30IMGS__4[[#This Row],[NImgs]]*1000/executionTime_30IMGS__4[[#This Row],[mean]]</f>
        <v>232.05924214608388</v>
      </c>
      <c r="S10">
        <f>$Q$2/executionTime_30IMGS__4[[#This Row],[mean]]</f>
        <v>141.71328822789249</v>
      </c>
      <c r="T10">
        <f>LOG(executionTime_30IMGS__4[[#This Row],[Threads]],2)</f>
        <v>16</v>
      </c>
    </row>
    <row r="11" spans="1:20" x14ac:dyDescent="0.35">
      <c r="A11">
        <v>131072</v>
      </c>
      <c r="B11">
        <v>3</v>
      </c>
      <c r="C11">
        <v>17.705333333333332</v>
      </c>
      <c r="D11">
        <f>executionTime_3IMGS__4[[#This Row],[NImgs]]*1000/executionTime_3IMGS__4[[#This Row],[mean]]</f>
        <v>169.44046991490325</v>
      </c>
      <c r="E11">
        <f>$C$2/executionTime_3IMGS__4[[#This Row],[mean]]</f>
        <v>107.77230966187213</v>
      </c>
      <c r="F11">
        <f>LOG(executionTime_3IMGS__4[[#This Row],[Threads]],2)</f>
        <v>17</v>
      </c>
      <c r="H11">
        <v>131072</v>
      </c>
      <c r="I11">
        <v>15</v>
      </c>
      <c r="J11">
        <v>54.928000000000004</v>
      </c>
      <c r="K11">
        <f>executionTime_15IMGS__4[[#This Row],[NImgs]]*1000/executionTime_15IMGS__4[[#This Row],[mean]]</f>
        <v>273.08476551121464</v>
      </c>
      <c r="L11">
        <f>$J$2/executionTime_15IMGS__4[[#This Row],[mean]]</f>
        <v>168.83923196426838</v>
      </c>
      <c r="M11">
        <f>LOG(executionTime_15IMGS__4[[#This Row],[Threads]],2)</f>
        <v>17</v>
      </c>
      <c r="O11">
        <v>131072</v>
      </c>
      <c r="P11">
        <v>30</v>
      </c>
      <c r="Q11">
        <v>107.37433333333333</v>
      </c>
      <c r="R11">
        <f>executionTime_30IMGS__4[[#This Row],[NImgs]]*1000/executionTime_30IMGS__4[[#This Row],[mean]]</f>
        <v>279.39637964380069</v>
      </c>
      <c r="S11">
        <f>$Q$2/executionTime_30IMGS__4[[#This Row],[mean]]</f>
        <v>170.62099881101318</v>
      </c>
      <c r="T11">
        <f>LOG(executionTime_30IMGS__4[[#This Row],[Threads]],2)</f>
        <v>17</v>
      </c>
    </row>
    <row r="12" spans="1:20" x14ac:dyDescent="0.35">
      <c r="A12">
        <v>262144</v>
      </c>
      <c r="B12">
        <v>3</v>
      </c>
      <c r="C12">
        <v>13.250333333333334</v>
      </c>
      <c r="D12">
        <f>executionTime_3IMGS__4[[#This Row],[NImgs]]*1000/executionTime_3IMGS__4[[#This Row],[mean]]</f>
        <v>226.40939850569796</v>
      </c>
      <c r="E12">
        <f>$C$2/executionTime_3IMGS__4[[#This Row],[mean]]</f>
        <v>144.00729541395185</v>
      </c>
      <c r="F12">
        <f>LOG(executionTime_3IMGS__4[[#This Row],[Threads]],2)</f>
        <v>18</v>
      </c>
      <c r="H12">
        <v>262144</v>
      </c>
      <c r="I12">
        <v>15</v>
      </c>
      <c r="J12">
        <v>42.975333333333332</v>
      </c>
      <c r="K12">
        <f>executionTime_15IMGS__4[[#This Row],[NImgs]]*1000/executionTime_15IMGS__4[[#This Row],[mean]]</f>
        <v>349.03743232552006</v>
      </c>
      <c r="L12">
        <f>$J$2/executionTime_15IMGS__4[[#This Row],[mean]]</f>
        <v>215.79824085134109</v>
      </c>
      <c r="M12">
        <f>LOG(executionTime_15IMGS__4[[#This Row],[Threads]],2)</f>
        <v>18</v>
      </c>
      <c r="O12">
        <v>262144</v>
      </c>
      <c r="P12">
        <v>30</v>
      </c>
      <c r="Q12">
        <v>85.439000000000007</v>
      </c>
      <c r="R12">
        <f>executionTime_30IMGS__4[[#This Row],[NImgs]]*1000/executionTime_30IMGS__4[[#This Row],[mean]]</f>
        <v>351.12770514636168</v>
      </c>
      <c r="S12">
        <f>$Q$2/executionTime_30IMGS__4[[#This Row],[mean]]</f>
        <v>214.42568382120575</v>
      </c>
      <c r="T12">
        <f>LOG(executionTime_30IMGS__4[[#This Row],[Threads]],2)</f>
        <v>18</v>
      </c>
    </row>
    <row r="13" spans="1:20" x14ac:dyDescent="0.35">
      <c r="A13">
        <v>524288</v>
      </c>
      <c r="B13">
        <v>3</v>
      </c>
      <c r="C13">
        <v>12.186999999999999</v>
      </c>
      <c r="D13">
        <f>executionTime_3IMGS__4[[#This Row],[NImgs]]*1000/executionTime_3IMGS__4[[#This Row],[mean]]</f>
        <v>246.16394518749487</v>
      </c>
      <c r="E13">
        <f>$C$2/executionTime_3IMGS__4[[#This Row],[mean]]</f>
        <v>156.57213971171467</v>
      </c>
      <c r="F13">
        <f>LOG(executionTime_3IMGS__4[[#This Row],[Threads]],2)</f>
        <v>19</v>
      </c>
      <c r="H13">
        <v>524288</v>
      </c>
      <c r="I13">
        <v>15</v>
      </c>
      <c r="J13">
        <v>39.519333333333336</v>
      </c>
      <c r="K13">
        <f>executionTime_15IMGS__4[[#This Row],[NImgs]]*1000/executionTime_15IMGS__4[[#This Row],[mean]]</f>
        <v>379.56105872231313</v>
      </c>
      <c r="L13">
        <f>$J$2/executionTime_15IMGS__4[[#This Row],[mean]]</f>
        <v>234.66998431147624</v>
      </c>
      <c r="M13">
        <f>LOG(executionTime_15IMGS__4[[#This Row],[Threads]],2)</f>
        <v>19</v>
      </c>
      <c r="O13">
        <v>524288</v>
      </c>
      <c r="P13">
        <v>30</v>
      </c>
      <c r="Q13">
        <v>71.722999999999999</v>
      </c>
      <c r="R13">
        <f>executionTime_30IMGS__4[[#This Row],[NImgs]]*1000/executionTime_30IMGS__4[[#This Row],[mean]]</f>
        <v>418.27586687673409</v>
      </c>
      <c r="S13">
        <f>$Q$2/executionTime_30IMGS__4[[#This Row],[mean]]</f>
        <v>255.43153521185673</v>
      </c>
      <c r="T13">
        <f>LOG(executionTime_30IMGS__4[[#This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18B-8708-4B62-AEC9-7E43AF4E3DAB}">
  <dimension ref="A1:T10"/>
  <sheetViews>
    <sheetView workbookViewId="0">
      <selection activeCell="E17" sqref="E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212.10766666666666</v>
      </c>
      <c r="D2">
        <f>executionTime_30IMGS__5[[#This Row],[NImgs]]*1000/executionTime_30IMGS__5[[#This Row],[mean]]</f>
        <v>141.43760322980626</v>
      </c>
      <c r="E2">
        <f>$C$2/executionTime_30IMGS__5[[#This Row],[mean]]</f>
        <v>1</v>
      </c>
      <c r="F2">
        <f>LOG(executionTime_30IMGS__5[[#This Row],[Threads]],2)</f>
        <v>15</v>
      </c>
      <c r="H2">
        <v>32768</v>
      </c>
      <c r="I2">
        <v>100</v>
      </c>
      <c r="J2">
        <v>647.22166666666669</v>
      </c>
      <c r="K2">
        <f>executionTime_100IMGS[[#This Row],[NImgs]]*1000/executionTime_100IMGS[[#This Row],[mean]]</f>
        <v>154.50657039190591</v>
      </c>
      <c r="L2">
        <f>$J$2/executionTime_100IMGS[[#This Row],[mean]]</f>
        <v>1</v>
      </c>
      <c r="M2">
        <f>LOG(executionTime_100IMGS[[#This Row],[Threads]],2)</f>
        <v>15</v>
      </c>
      <c r="O2">
        <v>32768</v>
      </c>
      <c r="P2">
        <v>200</v>
      </c>
      <c r="Q2">
        <v>1236.2103333333334</v>
      </c>
      <c r="R2">
        <f>executionTime_200IMGS[[#This Row],[NImgs]]*1000/executionTime_200IMGS[[#This Row],[mean]]</f>
        <v>161.78476640032397</v>
      </c>
      <c r="S2">
        <f>$Q$2/executionTime_200IMGS[[#This Row],[mean]]</f>
        <v>1</v>
      </c>
      <c r="T2">
        <f>LOG(executionTime_200IMGS[[#This Row],[Threads]],2)</f>
        <v>15</v>
      </c>
    </row>
    <row r="3" spans="1:20" x14ac:dyDescent="0.35">
      <c r="A3">
        <v>65536</v>
      </c>
      <c r="B3">
        <v>30</v>
      </c>
      <c r="C3">
        <v>126.18833333333333</v>
      </c>
      <c r="D3">
        <f>executionTime_30IMGS__5[[#This Row],[NImgs]]*1000/executionTime_30IMGS__5[[#This Row],[mean]]</f>
        <v>237.73988614901009</v>
      </c>
      <c r="E3">
        <f>$C$2/executionTime_30IMGS__5[[#This Row],[mean]]</f>
        <v>1.6808817508221838</v>
      </c>
      <c r="F3">
        <f>LOG(executionTime_30IMGS__5[[#This Row],[Threads]],2)</f>
        <v>16</v>
      </c>
      <c r="H3">
        <v>65536</v>
      </c>
      <c r="I3">
        <v>100</v>
      </c>
      <c r="J3">
        <v>431.7643333333333</v>
      </c>
      <c r="K3">
        <f>executionTime_100IMGS[[#This Row],[NImgs]]*1000/executionTime_100IMGS[[#This Row],[mean]]</f>
        <v>231.60782927106069</v>
      </c>
      <c r="L3">
        <f>$J$2/executionTime_100IMGS[[#This Row],[mean]]</f>
        <v>1.4990160527386469</v>
      </c>
      <c r="M3">
        <f>LOG(executionTime_100IMGS[[#This Row],[Threads]],2)</f>
        <v>16</v>
      </c>
      <c r="O3">
        <v>65536</v>
      </c>
      <c r="P3">
        <v>200</v>
      </c>
      <c r="Q3">
        <v>1249.3803333333333</v>
      </c>
      <c r="R3">
        <f>executionTime_200IMGS[[#This Row],[NImgs]]*1000/executionTime_200IMGS[[#This Row],[mean]]</f>
        <v>160.07935667308141</v>
      </c>
      <c r="S3">
        <f>$Q$2/executionTime_200IMGS[[#This Row],[mean]]</f>
        <v>0.98945877436307772</v>
      </c>
      <c r="T3">
        <f>LOG(executionTime_200IMGS[[#This Row],[Threads]],2)</f>
        <v>16</v>
      </c>
    </row>
    <row r="4" spans="1:20" x14ac:dyDescent="0.35">
      <c r="A4">
        <v>131072</v>
      </c>
      <c r="B4">
        <v>30</v>
      </c>
      <c r="C4">
        <v>107.131</v>
      </c>
      <c r="D4">
        <f>executionTime_30IMGS__5[[#This Row],[NImgs]]*1000/executionTime_30IMGS__5[[#This Row],[mean]]</f>
        <v>280.0309900962373</v>
      </c>
      <c r="E4">
        <f>$C$2/executionTime_30IMGS__5[[#This Row],[mean]]</f>
        <v>1.9798906634556446</v>
      </c>
      <c r="F4">
        <f>LOG(executionTime_30IMGS__5[[#This Row],[Threads]],2)</f>
        <v>17</v>
      </c>
      <c r="H4">
        <v>131072</v>
      </c>
      <c r="I4">
        <v>100</v>
      </c>
      <c r="J4">
        <v>387.51066666666668</v>
      </c>
      <c r="K4">
        <f>executionTime_100IMGS[[#This Row],[NImgs]]*1000/executionTime_100IMGS[[#This Row],[mean]]</f>
        <v>258.05741261315819</v>
      </c>
      <c r="L4">
        <f>$J$2/executionTime_100IMGS[[#This Row],[mean]]</f>
        <v>1.6702034868717592</v>
      </c>
      <c r="M4">
        <f>LOG(executionTime_100IMGS[[#This Row],[Threads]],2)</f>
        <v>17</v>
      </c>
      <c r="O4">
        <v>131072</v>
      </c>
      <c r="P4">
        <v>200</v>
      </c>
      <c r="Q4">
        <v>763.38499999999999</v>
      </c>
      <c r="R4">
        <f>executionTime_200IMGS[[#This Row],[NImgs]]*1000/executionTime_200IMGS[[#This Row],[mean]]</f>
        <v>261.99100060912906</v>
      </c>
      <c r="S4">
        <f>$Q$2/executionTime_200IMGS[[#This Row],[mean]]</f>
        <v>1.6193799109667251</v>
      </c>
      <c r="T4">
        <f>LOG(executionTime_200IMGS[[#This Row],[Threads]],2)</f>
        <v>17</v>
      </c>
    </row>
    <row r="5" spans="1:20" x14ac:dyDescent="0.35">
      <c r="A5">
        <v>262144</v>
      </c>
      <c r="B5">
        <v>30</v>
      </c>
      <c r="C5">
        <v>81.744</v>
      </c>
      <c r="D5">
        <f>executionTime_30IMGS__5[[#This Row],[NImgs]]*1000/executionTime_30IMGS__5[[#This Row],[mean]]</f>
        <v>366.99941280093952</v>
      </c>
      <c r="E5">
        <f>$C$2/executionTime_30IMGS__5[[#This Row],[mean]]</f>
        <v>2.5947796372414693</v>
      </c>
      <c r="F5">
        <f>LOG(executionTime_30IMGS__5[[#This Row],[Threads]],2)</f>
        <v>18</v>
      </c>
      <c r="H5">
        <v>262144</v>
      </c>
      <c r="I5">
        <v>100</v>
      </c>
      <c r="J5">
        <v>331.76133333333331</v>
      </c>
      <c r="K5">
        <f>executionTime_100IMGS[[#This Row],[NImgs]]*1000/executionTime_100IMGS[[#This Row],[mean]]</f>
        <v>301.42150381197729</v>
      </c>
      <c r="L5">
        <f>$J$2/executionTime_100IMGS[[#This Row],[mean]]</f>
        <v>1.9508652806636098</v>
      </c>
      <c r="M5">
        <f>LOG(executionTime_100IMGS[[#This Row],[Threads]],2)</f>
        <v>18</v>
      </c>
      <c r="O5">
        <v>262144</v>
      </c>
      <c r="P5">
        <v>200</v>
      </c>
      <c r="Q5">
        <v>690.87266666666665</v>
      </c>
      <c r="R5">
        <f>executionTime_200IMGS[[#This Row],[NImgs]]*1000/executionTime_200IMGS[[#This Row],[mean]]</f>
        <v>289.48894586460216</v>
      </c>
      <c r="S5">
        <f>$Q$2/executionTime_200IMGS[[#This Row],[mean]]</f>
        <v>1.7893461313179759</v>
      </c>
      <c r="T5">
        <f>LOG(executionTime_200IMGS[[#This Row],[Threads]],2)</f>
        <v>18</v>
      </c>
    </row>
    <row r="6" spans="1:20" x14ac:dyDescent="0.35">
      <c r="A6">
        <v>524288</v>
      </c>
      <c r="B6">
        <v>30</v>
      </c>
      <c r="C6">
        <v>68.98</v>
      </c>
      <c r="D6">
        <f>executionTime_30IMGS__5[[#This Row],[NImgs]]*1000/executionTime_30IMGS__5[[#This Row],[mean]]</f>
        <v>434.90866917947227</v>
      </c>
      <c r="E6">
        <f>$C$2/executionTime_30IMGS__5[[#This Row],[mean]]</f>
        <v>3.0749154344254372</v>
      </c>
      <c r="F6">
        <f>LOG(executionTime_30IMGS__5[[#This Row],[Threads]],2)</f>
        <v>19</v>
      </c>
      <c r="H6">
        <v>524288</v>
      </c>
      <c r="I6">
        <v>100</v>
      </c>
      <c r="J6">
        <v>268.46433333333334</v>
      </c>
      <c r="K6">
        <f>executionTime_100IMGS[[#This Row],[NImgs]]*1000/executionTime_100IMGS[[#This Row],[mean]]</f>
        <v>372.48895880644602</v>
      </c>
      <c r="L6">
        <f>$J$2/executionTime_100IMGS[[#This Row],[mean]]</f>
        <v>2.4108292473363937</v>
      </c>
      <c r="M6">
        <f>LOG(executionTime_100IMGS[[#This Row],[Threads]],2)</f>
        <v>19</v>
      </c>
      <c r="O6">
        <v>524288</v>
      </c>
      <c r="P6">
        <v>200</v>
      </c>
      <c r="Q6">
        <v>580.06433333333337</v>
      </c>
      <c r="R6">
        <f>executionTime_200IMGS[[#This Row],[NImgs]]*1000/executionTime_200IMGS[[#This Row],[mean]]</f>
        <v>344.78934233156895</v>
      </c>
      <c r="S6">
        <f>$Q$2/executionTime_200IMGS[[#This Row],[mean]]</f>
        <v>2.1311607390674485</v>
      </c>
      <c r="T6">
        <f>LOG(executionTime_200IMGS[[#This Row],[Threads]],2)</f>
        <v>19</v>
      </c>
    </row>
    <row r="7" spans="1:20" x14ac:dyDescent="0.35">
      <c r="A7">
        <v>1048576</v>
      </c>
      <c r="B7">
        <v>30</v>
      </c>
      <c r="C7">
        <v>60.365666666666662</v>
      </c>
      <c r="D7">
        <f>executionTime_30IMGS__5[[#This Row],[NImgs]]*1000/executionTime_30IMGS__5[[#This Row],[mean]]</f>
        <v>496.97123640921717</v>
      </c>
      <c r="E7">
        <f>$C$2/executionTime_30IMGS__5[[#This Row],[mean]]</f>
        <v>3.5137136451735813</v>
      </c>
      <c r="F7">
        <f>LOG(executionTime_30IMGS__5[[#This Row],[Threads]],2)</f>
        <v>20</v>
      </c>
      <c r="H7">
        <v>1048576</v>
      </c>
      <c r="I7">
        <v>100</v>
      </c>
      <c r="J7">
        <v>231.56700000000001</v>
      </c>
      <c r="K7">
        <f>executionTime_100IMGS[[#This Row],[NImgs]]*1000/executionTime_100IMGS[[#This Row],[mean]]</f>
        <v>431.84046086013984</v>
      </c>
      <c r="L7">
        <f>$J$2/executionTime_100IMGS[[#This Row],[mean]]</f>
        <v>2.7949650281200116</v>
      </c>
      <c r="M7">
        <f>LOG(executionTime_100IMGS[[#This Row],[Threads]],2)</f>
        <v>20</v>
      </c>
      <c r="O7">
        <v>1048576</v>
      </c>
      <c r="P7">
        <v>200</v>
      </c>
      <c r="Q7">
        <v>492.27366666666666</v>
      </c>
      <c r="R7">
        <f>executionTime_200IMGS[[#This Row],[NImgs]]*1000/executionTime_200IMGS[[#This Row],[mean]]</f>
        <v>406.27807974019873</v>
      </c>
      <c r="S7">
        <f>$Q$2/executionTime_200IMGS[[#This Row],[mean]]</f>
        <v>2.5112258019082883</v>
      </c>
      <c r="T7">
        <f>LOG(executionTime_200IMGS[[#This Row],[Threads]],2)</f>
        <v>20</v>
      </c>
    </row>
    <row r="8" spans="1:20" x14ac:dyDescent="0.35">
      <c r="A8">
        <v>2097152</v>
      </c>
      <c r="B8">
        <v>30</v>
      </c>
      <c r="C8">
        <v>54.733333333333334</v>
      </c>
      <c r="D8">
        <f>executionTime_30IMGS__5[[#This Row],[NImgs]]*1000/executionTime_30IMGS__5[[#This Row],[mean]]</f>
        <v>548.11205846528628</v>
      </c>
      <c r="E8">
        <f>$C$2/executionTime_30IMGS__5[[#This Row],[mean]]</f>
        <v>3.8752923264311812</v>
      </c>
      <c r="F8">
        <f>LOG(executionTime_30IMGS__5[[#This Row],[Threads]],2)</f>
        <v>21</v>
      </c>
      <c r="H8">
        <v>2097152</v>
      </c>
      <c r="I8">
        <v>100</v>
      </c>
      <c r="J8">
        <v>197.52533333333332</v>
      </c>
      <c r="K8">
        <f>executionTime_100IMGS[[#This Row],[NImgs]]*1000/executionTime_100IMGS[[#This Row],[mean]]</f>
        <v>506.26417539691113</v>
      </c>
      <c r="L8">
        <f>$J$2/executionTime_100IMGS[[#This Row],[mean]]</f>
        <v>3.2766514337401449</v>
      </c>
      <c r="M8">
        <f>LOG(executionTime_100IMGS[[#This Row],[Threads]],2)</f>
        <v>21</v>
      </c>
      <c r="O8">
        <v>2097152</v>
      </c>
      <c r="P8">
        <v>200</v>
      </c>
      <c r="Q8">
        <v>438.20266666666663</v>
      </c>
      <c r="R8">
        <f>executionTime_200IMGS[[#This Row],[NImgs]]*1000/executionTime_200IMGS[[#This Row],[mean]]</f>
        <v>456.40981950513009</v>
      </c>
      <c r="S8">
        <f>$Q$2/executionTime_200IMGS[[#This Row],[mean]]</f>
        <v>2.8210926755352173</v>
      </c>
      <c r="T8">
        <f>LOG(executionTime_200IMGS[[#This Row],[Threads]],2)</f>
        <v>21</v>
      </c>
    </row>
    <row r="9" spans="1:20" x14ac:dyDescent="0.35">
      <c r="A9">
        <v>4194304</v>
      </c>
      <c r="B9">
        <v>30</v>
      </c>
      <c r="C9">
        <v>52.112333333333332</v>
      </c>
      <c r="D9">
        <f>executionTime_30IMGS__5[[#This Row],[NImgs]]*1000/executionTime_30IMGS__5[[#This Row],[mean]]</f>
        <v>575.67946167573893</v>
      </c>
      <c r="E9">
        <f>$C$2/executionTime_30IMGS__5[[#This Row],[mean]]</f>
        <v>4.0702009121321252</v>
      </c>
      <c r="F9">
        <f>LOG(executionTime_30IMGS__5[[#This Row],[Threads]],2)</f>
        <v>22</v>
      </c>
      <c r="H9">
        <v>4194304</v>
      </c>
      <c r="I9">
        <v>100</v>
      </c>
      <c r="J9">
        <v>175.19766666666666</v>
      </c>
      <c r="K9">
        <f>executionTime_100IMGS[[#This Row],[NImgs]]*1000/executionTime_100IMGS[[#This Row],[mean]]</f>
        <v>570.78385747146558</v>
      </c>
      <c r="L9">
        <f>$J$2/executionTime_100IMGS[[#This Row],[mean]]</f>
        <v>3.6942367953911108</v>
      </c>
      <c r="M9">
        <f>LOG(executionTime_100IMGS[[#This Row],[Threads]],2)</f>
        <v>22</v>
      </c>
      <c r="O9">
        <v>4194304</v>
      </c>
      <c r="P9">
        <v>200</v>
      </c>
      <c r="Q9">
        <v>375.54433333333333</v>
      </c>
      <c r="R9">
        <f>executionTime_200IMGS[[#This Row],[NImgs]]*1000/executionTime_200IMGS[[#This Row],[mean]]</f>
        <v>532.56029248211269</v>
      </c>
      <c r="S9">
        <f>$Q$2/executionTime_200IMGS[[#This Row],[mean]]</f>
        <v>3.2917826834470501</v>
      </c>
      <c r="T9">
        <f>LOG(executionTime_200IMGS[[#This Row],[Threads]],2)</f>
        <v>22</v>
      </c>
    </row>
    <row r="10" spans="1:20" x14ac:dyDescent="0.35">
      <c r="A10">
        <v>8388608</v>
      </c>
      <c r="B10">
        <v>30</v>
      </c>
      <c r="C10">
        <v>50.78</v>
      </c>
      <c r="D10">
        <f>executionTime_30IMGS__5[[#This Row],[NImgs]]*1000/executionTime_30IMGS__5[[#This Row],[mean]]</f>
        <v>590.78377313903115</v>
      </c>
      <c r="E10">
        <f>$C$2/executionTime_30IMGS__5[[#This Row],[mean]]</f>
        <v>4.1769922541683071</v>
      </c>
      <c r="F10">
        <f>LOG(executionTime_30IMGS__5[[#This Row],[Threads]],2)</f>
        <v>23</v>
      </c>
      <c r="H10">
        <v>8388608</v>
      </c>
      <c r="I10">
        <v>100</v>
      </c>
      <c r="J10">
        <v>165.72666666666666</v>
      </c>
      <c r="K10">
        <f>executionTime_100IMGS[[#This Row],[NImgs]]*1000/executionTime_100IMGS[[#This Row],[mean]]</f>
        <v>603.4031940142404</v>
      </c>
      <c r="L10">
        <f>$J$2/executionTime_100IMGS[[#This Row],[mean]]</f>
        <v>3.9053562090188669</v>
      </c>
      <c r="M10">
        <f>LOG(executionTime_100IMGS[[#This Row],[Threads]],2)</f>
        <v>23</v>
      </c>
      <c r="O10">
        <v>8388608</v>
      </c>
      <c r="P10">
        <v>200</v>
      </c>
      <c r="Q10">
        <v>335.22033333333331</v>
      </c>
      <c r="R10">
        <f>executionTime_200IMGS[[#This Row],[NImgs]]*1000/executionTime_200IMGS[[#This Row],[mean]]</f>
        <v>596.62251991476251</v>
      </c>
      <c r="S10">
        <f>$Q$2/executionTime_200IMGS[[#This Row],[mean]]</f>
        <v>3.6877546210900101</v>
      </c>
      <c r="T10">
        <f>LOG(executionTime_200IMGS[[#This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D07-2CCF-4D5D-9C20-91CEA2B2B1CF}">
  <dimension ref="A1:T13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4" width="11.81640625" bestFit="1" customWidth="1"/>
    <col min="5" max="5" width="15.4531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509.30033333333336</v>
      </c>
      <c r="D2">
        <f>executionTime_3IMGS__5[[#This Row],[NImgs]]*1000/executionTime_3IMGS__5[[#This Row],[mean]]</f>
        <v>5.89043400063224</v>
      </c>
      <c r="E2">
        <f>$C$2/executionTime_3IMGS__5[[#This Row],[mean]]</f>
        <v>1</v>
      </c>
      <c r="F2">
        <f>LOG(executionTime_3IMGS__5[[#This Row],[Threads]],2)</f>
        <v>8</v>
      </c>
      <c r="H2">
        <v>256</v>
      </c>
      <c r="I2">
        <v>15</v>
      </c>
      <c r="J2">
        <v>2476.8519999999999</v>
      </c>
      <c r="K2">
        <f>executionTime_15IMGS__5[[#This Row],[NImgs]]*1000/executionTime_15IMGS__5[[#This Row],[mean]]</f>
        <v>6.0560744041226524</v>
      </c>
      <c r="L2">
        <f>$J$2/executionTime_15IMGS__5[[#This Row],[mean]]</f>
        <v>1</v>
      </c>
      <c r="M2">
        <f>LOG(executionTime_15IMGS__5[[#This Row],[Threads]],2)</f>
        <v>8</v>
      </c>
      <c r="O2">
        <v>256</v>
      </c>
      <c r="P2">
        <v>30</v>
      </c>
      <c r="Q2">
        <v>4946.527</v>
      </c>
      <c r="R2">
        <f>executionTime_30IMGS__6[[#This Row],[NImgs]]*1000/executionTime_30IMGS__6[[#This Row],[mean]]</f>
        <v>6.0648612652877461</v>
      </c>
      <c r="S2">
        <f>$Q$2/executionTime_30IMGS__6[[#This Row],[mean]]</f>
        <v>1</v>
      </c>
      <c r="T2">
        <f>LOG(executionTime_30IMGS__6[[#This Row],[Threads]],2)</f>
        <v>8</v>
      </c>
    </row>
    <row r="3" spans="1:20" x14ac:dyDescent="0.35">
      <c r="A3">
        <v>512</v>
      </c>
      <c r="B3">
        <v>3</v>
      </c>
      <c r="C3">
        <v>254.52433333333332</v>
      </c>
      <c r="D3">
        <f>executionTime_3IMGS__5[[#This Row],[NImgs]]*1000/executionTime_3IMGS__5[[#This Row],[mean]]</f>
        <v>11.7866923005397</v>
      </c>
      <c r="E3">
        <f>$C$2/executionTime_3IMGS__5[[#This Row],[mean]]</f>
        <v>2.0009887725207678</v>
      </c>
      <c r="F3">
        <f>LOG(executionTime_3IMGS__5[[#This Row],[Threads]],2)</f>
        <v>9</v>
      </c>
      <c r="H3">
        <v>512</v>
      </c>
      <c r="I3">
        <v>15</v>
      </c>
      <c r="J3">
        <v>1242.0126666666667</v>
      </c>
      <c r="K3">
        <f>executionTime_15IMGS__5[[#This Row],[NImgs]]*1000/executionTime_15IMGS__5[[#This Row],[mean]]</f>
        <v>12.07717151569576</v>
      </c>
      <c r="L3">
        <f>$J$2/executionTime_15IMGS__5[[#This Row],[mean]]</f>
        <v>1.9942244281996049</v>
      </c>
      <c r="M3">
        <f>LOG(executionTime_15IMGS__5[[#This Row],[Threads]],2)</f>
        <v>9</v>
      </c>
      <c r="O3">
        <v>512</v>
      </c>
      <c r="P3">
        <v>30</v>
      </c>
      <c r="Q3">
        <v>2476.8453333333332</v>
      </c>
      <c r="R3">
        <f>executionTime_30IMGS__6[[#This Row],[NImgs]]*1000/executionTime_30IMGS__6[[#This Row],[mean]]</f>
        <v>12.112181409254999</v>
      </c>
      <c r="S3">
        <f>$Q$2/executionTime_30IMGS__6[[#This Row],[mean]]</f>
        <v>1.9971077456592634</v>
      </c>
      <c r="T3">
        <f>LOG(executionTime_30IMGS__6[[#This Row],[Threads]],2)</f>
        <v>9</v>
      </c>
    </row>
    <row r="4" spans="1:20" x14ac:dyDescent="0.35">
      <c r="A4">
        <v>1024</v>
      </c>
      <c r="B4">
        <v>3</v>
      </c>
      <c r="C4">
        <v>165.11500000000001</v>
      </c>
      <c r="D4">
        <f>executionTime_3IMGS__5[[#This Row],[NImgs]]*1000/executionTime_3IMGS__5[[#This Row],[mean]]</f>
        <v>18.169154831481087</v>
      </c>
      <c r="E4">
        <f>$C$2/executionTime_3IMGS__5[[#This Row],[mean]]</f>
        <v>3.0845188706860873</v>
      </c>
      <c r="F4">
        <f>LOG(executionTime_3IMGS__5[[#This Row],[Threads]],2)</f>
        <v>10</v>
      </c>
      <c r="H4">
        <v>1024</v>
      </c>
      <c r="I4">
        <v>15</v>
      </c>
      <c r="J4">
        <v>658.13733333333334</v>
      </c>
      <c r="K4">
        <f>executionTime_15IMGS__5[[#This Row],[NImgs]]*1000/executionTime_15IMGS__5[[#This Row],[mean]]</f>
        <v>22.791595675066805</v>
      </c>
      <c r="L4">
        <f>$J$2/executionTime_15IMGS__5[[#This Row],[mean]]</f>
        <v>3.7634272887320375</v>
      </c>
      <c r="M4">
        <f>LOG(executionTime_15IMGS__5[[#This Row],[Threads]],2)</f>
        <v>10</v>
      </c>
      <c r="O4">
        <v>1024</v>
      </c>
      <c r="P4">
        <v>30</v>
      </c>
      <c r="Q4">
        <v>1239.7919999999999</v>
      </c>
      <c r="R4">
        <f>executionTime_30IMGS__6[[#This Row],[NImgs]]*1000/executionTime_30IMGS__6[[#This Row],[mean]]</f>
        <v>24.197607340586163</v>
      </c>
      <c r="S4">
        <f>$Q$2/executionTime_30IMGS__6[[#This Row],[mean]]</f>
        <v>3.9898039348535885</v>
      </c>
      <c r="T4">
        <f>LOG(executionTime_30IMGS__6[[#This Row],[Threads]],2)</f>
        <v>10</v>
      </c>
    </row>
    <row r="5" spans="1:20" x14ac:dyDescent="0.35">
      <c r="A5">
        <v>2048</v>
      </c>
      <c r="B5">
        <v>3</v>
      </c>
      <c r="C5">
        <v>131.05733333333333</v>
      </c>
      <c r="D5">
        <f>executionTime_3IMGS__5[[#This Row],[NImgs]]*1000/executionTime_3IMGS__5[[#This Row],[mean]]</f>
        <v>22.890745017447834</v>
      </c>
      <c r="E5">
        <f>$C$2/executionTime_3IMGS__5[[#This Row],[mean]]</f>
        <v>3.8860880225448406</v>
      </c>
      <c r="F5">
        <f>LOG(executionTime_3IMGS__5[[#This Row],[Threads]],2)</f>
        <v>11</v>
      </c>
      <c r="H5">
        <v>2048</v>
      </c>
      <c r="I5">
        <v>15</v>
      </c>
      <c r="J5">
        <v>332.70966666666664</v>
      </c>
      <c r="K5">
        <f>executionTime_15IMGS__5[[#This Row],[NImgs]]*1000/executionTime_15IMGS__5[[#This Row],[mean]]</f>
        <v>45.084352824133958</v>
      </c>
      <c r="L5">
        <f>$J$2/executionTime_15IMGS__5[[#This Row],[mean]]</f>
        <v>7.4444846307441228</v>
      </c>
      <c r="M5">
        <f>LOG(executionTime_15IMGS__5[[#This Row],[Threads]],2)</f>
        <v>11</v>
      </c>
      <c r="O5">
        <v>2048</v>
      </c>
      <c r="P5">
        <v>30</v>
      </c>
      <c r="Q5">
        <v>657.18166666666673</v>
      </c>
      <c r="R5">
        <f>executionTime_30IMGS__6[[#This Row],[NImgs]]*1000/executionTime_30IMGS__6[[#This Row],[mean]]</f>
        <v>45.649477947498021</v>
      </c>
      <c r="S5">
        <f>$Q$2/executionTime_30IMGS__6[[#This Row],[mean]]</f>
        <v>7.5268791734401184</v>
      </c>
      <c r="T5">
        <f>LOG(executionTime_30IMGS__6[[#This Row],[Threads]],2)</f>
        <v>11</v>
      </c>
    </row>
    <row r="6" spans="1:20" x14ac:dyDescent="0.35">
      <c r="A6">
        <v>4096</v>
      </c>
      <c r="B6">
        <v>3</v>
      </c>
      <c r="C6">
        <v>83.069000000000003</v>
      </c>
      <c r="D6">
        <f>executionTime_3IMGS__5[[#This Row],[NImgs]]*1000/executionTime_3IMGS__5[[#This Row],[mean]]</f>
        <v>36.11455536963247</v>
      </c>
      <c r="E6">
        <f>$C$2/executionTime_3IMGS__5[[#This Row],[mean]]</f>
        <v>6.1310516959796475</v>
      </c>
      <c r="F6">
        <f>LOG(executionTime_3IMGS__5[[#This Row],[Threads]],2)</f>
        <v>12</v>
      </c>
      <c r="H6">
        <v>4096</v>
      </c>
      <c r="I6">
        <v>15</v>
      </c>
      <c r="J6">
        <v>170.006</v>
      </c>
      <c r="K6">
        <f>executionTime_15IMGS__5[[#This Row],[NImgs]]*1000/executionTime_15IMGS__5[[#This Row],[mean]]</f>
        <v>88.232180040704449</v>
      </c>
      <c r="L6">
        <f>$J$2/executionTime_15IMGS__5[[#This Row],[mean]]</f>
        <v>14.569203439878592</v>
      </c>
      <c r="M6">
        <f>LOG(executionTime_15IMGS__5[[#This Row],[Threads]],2)</f>
        <v>12</v>
      </c>
      <c r="O6">
        <v>4096</v>
      </c>
      <c r="P6">
        <v>30</v>
      </c>
      <c r="Q6">
        <v>332.14233333333334</v>
      </c>
      <c r="R6">
        <f>executionTime_30IMGS__6[[#This Row],[NImgs]]*1000/executionTime_30IMGS__6[[#This Row],[mean]]</f>
        <v>90.322723089599137</v>
      </c>
      <c r="S6">
        <f>$Q$2/executionTime_30IMGS__6[[#This Row],[mean]]</f>
        <v>14.892792949207518</v>
      </c>
      <c r="T6">
        <f>LOG(executionTime_30IMGS__6[[#This Row],[Threads]],2)</f>
        <v>12</v>
      </c>
    </row>
    <row r="7" spans="1:20" x14ac:dyDescent="0.35">
      <c r="A7">
        <v>8192</v>
      </c>
      <c r="B7">
        <v>3</v>
      </c>
      <c r="C7">
        <v>47.527999999999999</v>
      </c>
      <c r="D7">
        <f>executionTime_3IMGS__5[[#This Row],[NImgs]]*1000/executionTime_3IMGS__5[[#This Row],[mean]]</f>
        <v>63.120686753071872</v>
      </c>
      <c r="E7">
        <f>$C$2/executionTime_3IMGS__5[[#This Row],[mean]]</f>
        <v>10.715795601189475</v>
      </c>
      <c r="F7">
        <f>LOG(executionTime_3IMGS__5[[#This Row],[Threads]],2)</f>
        <v>13</v>
      </c>
      <c r="H7">
        <v>8192</v>
      </c>
      <c r="I7">
        <v>15</v>
      </c>
      <c r="J7">
        <v>153.94633333333334</v>
      </c>
      <c r="K7">
        <f>executionTime_15IMGS__5[[#This Row],[NImgs]]*1000/executionTime_15IMGS__5[[#This Row],[mean]]</f>
        <v>97.43655256485485</v>
      </c>
      <c r="L7">
        <f>$J$2/executionTime_15IMGS__5[[#This Row],[mean]]</f>
        <v>16.089061339557723</v>
      </c>
      <c r="M7">
        <f>LOG(executionTime_15IMGS__5[[#This Row],[Threads]],2)</f>
        <v>13</v>
      </c>
      <c r="O7">
        <v>8192</v>
      </c>
      <c r="P7">
        <v>30</v>
      </c>
      <c r="Q7">
        <v>169.845</v>
      </c>
      <c r="R7">
        <f>executionTime_30IMGS__6[[#This Row],[NImgs]]*1000/executionTime_30IMGS__6[[#This Row],[mean]]</f>
        <v>176.63163472577938</v>
      </c>
      <c r="S7">
        <f>$Q$2/executionTime_30IMGS__6[[#This Row],[mean]]</f>
        <v>29.123771674173511</v>
      </c>
      <c r="T7">
        <f>LOG(executionTime_30IMGS__6[[#This Row],[Threads]],2)</f>
        <v>13</v>
      </c>
    </row>
    <row r="8" spans="1:20" x14ac:dyDescent="0.35">
      <c r="A8">
        <v>16384</v>
      </c>
      <c r="B8">
        <v>3</v>
      </c>
      <c r="C8">
        <v>28.478999999999999</v>
      </c>
      <c r="D8">
        <f>executionTime_3IMGS__5[[#This Row],[NImgs]]*1000/executionTime_3IMGS__5[[#This Row],[mean]]</f>
        <v>105.34077741493732</v>
      </c>
      <c r="E8">
        <f>$C$2/executionTime_3IMGS__5[[#This Row],[mean]]</f>
        <v>17.883364350340017</v>
      </c>
      <c r="F8">
        <f>LOG(executionTime_3IMGS__5[[#This Row],[Threads]],2)</f>
        <v>14</v>
      </c>
      <c r="H8">
        <v>16384</v>
      </c>
      <c r="I8">
        <v>15</v>
      </c>
      <c r="J8">
        <v>99.224999999999994</v>
      </c>
      <c r="K8">
        <f>executionTime_15IMGS__5[[#This Row],[NImgs]]*1000/executionTime_15IMGS__5[[#This Row],[mean]]</f>
        <v>151.17157974300832</v>
      </c>
      <c r="L8">
        <f>$J$2/executionTime_15IMGS__5[[#This Row],[mean]]</f>
        <v>24.961975308641975</v>
      </c>
      <c r="M8">
        <f>LOG(executionTime_15IMGS__5[[#This Row],[Threads]],2)</f>
        <v>14</v>
      </c>
      <c r="O8">
        <v>16384</v>
      </c>
      <c r="P8">
        <v>30</v>
      </c>
      <c r="Q8">
        <v>153.42033333333333</v>
      </c>
      <c r="R8">
        <f>executionTime_30IMGS__6[[#This Row],[NImgs]]*1000/executionTime_30IMGS__6[[#This Row],[mean]]</f>
        <v>195.54122552204075</v>
      </c>
      <c r="S8">
        <f>$Q$2/executionTime_30IMGS__6[[#This Row],[mean]]</f>
        <v>32.241665055262125</v>
      </c>
      <c r="T8">
        <f>LOG(executionTime_30IMGS__6[[#This Row],[Threads]],2)</f>
        <v>14</v>
      </c>
    </row>
    <row r="9" spans="1:20" x14ac:dyDescent="0.35">
      <c r="A9">
        <v>32768</v>
      </c>
      <c r="B9">
        <v>3</v>
      </c>
      <c r="C9">
        <v>19.076666666666668</v>
      </c>
      <c r="D9">
        <f>executionTime_3IMGS__5[[#This Row],[NImgs]]*1000/executionTime_3IMGS__5[[#This Row],[mean]]</f>
        <v>157.26017822820199</v>
      </c>
      <c r="E9">
        <f>$C$2/executionTime_3IMGS__5[[#This Row],[mean]]</f>
        <v>26.697553730560895</v>
      </c>
      <c r="F9">
        <f>LOG(executionTime_3IMGS__5[[#This Row],[Threads]],2)</f>
        <v>15</v>
      </c>
      <c r="H9">
        <v>32768</v>
      </c>
      <c r="I9">
        <v>15</v>
      </c>
      <c r="J9">
        <v>56.583666666666666</v>
      </c>
      <c r="K9">
        <f>executionTime_15IMGS__5[[#This Row],[NImgs]]*1000/executionTime_15IMGS__5[[#This Row],[mean]]</f>
        <v>265.09416733922041</v>
      </c>
      <c r="L9">
        <f>$J$2/executionTime_15IMGS__5[[#This Row],[mean]]</f>
        <v>43.773267904165515</v>
      </c>
      <c r="M9">
        <f>LOG(executionTime_15IMGS__5[[#This Row],[Threads]],2)</f>
        <v>15</v>
      </c>
      <c r="O9">
        <v>32768</v>
      </c>
      <c r="P9">
        <v>30</v>
      </c>
      <c r="Q9">
        <v>99.085666666666668</v>
      </c>
      <c r="R9">
        <f>executionTime_30IMGS__6[[#This Row],[NImgs]]*1000/executionTime_30IMGS__6[[#This Row],[mean]]</f>
        <v>302.76831159568991</v>
      </c>
      <c r="S9">
        <f>$Q$2/executionTime_30IMGS__6[[#This Row],[mean]]</f>
        <v>49.921720935083108</v>
      </c>
      <c r="T9">
        <f>LOG(executionTime_30IMGS__6[[#This Row],[Threads]],2)</f>
        <v>15</v>
      </c>
    </row>
    <row r="10" spans="1:20" x14ac:dyDescent="0.35">
      <c r="A10">
        <v>65536</v>
      </c>
      <c r="B10">
        <v>3</v>
      </c>
      <c r="C10">
        <v>13.651333333333334</v>
      </c>
      <c r="D10">
        <f>executionTime_3IMGS__5[[#This Row],[NImgs]]*1000/executionTime_3IMGS__5[[#This Row],[mean]]</f>
        <v>219.75875372368998</v>
      </c>
      <c r="E10">
        <f>$C$2/executionTime_3IMGS__5[[#This Row],[mean]]</f>
        <v>37.307735508131074</v>
      </c>
      <c r="F10">
        <f>LOG(executionTime_3IMGS__5[[#This Row],[Threads]],2)</f>
        <v>16</v>
      </c>
      <c r="H10">
        <v>65536</v>
      </c>
      <c r="I10">
        <v>15</v>
      </c>
      <c r="J10">
        <v>35.345333333333336</v>
      </c>
      <c r="K10">
        <f>executionTime_15IMGS__5[[#This Row],[NImgs]]*1000/executionTime_15IMGS__5[[#This Row],[mean]]</f>
        <v>424.38417141348219</v>
      </c>
      <c r="L10">
        <f>$J$2/executionTime_15IMGS__5[[#This Row],[mean]]</f>
        <v>70.075785582255079</v>
      </c>
      <c r="M10">
        <f>LOG(executionTime_15IMGS__5[[#This Row],[Threads]],2)</f>
        <v>16</v>
      </c>
      <c r="O10">
        <v>65536</v>
      </c>
      <c r="P10">
        <v>30</v>
      </c>
      <c r="Q10">
        <v>62.63133333333333</v>
      </c>
      <c r="R10">
        <f>executionTime_30IMGS__6[[#This Row],[NImgs]]*1000/executionTime_30IMGS__6[[#This Row],[mean]]</f>
        <v>478.99347504443995</v>
      </c>
      <c r="S10">
        <f>$Q$2/executionTime_30IMGS__6[[#This Row],[mean]]</f>
        <v>78.978471904371617</v>
      </c>
      <c r="T10">
        <f>LOG(executionTime_30IMGS__6[[#This Row],[Threads]],2)</f>
        <v>16</v>
      </c>
    </row>
    <row r="11" spans="1:20" x14ac:dyDescent="0.35">
      <c r="A11">
        <v>131072</v>
      </c>
      <c r="B11">
        <v>3</v>
      </c>
      <c r="C11">
        <v>11.916333333333334</v>
      </c>
      <c r="D11">
        <f>executionTime_3IMGS__5[[#This Row],[NImgs]]*1000/executionTime_3IMGS__5[[#This Row],[mean]]</f>
        <v>251.75529385437352</v>
      </c>
      <c r="E11">
        <f>$C$2/executionTime_3IMGS__5[[#This Row],[mean]]</f>
        <v>42.739685026154575</v>
      </c>
      <c r="F11">
        <f>LOG(executionTime_3IMGS__5[[#This Row],[Threads]],2)</f>
        <v>17</v>
      </c>
      <c r="H11">
        <v>131072</v>
      </c>
      <c r="I11">
        <v>15</v>
      </c>
      <c r="J11">
        <v>29.697333333333333</v>
      </c>
      <c r="K11">
        <f>executionTime_15IMGS__5[[#This Row],[NImgs]]*1000/executionTime_15IMGS__5[[#This Row],[mean]]</f>
        <v>505.09585596911057</v>
      </c>
      <c r="L11">
        <f>$J$2/executionTime_15IMGS__5[[#This Row],[mean]]</f>
        <v>83.403178736586895</v>
      </c>
      <c r="M11">
        <f>LOG(executionTime_15IMGS__5[[#This Row],[Threads]],2)</f>
        <v>17</v>
      </c>
      <c r="O11">
        <v>131072</v>
      </c>
      <c r="P11">
        <v>30</v>
      </c>
      <c r="Q11">
        <v>52.886333333333333</v>
      </c>
      <c r="R11">
        <f>executionTime_30IMGS__6[[#This Row],[NImgs]]*1000/executionTime_30IMGS__6[[#This Row],[mean]]</f>
        <v>567.25430010273601</v>
      </c>
      <c r="S11">
        <f>$Q$2/executionTime_30IMGS__6[[#This Row],[mean]]</f>
        <v>93.531290377476225</v>
      </c>
      <c r="T11">
        <f>LOG(executionTime_30IMGS__6[[#This Row],[Threads]],2)</f>
        <v>17</v>
      </c>
    </row>
    <row r="12" spans="1:20" x14ac:dyDescent="0.35">
      <c r="A12">
        <v>262144</v>
      </c>
      <c r="B12">
        <v>3</v>
      </c>
      <c r="C12">
        <v>11.704333333333333</v>
      </c>
      <c r="D12">
        <f>executionTime_3IMGS__5[[#This Row],[NImgs]]*1000/executionTime_3IMGS__5[[#This Row],[mean]]</f>
        <v>256.31532480847551</v>
      </c>
      <c r="E12">
        <f>$C$2/executionTime_3IMGS__5[[#This Row],[mean]]</f>
        <v>43.513826787799395</v>
      </c>
      <c r="F12">
        <f>LOG(executionTime_3IMGS__5[[#This Row],[Threads]],2)</f>
        <v>18</v>
      </c>
      <c r="H12">
        <v>262144</v>
      </c>
      <c r="I12">
        <v>15</v>
      </c>
      <c r="J12">
        <v>27.346333333333334</v>
      </c>
      <c r="K12">
        <f>executionTime_15IMGS__5[[#This Row],[NImgs]]*1000/executionTime_15IMGS__5[[#This Row],[mean]]</f>
        <v>548.51960652860225</v>
      </c>
      <c r="L12">
        <f>$J$2/executionTime_15IMGS__5[[#This Row],[mean]]</f>
        <v>90.57345896463876</v>
      </c>
      <c r="M12">
        <f>LOG(executionTime_15IMGS__5[[#This Row],[Threads]],2)</f>
        <v>18</v>
      </c>
      <c r="O12">
        <v>262144</v>
      </c>
      <c r="P12">
        <v>30</v>
      </c>
      <c r="Q12">
        <v>43.141333333333336</v>
      </c>
      <c r="R12">
        <f>executionTime_30IMGS__6[[#This Row],[NImgs]]*1000/executionTime_30IMGS__6[[#This Row],[mean]]</f>
        <v>695.38879960440102</v>
      </c>
      <c r="S12">
        <f>$Q$2/executionTime_30IMGS__6[[#This Row],[mean]]</f>
        <v>114.65864909135863</v>
      </c>
      <c r="T12">
        <f>LOG(executionTime_30IMGS__6[[#This Row],[Threads]],2)</f>
        <v>18</v>
      </c>
    </row>
    <row r="13" spans="1:20" x14ac:dyDescent="0.35">
      <c r="A13">
        <v>524288</v>
      </c>
      <c r="B13">
        <v>3</v>
      </c>
      <c r="C13">
        <v>11.693666666666667</v>
      </c>
      <c r="D13">
        <f>executionTime_3IMGS__5[[#This Row],[NImgs]]*1000/executionTime_3IMGS__5[[#This Row],[mean]]</f>
        <v>256.54912915823377</v>
      </c>
      <c r="E13">
        <f>$C$2/executionTime_3IMGS__5[[#This Row],[mean]]</f>
        <v>43.553518998888286</v>
      </c>
      <c r="F13">
        <f>LOG(executionTime_3IMGS__5[[#This Row],[Threads]],2)</f>
        <v>19</v>
      </c>
      <c r="H13">
        <v>524288</v>
      </c>
      <c r="I13">
        <v>15</v>
      </c>
      <c r="J13">
        <v>24.981333333333332</v>
      </c>
      <c r="K13">
        <f>executionTime_15IMGS__5[[#This Row],[NImgs]]*1000/executionTime_15IMGS__5[[#This Row],[mean]]</f>
        <v>600.44833475661835</v>
      </c>
      <c r="L13">
        <f>$J$2/executionTime_15IMGS__5[[#This Row],[mean]]</f>
        <v>99.148110589239963</v>
      </c>
      <c r="M13">
        <f>LOG(executionTime_15IMGS__5[[#This Row],[Threads]],2)</f>
        <v>19</v>
      </c>
      <c r="O13">
        <v>524288</v>
      </c>
      <c r="P13">
        <v>30</v>
      </c>
      <c r="Q13">
        <v>39.795666666666669</v>
      </c>
      <c r="R13">
        <f>executionTime_30IMGS__6[[#This Row],[NImgs]]*1000/executionTime_30IMGS__6[[#This Row],[mean]]</f>
        <v>753.85092179215485</v>
      </c>
      <c r="S13">
        <f>$Q$2/executionTime_30IMGS__6[[#This Row],[mean]]</f>
        <v>124.29813128732609</v>
      </c>
      <c r="T13">
        <f>LOG(executionTime_30IMGS__6[[#This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EDD-A817-4CC7-AF18-039F5907EFC3}">
  <dimension ref="A1:T10"/>
  <sheetViews>
    <sheetView workbookViewId="0">
      <selection activeCell="Q17" sqref="Q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109.908</v>
      </c>
      <c r="D2">
        <f>executionTime_30IMGS__7[[#This Row],[NImgs]]*1000/executionTime_30IMGS__7[[#This Row],[mean]]</f>
        <v>272.95556283437054</v>
      </c>
      <c r="E2">
        <f>$C$2/executionTime_30IMGS__7[[#This Row],[mean]]</f>
        <v>1</v>
      </c>
      <c r="F2">
        <f>LOG(executionTime_30IMGS__7[[#This Row],[Threads]],2)</f>
        <v>15</v>
      </c>
      <c r="H2">
        <v>32768</v>
      </c>
      <c r="I2">
        <v>100</v>
      </c>
      <c r="J2">
        <v>169.20466666666667</v>
      </c>
      <c r="K2">
        <f>executionTime_100IMGS__2[[#This Row],[NImgs]]*1000/executionTime_100IMGS__2[[#This Row],[mean]]</f>
        <v>591.00024822010425</v>
      </c>
      <c r="L2">
        <f>$J$2/executionTime_100IMGS__2[[#This Row],[mean]]</f>
        <v>1</v>
      </c>
      <c r="M2">
        <f>LOG(executionTime_100IMGS__2[[#This Row],[Threads]],2)</f>
        <v>15</v>
      </c>
      <c r="O2">
        <v>32768</v>
      </c>
      <c r="P2">
        <v>200</v>
      </c>
      <c r="Q2">
        <v>331.60766666666666</v>
      </c>
      <c r="R2">
        <f>executionTime_200IMGS__2[[#This Row],[NImgs]]*1000/executionTime_200IMGS__2[[#This Row],[mean]]</f>
        <v>603.12236448091767</v>
      </c>
      <c r="S2">
        <f>$Q$2/executionTime_200IMGS__2[[#This Row],[mean]]</f>
        <v>1</v>
      </c>
      <c r="T2">
        <f>LOG(executionTime_200IMGS__2[[#This Row],[Threads]],2)</f>
        <v>15</v>
      </c>
    </row>
    <row r="3" spans="1:20" x14ac:dyDescent="0.35">
      <c r="A3">
        <v>65536</v>
      </c>
      <c r="B3">
        <v>30</v>
      </c>
      <c r="C3">
        <v>61.366</v>
      </c>
      <c r="D3">
        <f>executionTime_30IMGS__7[[#This Row],[NImgs]]*1000/executionTime_30IMGS__7[[#This Row],[mean]]</f>
        <v>488.87005833849361</v>
      </c>
      <c r="E3">
        <f>$C$2/executionTime_30IMGS__7[[#This Row],[mean]]</f>
        <v>1.7910243457289052</v>
      </c>
      <c r="F3">
        <f>LOG(executionTime_30IMGS__7[[#This Row],[Threads]],2)</f>
        <v>16</v>
      </c>
      <c r="H3">
        <v>65536</v>
      </c>
      <c r="I3">
        <v>100</v>
      </c>
      <c r="J3">
        <v>172.31533333333334</v>
      </c>
      <c r="K3">
        <f>executionTime_100IMGS__2[[#This Row],[NImgs]]*1000/executionTime_100IMGS__2[[#This Row],[mean]]</f>
        <v>580.33140792268432</v>
      </c>
      <c r="L3">
        <f>$J$2/executionTime_100IMGS__2[[#This Row],[mean]]</f>
        <v>0.98194782433755168</v>
      </c>
      <c r="M3">
        <f>LOG(executionTime_100IMGS__2[[#This Row],[Threads]],2)</f>
        <v>16</v>
      </c>
      <c r="O3">
        <v>65536</v>
      </c>
      <c r="P3">
        <v>200</v>
      </c>
      <c r="Q3">
        <v>286.03899999999999</v>
      </c>
      <c r="R3">
        <f>executionTime_200IMGS__2[[#This Row],[NImgs]]*1000/executionTime_200IMGS__2[[#This Row],[mean]]</f>
        <v>699.20535311618346</v>
      </c>
      <c r="S3">
        <f>$Q$2/executionTime_200IMGS__2[[#This Row],[mean]]</f>
        <v>1.1593092783385017</v>
      </c>
      <c r="T3">
        <f>LOG(executionTime_200IMGS__2[[#This Row],[Threads]],2)</f>
        <v>16</v>
      </c>
    </row>
    <row r="4" spans="1:20" x14ac:dyDescent="0.35">
      <c r="A4">
        <v>131072</v>
      </c>
      <c r="B4">
        <v>30</v>
      </c>
      <c r="C4">
        <v>50.947333333333333</v>
      </c>
      <c r="D4">
        <f>executionTime_30IMGS__7[[#This Row],[NImgs]]*1000/executionTime_30IMGS__7[[#This Row],[mean]]</f>
        <v>588.84338074613004</v>
      </c>
      <c r="E4">
        <f>$C$2/executionTime_30IMGS__7[[#This Row],[mean]]</f>
        <v>2.1572866097015218</v>
      </c>
      <c r="F4">
        <f>LOG(executionTime_30IMGS__7[[#This Row],[Threads]],2)</f>
        <v>17</v>
      </c>
      <c r="H4">
        <v>131072</v>
      </c>
      <c r="I4">
        <v>100</v>
      </c>
      <c r="J4">
        <v>152.31433333333334</v>
      </c>
      <c r="K4">
        <f>executionTime_100IMGS__2[[#This Row],[NImgs]]*1000/executionTime_100IMGS__2[[#This Row],[mean]]</f>
        <v>656.53702978270815</v>
      </c>
      <c r="L4">
        <f>$J$2/executionTime_100IMGS__2[[#This Row],[mean]]</f>
        <v>1.1108912927870653</v>
      </c>
      <c r="M4">
        <f>LOG(executionTime_100IMGS__2[[#This Row],[Threads]],2)</f>
        <v>17</v>
      </c>
      <c r="O4">
        <v>131072</v>
      </c>
      <c r="P4">
        <v>200</v>
      </c>
      <c r="Q4">
        <v>278.44799999999998</v>
      </c>
      <c r="R4">
        <f>executionTime_200IMGS__2[[#This Row],[NImgs]]*1000/executionTime_200IMGS__2[[#This Row],[mean]]</f>
        <v>718.26696546572441</v>
      </c>
      <c r="S4">
        <f>$Q$2/executionTime_200IMGS__2[[#This Row],[mean]]</f>
        <v>1.1909141623091806</v>
      </c>
      <c r="T4">
        <f>LOG(executionTime_200IMGS__2[[#This Row],[Threads]],2)</f>
        <v>17</v>
      </c>
    </row>
    <row r="5" spans="1:20" x14ac:dyDescent="0.35">
      <c r="A5">
        <v>262144</v>
      </c>
      <c r="B5">
        <v>30</v>
      </c>
      <c r="C5">
        <v>41.375</v>
      </c>
      <c r="D5">
        <f>executionTime_30IMGS__7[[#This Row],[NImgs]]*1000/executionTime_30IMGS__7[[#This Row],[mean]]</f>
        <v>725.07552870090637</v>
      </c>
      <c r="E5">
        <f>$C$2/executionTime_30IMGS__7[[#This Row],[mean]]</f>
        <v>2.6563867069486404</v>
      </c>
      <c r="F5">
        <f>LOG(executionTime_30IMGS__7[[#This Row],[Threads]],2)</f>
        <v>18</v>
      </c>
      <c r="H5">
        <v>262144</v>
      </c>
      <c r="I5">
        <v>100</v>
      </c>
      <c r="J5">
        <v>123.74733333333333</v>
      </c>
      <c r="K5">
        <f>executionTime_100IMGS__2[[#This Row],[NImgs]]*1000/executionTime_100IMGS__2[[#This Row],[mean]]</f>
        <v>808.09822164518027</v>
      </c>
      <c r="L5">
        <f>$J$2/executionTime_100IMGS__2[[#This Row],[mean]]</f>
        <v>1.3673399022739885</v>
      </c>
      <c r="M5">
        <f>LOG(executionTime_100IMGS__2[[#This Row],[Threads]],2)</f>
        <v>18</v>
      </c>
      <c r="O5">
        <v>262144</v>
      </c>
      <c r="P5">
        <v>200</v>
      </c>
      <c r="Q5">
        <v>236.02</v>
      </c>
      <c r="R5">
        <f>executionTime_200IMGS__2[[#This Row],[NImgs]]*1000/executionTime_200IMGS__2[[#This Row],[mean]]</f>
        <v>847.38581476146089</v>
      </c>
      <c r="S5">
        <f>$Q$2/executionTime_200IMGS__2[[#This Row],[mean]]</f>
        <v>1.4049981639974012</v>
      </c>
      <c r="T5">
        <f>LOG(executionTime_200IMGS__2[[#This Row],[Threads]],2)</f>
        <v>18</v>
      </c>
    </row>
    <row r="6" spans="1:20" x14ac:dyDescent="0.35">
      <c r="A6">
        <v>524288</v>
      </c>
      <c r="B6">
        <v>30</v>
      </c>
      <c r="C6">
        <v>36.819333333333333</v>
      </c>
      <c r="D6">
        <f>executionTime_30IMGS__7[[#This Row],[NImgs]]*1000/executionTime_30IMGS__7[[#This Row],[mean]]</f>
        <v>814.78933169168374</v>
      </c>
      <c r="E6">
        <f>$C$2/executionTime_30IMGS__7[[#This Row],[mean]]</f>
        <v>2.9850621955856527</v>
      </c>
      <c r="F6">
        <f>LOG(executionTime_30IMGS__7[[#This Row],[Threads]],2)</f>
        <v>19</v>
      </c>
      <c r="H6">
        <v>524288</v>
      </c>
      <c r="I6">
        <v>100</v>
      </c>
      <c r="J6">
        <v>110.042</v>
      </c>
      <c r="K6">
        <f>executionTime_100IMGS__2[[#This Row],[NImgs]]*1000/executionTime_100IMGS__2[[#This Row],[mean]]</f>
        <v>908.74393413423968</v>
      </c>
      <c r="L6">
        <f>$J$2/executionTime_100IMGS__2[[#This Row],[mean]]</f>
        <v>1.5376371446053931</v>
      </c>
      <c r="M6">
        <f>LOG(executionTime_100IMGS__2[[#This Row],[Threads]],2)</f>
        <v>19</v>
      </c>
      <c r="O6">
        <v>524288</v>
      </c>
      <c r="P6">
        <v>200</v>
      </c>
      <c r="Q6">
        <v>209.83066666666667</v>
      </c>
      <c r="R6">
        <f>executionTime_200IMGS__2[[#This Row],[NImgs]]*1000/executionTime_200IMGS__2[[#This Row],[mean]]</f>
        <v>953.14952374295456</v>
      </c>
      <c r="S6">
        <f>$Q$2/executionTime_200IMGS__2[[#This Row],[mean]]</f>
        <v>1.580358447764229</v>
      </c>
      <c r="T6">
        <f>LOG(executionTime_200IMGS__2[[#This Row],[Threads]],2)</f>
        <v>19</v>
      </c>
    </row>
    <row r="7" spans="1:20" x14ac:dyDescent="0.35">
      <c r="A7">
        <v>1048576</v>
      </c>
      <c r="B7">
        <v>30</v>
      </c>
      <c r="C7">
        <v>35.379666666666665</v>
      </c>
      <c r="D7">
        <f>executionTime_30IMGS__7[[#This Row],[NImgs]]*1000/executionTime_30IMGS__7[[#This Row],[mean]]</f>
        <v>847.94467632067392</v>
      </c>
      <c r="E7">
        <f>$C$2/executionTime_30IMGS__7[[#This Row],[mean]]</f>
        <v>3.1065301161684209</v>
      </c>
      <c r="F7">
        <f>LOG(executionTime_30IMGS__7[[#This Row],[Threads]],2)</f>
        <v>20</v>
      </c>
      <c r="H7">
        <v>1048576</v>
      </c>
      <c r="I7">
        <v>100</v>
      </c>
      <c r="J7">
        <v>104.886</v>
      </c>
      <c r="K7">
        <f>executionTime_100IMGS__2[[#This Row],[NImgs]]*1000/executionTime_100IMGS__2[[#This Row],[mean]]</f>
        <v>953.41608984993229</v>
      </c>
      <c r="L7">
        <f>$J$2/executionTime_100IMGS__2[[#This Row],[mean]]</f>
        <v>1.6132245167769452</v>
      </c>
      <c r="M7">
        <f>LOG(executionTime_100IMGS__2[[#This Row],[Threads]],2)</f>
        <v>20</v>
      </c>
      <c r="O7">
        <v>1048576</v>
      </c>
      <c r="P7">
        <v>200</v>
      </c>
      <c r="Q7">
        <v>198.70533333333333</v>
      </c>
      <c r="R7">
        <f>executionTime_200IMGS__2[[#This Row],[NImgs]]*1000/executionTime_200IMGS__2[[#This Row],[mean]]</f>
        <v>1006.5155104040153</v>
      </c>
      <c r="S7">
        <f>$Q$2/executionTime_200IMGS__2[[#This Row],[mean]]</f>
        <v>1.6688412993444228</v>
      </c>
      <c r="T7">
        <f>LOG(executionTime_200IMGS__2[[#This Row],[Threads]],2)</f>
        <v>20</v>
      </c>
    </row>
    <row r="8" spans="1:20" x14ac:dyDescent="0.35">
      <c r="A8">
        <v>2097152</v>
      </c>
      <c r="B8">
        <v>30</v>
      </c>
      <c r="C8">
        <v>35.274666666666668</v>
      </c>
      <c r="D8">
        <f>executionTime_30IMGS__7[[#This Row],[NImgs]]*1000/executionTime_30IMGS__7[[#This Row],[mean]]</f>
        <v>850.46870275173865</v>
      </c>
      <c r="E8">
        <f>$C$2/executionTime_30IMGS__7[[#This Row],[mean]]</f>
        <v>3.1157771394012701</v>
      </c>
      <c r="F8">
        <f>LOG(executionTime_30IMGS__7[[#This Row],[Threads]],2)</f>
        <v>21</v>
      </c>
      <c r="H8">
        <v>2097152</v>
      </c>
      <c r="I8">
        <v>100</v>
      </c>
      <c r="J8">
        <v>103.34700000000001</v>
      </c>
      <c r="K8">
        <f>executionTime_100IMGS__2[[#This Row],[NImgs]]*1000/executionTime_100IMGS__2[[#This Row],[mean]]</f>
        <v>967.61396073422543</v>
      </c>
      <c r="L8">
        <f>$J$2/executionTime_100IMGS__2[[#This Row],[mean]]</f>
        <v>1.6372479768804771</v>
      </c>
      <c r="M8">
        <f>LOG(executionTime_100IMGS__2[[#This Row],[Threads]],2)</f>
        <v>21</v>
      </c>
      <c r="O8">
        <v>2097152</v>
      </c>
      <c r="P8">
        <v>200</v>
      </c>
      <c r="Q8">
        <v>193.31533333333334</v>
      </c>
      <c r="R8">
        <f>executionTime_200IMGS__2[[#This Row],[NImgs]]*1000/executionTime_200IMGS__2[[#This Row],[mean]]</f>
        <v>1034.5790815006915</v>
      </c>
      <c r="S8">
        <f>$Q$2/executionTime_200IMGS__2[[#This Row],[mean]]</f>
        <v>1.7153717759929372</v>
      </c>
      <c r="T8">
        <f>LOG(executionTime_200IMGS__2[[#This Row],[Threads]],2)</f>
        <v>21</v>
      </c>
    </row>
    <row r="9" spans="1:20" x14ac:dyDescent="0.35">
      <c r="A9">
        <v>4194304</v>
      </c>
      <c r="B9">
        <v>30</v>
      </c>
      <c r="C9">
        <v>37.027000000000001</v>
      </c>
      <c r="D9">
        <f>executionTime_30IMGS__7[[#This Row],[NImgs]]*1000/executionTime_30IMGS__7[[#This Row],[mean]]</f>
        <v>810.21956950333538</v>
      </c>
      <c r="E9">
        <f>$C$2/executionTime_30IMGS__7[[#This Row],[mean]]</f>
        <v>2.9683204148324194</v>
      </c>
      <c r="F9">
        <f>LOG(executionTime_30IMGS__7[[#This Row],[Threads]],2)</f>
        <v>22</v>
      </c>
      <c r="H9">
        <v>4194304</v>
      </c>
      <c r="I9">
        <v>100</v>
      </c>
      <c r="J9">
        <v>101.41233333333334</v>
      </c>
      <c r="K9">
        <f>executionTime_100IMGS__2[[#This Row],[NImgs]]*1000/executionTime_100IMGS__2[[#This Row],[mean]]</f>
        <v>986.07335728395947</v>
      </c>
      <c r="L9">
        <f>$J$2/executionTime_100IMGS__2[[#This Row],[mean]]</f>
        <v>1.6684821372811327</v>
      </c>
      <c r="M9">
        <f>LOG(executionTime_100IMGS__2[[#This Row],[Threads]],2)</f>
        <v>22</v>
      </c>
      <c r="O9">
        <v>4194304</v>
      </c>
      <c r="P9">
        <v>200</v>
      </c>
      <c r="Q9">
        <v>191.14766666666668</v>
      </c>
      <c r="R9">
        <f>executionTime_200IMGS__2[[#This Row],[NImgs]]*1000/executionTime_200IMGS__2[[#This Row],[mean]]</f>
        <v>1046.3114904184024</v>
      </c>
      <c r="S9">
        <f>$Q$2/executionTime_200IMGS__2[[#This Row],[mean]]</f>
        <v>1.734824559720844</v>
      </c>
      <c r="T9">
        <f>LOG(executionTime_200IMGS__2[[#This Row],[Threads]],2)</f>
        <v>22</v>
      </c>
    </row>
    <row r="10" spans="1:20" x14ac:dyDescent="0.35">
      <c r="A10">
        <v>8388608</v>
      </c>
      <c r="B10">
        <v>30</v>
      </c>
      <c r="C10">
        <v>37.113333333333337</v>
      </c>
      <c r="D10">
        <f>executionTime_30IMGS__7[[#This Row],[NImgs]]*1000/executionTime_30IMGS__7[[#This Row],[mean]]</f>
        <v>808.33483024968552</v>
      </c>
      <c r="E10">
        <f>$C$2/executionTime_30IMGS__7[[#This Row],[mean]]</f>
        <v>2.9614154841027482</v>
      </c>
      <c r="F10">
        <f>LOG(executionTime_30IMGS__7[[#This Row],[Threads]],2)</f>
        <v>23</v>
      </c>
      <c r="H10">
        <v>8388608</v>
      </c>
      <c r="I10">
        <v>100</v>
      </c>
      <c r="J10">
        <v>101.46566666666666</v>
      </c>
      <c r="K10">
        <f>executionTime_100IMGS__2[[#This Row],[NImgs]]*1000/executionTime_100IMGS__2[[#This Row],[mean]]</f>
        <v>985.55504817721601</v>
      </c>
      <c r="L10">
        <f>$J$2/executionTime_100IMGS__2[[#This Row],[mean]]</f>
        <v>1.6676051340847644</v>
      </c>
      <c r="M10">
        <f>LOG(executionTime_100IMGS__2[[#This Row],[Threads]],2)</f>
        <v>23</v>
      </c>
      <c r="O10">
        <v>8388608</v>
      </c>
      <c r="P10">
        <v>200</v>
      </c>
      <c r="Q10">
        <v>191.46233333333333</v>
      </c>
      <c r="R10">
        <f>executionTime_200IMGS__2[[#This Row],[NImgs]]*1000/executionTime_200IMGS__2[[#This Row],[mean]]</f>
        <v>1044.5918866548163</v>
      </c>
      <c r="S10">
        <f>$Q$2/executionTime_200IMGS__2[[#This Row],[mean]]</f>
        <v>1.731973390762674</v>
      </c>
      <c r="T10">
        <f>LOG(executionTime_200IMGS__2[[#This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7DDD-87A6-430A-BDFF-F6C01939C0D1}">
  <dimension ref="A1:K7"/>
  <sheetViews>
    <sheetView workbookViewId="0">
      <selection activeCell="Z32" sqref="Z32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81640625" bestFit="1" customWidth="1"/>
    <col min="5" max="5" width="17.1796875" bestFit="1" customWidth="1"/>
    <col min="6" max="6" width="8.26953125" bestFit="1" customWidth="1"/>
    <col min="7" max="7" width="11.81640625" bestFit="1" customWidth="1"/>
    <col min="9" max="9" width="17.1796875" bestFit="1" customWidth="1"/>
    <col min="10" max="10" width="8.26953125" bestFit="1" customWidth="1"/>
    <col min="11" max="11" width="11.8164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327.67633333333333</v>
      </c>
      <c r="E2">
        <v>32</v>
      </c>
      <c r="F2">
        <v>15</v>
      </c>
      <c r="G2">
        <v>1233.624</v>
      </c>
      <c r="I2">
        <v>32</v>
      </c>
      <c r="J2">
        <v>30</v>
      </c>
      <c r="K2">
        <v>1360.8823333333335</v>
      </c>
    </row>
    <row r="3" spans="1:11" x14ac:dyDescent="0.35">
      <c r="A3">
        <v>64</v>
      </c>
      <c r="B3">
        <v>3</v>
      </c>
      <c r="C3">
        <v>321.75700000000001</v>
      </c>
      <c r="E3">
        <v>64</v>
      </c>
      <c r="F3">
        <v>15</v>
      </c>
      <c r="G3">
        <v>684.77233333333334</v>
      </c>
      <c r="I3">
        <v>64</v>
      </c>
      <c r="J3">
        <v>30</v>
      </c>
      <c r="K3">
        <v>1357.3656666666666</v>
      </c>
    </row>
    <row r="4" spans="1:11" x14ac:dyDescent="0.35">
      <c r="A4">
        <v>128</v>
      </c>
      <c r="B4">
        <v>3</v>
      </c>
      <c r="C4">
        <v>267.59399999999999</v>
      </c>
      <c r="E4">
        <v>128</v>
      </c>
      <c r="F4">
        <v>15</v>
      </c>
      <c r="G4">
        <v>681.45566666666662</v>
      </c>
      <c r="I4">
        <v>128</v>
      </c>
      <c r="J4">
        <v>30</v>
      </c>
      <c r="K4">
        <v>1356.3083333333334</v>
      </c>
    </row>
    <row r="5" spans="1:11" x14ac:dyDescent="0.35">
      <c r="A5">
        <v>256</v>
      </c>
      <c r="B5">
        <v>3</v>
      </c>
      <c r="C5">
        <v>174.33199999999999</v>
      </c>
      <c r="E5">
        <v>256</v>
      </c>
      <c r="F5">
        <v>15</v>
      </c>
      <c r="G5">
        <v>682.65566666666666</v>
      </c>
      <c r="I5">
        <v>256</v>
      </c>
      <c r="J5">
        <v>30</v>
      </c>
      <c r="K5">
        <v>1288.1973333333333</v>
      </c>
    </row>
    <row r="6" spans="1:11" x14ac:dyDescent="0.35">
      <c r="A6">
        <v>512</v>
      </c>
      <c r="B6">
        <v>3</v>
      </c>
      <c r="C6">
        <v>141.18799999999999</v>
      </c>
      <c r="E6">
        <v>512</v>
      </c>
      <c r="F6">
        <v>15</v>
      </c>
      <c r="G6">
        <v>653.75566666666668</v>
      </c>
      <c r="I6">
        <v>512</v>
      </c>
      <c r="J6">
        <v>30</v>
      </c>
      <c r="K6">
        <v>1297.5126666666667</v>
      </c>
    </row>
    <row r="7" spans="1:11" x14ac:dyDescent="0.35">
      <c r="A7">
        <v>1024</v>
      </c>
      <c r="B7">
        <v>3</v>
      </c>
      <c r="C7">
        <v>144.41266666666667</v>
      </c>
      <c r="E7">
        <v>1024</v>
      </c>
      <c r="F7">
        <v>15</v>
      </c>
      <c r="G7">
        <v>694.15966666666668</v>
      </c>
      <c r="I7">
        <v>1024</v>
      </c>
      <c r="J7">
        <v>30</v>
      </c>
      <c r="K7">
        <v>1400.2573333333335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B E G A A B Q S w M E F A A C A A g A 0 q K 1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0 q K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i t V o o I k V Z C w M A A A N O A A A T A B w A R m 9 y b X V s Y X M v U 2 V j d G l v b j E u b S C i G A A o o B Q A A A A A A A A A A A A A A A A A A A A A A A A A A A D t 2 1 1 v 2 j A U B u B 7 J P 6 D l d 6 k U o R I g E 5 a x U V L t 7 Z S 1 7 F C t 4 t m q t z g g l f H R r b D 1 q L + 9 5 0 M J k D 9 1 A h 1 p J 3 e t H W I f W w e o h d D D E s s V 5 L 0 Z r / D 3 W q l W j E j q t m A s F 8 s y f L W P k / Z Z e P 4 0 2 G P t I l g t l o h 8 P N Z 8 y G X D J o 6 Z l I 7 U E m W M m n 9 j 1 y w W k d J C / 8 Y 3 + u 8 j 8 8 N 0 y Y 2 m Z S 3 c e c E + u t q 9 Q P G M / F h 9 3 y f D 6 B 3 a a C Z C j h t o s S f M W P N T C a s + R r G j 9 R R S 8 z E 2 w 4 u D p j g K b d M t 7 1 d L y A d O D m V p t 0 M y A e Z q A G X w 3 Y Y t a K A f M m U Z T 1 7 K 1 h 7 8 W f t V E n 2 f T u Y z W f L O 4 a i j a V 3 M B Q n V N x R y 8 i A E 8 E n T A j l w U z 7 9 A p O g / p T 6 O O I 0 Q H M z J 8 v R E A u 5 g f 2 h O g l V F B t 2 l Z n y y N 8 g p q u e U K t I p a P l 7 r s a y r N t d L p b A r 9 2 z E z / o s V B d O p 1 x 9 p q M P A 7 O H B O 8 1 a f u p 9 Q K b e 6 X E 6 f K T 5 T P 0 0 8 B z B m j 0 8 t r L S c N j C A S K z 9 I r p + / v F L M 7 o c K i z 8 T i v B u Y + Y o t 5 H G q V j f 2 H E 8 1 7 X 1 Q 6 r y 0 f c + q l j E p o Y z Q Z k R N u b G 1 v w j Q d M v 9 i p R x Y x b / 1 C J G P t S i s W u H y 6 d q e J h 2 2 S m J 6 V g i i R t T r o 2 7 U S 4 J 6 V g i i R t T / g n r L e y x + + N G 2 5 4 B 2 h B k E Z W 9 K 9 j y F l I Q 2 R h G 0 X e B V u 1 4 m 2 5 h I 0 H b h i a T h h H Y D E w n K 3 n Q i K Q d t T C R o u / h E U g 7 b m E j Q d u G J p O m E d h M T C c r e d C I p B 2 1 M J G i 7 + E R S D t u Y S N B 2 8 b Z b b m x f H k G F 3 5 S + E Y o O E D p C 3 9 Q X S e q u P n R / l v i 8 L D S O x t c 3 H p X T e I T G 0 X j h W y h u 8 k o L t 1 B Q 9 q a 3 U M p B G 7 d Q 0 H b x b z N 3 S m E b 3 1 m i 7 e J t v 3 N j G 7 d Q E P o b B Z S 6 0 y 8 L P i s d d 1 K Q e o H U o x J T x w 0 V p L 4 G 9 X w 1 + 9 1 9 Z 7 c L t + K V C l 5 g 3 P r / G H e Z 3 h c q u S m E 8 5 M v j T d x v j Q V 5 9 6 d 3 U u 8 A P + q P R U U j + I L u s K 7 + j x o 6 R L / m q i C 4 l H 8 u v F 9 N d U 4 i u 0 h R h t k 7 4 S 9 2 1 u U Q 0 w 4 C N / R 9 d 7 p P k 2 I Q Q f h b x z + b 1 B L A Q I t A B Q A A g A I A N K i t V q c K + u m p A A A A P Y A A A A S A A A A A A A A A A A A A A A A A A A A A A B D b 2 5 m a W c v U G F j a 2 F n Z S 5 4 b W x Q S w E C L Q A U A A I A C A D S o r V a D 8 r p q 6 Q A A A D p A A A A E w A A A A A A A A A A A A A A A A D w A A A A W 0 N v b n R l b n R f V H l w Z X N d L n h t b F B L A Q I t A B Q A A g A I A N K i t V o o I k V Z C w M A A A N O A A A T A A A A A A A A A A A A A A A A A O E B A A B G b 3 J t d W x h c y 9 T Z W N 0 a W 9 u M S 5 t U E s F B g A A A A A D A A M A w g A A A D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a A Q A A A A A A I x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g 0 M G V l M y 0 y Y z Z i L T Q 0 Y W M t Y m U 4 Z i 0 1 Z m I 3 M z g y N D Q x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U 2 M j g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v Q X V 0 b 1 J l b W 9 2 Z W R D b 2 x 1 b W 5 z M S 5 7 V G h y Z W F k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1 R o c m V h Z H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N l O T Q y O D Q t M 2 Q 4 Y y 0 0 M 2 E z L T g x M G M t Z G E y Z T A 0 Y z d h N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E 1 S U 1 H U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F Q x M T o w N j o x N S 4 1 M z A 5 N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v Q X V 0 b 1 J l b W 9 2 Z W R D b 2 x 1 b W 5 z M S 5 7 V G h y Z W F k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1 R o c m V h Z H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F h M z Q 1 Z D g t Z D k 3 M i 0 0 Y W F j L T k 0 Z D M t N W I y O D Y 5 N j E 0 N T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z M E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A y O D Y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L 0 F 1 d G 9 S Z W 1 v d m V k Q 2 9 s d W 1 u c z E u e 1 R o c m V h Z H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U a H J l Y W R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F i O T J j Y j A t Z D U w N C 0 0 N G U z L T h h M G I t O D M 4 Y W I 5 N m J h N D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x N D o w O D o 0 O S 4 w M z k 3 M z E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M i k v Q X V 0 b 1 J l b W 9 2 Z W R D b 2 x 1 b W 5 z M S 5 7 V G h y Z W F k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I p L 0 F 1 d G 9 S Z W 1 v d m V k Q 2 9 s d W 1 u c z E u e 1 R o c m V h Z H M s M H 0 m c X V v d D s s J n F 1 b 3 Q 7 U 2 V j d G l v b j E v Z X h l Y 3 V 0 a W 9 u V G l t Z V 8 z S U 1 H U y A o M i k v Q X V 0 b 1 J l b W 9 2 Z W R D b 2 x 1 b W 5 z M S 5 7 T k l t Z 3 M s M X 0 m c X V v d D s s J n F 1 b 3 Q 7 U 2 V j d G l v b j E v Z X h l Y 3 V 0 a W 9 u V G l t Z V 8 z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W F i N j V j N y 0 x Z T M 0 L T R l Z j Q t O D Y 3 Y i 0 4 N 2 Z i O W E w O W I 4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x N D o w O T o y M S 4 z N z U 0 O D U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I p L 0 F 1 d G 9 S Z W 1 v d m V k Q 2 9 s d W 1 u c z E u e 1 R o c m V h Z H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y K S 9 B d X R v U m V t b 3 Z l Z E N v b H V t b n M x L n t U a H J l Y W R z L D B 9 J n F 1 b 3 Q 7 L C Z x d W 9 0 O 1 N l Y 3 R p b 2 4 x L 2 V 4 Z W N 1 d G l v b l R p b W V f M T V J T U d T I C g y K S 9 B d X R v U m V t b 3 Z l Z E N v b H V t b n M x L n t O S W 1 n c y w x f S Z x d W 9 0 O y w m c X V v d D t T Z W N 0 a W 9 u M S 9 l e G V j d X R p b 2 5 U a W 1 l X z E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1 N j k 3 Y z U t Y T R j N C 0 0 N D l m L W F l N D g t N T F i Z j c x N z g 2 M j I 3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h U M T Q 6 M T A 6 M T I u O D U 5 M D M 1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y K S 9 B d X R v U m V t b 3 Z l Z E N v b H V t b n M x L n t U a H J l Y W R z L D B 9 J n F 1 b 3 Q 7 L C Z x d W 9 0 O 1 N l Y 3 R p b 2 4 x L 2 V 4 Z W N 1 d G l v b l R p b W V f M z B J T U d T I C g y K S 9 B d X R v U m V t b 3 Z l Z E N v b H V t b n M x L n t O S W 1 n c y w x f S Z x d W 9 0 O y w m c X V v d D t T Z W N 0 a W 9 u M S 9 l e G V j d X R p b 2 5 U a W 1 l X z M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M i k v Q X V 0 b 1 J l b W 9 2 Z W R D b 2 x 1 b W 5 z M S 5 7 V G h y Z W F k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1 J l b G F 0 a W 9 u c 2 h p c E l u Z m 8 m c X V v d D s 6 W 1 1 9 I i A v P j x F b n R y e S B U e X B l P S J G a W x s V G F y Z 2 V 0 I i B W Y W x 1 Z T 0 i c 2 V 4 Z W N 1 d G l v b l R p b W V f M z B J T U d T X 1 8 y I i A v P j x F b n R y e S B U e X B l P S J S Z W N v d m V y e V R h c m d l d F N o Z W V 0 I i B W Y W x 1 Z T 0 i c 1 Y y I i A v P j x F b n R y e S B U e X B l P S J S Z W N v d m V y e V R h c m d l d E N v b H V t b i I g V m F s d W U 9 I m w x N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N T M 4 Z j Q w L W I z M D A t N D B j Y i 0 4 N T h l L T A 0 N D c 4 N T E 5 N m J i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Q 6 M T Q 6 N D M u M D U 2 O D M w M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M p L 0 F 1 d G 9 S Z W 1 v d m V k Q 2 9 s d W 1 u c z E u e 1 R o c m V h Z H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z K S 9 B d X R v U m V t b 3 Z l Z E N v b H V t b n M x L n t U a H J l Y W R z L D B 9 J n F 1 b 3 Q 7 L C Z x d W 9 0 O 1 N l Y 3 R p b 2 4 x L 2 V 4 Z W N 1 d G l v b l R p b W V f M 0 l N R 1 M g K D M p L 0 F 1 d G 9 S Z W 1 v d m V k Q 2 9 s d W 1 u c z E u e 0 5 J b W d z L D F 9 J n F 1 b 3 Q 7 L C Z x d W 9 0 O 1 N l Y 3 R p b 2 4 x L 2 V 4 Z W N 1 d G l v b l R p b W V f M 0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l j N G M 3 N T I t Z D Q 2 O C 0 0 N W Q x L W J h O G Q t Z j F j N j k z O T Z j Z m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Q 6 M T U 6 M T A u N z I w N j I 4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z K S 9 B d X R v U m V t b 3 Z l Z E N v b H V t b n M x L n t U a H J l Y W R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y k v Q X V 0 b 1 J l b W 9 2 Z W R D b 2 x 1 b W 5 z M S 5 7 V G h y Z W F k c y w w f S Z x d W 9 0 O y w m c X V v d D t T Z W N 0 a W 9 u M S 9 l e G V j d X R p b 2 5 U a W 1 l X z E 1 S U 1 H U y A o M y k v Q X V 0 b 1 J l b W 9 2 Z W R D b 2 x 1 b W 5 z M S 5 7 T k l t Z 3 M s M X 0 m c X V v d D s s J n F 1 b 3 Q 7 U 2 V j d G l v b j E v Z X h l Y 3 V 0 a W 9 u V G l t Z V 8 x N U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T h m Z D Q 2 L T Q 5 O D k t N D g z Y y 1 i Y m Y y L T Q x Y T R l N z g 3 Y z l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D o x N T o 1 M y 4 1 O T Q 0 N j E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M p L 0 F 1 d G 9 S Z W 1 v d m V k Q 2 9 s d W 1 u c z E u e 1 R o c m V h Z H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z K S 9 B d X R v U m V t b 3 Z l Z E N v b H V t b n M x L n t U a H J l Y W R z L D B 9 J n F 1 b 3 Q 7 L C Z x d W 9 0 O 1 N l Y 3 R p b 2 4 x L 2 V 4 Z W N 1 d G l v b l R p b W V f M z B J T U d T I C g z K S 9 B d X R v U m V t b 3 Z l Z E N v b H V t b n M x L n t O S W 1 n c y w x f S Z x d W 9 0 O y w m c X V v d D t T Z W N 0 a W 9 u M S 9 l e G V j d X R p b 2 5 U a W 1 l X z M w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z J j Z j k w M y 1 k Y m E 1 L T R h M z U t Y j R h Y S 0 0 N j Y 5 M 2 Y w M m J i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2 O j A x O j E 1 L j A 2 M T Q 4 M z B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0 K S 9 B d X R v U m V t b 3 Z l Z E N v b H V t b n M x L n t U a H J l Y W R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C k v Q X V 0 b 1 J l b W 9 2 Z W R D b 2 x 1 b W 5 z M S 5 7 V G h y Z W F k c y w w f S Z x d W 9 0 O y w m c X V v d D t T Z W N 0 a W 9 u M S 9 l e G V j d X R p b 2 5 U a W 1 l X z N J T U d T I C g 0 K S 9 B d X R v U m V t b 3 Z l Z E N v b H V t b n M x L n t O S W 1 n c y w x f S Z x d W 9 0 O y w m c X V v d D t T Z W N 0 a W 9 u M S 9 l e G V j d X R p b 2 5 U a W 1 l X z N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Z D A w Z T Q z L W M 5 N D M t N G I 1 M y 1 h Y m Z h L T g 1 Y T I y Z D F h O T I z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Y 0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0 K S 9 B d X R v U m V t b 3 Z l Z E N v b H V t b n M x L n t U a H J l Y W R z L D B 9 J n F 1 b 3 Q 7 L C Z x d W 9 0 O 1 N l Y 3 R p b 2 4 x L 2 V 4 Z W N 1 d G l v b l R p b W V f M T V J T U d T I C g 0 K S 9 B d X R v U m V t b 3 Z l Z E N v b H V t b n M x L n t O S W 1 n c y w x f S Z x d W 9 0 O y w m c X V v d D t T Z W N 0 a W 9 u M S 9 l e G V j d X R p b 2 5 U a W 1 l X z E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N C k v Q X V 0 b 1 J l b W 9 2 Z W R D b 2 x 1 b W 5 z M S 5 7 V G h y Z W F k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V Q x N j o w M j o x M C 4 y O D E x M z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J m M 2 N j N i 0 z M j A 1 L T Q 3 O T k t Y T F h Y y 0 5 M 2 Z h Y m Q 2 M G R l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z M E l N R 1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D I 6 N D c u M T Q x O D M y O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0 K S 9 B d X R v U m V t b 3 Z l Z E N v b H V t b n M x L n t U a H J l Y W R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C k v Q X V 0 b 1 J l b W 9 2 Z W R D b 2 x 1 b W 5 z M S 5 7 V G h y Z W F k c y w w f S Z x d W 9 0 O y w m c X V v d D t T Z W N 0 a W 9 u M S 9 l e G V j d X R p b 2 5 U a W 1 l X z M w S U 1 H U y A o N C k v Q X V 0 b 1 J l b W 9 2 Z W R D b 2 x 1 b W 5 z M S 5 7 T k l t Z 3 M s M X 0 m c X V v d D s s J n F 1 b 3 Q 7 U 2 V j d G l v b j E v Z X h l Y 3 V 0 a W 9 u V G l t Z V 8 z M E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O D A x N D A 2 L T h k Y z Y t N D g 1 Z C 0 5 M D Y 3 L W J j Z W Y z M z Q w Z G V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X 0 h p Z 2 h X b 3 J r b G 9 h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2 O j E 5 O j Q 5 L j M 5 N D E y M z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U p L 0 F 1 d G 9 S Z W 1 v d m V k Q 2 9 s d W 1 u c z E u e 1 R o c m V h Z H M s M H 0 m c X V v d D s s J n F 1 b 3 Q 7 U 2 V j d G l v b j E v Z X h l Y 3 V 0 a W 9 u V G l t Z V 8 z M E l N R 1 M g K D U p L 0 F 1 d G 9 S Z W 1 v d m V k Q 2 9 s d W 1 u c z E u e 0 5 J b W d z L D F 9 J n F 1 b 3 Q 7 L C Z x d W 9 0 O 1 N l Y 3 R p b 2 4 x L 2 V 4 Z W N 1 d G l v b l R p b W V f M z B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3 M z U 5 N T A t Y W Q x Y i 0 0 M G Y 1 L T k 1 Y 2 U t M z Q 0 Y m E w Y j I 2 Z m Y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A w S U 1 H U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M E l N R 1 M v Q X V 0 b 1 J l b W 9 2 Z W R D b 2 x 1 b W 5 z M S 5 7 V G h y Z W F k c y w w f S Z x d W 9 0 O y w m c X V v d D t T Z W N 0 a W 9 u M S 9 l e G V j d X R p b 2 5 U a W 1 l X z E w M E l N R 1 M v Q X V 0 b 1 J l b W 9 2 Z W R D b 2 x 1 b W 5 z M S 5 7 T k l t Z 3 M s M X 0 m c X V v d D s s J n F 1 b 3 Q 7 U 2 V j d G l v b j E v Z X h l Y 3 V 0 a W 9 u V G l t Z V 8 x M D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D B J T U d T L 0 F 1 d G 9 S Z W 1 v d m V k Q 2 9 s d W 1 u c z E u e 1 R o c m V h Z H M s M H 0 m c X V v d D s s J n F 1 b 3 Q 7 U 2 V j d G l v b j E v Z X h l Y 3 V 0 a W 9 u V G l t Z V 8 x M D B J T U d T L 0 F 1 d G 9 S Z W 1 v d m V k Q 2 9 s d W 1 u c z E u e 0 5 J b W d z L D F 9 J n F 1 b 3 Q 7 L C Z x d W 9 0 O 1 N l Y 3 R p b 2 4 x L 2 V 4 Z W N 1 d G l v b l R p b W V f M T A w S U 1 H U y 9 B d X R v U m V t b 3 Z l Z E N v b H V t b n M x L n t t Z W F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l U M T Y 6 M j E 6 M j Y u M T E 1 O D U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N D Z l M D V m L W U 5 Z W E t N G R m Y S 0 5 N T d h L T d m M m E w Z D Y 4 Y W M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X 0 h p Z 2 h X b 3 J r b G 9 h Z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y M D B J T U d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j I 6 M D k u M z Y 5 N z g z M 1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M E l N R 1 M v Q X V 0 b 1 J l b W 9 2 Z W R D b 2 x 1 b W 5 z M S 5 7 V G h y Z W F k c y w w f S Z x d W 9 0 O y w m c X V v d D t T Z W N 0 a W 9 u M S 9 l e G V j d X R p b 2 5 U a W 1 l X z I w M E l N R 1 M v Q X V 0 b 1 J l b W 9 2 Z W R D b 2 x 1 b W 5 z M S 5 7 T k l t Z 3 M s M X 0 m c X V v d D s s J n F 1 b 3 Q 7 U 2 V j d G l v b j E v Z X h l Y 3 V 0 a W 9 u V G l t Z V 8 y M D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A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Z j R m N D A z L T g 4 Y W Q t N D I 3 O C 0 4 N z l l L W E w O D k 5 N z A w Y z N h N i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Y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S k v Q X V 0 b 1 J l b W 9 2 Z W R D b 2 x 1 b W 5 z M S 5 7 V G h y Z W F k c y w w f S Z x d W 9 0 O y w m c X V v d D t T Z W N 0 a W 9 u M S 9 l e G V j d X R p b 2 5 U a W 1 l X z N J T U d T I C g 1 K S 9 B d X R v U m V t b 3 Z l Z E N v b H V t b n M x L n t O S W 1 n c y w x f S Z x d W 9 0 O y w m c X V v d D t T Z W N 0 a W 9 u M S 9 l e G V j d X R p b 2 5 U a W 1 l X z N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U p L 0 F 1 d G 9 S Z W 1 v d m V k Q 2 9 s d W 1 u c z E u e 1 R o c m V h Z H M s M H 0 m c X V v d D s s J n F 1 b 3 Q 7 U 2 V j d G l v b j E v Z X h l Y 3 V 0 a W 9 u V G l t Z V 8 z S U 1 H U y A o N S k v Q X V 0 b 1 J l b W 9 2 Z W R D b 2 x 1 b W 5 z M S 5 7 T k l t Z 3 M s M X 0 m c X V v d D s s J n F 1 b 3 Q 7 U 2 V j d G l v b j E v Z X h l Y 3 V 0 a W 9 u V G l t Z V 8 z S U 1 H U y A o N S k v Q X V 0 b 1 J l b W 9 2 Z W R D b 2 x 1 b W 5 z M S 5 7 b W V h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E 5 V D I w O j Q w O j U 3 L j M y M j g y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4 M 2 I 1 N G Q t M 2 M x N S 0 0 Y 2 Y x L T k x N T A t M T V k O W M 0 O D F l M 2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U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j A 6 N D E 6 N D A u O D c 2 M T U 5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1 K S 9 B d X R v U m V t b 3 Z l Z E N v b H V t b n M x L n t U a H J l Y W R z L D B 9 J n F 1 b 3 Q 7 L C Z x d W 9 0 O 1 N l Y 3 R p b 2 4 x L 2 V 4 Z W N 1 d G l v b l R p b W V f M T V J T U d T I C g 1 K S 9 B d X R v U m V t b 3 Z l Z E N v b H V t b n M x L n t O S W 1 n c y w x f S Z x d W 9 0 O y w m c X V v d D t T Z W N 0 a W 9 u M S 9 l e G V j d X R p b 2 5 U a W 1 l X z E 1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N S k v Q X V 0 b 1 J l b W 9 2 Z W R D b 2 x 1 b W 5 z M S 5 7 V G h y Z W F k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O T k w M G Q 0 L W U 0 N m Q t N D V h N y 1 h M D B l L T B m Y T F k O T E 1 M j V j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y M D o 0 M j o x N i 4 z M j k 5 M j k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Y p L 0 F 1 d G 9 S Z W 1 v d m V k Q 2 9 s d W 1 u c z E u e 1 R o c m V h Z H M s M H 0 m c X V v d D s s J n F 1 b 3 Q 7 U 2 V j d G l v b j E v Z X h l Y 3 V 0 a W 9 u V G l t Z V 8 z M E l N R 1 M g K D Y p L 0 F 1 d G 9 S Z W 1 v d m V k Q 2 9 s d W 1 u c z E u e 0 5 J b W d z L D F 9 J n F 1 b 3 Q 7 L C Z x d W 9 0 O 1 N l Y 3 R p b 2 4 x L 2 V 4 Z W N 1 d G l v b l R p b W V f M z B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2 K S 9 B d X R v U m V t b 3 Z l Z E N v b H V t b n M x L n t U a H J l Y W R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k N m R j N 2 U t N 2 J j M y 0 0 M D J h L T l i M z c t O D V m M 2 Q y Z D d k Y z k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z B J T U d T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j A 6 N D g 6 M T M u M D g 4 M j c 1 O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3 K S 9 B d X R v U m V t b 3 Z l Z E N v b H V t b n M x L n t U a H J l Y W R z L D B 9 J n F 1 b 3 Q 7 L C Z x d W 9 0 O 1 N l Y 3 R p b 2 4 x L 2 V 4 Z W N 1 d G l v b l R p b W V f M z B J T U d T I C g 3 K S 9 B d X R v U m V t b 3 Z l Z E N v b H V t b n M x L n t O S W 1 n c y w x f S Z x d W 9 0 O y w m c X V v d D t T Z W N 0 a W 9 u M S 9 l e G V j d X R p b 2 5 U a W 1 l X z M w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y k v Q X V 0 b 1 J l b W 9 2 Z W R D b 2 x 1 b W 5 z M S 5 7 V G h y Z W F k c y w w f S Z x d W 9 0 O y w m c X V v d D t T Z W N 0 a W 9 u M S 9 l e G V j d X R p b 2 5 U a W 1 l X z M w S U 1 H U y A o N y k v Q X V 0 b 1 J l b W 9 2 Z W R D b 2 x 1 b W 5 z M S 5 7 T k l t Z 3 M s M X 0 m c X V v d D s s J n F 1 b 3 Q 7 U 2 V j d G l v b j E v Z X h l Y 3 V 0 a W 9 u V G l t Z V 8 z M E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Q z N G E 2 Z C 0 5 M m V i L T Q x O T E t O D Z j O C 0 z M W R l M z J j N W M w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M D B J T U d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j A 6 N D g 6 N T Y u M T c 1 M z g 3 N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A w S U 1 H U y A o M i k v Q X V 0 b 1 J l b W 9 2 Z W R D b 2 x 1 b W 5 z M S 5 7 V G h y Z W F k c y w w f S Z x d W 9 0 O y w m c X V v d D t T Z W N 0 a W 9 u M S 9 l e G V j d X R p b 2 5 U a W 1 l X z E w M E l N R 1 M g K D I p L 0 F 1 d G 9 S Z W 1 v d m V k Q 2 9 s d W 1 u c z E u e 0 5 J b W d z L D F 9 J n F 1 b 3 Q 7 L C Z x d W 9 0 O 1 N l Y 3 R p b 2 4 x L 2 V 4 Z W N 1 d G l v b l R p b W V f M T A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M E l N R 1 M g K D I p L 0 F 1 d G 9 S Z W 1 v d m V k Q 2 9 s d W 1 u c z E u e 1 R o c m V h Z H M s M H 0 m c X V v d D s s J n F 1 b 3 Q 7 U 2 V j d G l v b j E v Z X h l Y 3 V 0 a W 9 u V G l t Z V 8 x M D B J T U d T I C g y K S 9 B d X R v U m V t b 3 Z l Z E N v b H V t b n M x L n t O S W 1 n c y w x f S Z x d W 9 0 O y w m c X V v d D t T Z W N 0 a W 9 u M S 9 l e G V j d X R p b 2 5 U a W 1 l X z E w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A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Y 3 N z Q x M T I t M 2 F k N y 0 0 N 2 N l L T g 1 Y z Y t Z m M y N T R m O G M 5 N m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I w M E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y M D o 0 O T o 0 O C 4 w M T c 2 N j Y w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y M D B J T U d T I C g y K S 9 B d X R v U m V t b 3 Z l Z E N v b H V t b n M x L n t U a H J l Y W R z L D B 9 J n F 1 b 3 Q 7 L C Z x d W 9 0 O 1 N l Y 3 R p b 2 4 x L 2 V 4 Z W N 1 d G l v b l R p b W V f M j A w S U 1 H U y A o M i k v Q X V 0 b 1 J l b W 9 2 Z W R D b 2 x 1 b W 5 z M S 5 7 T k l t Z 3 M s M X 0 m c X V v d D s s J n F 1 b 3 Q 7 U 2 V j d G l v b j E v Z X h l Y 3 V 0 a W 9 u V G l t Z V 8 y M D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j A w S U 1 H U y A o M i k v Q X V 0 b 1 J l b W 9 2 Z W R D b 2 x 1 b W 5 z M S 5 7 V G h y Z W F k c y w w f S Z x d W 9 0 O y w m c X V v d D t T Z W N 0 a W 9 u M S 9 l e G V j d X R p b 2 5 U a W 1 l X z I w M E l N R 1 M g K D I p L 0 F 1 d G 9 S Z W 1 v d m V k Q 2 9 s d W 1 u c z E u e 0 5 J b W d z L D F 9 J n F 1 b 3 Q 7 L C Z x d W 9 0 O 1 N l Y 3 R p b 2 4 x L 2 V 4 Z W N 1 d G l v b l R p b W V f M j A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y M D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J k N T c 1 Z D Q t Y T l m Y S 0 0 M 2 Y 1 L W F i O G Y t Y z J m M z Q 2 N z U 2 N D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z o 0 N j o x N y 4 2 M D A 3 M T k 5 W i I g L z 4 8 R W 5 0 c n k g V H l w Z T 0 i R m l s b E N v b H V t b l R 5 c G V z I i B W Y W x 1 Z T 0 i c 0 F 3 T U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L 0 F 1 d G 9 S Z W 1 v d m V k Q 2 9 s d W 1 u c z E u e 1 R o c m V h Z H N Q Z X J C b G 9 j a y w w f S Z x d W 9 0 O y w m c X V v d D t T Z W N 0 a W 9 u M S 9 0 Z X N 0 V F B C X z N J T U d T L 0 F 1 d G 9 S Z W 1 v d m V k Q 2 9 s d W 1 u c z E u e 0 5 J b W d z L D F 9 J n F 1 b 3 Q 7 L C Z x d W 9 0 O 1 N l Y 3 R p b 2 4 x L 3 R l c 3 R U U E J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L 0 F 1 d G 9 S Z W 1 v d m V k Q 2 9 s d W 1 u c z E u e 1 R o c m V h Z H N Q Z X J C b G 9 j a y w w f S Z x d W 9 0 O y w m c X V v d D t T Z W N 0 a W 9 u M S 9 0 Z X N 0 V F B C X z N J T U d T L 0 F 1 d G 9 S Z W 1 v d m V k Q 2 9 s d W 1 u c z E u e 0 5 J b W d z L D F 9 J n F 1 b 3 Q 7 L C Z x d W 9 0 O 1 N l Y 3 R p b 2 4 x L 3 R l c 3 R U U E J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R l Y z R l Z C 1 j N j N l L T Q 5 O T c t Y j Z j Y i 0 z Z j c 0 M T Z l N m M x Y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z o 0 N z o w N y 4 z N D Q x M D k 3 W i I g L z 4 8 R W 5 0 c n k g V H l w Z T 0 i R m l s b E N v b H V t b l R 5 c G V z I i B W Y W x 1 Z T 0 i c 0 F 3 T U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9 B d X R v U m V t b 3 Z l Z E N v b H V t b n M x L n t U a H J l Y W R z U G V y Q m x v Y 2 s s M H 0 m c X V v d D s s J n F 1 b 3 Q 7 U 2 V j d G l v b j E v d G V z d F R Q Q l 8 x N U l N R 1 M v Q X V 0 b 1 J l b W 9 2 Z W R D b 2 x 1 b W 5 z M S 5 7 T k l t Z 3 M s M X 0 m c X V v d D s s J n F 1 b 3 Q 7 U 2 V j d G l v b j E v d G V z d F R Q Q l 8 x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9 B d X R v U m V t b 3 Z l Z E N v b H V t b n M x L n t U a H J l Y W R z U G V y Q m x v Y 2 s s M H 0 m c X V v d D s s J n F 1 b 3 Q 7 U 2 V j d G l v b j E v d G V z d F R Q Q l 8 x N U l N R 1 M v Q X V 0 b 1 J l b W 9 2 Z W R D b 2 x 1 b W 5 z M S 5 7 T k l t Z 3 M s M X 0 m c X V v d D s s J n F 1 b 3 Q 7 U 2 V j d G l v b j E v d G V z d F R Q Q l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M T V h Z D M t Y j N l O S 0 0 N j Q 1 L W I 4 Y j c t N G Z l M z l h Z j c 2 M T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c 6 N D c 6 N T U u M D Y 3 N D A 3 M 1 o i I C 8 + P E V u d H J 5 I F R 5 c G U 9 I k Z p b G x D b 2 x 1 b W 5 U e X B l c y I g V m F s d W U 9 I n N B d 0 1 G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v Q X V 0 b 1 J l b W 9 2 Z W R D b 2 x 1 b W 5 z M S 5 7 V G h y Z W F k c 1 B l c k J s b 2 N r L D B 9 J n F 1 b 3 Q 7 L C Z x d W 9 0 O 1 N l Y 3 R p b 2 4 x L 3 R l c 3 R U U E J f M z B J T U d T L 0 F 1 d G 9 S Z W 1 v d m V k Q 2 9 s d W 1 u c z E u e 0 5 J b W d z L D F 9 J n F 1 b 3 Q 7 L C Z x d W 9 0 O 1 N l Y 3 R p b 2 4 x L 3 R l c 3 R U U E J f M z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v Q X V 0 b 1 J l b W 9 2 Z W R D b 2 x 1 b W 5 z M S 5 7 V G h y Z W F k c 1 B l c k J s b 2 N r L D B 9 J n F 1 b 3 Q 7 L C Z x d W 9 0 O 1 N l Y 3 R p b 2 4 x L 3 R l c 3 R U U E J f M z B J T U d T L 0 F 1 d G 9 S Z W 1 v d m V k Q 2 9 s d W 1 u c z E u e 0 5 J b W d z L D F 9 J n F 1 b 3 Q 7 L C Z x d W 9 0 O 1 N l Y 3 R p b 2 4 x L 3 R l c 3 R U U E J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M 1 O D U 4 M j M t N z V h Y i 0 0 M z c 0 L W F m Z T U t N D Q w N D d m Y 2 V h M j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F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O D o y M T o y N y 4 w N z A w N z Q 2 W i I g L z 4 8 R W 5 0 c n k g V H l w Z T 0 i R m l s b E N v b H V t b l R 5 c G V z I i B W Y W x 1 Z T 0 i c 0 F 3 T U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y K S 9 B d X R v U m V t b 3 Z l Z E N v b H V t b n M x L n t U a H J l Y W R z U G V y Q m x v Y 2 s s M H 0 m c X V v d D s s J n F 1 b 3 Q 7 U 2 V j d G l v b j E v d G V z d F R Q Q l 8 z S U 1 H U y A o M i k v Q X V 0 b 1 J l b W 9 2 Z W R D b 2 x 1 b W 5 z M S 5 7 T k l t Z 3 M s M X 0 m c X V v d D s s J n F 1 b 3 Q 7 U 2 V j d G l v b j E v d G V z d F R Q Q l 8 z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y K S 9 B d X R v U m V t b 3 Z l Z E N v b H V t b n M x L n t U a H J l Y W R z U G V y Q m x v Y 2 s s M H 0 m c X V v d D s s J n F 1 b 3 Q 7 U 2 V j d G l v b j E v d G V z d F R Q Q l 8 z S U 1 H U y A o M i k v Q X V 0 b 1 J l b W 9 2 Z W R D b 2 x 1 b W 5 z M S 5 7 T k l t Z 3 M s M X 0 m c X V v d D s s J n F 1 b 3 Q 7 U 2 V j d G l v b j E v d G V z d F R Q Q l 8 z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2 R i M z Y 5 Z C 0 5 N m J i L T Q 4 M j U t O D c 3 O S 1 m O G Z i Y W J j M D Q x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V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O D o y M j o w N S 4 z O T I 5 O D U x W i I g L z 4 8 R W 5 0 c n k g V H l w Z T 0 i R m l s b E N v b H V t b l R 5 c G V z I i B W Y W x 1 Z T 0 i c 0 F 3 T U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M i k v Q X V 0 b 1 J l b W 9 2 Z W R D b 2 x 1 b W 5 z M S 5 7 V G h y Z W F k c 1 B l c k J s b 2 N r L D B 9 J n F 1 b 3 Q 7 L C Z x d W 9 0 O 1 N l Y 3 R p b 2 4 x L 3 R l c 3 R U U E J f M T V J T U d T I C g y K S 9 B d X R v U m V t b 3 Z l Z E N v b H V t b n M x L n t O S W 1 n c y w x f S Z x d W 9 0 O y w m c X V v d D t T Z W N 0 a W 9 u M S 9 0 Z X N 0 V F B C X z E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M i k v Q X V 0 b 1 J l b W 9 2 Z W R D b 2 x 1 b W 5 z M S 5 7 V G h y Z W F k c 1 B l c k J s b 2 N r L D B 9 J n F 1 b 3 Q 7 L C Z x d W 9 0 O 1 N l Y 3 R p b 2 4 x L 3 R l c 3 R U U E J f M T V J T U d T I C g y K S 9 B d X R v U m V t b 3 Z l Z E N v b H V t b n M x L n t O S W 1 n c y w x f S Z x d W 9 0 O y w m c X V v d D t T Z W N 0 a W 9 u M S 9 0 Z X N 0 V F B C X z E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w M D l m Y m Y t Z G E w M i 0 0 Y W R i L W I x N T E t N j B l Z G N j Y 2 I 1 O T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F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g 6 M j I 6 M z Y u O T g 1 O D A 5 N 1 o i I C 8 + P E V u d H J 5 I F R 5 c G U 9 I k Z p b G x D b 2 x 1 b W 5 U e X B l c y I g V m F s d W U 9 I n N B d 0 1 G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I p L 0 F 1 d G 9 S Z W 1 v d m V k Q 2 9 s d W 1 u c z E u e 1 R o c m V h Z H N Q Z X J C b G 9 j a y w w f S Z x d W 9 0 O y w m c X V v d D t T Z W N 0 a W 9 u M S 9 0 Z X N 0 V F B C X z M w S U 1 H U y A o M i k v Q X V 0 b 1 J l b W 9 2 Z W R D b 2 x 1 b W 5 z M S 5 7 T k l t Z 3 M s M X 0 m c X V v d D s s J n F 1 b 3 Q 7 U 2 V j d G l v b j E v d G V z d F R Q Q l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I p L 0 F 1 d G 9 S Z W 1 v d m V k Q 2 9 s d W 1 u c z E u e 1 R o c m V h Z H N Q Z X J C b G 9 j a y w w f S Z x d W 9 0 O y w m c X V v d D t T Z W N 0 a W 9 u M S 9 0 Z X N 0 V F B C X z M w S U 1 H U y A o M i k v Q X V 0 b 1 J l b W 9 2 Z W R D b 2 x 1 b W 5 z M S 5 7 T k l t Z 3 M s M X 0 m c X V v d D s s J n F 1 b 3 Q 7 U 2 V j d G l v b j E v d G V z d F R Q Q l 8 z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B t G P 3 Q P Q 0 T Q 3 U w p c + a 0 W x h K A P 5 m L 0 F 5 N o a w d 6 J A b J j X A A A A A A O g A A A A A I A A C A A A A C 8 D A 2 6 A Z 6 V 1 4 L Q l X U p 0 i V m a T 9 Y 0 J R I S E b B H v 9 3 A A i w m 1 A A A A A B 8 s A S b i w w I k o g n Z k l j w u m U U r k d k S E n c / y 9 j W o k g P d h v F Z T o L S Y 3 u S c 6 4 q p f / J 6 g P W r m C T d b l b E N w V H r 8 7 i v i n F Z G F 2 + c G d d h L k w w g L h k c G E A A A A D 1 n 1 n d B 0 + R c 4 L h X R j 8 W R F d P H s b 5 A F h b 5 C R 7 V M d f g B r j u 8 4 c a H g q m R n N j Z Y Z 4 N I i C C n g R K 7 B 2 e + o D Y G 1 o U t F m H 8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V1</vt:lpstr>
      <vt:lpstr>V1_TPB</vt:lpstr>
      <vt:lpstr>V2</vt:lpstr>
      <vt:lpstr>V3</vt:lpstr>
      <vt:lpstr>V4</vt:lpstr>
      <vt:lpstr>V4_HighWorkload</vt:lpstr>
      <vt:lpstr>V5</vt:lpstr>
      <vt:lpstr>V5_HighWorkload</vt:lpstr>
      <vt:lpstr>V5_TPB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2025-05-21T18:24:25Z</dcterms:modified>
</cp:coreProperties>
</file>