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B48AF7FD-ACC0-4884-A42D-EA4580D7EC49}" xr6:coauthVersionLast="47" xr6:coauthVersionMax="47" xr10:uidLastSave="{00000000-0000-0000-0000-000000000000}"/>
  <bookViews>
    <workbookView xWindow="-110" yWindow="-110" windowWidth="38620" windowHeight="21820" activeTab="7" xr2:uid="{00000000-000D-0000-FFFF-FFFF00000000}"/>
  </bookViews>
  <sheets>
    <sheet name="V1" sheetId="1" r:id="rId1"/>
    <sheet name="V1_TPB" sheetId="10" r:id="rId2"/>
    <sheet name="V2" sheetId="2" r:id="rId3"/>
    <sheet name="V2_TPB" sheetId="11" r:id="rId4"/>
    <sheet name="V3" sheetId="3" r:id="rId5"/>
    <sheet name="V3_TPB" sheetId="12" r:id="rId6"/>
    <sheet name="V4" sheetId="4" r:id="rId7"/>
    <sheet name="V4_TPB" sheetId="13" r:id="rId8"/>
    <sheet name="V4_HighWorkload" sheetId="5" r:id="rId9"/>
    <sheet name="V5" sheetId="7" r:id="rId10"/>
    <sheet name="V5_HighWorkload" sheetId="8" r:id="rId11"/>
    <sheet name="V5_TPB" sheetId="9" r:id="rId12"/>
    <sheet name="Comparison" sheetId="6" r:id="rId13"/>
  </sheets>
  <definedNames>
    <definedName name="DatiEsterni_1" localSheetId="0" hidden="1">'V1'!$A$1:$C$16</definedName>
    <definedName name="DatiEsterni_1" localSheetId="1" hidden="1">V1_TPB!$A$1:$C$7</definedName>
    <definedName name="DatiEsterni_1" localSheetId="2" hidden="1">'V2'!$A$1:$C$16</definedName>
    <definedName name="DatiEsterni_1" localSheetId="3" hidden="1">V2_TPB!$A$1:$C$7</definedName>
    <definedName name="DatiEsterni_1" localSheetId="4" hidden="1">'V3'!$A$1:$C$16</definedName>
    <definedName name="DatiEsterni_1" localSheetId="5" hidden="1">V3_TPB!$A$1:$C$7</definedName>
    <definedName name="DatiEsterni_1" localSheetId="6" hidden="1">'V4'!$A$1:$C$16</definedName>
    <definedName name="DatiEsterni_1" localSheetId="8" hidden="1">V4_HighWorkload!$A$1:$C$10</definedName>
    <definedName name="DatiEsterni_1" localSheetId="7" hidden="1">V4_TPB!$A$1:$C$7</definedName>
    <definedName name="DatiEsterni_1" localSheetId="9" hidden="1">'V5'!$A$1:$C$16</definedName>
    <definedName name="DatiEsterni_1" localSheetId="10" hidden="1">V5_HighWorkload!$A$1:$C$10</definedName>
    <definedName name="DatiEsterni_1" localSheetId="11" hidden="1">V5_TPB!$A$1:$C$7</definedName>
    <definedName name="DatiEsterni_2" localSheetId="0" hidden="1">'V1'!$H$1:$J$16</definedName>
    <definedName name="DatiEsterni_2" localSheetId="1" hidden="1">V1_TPB!$E$1:$G$7</definedName>
    <definedName name="DatiEsterni_2" localSheetId="2" hidden="1">'V2'!$H$1:$J$16</definedName>
    <definedName name="DatiEsterni_2" localSheetId="3" hidden="1">V2_TPB!$E$1:$G$7</definedName>
    <definedName name="DatiEsterni_2" localSheetId="4" hidden="1">'V3'!$H$1:$J$16</definedName>
    <definedName name="DatiEsterni_2" localSheetId="5" hidden="1">V3_TPB!$E$1:$G$7</definedName>
    <definedName name="DatiEsterni_2" localSheetId="6" hidden="1">'V4'!$H$1:$J$16</definedName>
    <definedName name="DatiEsterni_2" localSheetId="8" hidden="1">V4_HighWorkload!$H$1:$J$10</definedName>
    <definedName name="DatiEsterni_2" localSheetId="7" hidden="1">V4_TPB!$E$1:$G$7</definedName>
    <definedName name="DatiEsterni_2" localSheetId="9" hidden="1">'V5'!$H$1:$J$16</definedName>
    <definedName name="DatiEsterni_2" localSheetId="10" hidden="1">V5_HighWorkload!$H$1:$J$10</definedName>
    <definedName name="DatiEsterni_2" localSheetId="11" hidden="1">V5_TPB!$E$1:$G$7</definedName>
    <definedName name="DatiEsterni_3" localSheetId="0" hidden="1">'V1'!$O$1:$Q$16</definedName>
    <definedName name="DatiEsterni_3" localSheetId="1" hidden="1">V1_TPB!$I$1:$K$7</definedName>
    <definedName name="DatiEsterni_3" localSheetId="2" hidden="1">'V2'!$O$1:$Q$16</definedName>
    <definedName name="DatiEsterni_3" localSheetId="3" hidden="1">V2_TPB!$I$1:$K$7</definedName>
    <definedName name="DatiEsterni_3" localSheetId="4" hidden="1">'V3'!$O$1:$Q$16</definedName>
    <definedName name="DatiEsterni_3" localSheetId="5" hidden="1">V3_TPB!$I$1:$K$7</definedName>
    <definedName name="DatiEsterni_3" localSheetId="6" hidden="1">'V4'!$O$1:$Q$16</definedName>
    <definedName name="DatiEsterni_3" localSheetId="8" hidden="1">V4_HighWorkload!$O$1:$Q$10</definedName>
    <definedName name="DatiEsterni_3" localSheetId="7" hidden="1">V4_TPB!$I$1:$K$7</definedName>
    <definedName name="DatiEsterni_3" localSheetId="9" hidden="1">'V5'!$O$1:$Q$16</definedName>
    <definedName name="DatiEsterni_3" localSheetId="10" hidden="1">V5_HighWorkload!$O$1:$Q$10</definedName>
    <definedName name="DatiEsterni_3" localSheetId="11" hidden="1">V5_TPB!$I$1:$K$7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7" l="1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2" i="7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D2" i="8"/>
  <c r="D3" i="8"/>
  <c r="D4" i="8"/>
  <c r="D5" i="8"/>
  <c r="D6" i="8"/>
  <c r="D7" i="8"/>
  <c r="D8" i="8"/>
  <c r="D9" i="8"/>
  <c r="D10" i="8"/>
  <c r="E2" i="8"/>
  <c r="E3" i="8"/>
  <c r="E4" i="8"/>
  <c r="E5" i="8"/>
  <c r="E6" i="8"/>
  <c r="E7" i="8"/>
  <c r="E8" i="8"/>
  <c r="E9" i="8"/>
  <c r="E10" i="8"/>
  <c r="F2" i="8"/>
  <c r="F3" i="8"/>
  <c r="F4" i="8"/>
  <c r="F5" i="8"/>
  <c r="F6" i="8"/>
  <c r="F7" i="8"/>
  <c r="F8" i="8"/>
  <c r="F9" i="8"/>
  <c r="F10" i="8"/>
  <c r="K2" i="8"/>
  <c r="K3" i="8"/>
  <c r="K4" i="8"/>
  <c r="K5" i="8"/>
  <c r="K6" i="8"/>
  <c r="K7" i="8"/>
  <c r="K8" i="8"/>
  <c r="K9" i="8"/>
  <c r="K10" i="8"/>
  <c r="L2" i="8"/>
  <c r="L3" i="8"/>
  <c r="L4" i="8"/>
  <c r="L5" i="8"/>
  <c r="L6" i="8"/>
  <c r="L7" i="8"/>
  <c r="L8" i="8"/>
  <c r="L9" i="8"/>
  <c r="L10" i="8"/>
  <c r="M2" i="8"/>
  <c r="M3" i="8"/>
  <c r="M4" i="8"/>
  <c r="M5" i="8"/>
  <c r="M6" i="8"/>
  <c r="M7" i="8"/>
  <c r="M8" i="8"/>
  <c r="M9" i="8"/>
  <c r="M10" i="8"/>
  <c r="R2" i="8"/>
  <c r="R3" i="8"/>
  <c r="R4" i="8"/>
  <c r="R5" i="8"/>
  <c r="R6" i="8"/>
  <c r="R7" i="8"/>
  <c r="R8" i="8"/>
  <c r="R9" i="8"/>
  <c r="R10" i="8"/>
  <c r="S2" i="8"/>
  <c r="S3" i="8"/>
  <c r="S4" i="8"/>
  <c r="S5" i="8"/>
  <c r="S6" i="8"/>
  <c r="S7" i="8"/>
  <c r="S8" i="8"/>
  <c r="S9" i="8"/>
  <c r="S10" i="8"/>
  <c r="T2" i="8"/>
  <c r="T3" i="8"/>
  <c r="T4" i="8"/>
  <c r="T5" i="8"/>
  <c r="T6" i="8"/>
  <c r="T7" i="8"/>
  <c r="T8" i="8"/>
  <c r="T9" i="8"/>
  <c r="T10" i="8"/>
  <c r="D2" i="5"/>
  <c r="D3" i="5"/>
  <c r="D4" i="5"/>
  <c r="D5" i="5"/>
  <c r="D6" i="5"/>
  <c r="D7" i="5"/>
  <c r="D8" i="5"/>
  <c r="D9" i="5"/>
  <c r="D10" i="5"/>
  <c r="E2" i="5"/>
  <c r="E3" i="5"/>
  <c r="E4" i="5"/>
  <c r="E5" i="5"/>
  <c r="E6" i="5"/>
  <c r="E7" i="5"/>
  <c r="E8" i="5"/>
  <c r="E9" i="5"/>
  <c r="E10" i="5"/>
  <c r="F2" i="5"/>
  <c r="F3" i="5"/>
  <c r="F4" i="5"/>
  <c r="F5" i="5"/>
  <c r="F6" i="5"/>
  <c r="F7" i="5"/>
  <c r="F8" i="5"/>
  <c r="F9" i="5"/>
  <c r="F10" i="5"/>
  <c r="K2" i="5"/>
  <c r="K3" i="5"/>
  <c r="K4" i="5"/>
  <c r="K5" i="5"/>
  <c r="K6" i="5"/>
  <c r="K7" i="5"/>
  <c r="K8" i="5"/>
  <c r="K9" i="5"/>
  <c r="K10" i="5"/>
  <c r="L2" i="5"/>
  <c r="L3" i="5"/>
  <c r="L4" i="5"/>
  <c r="L5" i="5"/>
  <c r="L6" i="5"/>
  <c r="L7" i="5"/>
  <c r="L8" i="5"/>
  <c r="L9" i="5"/>
  <c r="L10" i="5"/>
  <c r="M2" i="5"/>
  <c r="M3" i="5"/>
  <c r="M4" i="5"/>
  <c r="M5" i="5"/>
  <c r="M6" i="5"/>
  <c r="M7" i="5"/>
  <c r="M8" i="5"/>
  <c r="M9" i="5"/>
  <c r="M10" i="5"/>
  <c r="R2" i="5"/>
  <c r="R3" i="5"/>
  <c r="R4" i="5"/>
  <c r="R5" i="5"/>
  <c r="R6" i="5"/>
  <c r="R7" i="5"/>
  <c r="R8" i="5"/>
  <c r="R9" i="5"/>
  <c r="R10" i="5"/>
  <c r="S2" i="5"/>
  <c r="S3" i="5"/>
  <c r="S4" i="5"/>
  <c r="S5" i="5"/>
  <c r="S6" i="5"/>
  <c r="S7" i="5"/>
  <c r="S8" i="5"/>
  <c r="S9" i="5"/>
  <c r="S10" i="5"/>
  <c r="T2" i="5"/>
  <c r="T3" i="5"/>
  <c r="T4" i="5"/>
  <c r="T5" i="5"/>
  <c r="T6" i="5"/>
  <c r="T7" i="5"/>
  <c r="T8" i="5"/>
  <c r="T9" i="5"/>
  <c r="T1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3F62084F-9D8A-4B41-99C2-74CDEC0F3B1F}" keepAlive="1" name="Query - executionTime_100IMGS (2)" description="Connessione alla query 'executionTime_100IMGS (2)' nella cartella di lavoro." type="5" refreshedVersion="8" background="1" saveData="1">
    <dbPr connection="Provider=Microsoft.Mashup.OleDb.1;Data Source=$Workbook$;Location=&quot;executionTime_100IMGS (2)&quot;;Extended Properties=&quot;&quot;" command="SELECT * FROM [executionTime_100IMGS (2)]"/>
  </connection>
  <connection id="3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4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5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6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7" xr16:uid="{3B4A9071-EE06-498D-B797-57C000DFE502}" keepAlive="1" name="Query - executionTime_15IMGS (5)" description="Connessione alla query 'executionTime_15IMGS (5)' nella cartella di lavoro." type="5" refreshedVersion="8" background="1" saveData="1">
    <dbPr connection="Provider=Microsoft.Mashup.OleDb.1;Data Source=$Workbook$;Location=&quot;executionTime_15IMGS (5)&quot;;Extended Properties=&quot;&quot;" command="SELECT * FROM [executionTime_15IMGS (5)]"/>
  </connection>
  <connection id="8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9" xr16:uid="{6580A2E5-ED5A-4CA6-9B67-B8AA5325675C}" keepAlive="1" name="Query - executionTime_200IMGS (2)" description="Connessione alla query 'executionTime_200IMGS (2)' nella cartella di lavoro." type="5" refreshedVersion="8" background="1" saveData="1">
    <dbPr connection="Provider=Microsoft.Mashup.OleDb.1;Data Source=$Workbook$;Location=&quot;executionTime_200IMGS (2)&quot;;Extended Properties=&quot;&quot;" command="SELECT * FROM [executionTime_200IMGS (2)]"/>
  </connection>
  <connection id="10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11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12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3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4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5" xr16:uid="{A8B90542-2AA3-4A03-A119-2D06102E7341}" keepAlive="1" name="Query - executionTime_30IMGS (6)" description="Connessione alla query 'executionTime_30IMGS (6)' nella cartella di lavoro." type="5" refreshedVersion="8" background="1" saveData="1">
    <dbPr connection="Provider=Microsoft.Mashup.OleDb.1;Data Source=$Workbook$;Location=&quot;executionTime_30IMGS (6)&quot;;Extended Properties=&quot;&quot;" command="SELECT * FROM [executionTime_30IMGS (6)]"/>
  </connection>
  <connection id="16" xr16:uid="{F46C45FA-A626-44AD-9E20-7F366BB413F7}" keepAlive="1" name="Query - executionTime_30IMGS (7)" description="Connessione alla query 'executionTime_30IMGS (7)' nella cartella di lavoro." type="5" refreshedVersion="8" background="1" saveData="1">
    <dbPr connection="Provider=Microsoft.Mashup.OleDb.1;Data Source=$Workbook$;Location=&quot;executionTime_30IMGS (7)&quot;;Extended Properties=&quot;&quot;" command="SELECT * FROM [executionTime_30IMGS (7)]"/>
  </connection>
  <connection id="1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20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  <connection id="21" xr16:uid="{210244B0-D71C-4E7C-8824-B496D7740A1B}" keepAlive="1" name="Query - executionTime_3IMGS (5)" description="Connessione alla query 'executionTime_3IMGS (5)' nella cartella di lavoro." type="5" refreshedVersion="8" background="1" saveData="1">
    <dbPr connection="Provider=Microsoft.Mashup.OleDb.1;Data Source=$Workbook$;Location=&quot;executionTime_3IMGS (5)&quot;;Extended Properties=&quot;&quot;" command="SELECT * FROM [executionTime_3IMGS (5)]"/>
  </connection>
  <connection id="22" xr16:uid="{4189508C-D160-46CE-9FB1-5688C83AA6B8}" keepAlive="1" name="Query - testTPB_15IMGS" description="Connessione alla query 'testTPB_15IMGS' nella cartella di lavoro." type="5" refreshedVersion="8" background="1" saveData="1">
    <dbPr connection="Provider=Microsoft.Mashup.OleDb.1;Data Source=$Workbook$;Location=testTPB_15IMGS;Extended Properties=&quot;&quot;" command="SELECT * FROM [testTPB_15IMGS]"/>
  </connection>
  <connection id="23" xr16:uid="{1D5523C9-6F93-4DB2-921F-E2EFE618C422}" keepAlive="1" name="Query - testTPB_15IMGS (2)" description="Connessione alla query 'testTPB_15IMGS (2)' nella cartella di lavoro." type="5" refreshedVersion="8" background="1" saveData="1">
    <dbPr connection="Provider=Microsoft.Mashup.OleDb.1;Data Source=$Workbook$;Location=&quot;testTPB_15IMGS (2)&quot;;Extended Properties=&quot;&quot;" command="SELECT * FROM [testTPB_15IMGS (2)]"/>
  </connection>
  <connection id="24" xr16:uid="{C99BBC31-95FA-4D77-8668-0196DCD0151A}" keepAlive="1" name="Query - testTPB_15IMGS (3)" description="Connessione alla query 'testTPB_15IMGS (3)' nella cartella di lavoro." type="5" refreshedVersion="8" background="1" saveData="1">
    <dbPr connection="Provider=Microsoft.Mashup.OleDb.1;Data Source=$Workbook$;Location=&quot;testTPB_15IMGS (3)&quot;;Extended Properties=&quot;&quot;" command="SELECT * FROM [testTPB_15IMGS (3)]"/>
  </connection>
  <connection id="25" xr16:uid="{99BFF949-12AE-4F57-9FEC-5AF97A7A3D62}" keepAlive="1" name="Query - testTPB_15IMGS (4)" description="Connessione alla query 'testTPB_15IMGS (4)' nella cartella di lavoro." type="5" refreshedVersion="8" background="1" saveData="1">
    <dbPr connection="Provider=Microsoft.Mashup.OleDb.1;Data Source=$Workbook$;Location=&quot;testTPB_15IMGS (4)&quot;;Extended Properties=&quot;&quot;" command="SELECT * FROM [testTPB_15IMGS (4)]"/>
  </connection>
  <connection id="26" xr16:uid="{BB6EB9B6-35FD-4FCA-B34B-2F81E05EC0DC}" keepAlive="1" name="Query - testTPB_15IMGS (5)" description="Connessione alla query 'testTPB_15IMGS (5)' nella cartella di lavoro." type="5" refreshedVersion="8" background="1" saveData="1">
    <dbPr connection="Provider=Microsoft.Mashup.OleDb.1;Data Source=$Workbook$;Location=&quot;testTPB_15IMGS (5)&quot;;Extended Properties=&quot;&quot;" command="SELECT * FROM [testTPB_15IMGS (5)]"/>
  </connection>
  <connection id="27" xr16:uid="{6593C9E9-75E1-4B27-869C-875EAC5FAC74}" keepAlive="1" name="Query - testTPB_30IMGS" description="Connessione alla query 'testTPB_30IMGS' nella cartella di lavoro." type="5" refreshedVersion="8" background="1" saveData="1">
    <dbPr connection="Provider=Microsoft.Mashup.OleDb.1;Data Source=$Workbook$;Location=testTPB_30IMGS;Extended Properties=&quot;&quot;" command="SELECT * FROM [testTPB_30IMGS]"/>
  </connection>
  <connection id="28" xr16:uid="{52DA4DC0-67AF-4B26-B0CB-FE3826ADDA54}" keepAlive="1" name="Query - testTPB_30IMGS (2)" description="Connessione alla query 'testTPB_30IMGS (2)' nella cartella di lavoro." type="5" refreshedVersion="8" background="1" saveData="1">
    <dbPr connection="Provider=Microsoft.Mashup.OleDb.1;Data Source=$Workbook$;Location=&quot;testTPB_30IMGS (2)&quot;;Extended Properties=&quot;&quot;" command="SELECT * FROM [testTPB_30IMGS (2)]"/>
  </connection>
  <connection id="29" xr16:uid="{4FE0956E-FD6E-4D3C-BF2C-725A85427A3E}" keepAlive="1" name="Query - testTPB_30IMGS (3)" description="Connessione alla query 'testTPB_30IMGS (3)' nella cartella di lavoro." type="5" refreshedVersion="8" background="1" saveData="1">
    <dbPr connection="Provider=Microsoft.Mashup.OleDb.1;Data Source=$Workbook$;Location=&quot;testTPB_30IMGS (3)&quot;;Extended Properties=&quot;&quot;" command="SELECT * FROM [testTPB_30IMGS (3)]"/>
  </connection>
  <connection id="30" xr16:uid="{2D0816A6-E349-4342-B619-602904E05138}" keepAlive="1" name="Query - testTPB_30IMGS (4)" description="Connessione alla query 'testTPB_30IMGS (4)' nella cartella di lavoro." type="5" refreshedVersion="8" background="1" saveData="1">
    <dbPr connection="Provider=Microsoft.Mashup.OleDb.1;Data Source=$Workbook$;Location=&quot;testTPB_30IMGS (4)&quot;;Extended Properties=&quot;&quot;" command="SELECT * FROM [testTPB_30IMGS (4)]"/>
  </connection>
  <connection id="31" xr16:uid="{3B094050-AF1A-48D4-9317-F3811A81D320}" keepAlive="1" name="Query - testTPB_30IMGS (5)" description="Connessione alla query 'testTPB_30IMGS (5)' nella cartella di lavoro." type="5" refreshedVersion="8" background="1" saveData="1">
    <dbPr connection="Provider=Microsoft.Mashup.OleDb.1;Data Source=$Workbook$;Location=&quot;testTPB_30IMGS (5)&quot;;Extended Properties=&quot;&quot;" command="SELECT * FROM [testTPB_30IMGS (5)]"/>
  </connection>
  <connection id="32" xr16:uid="{CFFB2AAE-1AD0-43E3-A92E-D93AAEDFEFF7}" keepAlive="1" name="Query - testTPB_3IMGS" description="Connessione alla query 'testTPB_3IMGS' nella cartella di lavoro." type="5" refreshedVersion="8" background="1" saveData="1">
    <dbPr connection="Provider=Microsoft.Mashup.OleDb.1;Data Source=$Workbook$;Location=testTPB_3IMGS;Extended Properties=&quot;&quot;" command="SELECT * FROM [testTPB_3IMGS]"/>
  </connection>
  <connection id="33" xr16:uid="{8C333EDA-0631-4ABF-8ACA-5E439B78D63D}" keepAlive="1" name="Query - testTPB_3IMGS (2)" description="Connessione alla query 'testTPB_3IMGS (2)' nella cartella di lavoro." type="5" refreshedVersion="8" background="1" saveData="1">
    <dbPr connection="Provider=Microsoft.Mashup.OleDb.1;Data Source=$Workbook$;Location=&quot;testTPB_3IMGS (2)&quot;;Extended Properties=&quot;&quot;" command="SELECT * FROM [testTPB_3IMGS (2)]"/>
  </connection>
  <connection id="34" xr16:uid="{62F372CE-3864-451D-AB35-2923B822AE47}" keepAlive="1" name="Query - testTPB_3IMGS (3)" description="Connessione alla query 'testTPB_3IMGS (3)' nella cartella di lavoro." type="5" refreshedVersion="8" background="1" saveData="1">
    <dbPr connection="Provider=Microsoft.Mashup.OleDb.1;Data Source=$Workbook$;Location=&quot;testTPB_3IMGS (3)&quot;;Extended Properties=&quot;&quot;" command="SELECT * FROM [testTPB_3IMGS (3)]"/>
  </connection>
  <connection id="35" xr16:uid="{F5A21458-5E1A-4DEF-9CB3-5DD8C8048C86}" keepAlive="1" name="Query - testTPB_3IMGS (4)" description="Connessione alla query 'testTPB_3IMGS (4)' nella cartella di lavoro." type="5" refreshedVersion="8" background="1" saveData="1">
    <dbPr connection="Provider=Microsoft.Mashup.OleDb.1;Data Source=$Workbook$;Location=&quot;testTPB_3IMGS (4)&quot;;Extended Properties=&quot;&quot;" command="SELECT * FROM [testTPB_3IMGS (4)]"/>
  </connection>
  <connection id="36" xr16:uid="{E77F11DC-7483-4A48-BBA7-F2C9F0007220}" keepAlive="1" name="Query - testTPB_3IMGS (5)" description="Connessione alla query 'testTPB_3IMGS (5)' nella cartella di lavoro." type="5" refreshedVersion="8" background="1" saveData="1">
    <dbPr connection="Provider=Microsoft.Mashup.OleDb.1;Data Source=$Workbook$;Location=&quot;testTPB_3IMGS (5)&quot;;Extended Properties=&quot;&quot;" command="SELECT * FROM [testTPB_3IMGS (5)]"/>
  </connection>
</connections>
</file>

<file path=xl/sharedStrings.xml><?xml version="1.0" encoding="utf-8"?>
<sst xmlns="http://schemas.openxmlformats.org/spreadsheetml/2006/main" count="171" uniqueCount="8">
  <si>
    <t>Threads</t>
  </si>
  <si>
    <t>NImgs</t>
  </si>
  <si>
    <t>mean</t>
  </si>
  <si>
    <t>Colonna1</t>
  </si>
  <si>
    <t>Colonna2</t>
  </si>
  <si>
    <t>Colonna3</t>
  </si>
  <si>
    <t>ThreadsPerBlock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</si>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</sst>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'V1'!$C$2:$C$16</c:f>
              <c:numCache>
                <c:formatCode>General</c:formatCode>
                <c:ptCount val="15"/>
                <c:pt idx="0">
                  <c:v>101287.094</c:v>
                </c:pt>
                <c:pt idx="1">
                  <c:v>51181.59</c:v>
                </c:pt>
                <c:pt idx="2">
                  <c:v>25724.396000000001</c:v>
                </c:pt>
                <c:pt idx="3">
                  <c:v>13160.434999999999</c:v>
                </c:pt>
                <c:pt idx="4">
                  <c:v>6578.5429999999997</c:v>
                </c:pt>
                <c:pt idx="5">
                  <c:v>3535.5619999999999</c:v>
                </c:pt>
                <c:pt idx="6">
                  <c:v>2023.65</c:v>
                </c:pt>
                <c:pt idx="7">
                  <c:v>1011.832</c:v>
                </c:pt>
                <c:pt idx="8">
                  <c:v>508.20400000000001</c:v>
                </c:pt>
                <c:pt idx="9">
                  <c:v>506.84199999999998</c:v>
                </c:pt>
                <c:pt idx="10">
                  <c:v>506.8</c:v>
                </c:pt>
                <c:pt idx="11">
                  <c:v>508.209</c:v>
                </c:pt>
                <c:pt idx="12">
                  <c:v>500.72</c:v>
                </c:pt>
                <c:pt idx="13">
                  <c:v>500.87200000000001</c:v>
                </c:pt>
                <c:pt idx="14">
                  <c:v>500.34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'V1'!$J$2:$J$16</c:f>
              <c:numCache>
                <c:formatCode>General</c:formatCode>
                <c:ptCount val="15"/>
                <c:pt idx="0">
                  <c:v>508320.25</c:v>
                </c:pt>
                <c:pt idx="1">
                  <c:v>255424.82800000001</c:v>
                </c:pt>
                <c:pt idx="2">
                  <c:v>127524.898</c:v>
                </c:pt>
                <c:pt idx="3">
                  <c:v>63922.188000000002</c:v>
                </c:pt>
                <c:pt idx="4">
                  <c:v>32353.322</c:v>
                </c:pt>
                <c:pt idx="5">
                  <c:v>16231.641</c:v>
                </c:pt>
                <c:pt idx="6">
                  <c:v>8134.3940000000002</c:v>
                </c:pt>
                <c:pt idx="7">
                  <c:v>4112.99</c:v>
                </c:pt>
                <c:pt idx="8">
                  <c:v>2070.73</c:v>
                </c:pt>
                <c:pt idx="9">
                  <c:v>1067.8209999999999</c:v>
                </c:pt>
                <c:pt idx="10">
                  <c:v>611.45299999999997</c:v>
                </c:pt>
                <c:pt idx="11">
                  <c:v>610.41700000000003</c:v>
                </c:pt>
                <c:pt idx="12">
                  <c:v>600.08299999999997</c:v>
                </c:pt>
                <c:pt idx="13">
                  <c:v>613.35799999999995</c:v>
                </c:pt>
                <c:pt idx="14">
                  <c:v>602.47500000000002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'V3'!$D$2:$D$16</c:f>
              <c:numCache>
                <c:formatCode>General</c:formatCode>
                <c:ptCount val="15"/>
                <c:pt idx="0">
                  <c:v>0.19420184498226128</c:v>
                </c:pt>
                <c:pt idx="1">
                  <c:v>0.39239303376799295</c:v>
                </c:pt>
                <c:pt idx="2">
                  <c:v>0.78083328445895361</c:v>
                </c:pt>
                <c:pt idx="3">
                  <c:v>1.5261423090397479</c:v>
                </c:pt>
                <c:pt idx="4">
                  <c:v>3.0188243825749432</c:v>
                </c:pt>
                <c:pt idx="5">
                  <c:v>6.0336800017698797</c:v>
                </c:pt>
                <c:pt idx="6">
                  <c:v>12.029978706937689</c:v>
                </c:pt>
                <c:pt idx="7">
                  <c:v>23.085032434470573</c:v>
                </c:pt>
                <c:pt idx="8">
                  <c:v>44.016452371753175</c:v>
                </c:pt>
                <c:pt idx="9">
                  <c:v>87.675716748984428</c:v>
                </c:pt>
                <c:pt idx="10">
                  <c:v>156.19034396584641</c:v>
                </c:pt>
                <c:pt idx="11">
                  <c:v>171.92633911515244</c:v>
                </c:pt>
                <c:pt idx="12">
                  <c:v>224.96625506174075</c:v>
                </c:pt>
                <c:pt idx="13">
                  <c:v>270.95375722543355</c:v>
                </c:pt>
                <c:pt idx="14">
                  <c:v>309.88534242330337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'V3'!$K$2:$K$16</c:f>
              <c:numCache>
                <c:formatCode>General</c:formatCode>
                <c:ptCount val="15"/>
                <c:pt idx="0">
                  <c:v>0.19449475171255978</c:v>
                </c:pt>
                <c:pt idx="1">
                  <c:v>0.3921625495292585</c:v>
                </c:pt>
                <c:pt idx="2">
                  <c:v>0.78653099577952712</c:v>
                </c:pt>
                <c:pt idx="3">
                  <c:v>1.5580217693726157</c:v>
                </c:pt>
                <c:pt idx="4">
                  <c:v>3.0988824465800873</c:v>
                </c:pt>
                <c:pt idx="5">
                  <c:v>6.1078002309562853</c:v>
                </c:pt>
                <c:pt idx="6">
                  <c:v>11.909462676802589</c:v>
                </c:pt>
                <c:pt idx="7">
                  <c:v>23.018420874945527</c:v>
                </c:pt>
                <c:pt idx="8">
                  <c:v>45.075185409262652</c:v>
                </c:pt>
                <c:pt idx="9">
                  <c:v>88.469304100453954</c:v>
                </c:pt>
                <c:pt idx="10">
                  <c:v>160.86653439862727</c:v>
                </c:pt>
                <c:pt idx="11">
                  <c:v>176.53704924206758</c:v>
                </c:pt>
                <c:pt idx="12">
                  <c:v>220.84372116762529</c:v>
                </c:pt>
                <c:pt idx="13">
                  <c:v>254.82035165208526</c:v>
                </c:pt>
                <c:pt idx="14">
                  <c:v>267.79019530831579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2.0205422549092402</c:v>
                </c:pt>
                <c:pt idx="2">
                  <c:v>4.0207305163876086</c:v>
                </c:pt>
                <c:pt idx="3">
                  <c:v>7.8585366126627081</c:v>
                </c:pt>
                <c:pt idx="4">
                  <c:v>15.544777048079474</c:v>
                </c:pt>
                <c:pt idx="5">
                  <c:v>31.069117815646941</c:v>
                </c:pt>
                <c:pt idx="6">
                  <c:v>61.945748806024611</c:v>
                </c:pt>
                <c:pt idx="7">
                  <c:v>118.87133428922468</c:v>
                </c:pt>
                <c:pt idx="8">
                  <c:v>226.65311122957513</c:v>
                </c:pt>
                <c:pt idx="9">
                  <c:v>451.46696086740508</c:v>
                </c:pt>
                <c:pt idx="10">
                  <c:v>804.26807469369339</c:v>
                </c:pt>
                <c:pt idx="11">
                  <c:v>885.29714602277068</c:v>
                </c:pt>
                <c:pt idx="12">
                  <c:v>1158.4146128080788</c:v>
                </c:pt>
                <c:pt idx="13">
                  <c:v>1395.2172145953757</c:v>
                </c:pt>
                <c:pt idx="14">
                  <c:v>1595.6869125090382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'V3'!$L$2:$L$16</c:f>
              <c:numCache>
                <c:formatCode>General</c:formatCode>
                <c:ptCount val="15"/>
                <c:pt idx="0">
                  <c:v>1</c:v>
                </c:pt>
                <c:pt idx="1">
                  <c:v>2.0163143019346266</c:v>
                </c:pt>
                <c:pt idx="2">
                  <c:v>4.0439702812234586</c:v>
                </c:pt>
                <c:pt idx="3">
                  <c:v>8.0106108553262523</c:v>
                </c:pt>
                <c:pt idx="4">
                  <c:v>15.932987493461358</c:v>
                </c:pt>
                <c:pt idx="5">
                  <c:v>31.4034192551524</c:v>
                </c:pt>
                <c:pt idx="6">
                  <c:v>61.232822849653878</c:v>
                </c:pt>
                <c:pt idx="7">
                  <c:v>118.34983037981418</c:v>
                </c:pt>
                <c:pt idx="8">
                  <c:v>231.75527880504683</c:v>
                </c:pt>
                <c:pt idx="9">
                  <c:v>454.86730783975656</c:v>
                </c:pt>
                <c:pt idx="10">
                  <c:v>827.09961570772327</c:v>
                </c:pt>
                <c:pt idx="11">
                  <c:v>907.66998948623791</c:v>
                </c:pt>
                <c:pt idx="12">
                  <c:v>1135.4739355332638</c:v>
                </c:pt>
                <c:pt idx="13">
                  <c:v>1310.1656955179931</c:v>
                </c:pt>
                <c:pt idx="14">
                  <c:v>1376.850495709406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1.3509916521349954</c:v>
                </c:pt>
                <c:pt idx="2">
                  <c:v>2.7122428385401096</c:v>
                </c:pt>
                <c:pt idx="3">
                  <c:v>5.4392081748224497</c:v>
                </c:pt>
                <c:pt idx="4">
                  <c:v>10.850153023720113</c:v>
                </c:pt>
                <c:pt idx="5">
                  <c:v>21.483954316602443</c:v>
                </c:pt>
                <c:pt idx="6">
                  <c:v>42.259808595777791</c:v>
                </c:pt>
                <c:pt idx="7">
                  <c:v>80.959354738892614</c:v>
                </c:pt>
                <c:pt idx="8">
                  <c:v>153.22520014640966</c:v>
                </c:pt>
                <c:pt idx="9">
                  <c:v>293.52684611764704</c:v>
                </c:pt>
                <c:pt idx="10">
                  <c:v>531.23343303717434</c:v>
                </c:pt>
                <c:pt idx="11">
                  <c:v>676.66517826147333</c:v>
                </c:pt>
                <c:pt idx="12">
                  <c:v>790.55877372647626</c:v>
                </c:pt>
                <c:pt idx="13">
                  <c:v>880.3684213497736</c:v>
                </c:pt>
                <c:pt idx="14">
                  <c:v>896.49898527644757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V3_TPB!$C$2:$C$8</c:f>
              <c:numCache>
                <c:formatCode>General</c:formatCode>
                <c:ptCount val="7"/>
                <c:pt idx="0">
                  <c:v>468.02300000000002</c:v>
                </c:pt>
                <c:pt idx="1">
                  <c:v>482.33566666666667</c:v>
                </c:pt>
                <c:pt idx="2">
                  <c:v>502.00700000000001</c:v>
                </c:pt>
                <c:pt idx="3">
                  <c:v>514.08266666666668</c:v>
                </c:pt>
                <c:pt idx="4">
                  <c:v>528.04066666666665</c:v>
                </c:pt>
                <c:pt idx="5">
                  <c:v>541.28200000000004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2C7-BD4A-B38E10361744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V3_TPB!$G$2:$G$8</c:f>
              <c:numCache>
                <c:formatCode>General</c:formatCode>
                <c:ptCount val="7"/>
                <c:pt idx="0">
                  <c:v>2279.6179999999999</c:v>
                </c:pt>
                <c:pt idx="1">
                  <c:v>2260.3946666666666</c:v>
                </c:pt>
                <c:pt idx="2">
                  <c:v>2320.5686666666666</c:v>
                </c:pt>
                <c:pt idx="3">
                  <c:v>2426.8583333333336</c:v>
                </c:pt>
                <c:pt idx="4">
                  <c:v>2515.0073333333335</c:v>
                </c:pt>
                <c:pt idx="5">
                  <c:v>2631.2336666666665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E-42C7-BD4A-B38E10361744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V3_TPB!$K$2:$K$8</c:f>
              <c:numCache>
                <c:formatCode>General</c:formatCode>
                <c:ptCount val="7"/>
                <c:pt idx="0">
                  <c:v>4463.53</c:v>
                </c:pt>
                <c:pt idx="1">
                  <c:v>4448.0503333333336</c:v>
                </c:pt>
                <c:pt idx="2">
                  <c:v>4542.7873333333328</c:v>
                </c:pt>
                <c:pt idx="3">
                  <c:v>4674.4926666666661</c:v>
                </c:pt>
                <c:pt idx="4">
                  <c:v>4790.4886666666671</c:v>
                </c:pt>
                <c:pt idx="5">
                  <c:v>5049.5810000000001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E-42C7-BD4A-B38E1036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'V4'!$C$2:$C$16</c:f>
              <c:numCache>
                <c:formatCode>General</c:formatCode>
                <c:ptCount val="15"/>
                <c:pt idx="0">
                  <c:v>16014.53</c:v>
                </c:pt>
                <c:pt idx="1">
                  <c:v>8001.8233333333337</c:v>
                </c:pt>
                <c:pt idx="2">
                  <c:v>4019.8863333333334</c:v>
                </c:pt>
                <c:pt idx="3">
                  <c:v>2036.5973333333334</c:v>
                </c:pt>
                <c:pt idx="4">
                  <c:v>1034.146</c:v>
                </c:pt>
                <c:pt idx="5">
                  <c:v>522.94399999999996</c:v>
                </c:pt>
                <c:pt idx="6">
                  <c:v>267.78966666666668</c:v>
                </c:pt>
                <c:pt idx="7">
                  <c:v>143.85133333333334</c:v>
                </c:pt>
                <c:pt idx="8">
                  <c:v>79.962000000000003</c:v>
                </c:pt>
                <c:pt idx="9">
                  <c:v>42.320999999999998</c:v>
                </c:pt>
                <c:pt idx="10">
                  <c:v>28.318666666666669</c:v>
                </c:pt>
                <c:pt idx="11">
                  <c:v>26.451333333333334</c:v>
                </c:pt>
                <c:pt idx="12">
                  <c:v>21.628</c:v>
                </c:pt>
                <c:pt idx="13">
                  <c:v>19.201333333333334</c:v>
                </c:pt>
                <c:pt idx="14">
                  <c:v>19.139333333333333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A-48AD-8F5D-85BC0DF6B58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'V4'!$J$2:$J$16</c:f>
              <c:numCache>
                <c:formatCode>General</c:formatCode>
                <c:ptCount val="15"/>
                <c:pt idx="0">
                  <c:v>80133.684999999998</c:v>
                </c:pt>
                <c:pt idx="1">
                  <c:v>39819.73066666667</c:v>
                </c:pt>
                <c:pt idx="2">
                  <c:v>19793.817666666666</c:v>
                </c:pt>
                <c:pt idx="3">
                  <c:v>9960.5446666666667</c:v>
                </c:pt>
                <c:pt idx="4">
                  <c:v>5004.3470000000007</c:v>
                </c:pt>
                <c:pt idx="5">
                  <c:v>2553.933</c:v>
                </c:pt>
                <c:pt idx="6">
                  <c:v>1316.3143333333333</c:v>
                </c:pt>
                <c:pt idx="7">
                  <c:v>685.30166666666662</c:v>
                </c:pt>
                <c:pt idx="8">
                  <c:v>352.24</c:v>
                </c:pt>
                <c:pt idx="9">
                  <c:v>182.762</c:v>
                </c:pt>
                <c:pt idx="10">
                  <c:v>105.63766666666668</c:v>
                </c:pt>
                <c:pt idx="11">
                  <c:v>95.166666666666671</c:v>
                </c:pt>
                <c:pt idx="12">
                  <c:v>78.246333333333325</c:v>
                </c:pt>
                <c:pt idx="13">
                  <c:v>68.168999999999997</c:v>
                </c:pt>
                <c:pt idx="14">
                  <c:v>64.977000000000004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A-48AD-8F5D-85BC0DF6B58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108241.14066666667</c:v>
                </c:pt>
                <c:pt idx="1">
                  <c:v>79675.700333333341</c:v>
                </c:pt>
                <c:pt idx="2">
                  <c:v>39798.580666666669</c:v>
                </c:pt>
                <c:pt idx="3">
                  <c:v>19738.716</c:v>
                </c:pt>
                <c:pt idx="4">
                  <c:v>9916.8073333333341</c:v>
                </c:pt>
                <c:pt idx="5">
                  <c:v>5029.5136666666667</c:v>
                </c:pt>
                <c:pt idx="6">
                  <c:v>2558.0486666666666</c:v>
                </c:pt>
                <c:pt idx="7">
                  <c:v>1337.9953333333333</c:v>
                </c:pt>
                <c:pt idx="8">
                  <c:v>706.39300000000003</c:v>
                </c:pt>
                <c:pt idx="9">
                  <c:v>371.57133333333337</c:v>
                </c:pt>
                <c:pt idx="10">
                  <c:v>209.17933333333332</c:v>
                </c:pt>
                <c:pt idx="11">
                  <c:v>166.49199999999999</c:v>
                </c:pt>
                <c:pt idx="12">
                  <c:v>143.69400000000002</c:v>
                </c:pt>
                <c:pt idx="13">
                  <c:v>130.036</c:v>
                </c:pt>
                <c:pt idx="14">
                  <c:v>127.89500000000001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A-48AD-8F5D-85BC0DF6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'V4'!$D$2:$D$16</c:f>
              <c:numCache>
                <c:formatCode>General</c:formatCode>
                <c:ptCount val="15"/>
                <c:pt idx="0">
                  <c:v>0.18732988105176984</c:v>
                </c:pt>
                <c:pt idx="1">
                  <c:v>0.37491455072531382</c:v>
                </c:pt>
                <c:pt idx="2">
                  <c:v>0.74628975827591804</c:v>
                </c:pt>
                <c:pt idx="3">
                  <c:v>1.4730452362371746</c:v>
                </c:pt>
                <c:pt idx="4">
                  <c:v>2.9009443540854001</c:v>
                </c:pt>
                <c:pt idx="5">
                  <c:v>5.7367519275486485</c:v>
                </c:pt>
                <c:pt idx="6">
                  <c:v>11.202822115366661</c:v>
                </c:pt>
                <c:pt idx="7">
                  <c:v>20.854864049458467</c:v>
                </c:pt>
                <c:pt idx="8">
                  <c:v>37.517820964958354</c:v>
                </c:pt>
                <c:pt idx="9">
                  <c:v>70.886793790316872</c:v>
                </c:pt>
                <c:pt idx="10">
                  <c:v>105.9371910165262</c:v>
                </c:pt>
                <c:pt idx="11">
                  <c:v>113.41583285026589</c:v>
                </c:pt>
                <c:pt idx="12">
                  <c:v>138.70908082115776</c:v>
                </c:pt>
                <c:pt idx="13">
                  <c:v>156.23915005902367</c:v>
                </c:pt>
                <c:pt idx="14">
                  <c:v>156.74527151764255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7-48E5-B5D6-F3F4A55E84E0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'V4'!$K$2:$K$16</c:f>
              <c:numCache>
                <c:formatCode>General</c:formatCode>
                <c:ptCount val="15"/>
                <c:pt idx="0">
                  <c:v>0.18718719849211976</c:v>
                </c:pt>
                <c:pt idx="1">
                  <c:v>0.37669767597289622</c:v>
                </c:pt>
                <c:pt idx="2">
                  <c:v>0.75781237619766562</c:v>
                </c:pt>
                <c:pt idx="3">
                  <c:v>1.5059417433464315</c:v>
                </c:pt>
                <c:pt idx="4">
                  <c:v>2.9973940655993676</c:v>
                </c:pt>
                <c:pt idx="5">
                  <c:v>5.8732942485178743</c:v>
                </c:pt>
                <c:pt idx="6">
                  <c:v>11.395454429197891</c:v>
                </c:pt>
                <c:pt idx="7">
                  <c:v>21.888170902838411</c:v>
                </c:pt>
                <c:pt idx="8">
                  <c:v>42.584601408130816</c:v>
                </c:pt>
                <c:pt idx="9">
                  <c:v>82.073954104244862</c:v>
                </c:pt>
                <c:pt idx="10">
                  <c:v>141.99480614553519</c:v>
                </c:pt>
                <c:pt idx="11">
                  <c:v>157.61821366024517</c:v>
                </c:pt>
                <c:pt idx="12">
                  <c:v>191.70227358896477</c:v>
                </c:pt>
                <c:pt idx="13">
                  <c:v>220.04136777714211</c:v>
                </c:pt>
                <c:pt idx="14">
                  <c:v>230.8509164781384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7-48E5-B5D6-F3F4A55E84E0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0.27715894174088862</c:v>
                </c:pt>
                <c:pt idx="1">
                  <c:v>0.3765263420903891</c:v>
                </c:pt>
                <c:pt idx="2">
                  <c:v>0.75379572581407461</c:v>
                </c:pt>
                <c:pt idx="3">
                  <c:v>1.5198556988205312</c:v>
                </c:pt>
                <c:pt idx="4">
                  <c:v>3.025167172418596</c:v>
                </c:pt>
                <c:pt idx="5">
                  <c:v>5.9647914268185369</c:v>
                </c:pt>
                <c:pt idx="6">
                  <c:v>11.727689309012364</c:v>
                </c:pt>
                <c:pt idx="7">
                  <c:v>22.4216028655805</c:v>
                </c:pt>
                <c:pt idx="8">
                  <c:v>42.469277017184481</c:v>
                </c:pt>
                <c:pt idx="9">
                  <c:v>80.738198318133612</c:v>
                </c:pt>
                <c:pt idx="10">
                  <c:v>143.41760977024501</c:v>
                </c:pt>
                <c:pt idx="11">
                  <c:v>180.18883790212143</c:v>
                </c:pt>
                <c:pt idx="12">
                  <c:v>208.77698442523695</c:v>
                </c:pt>
                <c:pt idx="13">
                  <c:v>230.70534313574703</c:v>
                </c:pt>
                <c:pt idx="14">
                  <c:v>234.56741858555844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7-48E5-B5D6-F3F4A55E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2.001360106675687</c:v>
                </c:pt>
                <c:pt idx="2">
                  <c:v>3.9838265742008128</c:v>
                </c:pt>
                <c:pt idx="3">
                  <c:v>7.8633757090257737</c:v>
                </c:pt>
                <c:pt idx="4">
                  <c:v>15.485753462277088</c:v>
                </c:pt>
                <c:pt idx="5">
                  <c:v>30.62379528209522</c:v>
                </c:pt>
                <c:pt idx="6">
                  <c:v>59.802643617067623</c:v>
                </c:pt>
                <c:pt idx="7">
                  <c:v>111.32694865532471</c:v>
                </c:pt>
                <c:pt idx="8">
                  <c:v>200.27675645931816</c:v>
                </c:pt>
                <c:pt idx="9">
                  <c:v>378.40622858628109</c:v>
                </c:pt>
                <c:pt idx="10">
                  <c:v>565.51144121662981</c:v>
                </c:pt>
                <c:pt idx="11">
                  <c:v>605.43375255185629</c:v>
                </c:pt>
                <c:pt idx="12">
                  <c:v>740.45357869428517</c:v>
                </c:pt>
                <c:pt idx="13">
                  <c:v>834.03218526491219</c:v>
                </c:pt>
                <c:pt idx="14">
                  <c:v>836.73395102581071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2-4418-9019-3690F21AD04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'V4'!$L$2:$L$16</c:f>
              <c:numCache>
                <c:formatCode>General</c:formatCode>
                <c:ptCount val="15"/>
                <c:pt idx="0">
                  <c:v>1</c:v>
                </c:pt>
                <c:pt idx="1">
                  <c:v>2.012411527109609</c:v>
                </c:pt>
                <c:pt idx="2">
                  <c:v>4.0484198828883491</c:v>
                </c:pt>
                <c:pt idx="3">
                  <c:v>8.0451107526449182</c:v>
                </c:pt>
                <c:pt idx="4">
                  <c:v>16.012815458240603</c:v>
                </c:pt>
                <c:pt idx="5">
                  <c:v>31.376580748202869</c:v>
                </c:pt>
                <c:pt idx="6">
                  <c:v>60.877317044079902</c:v>
                </c:pt>
                <c:pt idx="7">
                  <c:v>116.93198615694791</c:v>
                </c:pt>
                <c:pt idx="8">
                  <c:v>227.49740233931408</c:v>
                </c:pt>
                <c:pt idx="9">
                  <c:v>438.45922565960097</c:v>
                </c:pt>
                <c:pt idx="10">
                  <c:v>758.57113782015881</c:v>
                </c:pt>
                <c:pt idx="11">
                  <c:v>842.03521891418552</c:v>
                </c:pt>
                <c:pt idx="12">
                  <c:v>1024.1206403707949</c:v>
                </c:pt>
                <c:pt idx="13">
                  <c:v>1175.5150434948437</c:v>
                </c:pt>
                <c:pt idx="14">
                  <c:v>1233.2623082013633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2-4418-9019-3690F21AD04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1.3585213586303755</c:v>
                </c:pt>
                <c:pt idx="2">
                  <c:v>2.7197236397257787</c:v>
                </c:pt>
                <c:pt idx="3">
                  <c:v>5.4836971496356028</c:v>
                </c:pt>
                <c:pt idx="4">
                  <c:v>10.914918181664785</c:v>
                </c:pt>
                <c:pt idx="5">
                  <c:v>21.521194262586423</c:v>
                </c:pt>
                <c:pt idx="6">
                  <c:v>42.313948939725677</c:v>
                </c:pt>
                <c:pt idx="7">
                  <c:v>80.897995658181173</c:v>
                </c:pt>
                <c:pt idx="8">
                  <c:v>153.23076625428999</c:v>
                </c:pt>
                <c:pt idx="9">
                  <c:v>291.30648937754438</c:v>
                </c:pt>
                <c:pt idx="10">
                  <c:v>517.4561891072733</c:v>
                </c:pt>
                <c:pt idx="11">
                  <c:v>650.12817833089082</c:v>
                </c:pt>
                <c:pt idx="12">
                  <c:v>753.27529797115164</c:v>
                </c:pt>
                <c:pt idx="13">
                  <c:v>832.39364996359984</c:v>
                </c:pt>
                <c:pt idx="14">
                  <c:v>846.32816503121046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2-4418-9019-3690F21A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V4_TPB!$C$2:$C$8</c:f>
              <c:numCache>
                <c:formatCode>General</c:formatCode>
                <c:ptCount val="7"/>
                <c:pt idx="0">
                  <c:v>541.69600000000003</c:v>
                </c:pt>
                <c:pt idx="1">
                  <c:v>524.93833333333339</c:v>
                </c:pt>
                <c:pt idx="2">
                  <c:v>553.36466666666672</c:v>
                </c:pt>
                <c:pt idx="3">
                  <c:v>561.35</c:v>
                </c:pt>
                <c:pt idx="4">
                  <c:v>577.10299999999995</c:v>
                </c:pt>
                <c:pt idx="5">
                  <c:v>594.67999999999995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933-A2AA-B649D9723120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V4_TPB!$G$2:$G$8</c:f>
              <c:numCache>
                <c:formatCode>General</c:formatCode>
                <c:ptCount val="7"/>
                <c:pt idx="0">
                  <c:v>2457.3336666666664</c:v>
                </c:pt>
                <c:pt idx="1">
                  <c:v>2460.8316666666665</c:v>
                </c:pt>
                <c:pt idx="2">
                  <c:v>2514.0169999999998</c:v>
                </c:pt>
                <c:pt idx="3">
                  <c:v>2613.6956666666665</c:v>
                </c:pt>
                <c:pt idx="4">
                  <c:v>2744.172</c:v>
                </c:pt>
                <c:pt idx="5">
                  <c:v>2840.9056666666665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C-4933-A2AA-B649D9723120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V4_TPB!$K$2:$K$8</c:f>
              <c:numCache>
                <c:formatCode>General</c:formatCode>
                <c:ptCount val="7"/>
                <c:pt idx="0">
                  <c:v>4825.9006666666664</c:v>
                </c:pt>
                <c:pt idx="1">
                  <c:v>4824.721333333333</c:v>
                </c:pt>
                <c:pt idx="2">
                  <c:v>4905.4026666666668</c:v>
                </c:pt>
                <c:pt idx="3">
                  <c:v>5053.5986666666668</c:v>
                </c:pt>
                <c:pt idx="4">
                  <c:v>5224.7833333333338</c:v>
                </c:pt>
                <c:pt idx="5">
                  <c:v>5424.2453333333333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C-4933-A2AA-B649D972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'V4'!$D$17:$D$17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6-AB4A-A127B3FB441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'V4'!$L$2:$L$17</c:f>
              <c:numCache>
                <c:formatCode>General</c:formatCode>
                <c:ptCount val="16"/>
                <c:pt idx="0">
                  <c:v>1</c:v>
                </c:pt>
                <c:pt idx="1">
                  <c:v>2.012411527109609</c:v>
                </c:pt>
                <c:pt idx="2">
                  <c:v>4.0484198828883491</c:v>
                </c:pt>
                <c:pt idx="3">
                  <c:v>8.0451107526449182</c:v>
                </c:pt>
                <c:pt idx="4">
                  <c:v>16.012815458240603</c:v>
                </c:pt>
                <c:pt idx="5">
                  <c:v>31.376580748202869</c:v>
                </c:pt>
                <c:pt idx="6">
                  <c:v>60.877317044079902</c:v>
                </c:pt>
                <c:pt idx="7">
                  <c:v>116.93198615694791</c:v>
                </c:pt>
                <c:pt idx="8">
                  <c:v>227.49740233931408</c:v>
                </c:pt>
                <c:pt idx="9">
                  <c:v>438.45922565960097</c:v>
                </c:pt>
                <c:pt idx="10">
                  <c:v>758.57113782015881</c:v>
                </c:pt>
                <c:pt idx="11">
                  <c:v>842.03521891418552</c:v>
                </c:pt>
                <c:pt idx="12">
                  <c:v>1024.1206403707949</c:v>
                </c:pt>
                <c:pt idx="13">
                  <c:v>1175.5150434948437</c:v>
                </c:pt>
                <c:pt idx="14">
                  <c:v>1233.2623082013633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5-4146-AB4A-A127B3FB441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'V4'!$T$2:$T$17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5-4146-AB4A-A127B3FB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V4_HighWorkload!$D$2:$D$14</c:f>
              <c:numCache>
                <c:formatCode>General</c:formatCode>
                <c:ptCount val="13"/>
                <c:pt idx="0">
                  <c:v>141.43760322980626</c:v>
                </c:pt>
                <c:pt idx="1">
                  <c:v>237.73988614901009</c:v>
                </c:pt>
                <c:pt idx="2">
                  <c:v>280.0309900962373</c:v>
                </c:pt>
                <c:pt idx="3">
                  <c:v>366.99941280093952</c:v>
                </c:pt>
                <c:pt idx="4">
                  <c:v>434.90866917947227</c:v>
                </c:pt>
                <c:pt idx="5">
                  <c:v>496.97123640921717</c:v>
                </c:pt>
                <c:pt idx="6">
                  <c:v>548.11205846528628</c:v>
                </c:pt>
                <c:pt idx="7">
                  <c:v>575.67946167573893</c:v>
                </c:pt>
                <c:pt idx="8">
                  <c:v>590.78377313903115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887-997F-B8F29C832DD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V4_HighWorkload!$K$2:$K$14</c:f>
              <c:numCache>
                <c:formatCode>General</c:formatCode>
                <c:ptCount val="13"/>
                <c:pt idx="0">
                  <c:v>154.50657039190591</c:v>
                </c:pt>
                <c:pt idx="1">
                  <c:v>231.60782927106069</c:v>
                </c:pt>
                <c:pt idx="2">
                  <c:v>258.05741261315819</c:v>
                </c:pt>
                <c:pt idx="3">
                  <c:v>301.42150381197729</c:v>
                </c:pt>
                <c:pt idx="4">
                  <c:v>372.48895880644602</c:v>
                </c:pt>
                <c:pt idx="5">
                  <c:v>431.84046086013984</c:v>
                </c:pt>
                <c:pt idx="6">
                  <c:v>506.26417539691113</c:v>
                </c:pt>
                <c:pt idx="7">
                  <c:v>570.78385747146558</c:v>
                </c:pt>
                <c:pt idx="8">
                  <c:v>603.4031940142404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887-997F-B8F29C832DD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V4_HighWorkload!$R$2:$R$14</c:f>
              <c:numCache>
                <c:formatCode>General</c:formatCode>
                <c:ptCount val="13"/>
                <c:pt idx="0">
                  <c:v>161.78476640032397</c:v>
                </c:pt>
                <c:pt idx="1">
                  <c:v>160.07935667308141</c:v>
                </c:pt>
                <c:pt idx="2">
                  <c:v>261.99100060912906</c:v>
                </c:pt>
                <c:pt idx="3">
                  <c:v>289.48894586460216</c:v>
                </c:pt>
                <c:pt idx="4">
                  <c:v>344.78934233156895</c:v>
                </c:pt>
                <c:pt idx="5">
                  <c:v>406.27807974019873</c:v>
                </c:pt>
                <c:pt idx="6">
                  <c:v>456.40981950513009</c:v>
                </c:pt>
                <c:pt idx="7">
                  <c:v>532.56029248211269</c:v>
                </c:pt>
                <c:pt idx="8">
                  <c:v>596.62251991476251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F-4887-997F-B8F29C83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1.6808817508221838</c:v>
                </c:pt>
                <c:pt idx="2">
                  <c:v>1.9798906634556446</c:v>
                </c:pt>
                <c:pt idx="3">
                  <c:v>2.5947796372414693</c:v>
                </c:pt>
                <c:pt idx="4">
                  <c:v>3.0749154344254372</c:v>
                </c:pt>
                <c:pt idx="5">
                  <c:v>3.5137136451735813</c:v>
                </c:pt>
                <c:pt idx="6">
                  <c:v>3.8752923264311812</c:v>
                </c:pt>
                <c:pt idx="7">
                  <c:v>4.0702009121321252</c:v>
                </c:pt>
                <c:pt idx="8">
                  <c:v>4.1769922541683071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3-433E-A8B3-4DC7589C16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1.4990160527386469</c:v>
                </c:pt>
                <c:pt idx="2">
                  <c:v>1.6702034868717592</c:v>
                </c:pt>
                <c:pt idx="3">
                  <c:v>1.9508652806636098</c:v>
                </c:pt>
                <c:pt idx="4">
                  <c:v>2.4108292473363937</c:v>
                </c:pt>
                <c:pt idx="5">
                  <c:v>2.7949650281200116</c:v>
                </c:pt>
                <c:pt idx="6">
                  <c:v>3.2766514337401449</c:v>
                </c:pt>
                <c:pt idx="7">
                  <c:v>3.6942367953911108</c:v>
                </c:pt>
                <c:pt idx="8">
                  <c:v>3.9053562090188669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3-433E-A8B3-4DC7589C16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0.98945877436307772</c:v>
                </c:pt>
                <c:pt idx="2">
                  <c:v>1.6193799109667251</c:v>
                </c:pt>
                <c:pt idx="3">
                  <c:v>1.7893461313179759</c:v>
                </c:pt>
                <c:pt idx="4">
                  <c:v>2.1311607390674485</c:v>
                </c:pt>
                <c:pt idx="5">
                  <c:v>2.5112258019082883</c:v>
                </c:pt>
                <c:pt idx="6">
                  <c:v>2.8210926755352173</c:v>
                </c:pt>
                <c:pt idx="7">
                  <c:v>3.2917826834470501</c:v>
                </c:pt>
                <c:pt idx="8">
                  <c:v>3.6877546210900101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3-433E-A8B3-4DC7589C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'V1'!$D$2:$D$16</c:f>
              <c:numCache>
                <c:formatCode>General</c:formatCode>
                <c:ptCount val="15"/>
                <c:pt idx="0">
                  <c:v>2.9618778479319388E-2</c:v>
                </c:pt>
                <c:pt idx="1">
                  <c:v>5.8614826151356381E-2</c:v>
                </c:pt>
                <c:pt idx="2">
                  <c:v>0.11662081395419352</c:v>
                </c:pt>
                <c:pt idx="3">
                  <c:v>0.22795599081641299</c:v>
                </c:pt>
                <c:pt idx="4">
                  <c:v>0.45602802930679331</c:v>
                </c:pt>
                <c:pt idx="5">
                  <c:v>0.84852139490129153</c:v>
                </c:pt>
                <c:pt idx="6">
                  <c:v>1.4824697946779333</c:v>
                </c:pt>
                <c:pt idx="7">
                  <c:v>2.964919077475312</c:v>
                </c:pt>
                <c:pt idx="8">
                  <c:v>5.9031412582348821</c:v>
                </c:pt>
                <c:pt idx="9">
                  <c:v>5.9190043445491893</c:v>
                </c:pt>
                <c:pt idx="10">
                  <c:v>5.9194948697711132</c:v>
                </c:pt>
                <c:pt idx="11">
                  <c:v>5.903083180345094</c:v>
                </c:pt>
                <c:pt idx="12">
                  <c:v>5.9913724237098576</c:v>
                </c:pt>
                <c:pt idx="13">
                  <c:v>5.989554217444776</c:v>
                </c:pt>
                <c:pt idx="14">
                  <c:v>5.9959227725146906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'V1'!$K$2:$K$16</c:f>
              <c:numCache>
                <c:formatCode>General</c:formatCode>
                <c:ptCount val="15"/>
                <c:pt idx="0">
                  <c:v>2.9508956214118955E-2</c:v>
                </c:pt>
                <c:pt idx="1">
                  <c:v>5.8725692868040219E-2</c:v>
                </c:pt>
                <c:pt idx="2">
                  <c:v>0.11762408937586447</c:v>
                </c:pt>
                <c:pt idx="3">
                  <c:v>0.23466030292955553</c:v>
                </c:pt>
                <c:pt idx="4">
                  <c:v>0.46363090627911407</c:v>
                </c:pt>
                <c:pt idx="5">
                  <c:v>0.92412098074372151</c:v>
                </c:pt>
                <c:pt idx="6">
                  <c:v>1.8440218164991762</c:v>
                </c:pt>
                <c:pt idx="7">
                  <c:v>3.6469818793627025</c:v>
                </c:pt>
                <c:pt idx="8">
                  <c:v>7.243822226944121</c:v>
                </c:pt>
                <c:pt idx="9">
                  <c:v>14.047298189490562</c:v>
                </c:pt>
                <c:pt idx="10">
                  <c:v>24.531730157510061</c:v>
                </c:pt>
                <c:pt idx="11">
                  <c:v>24.573365420687825</c:v>
                </c:pt>
                <c:pt idx="12">
                  <c:v>24.996542145003275</c:v>
                </c:pt>
                <c:pt idx="13">
                  <c:v>24.455538201181042</c:v>
                </c:pt>
                <c:pt idx="14">
                  <c:v>24.897298643097223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'V5'!$C$2:$C$16</c:f>
              <c:numCache>
                <c:formatCode>General</c:formatCode>
                <c:ptCount val="15"/>
                <c:pt idx="0">
                  <c:v>558.75299999999993</c:v>
                </c:pt>
                <c:pt idx="1">
                  <c:v>275.77299999999997</c:v>
                </c:pt>
                <c:pt idx="2">
                  <c:v>179.035</c:v>
                </c:pt>
                <c:pt idx="3">
                  <c:v>142.42599999999999</c:v>
                </c:pt>
                <c:pt idx="4">
                  <c:v>87.740333333333339</c:v>
                </c:pt>
                <c:pt idx="5">
                  <c:v>49.422666666666665</c:v>
                </c:pt>
                <c:pt idx="6">
                  <c:v>29.646666666666665</c:v>
                </c:pt>
                <c:pt idx="7">
                  <c:v>19.389666666666667</c:v>
                </c:pt>
                <c:pt idx="8">
                  <c:v>14.367000000000001</c:v>
                </c:pt>
                <c:pt idx="9">
                  <c:v>13.786666666666667</c:v>
                </c:pt>
                <c:pt idx="10">
                  <c:v>12.227333333333334</c:v>
                </c:pt>
                <c:pt idx="11">
                  <c:v>11.486666666666666</c:v>
                </c:pt>
                <c:pt idx="12">
                  <c:v>12.326666666666666</c:v>
                </c:pt>
                <c:pt idx="13">
                  <c:v>12.306666666666667</c:v>
                </c:pt>
                <c:pt idx="14">
                  <c:v>12.344666666666667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2-4FE6-AAF5-B099137216EF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'V5'!$J$2:$J$16</c:f>
              <c:numCache>
                <c:formatCode>General</c:formatCode>
                <c:ptCount val="15"/>
                <c:pt idx="0">
                  <c:v>2682.5070000000001</c:v>
                </c:pt>
                <c:pt idx="1">
                  <c:v>1344.2536666666667</c:v>
                </c:pt>
                <c:pt idx="2">
                  <c:v>712.41200000000003</c:v>
                </c:pt>
                <c:pt idx="3">
                  <c:v>361.3773333333333</c:v>
                </c:pt>
                <c:pt idx="4">
                  <c:v>183.566</c:v>
                </c:pt>
                <c:pt idx="5">
                  <c:v>166.58199999999999</c:v>
                </c:pt>
                <c:pt idx="6">
                  <c:v>106.87066666666666</c:v>
                </c:pt>
                <c:pt idx="7">
                  <c:v>59.112666666666669</c:v>
                </c:pt>
                <c:pt idx="8">
                  <c:v>37.180333333333337</c:v>
                </c:pt>
                <c:pt idx="9">
                  <c:v>31.693666666666665</c:v>
                </c:pt>
                <c:pt idx="10">
                  <c:v>27.842666666666666</c:v>
                </c:pt>
                <c:pt idx="11">
                  <c:v>26.836666666666666</c:v>
                </c:pt>
                <c:pt idx="12">
                  <c:v>24.628</c:v>
                </c:pt>
                <c:pt idx="13">
                  <c:v>25.841000000000001</c:v>
                </c:pt>
                <c:pt idx="14">
                  <c:v>25.213000000000001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2-4FE6-AAF5-B099137216EF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5358.2683333333334</c:v>
                </c:pt>
                <c:pt idx="1">
                  <c:v>2680.623</c:v>
                </c:pt>
                <c:pt idx="2">
                  <c:v>1343.2783333333334</c:v>
                </c:pt>
                <c:pt idx="3">
                  <c:v>710.92566666666664</c:v>
                </c:pt>
                <c:pt idx="4">
                  <c:v>359.39499999999998</c:v>
                </c:pt>
                <c:pt idx="5">
                  <c:v>182.48433333333332</c:v>
                </c:pt>
                <c:pt idx="6">
                  <c:v>165.59700000000001</c:v>
                </c:pt>
                <c:pt idx="7">
                  <c:v>107.148</c:v>
                </c:pt>
                <c:pt idx="8">
                  <c:v>64.466000000000008</c:v>
                </c:pt>
                <c:pt idx="9">
                  <c:v>55.515999999999998</c:v>
                </c:pt>
                <c:pt idx="10">
                  <c:v>47.118666666666662</c:v>
                </c:pt>
                <c:pt idx="11">
                  <c:v>42.430999999999997</c:v>
                </c:pt>
                <c:pt idx="12">
                  <c:v>39.751666666666665</c:v>
                </c:pt>
                <c:pt idx="13">
                  <c:v>38.646999999999998</c:v>
                </c:pt>
                <c:pt idx="14">
                  <c:v>40.308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2-4FE6-AAF5-B0991372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'V5'!$D$2:$D$16</c:f>
              <c:numCache>
                <c:formatCode>General</c:formatCode>
                <c:ptCount val="15"/>
                <c:pt idx="0">
                  <c:v>5.3690986894030104</c:v>
                </c:pt>
                <c:pt idx="1">
                  <c:v>10.878512399691051</c:v>
                </c:pt>
                <c:pt idx="2">
                  <c:v>16.75650012567375</c:v>
                </c:pt>
                <c:pt idx="3">
                  <c:v>21.063569853818827</c:v>
                </c:pt>
                <c:pt idx="4">
                  <c:v>34.191800806166675</c:v>
                </c:pt>
                <c:pt idx="5">
                  <c:v>60.700892977581141</c:v>
                </c:pt>
                <c:pt idx="6">
                  <c:v>101.19181470654374</c:v>
                </c:pt>
                <c:pt idx="7">
                  <c:v>154.72158709965788</c:v>
                </c:pt>
                <c:pt idx="8">
                  <c:v>208.81186051367717</c:v>
                </c:pt>
                <c:pt idx="9">
                  <c:v>217.60154738878143</c:v>
                </c:pt>
                <c:pt idx="10">
                  <c:v>245.3519437326209</c:v>
                </c:pt>
                <c:pt idx="11">
                  <c:v>261.17237376668601</c:v>
                </c:pt>
                <c:pt idx="12">
                  <c:v>243.37479718766903</c:v>
                </c:pt>
                <c:pt idx="13">
                  <c:v>243.77031419284941</c:v>
                </c:pt>
                <c:pt idx="14">
                  <c:v>243.01992763406599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481-B7DD-35B1197D392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'V5'!$K$2:$K$16</c:f>
              <c:numCache>
                <c:formatCode>General</c:formatCode>
                <c:ptCount val="15"/>
                <c:pt idx="0">
                  <c:v>5.5917841034524791</c:v>
                </c:pt>
                <c:pt idx="1">
                  <c:v>11.158608209115293</c:v>
                </c:pt>
                <c:pt idx="2">
                  <c:v>21.05523208480486</c:v>
                </c:pt>
                <c:pt idx="3">
                  <c:v>41.507860666413322</c:v>
                </c:pt>
                <c:pt idx="4">
                  <c:v>81.714478716102107</c:v>
                </c:pt>
                <c:pt idx="5">
                  <c:v>90.045743237564693</c:v>
                </c:pt>
                <c:pt idx="6">
                  <c:v>140.35656806357841</c:v>
                </c:pt>
                <c:pt idx="7">
                  <c:v>253.75272079306183</c:v>
                </c:pt>
                <c:pt idx="8">
                  <c:v>403.43909414475388</c:v>
                </c:pt>
                <c:pt idx="9">
                  <c:v>473.28067647584692</c:v>
                </c:pt>
                <c:pt idx="10">
                  <c:v>538.74149985633562</c:v>
                </c:pt>
                <c:pt idx="11">
                  <c:v>558.93677803999503</c:v>
                </c:pt>
                <c:pt idx="12">
                  <c:v>609.06285528666558</c:v>
                </c:pt>
                <c:pt idx="13">
                  <c:v>580.47289191594746</c:v>
                </c:pt>
                <c:pt idx="14">
                  <c:v>594.93118629278547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4-4481-B7DD-35B1197D392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5.5988237493394166</c:v>
                </c:pt>
                <c:pt idx="1">
                  <c:v>11.191428261266131</c:v>
                </c:pt>
                <c:pt idx="2">
                  <c:v>22.333420599106415</c:v>
                </c:pt>
                <c:pt idx="3">
                  <c:v>42.198504578772187</c:v>
                </c:pt>
                <c:pt idx="4">
                  <c:v>83.473615381404869</c:v>
                </c:pt>
                <c:pt idx="5">
                  <c:v>164.39767432090062</c:v>
                </c:pt>
                <c:pt idx="6">
                  <c:v>181.16270222286636</c:v>
                </c:pt>
                <c:pt idx="7">
                  <c:v>279.98656064508907</c:v>
                </c:pt>
                <c:pt idx="8">
                  <c:v>465.36158595228488</c:v>
                </c:pt>
                <c:pt idx="9">
                  <c:v>540.38475394480872</c:v>
                </c:pt>
                <c:pt idx="10">
                  <c:v>636.69034211494386</c:v>
                </c:pt>
                <c:pt idx="11">
                  <c:v>707.03023732648307</c:v>
                </c:pt>
                <c:pt idx="12">
                  <c:v>754.68533814095849</c:v>
                </c:pt>
                <c:pt idx="13">
                  <c:v>776.25688927989233</c:v>
                </c:pt>
                <c:pt idx="14">
                  <c:v>744.26912771658237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4-4481-B7DD-35B1197D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2.0261338129548578</c:v>
                </c:pt>
                <c:pt idx="2">
                  <c:v>3.1209149049068614</c:v>
                </c:pt>
                <c:pt idx="3">
                  <c:v>3.9231109488436098</c:v>
                </c:pt>
                <c:pt idx="4">
                  <c:v>6.3682570919493493</c:v>
                </c:pt>
                <c:pt idx="5">
                  <c:v>11.305602017967463</c:v>
                </c:pt>
                <c:pt idx="6">
                  <c:v>18.847076680908476</c:v>
                </c:pt>
                <c:pt idx="7">
                  <c:v>28.817050318898378</c:v>
                </c:pt>
                <c:pt idx="8">
                  <c:v>38.891417832532881</c:v>
                </c:pt>
                <c:pt idx="9">
                  <c:v>40.528505802707926</c:v>
                </c:pt>
                <c:pt idx="10">
                  <c:v>45.697044872144367</c:v>
                </c:pt>
                <c:pt idx="11">
                  <c:v>48.643615786419033</c:v>
                </c:pt>
                <c:pt idx="12">
                  <c:v>45.328799351000534</c:v>
                </c:pt>
                <c:pt idx="13">
                  <c:v>45.402464788732388</c:v>
                </c:pt>
                <c:pt idx="14">
                  <c:v>45.262704541772422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C-42EA-9B89-C76F4172EEC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1.9955363087472826</c:v>
                </c:pt>
                <c:pt idx="2">
                  <c:v>3.7653871636075751</c:v>
                </c:pt>
                <c:pt idx="3">
                  <c:v>7.4230084528452265</c:v>
                </c:pt>
                <c:pt idx="4">
                  <c:v>14.613310743819662</c:v>
                </c:pt>
                <c:pt idx="5">
                  <c:v>16.103222436997996</c:v>
                </c:pt>
                <c:pt idx="6">
                  <c:v>25.100498421768368</c:v>
                </c:pt>
                <c:pt idx="7">
                  <c:v>45.379563319762262</c:v>
                </c:pt>
                <c:pt idx="8">
                  <c:v>72.148546274464096</c:v>
                </c:pt>
                <c:pt idx="9">
                  <c:v>84.638581840746312</c:v>
                </c:pt>
                <c:pt idx="10">
                  <c:v>96.345189637007948</c:v>
                </c:pt>
                <c:pt idx="11">
                  <c:v>99.956787976648869</c:v>
                </c:pt>
                <c:pt idx="12">
                  <c:v>108.92102484976449</c:v>
                </c:pt>
                <c:pt idx="13">
                  <c:v>103.80817305831818</c:v>
                </c:pt>
                <c:pt idx="14">
                  <c:v>106.39380478324674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C-42EA-9B89-C76F4172EEC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'V5'!$S$2:$S$16</c:f>
              <c:numCache>
                <c:formatCode>General</c:formatCode>
                <c:ptCount val="15"/>
                <c:pt idx="0">
                  <c:v>1</c:v>
                </c:pt>
                <c:pt idx="1">
                  <c:v>1.9988891885704678</c:v>
                </c:pt>
                <c:pt idx="2">
                  <c:v>3.9889486790402087</c:v>
                </c:pt>
                <c:pt idx="3">
                  <c:v>7.537030359948556</c:v>
                </c:pt>
                <c:pt idx="4">
                  <c:v>14.909134332234265</c:v>
                </c:pt>
                <c:pt idx="5">
                  <c:v>29.362895079577608</c:v>
                </c:pt>
                <c:pt idx="6">
                  <c:v>32.357279016729365</c:v>
                </c:pt>
                <c:pt idx="7">
                  <c:v>50.008104055449785</c:v>
                </c:pt>
                <c:pt idx="8">
                  <c:v>83.117741651930203</c:v>
                </c:pt>
                <c:pt idx="9">
                  <c:v>96.517550495953117</c:v>
                </c:pt>
                <c:pt idx="10">
                  <c:v>113.71858994312234</c:v>
                </c:pt>
                <c:pt idx="11">
                  <c:v>126.28192437918818</c:v>
                </c:pt>
                <c:pt idx="12">
                  <c:v>134.79355163305522</c:v>
                </c:pt>
                <c:pt idx="13">
                  <c:v>138.64642361200956</c:v>
                </c:pt>
                <c:pt idx="14">
                  <c:v>132.93312328404619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C-42EA-9B89-C76F4172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V5_HighWorkload!$C$2:$C$14</c:f>
              <c:numCache>
                <c:formatCode>General</c:formatCode>
                <c:ptCount val="13"/>
                <c:pt idx="0">
                  <c:v>109.908</c:v>
                </c:pt>
                <c:pt idx="1">
                  <c:v>61.366</c:v>
                </c:pt>
                <c:pt idx="2">
                  <c:v>50.947333333333333</c:v>
                </c:pt>
                <c:pt idx="3">
                  <c:v>41.375</c:v>
                </c:pt>
                <c:pt idx="4">
                  <c:v>36.819333333333333</c:v>
                </c:pt>
                <c:pt idx="5">
                  <c:v>35.379666666666665</c:v>
                </c:pt>
                <c:pt idx="6">
                  <c:v>35.274666666666668</c:v>
                </c:pt>
                <c:pt idx="7">
                  <c:v>37.027000000000001</c:v>
                </c:pt>
                <c:pt idx="8">
                  <c:v>37.113333333333337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64B-8C47-062E7FEA3263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V5_HighWorkload!$J$2:$J$14</c:f>
              <c:numCache>
                <c:formatCode>General</c:formatCode>
                <c:ptCount val="13"/>
                <c:pt idx="0">
                  <c:v>169.20466666666667</c:v>
                </c:pt>
                <c:pt idx="1">
                  <c:v>172.31533333333334</c:v>
                </c:pt>
                <c:pt idx="2">
                  <c:v>152.31433333333334</c:v>
                </c:pt>
                <c:pt idx="3">
                  <c:v>123.74733333333333</c:v>
                </c:pt>
                <c:pt idx="4">
                  <c:v>110.042</c:v>
                </c:pt>
                <c:pt idx="5">
                  <c:v>104.886</c:v>
                </c:pt>
                <c:pt idx="6">
                  <c:v>103.34700000000001</c:v>
                </c:pt>
                <c:pt idx="7">
                  <c:v>101.41233333333334</c:v>
                </c:pt>
                <c:pt idx="8">
                  <c:v>101.46566666666666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2-464B-8C47-062E7FEA3263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V5_HighWorkload!$Q$2:$Q$14</c:f>
              <c:numCache>
                <c:formatCode>General</c:formatCode>
                <c:ptCount val="13"/>
                <c:pt idx="0">
                  <c:v>331.60766666666666</c:v>
                </c:pt>
                <c:pt idx="1">
                  <c:v>286.03899999999999</c:v>
                </c:pt>
                <c:pt idx="2">
                  <c:v>278.44799999999998</c:v>
                </c:pt>
                <c:pt idx="3">
                  <c:v>236.02</c:v>
                </c:pt>
                <c:pt idx="4">
                  <c:v>209.83066666666667</c:v>
                </c:pt>
                <c:pt idx="5">
                  <c:v>198.70533333333333</c:v>
                </c:pt>
                <c:pt idx="6">
                  <c:v>193.31533333333334</c:v>
                </c:pt>
                <c:pt idx="7">
                  <c:v>191.14766666666668</c:v>
                </c:pt>
                <c:pt idx="8">
                  <c:v>191.46233333333333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2-464B-8C47-062E7FEA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V5_HighWorkload!$D$2:$D$14</c:f>
              <c:numCache>
                <c:formatCode>General</c:formatCode>
                <c:ptCount val="13"/>
                <c:pt idx="0">
                  <c:v>272.95556283437054</c:v>
                </c:pt>
                <c:pt idx="1">
                  <c:v>488.87005833849361</c:v>
                </c:pt>
                <c:pt idx="2">
                  <c:v>588.84338074613004</c:v>
                </c:pt>
                <c:pt idx="3">
                  <c:v>725.07552870090637</c:v>
                </c:pt>
                <c:pt idx="4">
                  <c:v>814.78933169168374</c:v>
                </c:pt>
                <c:pt idx="5">
                  <c:v>847.94467632067392</c:v>
                </c:pt>
                <c:pt idx="6">
                  <c:v>850.46870275173865</c:v>
                </c:pt>
                <c:pt idx="7">
                  <c:v>810.21956950333538</c:v>
                </c:pt>
                <c:pt idx="8">
                  <c:v>808.33483024968552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A8A-8C98-E587B158A84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V5_HighWorkload!$K$2:$K$14</c:f>
              <c:numCache>
                <c:formatCode>General</c:formatCode>
                <c:ptCount val="13"/>
                <c:pt idx="0">
                  <c:v>591.00024822010425</c:v>
                </c:pt>
                <c:pt idx="1">
                  <c:v>580.33140792268432</c:v>
                </c:pt>
                <c:pt idx="2">
                  <c:v>656.53702978270815</c:v>
                </c:pt>
                <c:pt idx="3">
                  <c:v>808.09822164518027</c:v>
                </c:pt>
                <c:pt idx="4">
                  <c:v>908.74393413423968</c:v>
                </c:pt>
                <c:pt idx="5">
                  <c:v>953.41608984993229</c:v>
                </c:pt>
                <c:pt idx="6">
                  <c:v>967.61396073422543</c:v>
                </c:pt>
                <c:pt idx="7">
                  <c:v>986.07335728395947</c:v>
                </c:pt>
                <c:pt idx="8">
                  <c:v>985.55504817721601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A8A-8C98-E587B158A84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V5_HighWorkload!$R$2:$R$14</c:f>
              <c:numCache>
                <c:formatCode>General</c:formatCode>
                <c:ptCount val="13"/>
                <c:pt idx="0">
                  <c:v>603.12236448091767</c:v>
                </c:pt>
                <c:pt idx="1">
                  <c:v>699.20535311618346</c:v>
                </c:pt>
                <c:pt idx="2">
                  <c:v>718.26696546572441</c:v>
                </c:pt>
                <c:pt idx="3">
                  <c:v>847.38581476146089</c:v>
                </c:pt>
                <c:pt idx="4">
                  <c:v>953.14952374295456</c:v>
                </c:pt>
                <c:pt idx="5">
                  <c:v>1006.5155104040153</c:v>
                </c:pt>
                <c:pt idx="6">
                  <c:v>1034.5790815006915</c:v>
                </c:pt>
                <c:pt idx="7">
                  <c:v>1046.3114904184024</c:v>
                </c:pt>
                <c:pt idx="8">
                  <c:v>1044.5918866548163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A8A-8C98-E587B158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1.7910243457289052</c:v>
                </c:pt>
                <c:pt idx="2">
                  <c:v>2.1572866097015218</c:v>
                </c:pt>
                <c:pt idx="3">
                  <c:v>2.6563867069486404</c:v>
                </c:pt>
                <c:pt idx="4">
                  <c:v>2.9850621955856527</c:v>
                </c:pt>
                <c:pt idx="5">
                  <c:v>3.1065301161684209</c:v>
                </c:pt>
                <c:pt idx="6">
                  <c:v>3.1157771394012701</c:v>
                </c:pt>
                <c:pt idx="7">
                  <c:v>2.9683204148324194</c:v>
                </c:pt>
                <c:pt idx="8">
                  <c:v>2.9614154841027482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4-408B-BCEB-A0ACEAF7D95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0.98194782433755168</c:v>
                </c:pt>
                <c:pt idx="2">
                  <c:v>1.1108912927870653</c:v>
                </c:pt>
                <c:pt idx="3">
                  <c:v>1.3673399022739885</c:v>
                </c:pt>
                <c:pt idx="4">
                  <c:v>1.5376371446053931</c:v>
                </c:pt>
                <c:pt idx="5">
                  <c:v>1.6132245167769452</c:v>
                </c:pt>
                <c:pt idx="6">
                  <c:v>1.6372479768804771</c:v>
                </c:pt>
                <c:pt idx="7">
                  <c:v>1.6684821372811327</c:v>
                </c:pt>
                <c:pt idx="8">
                  <c:v>1.6676051340847644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4-408B-BCEB-A0ACEAF7D95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1.1593092783385017</c:v>
                </c:pt>
                <c:pt idx="2">
                  <c:v>1.1909141623091806</c:v>
                </c:pt>
                <c:pt idx="3">
                  <c:v>1.4049981639974012</c:v>
                </c:pt>
                <c:pt idx="4">
                  <c:v>1.580358447764229</c:v>
                </c:pt>
                <c:pt idx="5">
                  <c:v>1.6688412993444228</c:v>
                </c:pt>
                <c:pt idx="6">
                  <c:v>1.7153717759929372</c:v>
                </c:pt>
                <c:pt idx="7">
                  <c:v>1.734824559720844</c:v>
                </c:pt>
                <c:pt idx="8">
                  <c:v>1.731973390762674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08B-BCEB-A0ACEAF7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V5_TPB!$C$2:$C$7</c:f>
              <c:numCache>
                <c:formatCode>General</c:formatCode>
                <c:ptCount val="6"/>
                <c:pt idx="0">
                  <c:v>327.67633333333333</c:v>
                </c:pt>
                <c:pt idx="1">
                  <c:v>321.75700000000001</c:v>
                </c:pt>
                <c:pt idx="2">
                  <c:v>267.59399999999999</c:v>
                </c:pt>
                <c:pt idx="3">
                  <c:v>174.33199999999999</c:v>
                </c:pt>
                <c:pt idx="4">
                  <c:v>141.18799999999999</c:v>
                </c:pt>
                <c:pt idx="5">
                  <c:v>144.41266666666667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FAD-83D9-1593A6D9376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V5_TPB!$G$2:$G$7</c:f>
              <c:numCache>
                <c:formatCode>General</c:formatCode>
                <c:ptCount val="6"/>
                <c:pt idx="0">
                  <c:v>1233.624</c:v>
                </c:pt>
                <c:pt idx="1">
                  <c:v>684.77233333333334</c:v>
                </c:pt>
                <c:pt idx="2">
                  <c:v>681.45566666666662</c:v>
                </c:pt>
                <c:pt idx="3">
                  <c:v>682.65566666666666</c:v>
                </c:pt>
                <c:pt idx="4">
                  <c:v>653.75566666666668</c:v>
                </c:pt>
                <c:pt idx="5">
                  <c:v>694.15966666666668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FAD-83D9-1593A6D9376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V5_TPB!$K$2:$K$7</c:f>
              <c:numCache>
                <c:formatCode>General</c:formatCode>
                <c:ptCount val="6"/>
                <c:pt idx="0">
                  <c:v>1360.8823333333335</c:v>
                </c:pt>
                <c:pt idx="1">
                  <c:v>1357.3656666666666</c:v>
                </c:pt>
                <c:pt idx="2">
                  <c:v>1356.3083333333334</c:v>
                </c:pt>
                <c:pt idx="3">
                  <c:v>1288.1973333333333</c:v>
                </c:pt>
                <c:pt idx="4">
                  <c:v>1297.5126666666667</c:v>
                </c:pt>
                <c:pt idx="5">
                  <c:v>1400.2573333333335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FAD-83D9-1593A6D9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108241.14066666667</c:v>
                </c:pt>
                <c:pt idx="1">
                  <c:v>79675.700333333341</c:v>
                </c:pt>
                <c:pt idx="2">
                  <c:v>39798.580666666669</c:v>
                </c:pt>
                <c:pt idx="3">
                  <c:v>19738.716</c:v>
                </c:pt>
                <c:pt idx="4">
                  <c:v>9916.8073333333341</c:v>
                </c:pt>
                <c:pt idx="5">
                  <c:v>5029.5136666666667</c:v>
                </c:pt>
                <c:pt idx="6">
                  <c:v>2558.0486666666666</c:v>
                </c:pt>
                <c:pt idx="7">
                  <c:v>1337.9953333333333</c:v>
                </c:pt>
                <c:pt idx="8">
                  <c:v>706.39300000000003</c:v>
                </c:pt>
                <c:pt idx="9">
                  <c:v>371.57133333333337</c:v>
                </c:pt>
                <c:pt idx="10">
                  <c:v>209.17933333333332</c:v>
                </c:pt>
                <c:pt idx="11">
                  <c:v>166.49199999999999</c:v>
                </c:pt>
                <c:pt idx="12">
                  <c:v>143.69400000000002</c:v>
                </c:pt>
                <c:pt idx="13">
                  <c:v>130.036</c:v>
                </c:pt>
                <c:pt idx="14">
                  <c:v>127.89500000000001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5358.2683333333334</c:v>
                </c:pt>
                <c:pt idx="1">
                  <c:v>2680.623</c:v>
                </c:pt>
                <c:pt idx="2">
                  <c:v>1343.2783333333334</c:v>
                </c:pt>
                <c:pt idx="3">
                  <c:v>710.92566666666664</c:v>
                </c:pt>
                <c:pt idx="4">
                  <c:v>359.39499999999998</c:v>
                </c:pt>
                <c:pt idx="5">
                  <c:v>182.48433333333332</c:v>
                </c:pt>
                <c:pt idx="6">
                  <c:v>165.59700000000001</c:v>
                </c:pt>
                <c:pt idx="7">
                  <c:v>107.148</c:v>
                </c:pt>
                <c:pt idx="8">
                  <c:v>64.466000000000008</c:v>
                </c:pt>
                <c:pt idx="9">
                  <c:v>55.515999999999998</c:v>
                </c:pt>
                <c:pt idx="10">
                  <c:v>47.118666666666662</c:v>
                </c:pt>
                <c:pt idx="11">
                  <c:v>42.430999999999997</c:v>
                </c:pt>
                <c:pt idx="12">
                  <c:v>39.751666666666665</c:v>
                </c:pt>
                <c:pt idx="13">
                  <c:v>38.646999999999998</c:v>
                </c:pt>
                <c:pt idx="14">
                  <c:v>40.308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4-4783-83D7-23A2F86A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0.27715894174088862</c:v>
                </c:pt>
                <c:pt idx="1">
                  <c:v>0.3765263420903891</c:v>
                </c:pt>
                <c:pt idx="2">
                  <c:v>0.75379572581407461</c:v>
                </c:pt>
                <c:pt idx="3">
                  <c:v>1.5198556988205312</c:v>
                </c:pt>
                <c:pt idx="4">
                  <c:v>3.025167172418596</c:v>
                </c:pt>
                <c:pt idx="5">
                  <c:v>5.9647914268185369</c:v>
                </c:pt>
                <c:pt idx="6">
                  <c:v>11.727689309012364</c:v>
                </c:pt>
                <c:pt idx="7">
                  <c:v>22.4216028655805</c:v>
                </c:pt>
                <c:pt idx="8">
                  <c:v>42.469277017184481</c:v>
                </c:pt>
                <c:pt idx="9">
                  <c:v>80.738198318133612</c:v>
                </c:pt>
                <c:pt idx="10">
                  <c:v>143.41760977024501</c:v>
                </c:pt>
                <c:pt idx="11">
                  <c:v>180.18883790212143</c:v>
                </c:pt>
                <c:pt idx="12">
                  <c:v>208.77698442523695</c:v>
                </c:pt>
                <c:pt idx="13">
                  <c:v>230.70534313574703</c:v>
                </c:pt>
                <c:pt idx="14">
                  <c:v>234.56741858555844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5.5988237493394166</c:v>
                </c:pt>
                <c:pt idx="1">
                  <c:v>11.191428261266131</c:v>
                </c:pt>
                <c:pt idx="2">
                  <c:v>22.333420599106415</c:v>
                </c:pt>
                <c:pt idx="3">
                  <c:v>42.198504578772187</c:v>
                </c:pt>
                <c:pt idx="4">
                  <c:v>83.473615381404869</c:v>
                </c:pt>
                <c:pt idx="5">
                  <c:v>164.39767432090062</c:v>
                </c:pt>
                <c:pt idx="6">
                  <c:v>181.16270222286636</c:v>
                </c:pt>
                <c:pt idx="7">
                  <c:v>279.98656064508907</c:v>
                </c:pt>
                <c:pt idx="8">
                  <c:v>465.36158595228488</c:v>
                </c:pt>
                <c:pt idx="9">
                  <c:v>540.38475394480872</c:v>
                </c:pt>
                <c:pt idx="10">
                  <c:v>636.69034211494386</c:v>
                </c:pt>
                <c:pt idx="11">
                  <c:v>707.03023732648307</c:v>
                </c:pt>
                <c:pt idx="12">
                  <c:v>754.68533814095849</c:v>
                </c:pt>
                <c:pt idx="13">
                  <c:v>776.25688927989233</c:v>
                </c:pt>
                <c:pt idx="14">
                  <c:v>744.26912771658237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1-4BD7-88F3-7A02F576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1.978975135395364</c:v>
                </c:pt>
                <c:pt idx="2">
                  <c:v>3.9373944484449699</c:v>
                </c:pt>
                <c:pt idx="3">
                  <c:v>7.6963332898950529</c:v>
                </c:pt>
                <c:pt idx="4">
                  <c:v>15.39658462367731</c:v>
                </c:pt>
                <c:pt idx="5">
                  <c:v>28.648088762126079</c:v>
                </c:pt>
                <c:pt idx="6">
                  <c:v>50.051685815234848</c:v>
                </c:pt>
                <c:pt idx="7">
                  <c:v>100.1026791008784</c:v>
                </c:pt>
                <c:pt idx="8">
                  <c:v>199.30400783937159</c:v>
                </c:pt>
                <c:pt idx="9">
                  <c:v>199.83958314425402</c:v>
                </c:pt>
                <c:pt idx="10">
                  <c:v>199.85614443567482</c:v>
                </c:pt>
                <c:pt idx="11">
                  <c:v>199.3020469924775</c:v>
                </c:pt>
                <c:pt idx="12">
                  <c:v>202.28290062310271</c:v>
                </c:pt>
                <c:pt idx="13">
                  <c:v>202.22151368014181</c:v>
                </c:pt>
                <c:pt idx="14">
                  <c:v>202.43653115881202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1.9900972586736947</c:v>
                </c:pt>
                <c:pt idx="2">
                  <c:v>3.9860471011707848</c:v>
                </c:pt>
                <c:pt idx="3">
                  <c:v>7.9521722566818269</c:v>
                </c:pt>
                <c:pt idx="4">
                  <c:v>15.711531879168389</c:v>
                </c:pt>
                <c:pt idx="5">
                  <c:v>31.316627197459582</c:v>
                </c:pt>
                <c:pt idx="6">
                  <c:v>62.490242051221024</c:v>
                </c:pt>
                <c:pt idx="7">
                  <c:v>123.58898271087457</c:v>
                </c:pt>
                <c:pt idx="8">
                  <c:v>245.47876835705281</c:v>
                </c:pt>
                <c:pt idx="9">
                  <c:v>476.03507516709266</c:v>
                </c:pt>
                <c:pt idx="10">
                  <c:v>831.3316804398703</c:v>
                </c:pt>
                <c:pt idx="11">
                  <c:v>832.74261693235928</c:v>
                </c:pt>
                <c:pt idx="12">
                  <c:v>847.08323681890681</c:v>
                </c:pt>
                <c:pt idx="13">
                  <c:v>828.74968615392652</c:v>
                </c:pt>
                <c:pt idx="14">
                  <c:v>843.72007137225603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'V1'!$S$2:$S$16</c:f>
              <c:numCache>
                <c:formatCode>General</c:formatCode>
                <c:ptCount val="15"/>
                <c:pt idx="0">
                  <c:v>1</c:v>
                </c:pt>
                <c:pt idx="1">
                  <c:v>1.981145968843222</c:v>
                </c:pt>
                <c:pt idx="2">
                  <c:v>3.9698555428427</c:v>
                </c:pt>
                <c:pt idx="3">
                  <c:v>7.9507873308905763</c:v>
                </c:pt>
                <c:pt idx="4">
                  <c:v>15.858873827987978</c:v>
                </c:pt>
                <c:pt idx="5">
                  <c:v>31.331963962910493</c:v>
                </c:pt>
                <c:pt idx="6">
                  <c:v>62.335086042388276</c:v>
                </c:pt>
                <c:pt idx="7">
                  <c:v>123.3169852673777</c:v>
                </c:pt>
                <c:pt idx="8">
                  <c:v>244.33089371628517</c:v>
                </c:pt>
                <c:pt idx="9">
                  <c:v>469.16404474624898</c:v>
                </c:pt>
                <c:pt idx="10">
                  <c:v>778.14908493110306</c:v>
                </c:pt>
                <c:pt idx="11">
                  <c:v>1063.6331085213499</c:v>
                </c:pt>
                <c:pt idx="12">
                  <c:v>1063.5817838699152</c:v>
                </c:pt>
                <c:pt idx="13">
                  <c:v>1066.8833140243935</c:v>
                </c:pt>
                <c:pt idx="14">
                  <c:v>1068.1162698579917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V1_TPB!$C$2:$C$7</c:f>
              <c:numCache>
                <c:formatCode>General</c:formatCode>
                <c:ptCount val="6"/>
                <c:pt idx="0">
                  <c:v>3512.5709999999999</c:v>
                </c:pt>
                <c:pt idx="1">
                  <c:v>3507.0010000000002</c:v>
                </c:pt>
                <c:pt idx="2">
                  <c:v>3579.8653333333332</c:v>
                </c:pt>
                <c:pt idx="3">
                  <c:v>3611.8409999999999</c:v>
                </c:pt>
                <c:pt idx="4">
                  <c:v>3724.8026666666665</c:v>
                </c:pt>
                <c:pt idx="5">
                  <c:v>4222.2203333333337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F5C-ABB8-CAB8AE35E93E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V1_TPB!$G$2:$G$7</c:f>
              <c:numCache>
                <c:formatCode>General</c:formatCode>
                <c:ptCount val="6"/>
                <c:pt idx="0">
                  <c:v>16006.152</c:v>
                </c:pt>
                <c:pt idx="1">
                  <c:v>16009.886</c:v>
                </c:pt>
                <c:pt idx="2">
                  <c:v>16358.273333333333</c:v>
                </c:pt>
                <c:pt idx="3">
                  <c:v>16848.779333333332</c:v>
                </c:pt>
                <c:pt idx="4">
                  <c:v>18970.423999999999</c:v>
                </c:pt>
                <c:pt idx="5">
                  <c:v>31418.591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F5C-ABB8-CAB8AE35E93E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V1_TPB!$K$2:$K$7</c:f>
              <c:numCache>
                <c:formatCode>General</c:formatCode>
                <c:ptCount val="6"/>
                <c:pt idx="0">
                  <c:v>31913.974333333335</c:v>
                </c:pt>
                <c:pt idx="1">
                  <c:v>32007.975333333332</c:v>
                </c:pt>
                <c:pt idx="2">
                  <c:v>32722.23</c:v>
                </c:pt>
                <c:pt idx="3">
                  <c:v>33920.191333333336</c:v>
                </c:pt>
                <c:pt idx="4">
                  <c:v>41791.164333333334</c:v>
                </c:pt>
                <c:pt idx="5">
                  <c:v>75105.119666666666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F5C-ABB8-CAB8AE35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'V2'!$C$2:$C$16</c:f>
              <c:numCache>
                <c:formatCode>General</c:formatCode>
                <c:ptCount val="15"/>
                <c:pt idx="0">
                  <c:v>53463.649666666664</c:v>
                </c:pt>
                <c:pt idx="1">
                  <c:v>27038.955999999998</c:v>
                </c:pt>
                <c:pt idx="2">
                  <c:v>13509.862666666666</c:v>
                </c:pt>
                <c:pt idx="3">
                  <c:v>6527.1876666666667</c:v>
                </c:pt>
                <c:pt idx="4">
                  <c:v>3282.9213333333332</c:v>
                </c:pt>
                <c:pt idx="5">
                  <c:v>1641.9833333333333</c:v>
                </c:pt>
                <c:pt idx="6">
                  <c:v>823.17666666666662</c:v>
                </c:pt>
                <c:pt idx="7">
                  <c:v>415.6463333333333</c:v>
                </c:pt>
                <c:pt idx="8">
                  <c:v>214.62733333333333</c:v>
                </c:pt>
                <c:pt idx="9">
                  <c:v>109.14033333333333</c:v>
                </c:pt>
                <c:pt idx="10">
                  <c:v>60.944000000000003</c:v>
                </c:pt>
                <c:pt idx="11">
                  <c:v>57.974333333333334</c:v>
                </c:pt>
                <c:pt idx="12">
                  <c:v>44.286999999999999</c:v>
                </c:pt>
                <c:pt idx="13">
                  <c:v>37.729999999999997</c:v>
                </c:pt>
                <c:pt idx="14">
                  <c:v>32.800333333333334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'V2'!$J$2:$J$16</c:f>
              <c:numCache>
                <c:formatCode>General</c:formatCode>
                <c:ptCount val="15"/>
                <c:pt idx="0">
                  <c:v>268699.45833333331</c:v>
                </c:pt>
                <c:pt idx="1">
                  <c:v>135209.96366666668</c:v>
                </c:pt>
                <c:pt idx="2">
                  <c:v>67405.434999999998</c:v>
                </c:pt>
                <c:pt idx="3">
                  <c:v>32539.423999999999</c:v>
                </c:pt>
                <c:pt idx="4">
                  <c:v>16340.098333333333</c:v>
                </c:pt>
                <c:pt idx="5">
                  <c:v>8200.849666666667</c:v>
                </c:pt>
                <c:pt idx="6">
                  <c:v>4126.9766666666665</c:v>
                </c:pt>
                <c:pt idx="7">
                  <c:v>2086.4003333333335</c:v>
                </c:pt>
                <c:pt idx="8">
                  <c:v>1065.6870000000001</c:v>
                </c:pt>
                <c:pt idx="9">
                  <c:v>555.86866666666674</c:v>
                </c:pt>
                <c:pt idx="10">
                  <c:v>298.60500000000002</c:v>
                </c:pt>
                <c:pt idx="11">
                  <c:v>282.78100000000001</c:v>
                </c:pt>
                <c:pt idx="12">
                  <c:v>222.792</c:v>
                </c:pt>
                <c:pt idx="13">
                  <c:v>191.77033333333333</c:v>
                </c:pt>
                <c:pt idx="14">
                  <c:v>187.648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'V2'!$D$2:$D$16</c:f>
              <c:numCache>
                <c:formatCode>General</c:formatCode>
                <c:ptCount val="15"/>
                <c:pt idx="0">
                  <c:v>5.6112892006144312E-2</c:v>
                </c:pt>
                <c:pt idx="1">
                  <c:v>0.11095102932228597</c:v>
                </c:pt>
                <c:pt idx="2">
                  <c:v>0.22205999231968507</c:v>
                </c:pt>
                <c:pt idx="3">
                  <c:v>0.45961601737307689</c:v>
                </c:pt>
                <c:pt idx="4">
                  <c:v>0.91382025196258132</c:v>
                </c:pt>
                <c:pt idx="5">
                  <c:v>1.827058739938489</c:v>
                </c:pt>
                <c:pt idx="6">
                  <c:v>3.6444181686393771</c:v>
                </c:pt>
                <c:pt idx="7">
                  <c:v>7.2176746416625033</c:v>
                </c:pt>
                <c:pt idx="8">
                  <c:v>13.977716413877078</c:v>
                </c:pt>
                <c:pt idx="9">
                  <c:v>27.487546614297802</c:v>
                </c:pt>
                <c:pt idx="10">
                  <c:v>49.225518508794956</c:v>
                </c:pt>
                <c:pt idx="11">
                  <c:v>51.747037482104147</c:v>
                </c:pt>
                <c:pt idx="12">
                  <c:v>67.739968839614335</c:v>
                </c:pt>
                <c:pt idx="13">
                  <c:v>79.512324410283597</c:v>
                </c:pt>
                <c:pt idx="14">
                  <c:v>91.462485137346164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'V2'!$K$2:$K$16</c:f>
              <c:numCache>
                <c:formatCode>General</c:formatCode>
                <c:ptCount val="15"/>
                <c:pt idx="0">
                  <c:v>5.5824451947319706E-2</c:v>
                </c:pt>
                <c:pt idx="1">
                  <c:v>0.11093856985998105</c:v>
                </c:pt>
                <c:pt idx="2">
                  <c:v>0.22253398409193562</c:v>
                </c:pt>
                <c:pt idx="3">
                  <c:v>0.46097927240506781</c:v>
                </c:pt>
                <c:pt idx="4">
                  <c:v>0.91798713165638846</c:v>
                </c:pt>
                <c:pt idx="5">
                  <c:v>1.8290787674073934</c:v>
                </c:pt>
                <c:pt idx="6">
                  <c:v>3.6346219548935341</c:v>
                </c:pt>
                <c:pt idx="7">
                  <c:v>7.1894160292983074</c:v>
                </c:pt>
                <c:pt idx="8">
                  <c:v>14.075427400353011</c:v>
                </c:pt>
                <c:pt idx="9">
                  <c:v>26.984791371582972</c:v>
                </c:pt>
                <c:pt idx="10">
                  <c:v>50.233586175717079</c:v>
                </c:pt>
                <c:pt idx="11">
                  <c:v>53.044582203189037</c:v>
                </c:pt>
                <c:pt idx="12">
                  <c:v>67.327372616611015</c:v>
                </c:pt>
                <c:pt idx="13">
                  <c:v>78.218563524771824</c:v>
                </c:pt>
                <c:pt idx="14">
                  <c:v>79.936903137789912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1.9772823206142525</c:v>
                </c:pt>
                <c:pt idx="2">
                  <c:v>3.9573792114541111</c:v>
                </c:pt>
                <c:pt idx="3">
                  <c:v>8.1909165780075881</c:v>
                </c:pt>
                <c:pt idx="4">
                  <c:v>16.285388603077504</c:v>
                </c:pt>
                <c:pt idx="5">
                  <c:v>32.560409464164273</c:v>
                </c:pt>
                <c:pt idx="6">
                  <c:v>64.947965402323518</c:v>
                </c:pt>
                <c:pt idx="7">
                  <c:v>128.62774281660933</c:v>
                </c:pt>
                <c:pt idx="8">
                  <c:v>249.0999111638468</c:v>
                </c:pt>
                <c:pt idx="9">
                  <c:v>489.86152079432901</c:v>
                </c:pt>
                <c:pt idx="10">
                  <c:v>877.25862540474304</c:v>
                </c:pt>
                <c:pt idx="11">
                  <c:v>922.19516107702827</c:v>
                </c:pt>
                <c:pt idx="12">
                  <c:v>1207.2086541573524</c:v>
                </c:pt>
                <c:pt idx="13">
                  <c:v>1417.0063521512502</c:v>
                </c:pt>
                <c:pt idx="14">
                  <c:v>1629.9727543419274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1.9872755753101043</c:v>
                </c:pt>
                <c:pt idx="2">
                  <c:v>3.9863173990841143</c:v>
                </c:pt>
                <c:pt idx="3">
                  <c:v>8.257658719875721</c:v>
                </c:pt>
                <c:pt idx="4">
                  <c:v>16.444176335536127</c:v>
                </c:pt>
                <c:pt idx="5">
                  <c:v>32.764831603424504</c:v>
                </c:pt>
                <c:pt idx="6">
                  <c:v>65.108063368422236</c:v>
                </c:pt>
                <c:pt idx="7">
                  <c:v>128.78614618702929</c:v>
                </c:pt>
                <c:pt idx="8">
                  <c:v>252.13731455233412</c:v>
                </c:pt>
                <c:pt idx="9">
                  <c:v>483.38658831882339</c:v>
                </c:pt>
                <c:pt idx="10">
                  <c:v>899.84915970373333</c:v>
                </c:pt>
                <c:pt idx="11">
                  <c:v>950.20336703432451</c:v>
                </c:pt>
                <c:pt idx="12">
                  <c:v>1206.0552368726585</c:v>
                </c:pt>
                <c:pt idx="13">
                  <c:v>1401.1523767145075</c:v>
                </c:pt>
                <c:pt idx="14">
                  <c:v>1431.9335049312187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1.3295782074462181</c:v>
                </c:pt>
                <c:pt idx="2">
                  <c:v>2.5805991098671974</c:v>
                </c:pt>
                <c:pt idx="3">
                  <c:v>5.5372864808963103</c:v>
                </c:pt>
                <c:pt idx="4">
                  <c:v>11.013280584386109</c:v>
                </c:pt>
                <c:pt idx="5">
                  <c:v>21.98743784743808</c:v>
                </c:pt>
                <c:pt idx="6">
                  <c:v>43.783507239739286</c:v>
                </c:pt>
                <c:pt idx="7">
                  <c:v>86.284185301198818</c:v>
                </c:pt>
                <c:pt idx="8">
                  <c:v>166.73584951211404</c:v>
                </c:pt>
                <c:pt idx="9">
                  <c:v>315.1663860393877</c:v>
                </c:pt>
                <c:pt idx="10">
                  <c:v>582.303764684518</c:v>
                </c:pt>
                <c:pt idx="11">
                  <c:v>721.2356767887195</c:v>
                </c:pt>
                <c:pt idx="12">
                  <c:v>814.70111368544576</c:v>
                </c:pt>
                <c:pt idx="13">
                  <c:v>938.61930909873388</c:v>
                </c:pt>
                <c:pt idx="14">
                  <c:v>945.14637312971956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V2_TPB!$C$2:$C$8</c:f>
              <c:numCache>
                <c:formatCode>General</c:formatCode>
                <c:ptCount val="7"/>
                <c:pt idx="0">
                  <c:v>1781.0576666666666</c:v>
                </c:pt>
                <c:pt idx="1">
                  <c:v>1801.0219999999999</c:v>
                </c:pt>
                <c:pt idx="2">
                  <c:v>1854.7873333333334</c:v>
                </c:pt>
                <c:pt idx="3">
                  <c:v>1866.3476666666666</c:v>
                </c:pt>
                <c:pt idx="4">
                  <c:v>1895.0753333333334</c:v>
                </c:pt>
                <c:pt idx="5">
                  <c:v>1940.7796666666666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6-4E8F-90B4-F8FA63C9AD8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V2_TPB!$G$2:$G$8</c:f>
              <c:numCache>
                <c:formatCode>General</c:formatCode>
                <c:ptCount val="7"/>
                <c:pt idx="0">
                  <c:v>8756.3256666666675</c:v>
                </c:pt>
                <c:pt idx="1">
                  <c:v>8889.1779999999999</c:v>
                </c:pt>
                <c:pt idx="2">
                  <c:v>9058.0823333333337</c:v>
                </c:pt>
                <c:pt idx="3">
                  <c:v>9280.3503333333338</c:v>
                </c:pt>
                <c:pt idx="4">
                  <c:v>9574.235333333334</c:v>
                </c:pt>
                <c:pt idx="5">
                  <c:v>10736.677333333333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6-4E8F-90B4-F8FA63C9AD8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V2_TPB!$K$2:$K$8</c:f>
              <c:numCache>
                <c:formatCode>General</c:formatCode>
                <c:ptCount val="7"/>
                <c:pt idx="0">
                  <c:v>17452.600666666669</c:v>
                </c:pt>
                <c:pt idx="1">
                  <c:v>17863.179</c:v>
                </c:pt>
                <c:pt idx="2">
                  <c:v>18103.372333333333</c:v>
                </c:pt>
                <c:pt idx="3">
                  <c:v>18623.514333333333</c:v>
                </c:pt>
                <c:pt idx="4">
                  <c:v>19277.620999999999</c:v>
                </c:pt>
                <c:pt idx="5">
                  <c:v>24183.760333333335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6-4E8F-90B4-F8FA63C9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'V3'!$C$2:$C$16</c:f>
              <c:numCache>
                <c:formatCode>General</c:formatCode>
                <c:ptCount val="15"/>
                <c:pt idx="0">
                  <c:v>15447.844999999999</c:v>
                </c:pt>
                <c:pt idx="1">
                  <c:v>7645.3956666666663</c:v>
                </c:pt>
                <c:pt idx="2">
                  <c:v>3842.0493333333334</c:v>
                </c:pt>
                <c:pt idx="3">
                  <c:v>1965.7406666666666</c:v>
                </c:pt>
                <c:pt idx="4">
                  <c:v>993.7643333333333</c:v>
                </c:pt>
                <c:pt idx="5">
                  <c:v>497.209</c:v>
                </c:pt>
                <c:pt idx="6">
                  <c:v>249.37700000000001</c:v>
                </c:pt>
                <c:pt idx="7">
                  <c:v>129.95433333333332</c:v>
                </c:pt>
                <c:pt idx="8">
                  <c:v>68.156333333333336</c:v>
                </c:pt>
                <c:pt idx="9">
                  <c:v>34.216999999999999</c:v>
                </c:pt>
                <c:pt idx="10">
                  <c:v>19.207333333333331</c:v>
                </c:pt>
                <c:pt idx="11">
                  <c:v>17.449333333333332</c:v>
                </c:pt>
                <c:pt idx="12">
                  <c:v>13.335333333333333</c:v>
                </c:pt>
                <c:pt idx="13">
                  <c:v>11.071999999999999</c:v>
                </c:pt>
                <c:pt idx="14">
                  <c:v>9.6810000000000009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'V3'!$J$2:$J$16</c:f>
              <c:numCache>
                <c:formatCode>General</c:formatCode>
                <c:ptCount val="15"/>
                <c:pt idx="0">
                  <c:v>77122.903666666665</c:v>
                </c:pt>
                <c:pt idx="1">
                  <c:v>38249.445333333337</c:v>
                </c:pt>
                <c:pt idx="2">
                  <c:v>19071.085666666666</c:v>
                </c:pt>
                <c:pt idx="3">
                  <c:v>9627.5933333333342</c:v>
                </c:pt>
                <c:pt idx="4">
                  <c:v>4840.4546666666665</c:v>
                </c:pt>
                <c:pt idx="5">
                  <c:v>2455.8760000000002</c:v>
                </c:pt>
                <c:pt idx="6">
                  <c:v>1259.5026666666668</c:v>
                </c:pt>
                <c:pt idx="7">
                  <c:v>651.65199999999993</c:v>
                </c:pt>
                <c:pt idx="8">
                  <c:v>332.77733333333333</c:v>
                </c:pt>
                <c:pt idx="9">
                  <c:v>169.55033333333333</c:v>
                </c:pt>
                <c:pt idx="10">
                  <c:v>93.245000000000005</c:v>
                </c:pt>
                <c:pt idx="11">
                  <c:v>84.968000000000004</c:v>
                </c:pt>
                <c:pt idx="12">
                  <c:v>67.921333333333337</c:v>
                </c:pt>
                <c:pt idx="13">
                  <c:v>58.865000000000002</c:v>
                </c:pt>
                <c:pt idx="14">
                  <c:v>56.013999999999996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12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27</xdr:row>
      <xdr:rowOff>0</xdr:rowOff>
    </xdr:from>
    <xdr:to>
      <xdr:col>24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38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D2D6D23-FB06-4799-97CF-8F1586BAE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6FF65CB-3366-4504-BC5C-611B29D8B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CD2C59F-764B-4101-B3B3-11EA2BBD7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12</xdr:col>
      <xdr:colOff>69850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58B75C-AB7D-445D-A578-A63BE45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3176</xdr:rowOff>
    </xdr:from>
    <xdr:to>
      <xdr:col>24</xdr:col>
      <xdr:colOff>565150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DF752E-2C20-4E78-BA0F-9F190BEA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3176</xdr:rowOff>
    </xdr:from>
    <xdr:to>
      <xdr:col>38</xdr:col>
      <xdr:colOff>69850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9B326A-AD10-41DC-B303-7FC8A366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9</xdr:row>
      <xdr:rowOff>0</xdr:rowOff>
    </xdr:from>
    <xdr:to>
      <xdr:col>19</xdr:col>
      <xdr:colOff>584200</xdr:colOff>
      <xdr:row>52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70FD29-2D5A-9ED1-9380-7A6665A8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19</xdr:col>
      <xdr:colOff>590550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0E6164-156D-42C9-AC25-323F029A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14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27</xdr:row>
      <xdr:rowOff>3176</xdr:rowOff>
    </xdr:from>
    <xdr:to>
      <xdr:col>27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27</xdr:row>
      <xdr:rowOff>3176</xdr:rowOff>
    </xdr:from>
    <xdr:to>
      <xdr:col>41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20</xdr:col>
      <xdr:colOff>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B2967-066D-4E15-A02B-406B2E19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14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41276</xdr:rowOff>
    </xdr:from>
    <xdr:to>
      <xdr:col>27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41276</xdr:rowOff>
    </xdr:from>
    <xdr:to>
      <xdr:col>41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12</xdr:row>
      <xdr:rowOff>0</xdr:rowOff>
    </xdr:from>
    <xdr:to>
      <xdr:col>18</xdr:col>
      <xdr:colOff>546100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1ABA65-B0B5-4085-956D-E46013287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853B84E-4C05-4F38-BEA8-5E05D230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7F767AF-7E27-4375-9155-7A4EFB2F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16AF837-3B77-4000-9479-FBF619B9B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20</xdr:col>
      <xdr:colOff>38100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748DF2-8030-4040-9713-7CB2E542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069095-E632-4A9D-84FB-8DCFBE01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DB61E-3542-4D51-A03B-4CA8AE9C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B64A9D-1852-4CBA-B31F-1A7DA437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" xr16:uid="{45D30DF5-5659-4EF1-8647-A47F6E65277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4" xr16:uid="{1D36B5C3-66C6-4BCF-9E54-A161FDA1837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4" xr16:uid="{5851F4E3-25EC-4350-9855-E576E6AFDC9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9" xr16:uid="{C96A608A-7AF4-4968-B2D7-6740B79F9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FBEF4E97-77B8-4E1D-B9F3-8CD5F81ADE0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1C997FC9-A78B-4562-81D5-6EC25724E63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" xr16:uid="{5C8B0520-5A95-4218-B646-F8CA89226BE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5" xr16:uid="{FEF4011E-A45D-4298-8FB1-54993C69FDF2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5" xr16:uid="{D12CE502-8F91-4ADD-96F6-7D2F02A261F0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0" xr16:uid="{1CE82454-430D-4955-AA8E-137DDB20AEDE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0" xr16:uid="{9E53670D-D5DA-49AA-809B-CD2D90D8300E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9C18F1C-C3FB-4FF9-8F37-8264A5A162D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AAAD39FF-7436-46DE-A466-C4FCC672A230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3" xr16:uid="{25446FA2-E38A-448A-9FB4-BEBEF10CCAC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6" xr16:uid="{1007B34E-7D33-4EB4-8FEF-A4DD409CACB3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6" xr16:uid="{BD8A64E5-C0DE-4AB7-AF91-E63E40A0654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1" xr16:uid="{E099123C-39AE-4C0D-9220-DFC91E43A8FD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00EAE6E5-7745-4A07-97E1-04CA74D561F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8861FE6B-1089-495F-B9DE-1CE07C36169F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35B1414-AFF2-4EE2-AC24-5627B4B8A5A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" xr16:uid="{E3D04BDB-6900-4D88-8C55-DDEAC3E741DD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724ED32-0E2D-4F8B-BC3D-02BFD86E5D3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FF26695-AB6B-4998-B7BB-0A2BC59A060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F37A6C20-CC28-4948-949E-00E1BFB1CAE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BEBC7239-13A8-4928-ACF9-EA109752190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C89D15D-AEA0-4070-8508-AC71C9F9F09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AB41C547-C7E8-4226-BBCF-9168C6303EF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2" xr16:uid="{D101F294-6971-4803-AA0E-ACF8EEC2FEC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8862CCFA-0C12-4A44-A00E-88F76380225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7" xr16:uid="{634495FA-1AAB-46A3-B7C7-E53E22D450C6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3" xr16:uid="{7082F20F-0598-4249-BBA0-1B807385761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3" xr16:uid="{02AE29AD-AB73-46DC-85E4-6AF7935A5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8" xr16:uid="{F7F70E5B-8399-4BEC-A057-0A41D7D44CD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8" xr16:uid="{0043DF77-C758-43F1-915A-FBCDDD95CD4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3408CC6-B856-4C9D-BF03-E09D82528D4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1" xr16:uid="{4889F7DC-4788-4E19-82D3-D434D752C1CC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6" tableType="queryTable" totalsRowShown="0">
  <autoFilter ref="A1:F16" xr:uid="{804E084E-240C-43AC-9735-90F2B58E1F83}"/>
  <tableColumns count="6">
    <tableColumn id="1" xr3:uid="{4C0EAF74-4081-4D82-ABD1-F46BB719FEF8}" uniqueName="1" name="Blocks" queryTableFieldId="7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38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37">
      <calculatedColumnFormula>$C$2/executionTime_3IMGS[[#This Row],[mean]]</calculatedColumnFormula>
    </tableColumn>
    <tableColumn id="6" xr3:uid="{F8745B51-6C0C-40D8-92CA-9EA81C377D6F}" uniqueName="6" name="Colonna3" queryTableFieldId="6" dataDxfId="36">
      <calculatedColumnFormula>LOG(executionTime_3IMGS[[#This Row],[Blocks]],2)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5C486A9-718F-4D01-8B2E-08BF27DD6378}" name="testTPB_3IMGS__3" displayName="testTPB_3IMGS__3" ref="A1:C7" tableType="queryTable" totalsRowShown="0">
  <autoFilter ref="A1:C7" xr:uid="{B5C486A9-718F-4D01-8B2E-08BF27DD6378}"/>
  <tableColumns count="3">
    <tableColumn id="1" xr3:uid="{CC8CE32A-8627-4AB6-9630-C934E92D8F9F}" uniqueName="1" name="ThreadsPerBlock" queryTableFieldId="1"/>
    <tableColumn id="2" xr3:uid="{9A7D3B8B-B449-44A2-8615-28AB579F3307}" uniqueName="2" name="NImgs" queryTableFieldId="2"/>
    <tableColumn id="3" xr3:uid="{EA91786B-4562-4955-9CDF-8D8962BE5715}" uniqueName="3" name="mean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03D7FC9-FA6D-406F-8866-11C25FEB3B35}" name="testTPB_15IMGS__3" displayName="testTPB_15IMGS__3" ref="E1:G7" tableType="queryTable" totalsRowShown="0">
  <autoFilter ref="E1:G7" xr:uid="{603D7FC9-FA6D-406F-8866-11C25FEB3B35}"/>
  <tableColumns count="3">
    <tableColumn id="1" xr3:uid="{0B59F637-E25C-4520-9EA1-9F9F186E88E7}" uniqueName="1" name="ThreadsPerBlock" queryTableFieldId="1"/>
    <tableColumn id="2" xr3:uid="{98A5BEBC-8B1E-4837-9555-AD0388499D8C}" uniqueName="2" name="NImgs" queryTableFieldId="2"/>
    <tableColumn id="3" xr3:uid="{C4C50C32-BAE4-41CC-A0C4-4D61D3711D5B}" uniqueName="3" name="mea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121C3B2-9C24-4318-B404-DBD78C12DEBF}" name="testTPB_30IMGS__3" displayName="testTPB_30IMGS__3" ref="I1:K7" tableType="queryTable" totalsRowShown="0">
  <autoFilter ref="I1:K7" xr:uid="{2121C3B2-9C24-4318-B404-DBD78C12DEBF}"/>
  <tableColumns count="3">
    <tableColumn id="1" xr3:uid="{ECD2117C-2712-4281-96A3-0BA511D27A1F}" uniqueName="1" name="ThreadsPerBlock" queryTableFieldId="1"/>
    <tableColumn id="2" xr3:uid="{62D332B9-AE28-4958-BCA0-0AE877F57B1F}" uniqueName="2" name="NImgs" queryTableFieldId="2"/>
    <tableColumn id="3" xr3:uid="{20576D50-83EC-4989-8182-045E5A10FF76}" uniqueName="3" name="mean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6" tableType="queryTable" totalsRowShown="0">
  <autoFilter ref="A1:F16" xr:uid="{A9D3E5EA-352F-46C9-A82B-53F973F865E0}"/>
  <tableColumns count="6">
    <tableColumn id="1" xr3:uid="{02B49B2D-1F6A-4188-A00C-FD822C5F2D38}" uniqueName="1" name="Blocks" queryTableFieldId="7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20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19">
      <calculatedColumnFormula>$C$2/executionTime_3IMGS__3[[#This Row],[mean]]</calculatedColumnFormula>
    </tableColumn>
    <tableColumn id="6" xr3:uid="{381811F1-1543-4588-9607-6976DADD565F}" uniqueName="6" name="Colonna3" queryTableFieldId="6" dataDxfId="18">
      <calculatedColumnFormula>LOG(executionTime_3IMGS__3[[#This Row],[Blocks]],2)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6" tableType="queryTable" totalsRowShown="0">
  <autoFilter ref="H1:M16" xr:uid="{0D04398D-02C1-44D2-A67A-ADFEEC279DAA}"/>
  <tableColumns count="6">
    <tableColumn id="1" xr3:uid="{AEB69DCF-DC32-4ACE-92B5-47C77E72CB80}" uniqueName="1" name="Blocks" queryTableFieldId="7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23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22">
      <calculatedColumnFormula>$J$2/executionTime_15IMGS__3[[#This Row],[mean]]</calculatedColumnFormula>
    </tableColumn>
    <tableColumn id="6" xr3:uid="{BFCF0BCC-5DDF-4429-8CAE-F31234639D5D}" uniqueName="6" name="Colonna3" queryTableFieldId="6" dataDxfId="21">
      <calculatedColumnFormula>LOG(executionTime_15IMGS__3[[#This Row],[Blocks]],2)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6" tableType="queryTable" totalsRowShown="0">
  <autoFilter ref="O1:T16" xr:uid="{C4A0D5F6-13A1-422D-8ACA-AA3569235F3A}"/>
  <tableColumns count="6">
    <tableColumn id="1" xr3:uid="{6E29A1F6-1646-42C6-BF6D-C0ABC17C7576}" uniqueName="1" name="Blocks" queryTableFieldId="7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26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25">
      <calculatedColumnFormula>$Q$2/executionTime_30IMGS__3[[#This Row],[mean]]</calculatedColumnFormula>
    </tableColumn>
    <tableColumn id="6" xr3:uid="{46A04E98-665D-4F58-A355-C53955953888}" uniqueName="6" name="Colonna3" queryTableFieldId="6" dataDxfId="24">
      <calculatedColumnFormula>LOG(executionTime_30IMGS__3[[#This Row],[Blocks]],2)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2423383-23C9-4B8C-BA3A-CA9BDF926C10}" name="testTPB_3IMGS__4" displayName="testTPB_3IMGS__4" ref="A1:C7" tableType="queryTable" totalsRowShown="0">
  <autoFilter ref="A1:C7" xr:uid="{D2423383-23C9-4B8C-BA3A-CA9BDF926C10}"/>
  <tableColumns count="3">
    <tableColumn id="1" xr3:uid="{3569C845-EEE0-4E51-9F68-7117292ACDD0}" uniqueName="1" name="ThreadsPerBlock" queryTableFieldId="1"/>
    <tableColumn id="2" xr3:uid="{16D82ED9-C592-4887-B8BB-28E255F35326}" uniqueName="2" name="NImgs" queryTableFieldId="2"/>
    <tableColumn id="3" xr3:uid="{3A6A455B-1727-4254-80B5-064F7103DED9}" uniqueName="3" name="mean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A7D6B21-DB83-48AF-843F-4D1F5CB7BAC6}" name="testTPB_15IMGS__4" displayName="testTPB_15IMGS__4" ref="E1:G7" tableType="queryTable" totalsRowShown="0">
  <autoFilter ref="E1:G7" xr:uid="{0A7D6B21-DB83-48AF-843F-4D1F5CB7BAC6}"/>
  <tableColumns count="3">
    <tableColumn id="1" xr3:uid="{45139E75-33AF-4D26-93AD-B9258E4C7DB1}" uniqueName="1" name="ThreadsPerBlock" queryTableFieldId="1"/>
    <tableColumn id="2" xr3:uid="{9262F0CB-3EE2-48E7-86C3-0C03DB3D0373}" uniqueName="2" name="NImgs" queryTableFieldId="2"/>
    <tableColumn id="3" xr3:uid="{523D4F99-DEBB-40D9-A1F7-9EC16AB2F710}" uniqueName="3" name="mean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E9682B0-F1CF-4CED-A591-1771BB4C0D61}" name="testTPB_30IMGS__4" displayName="testTPB_30IMGS__4" ref="I1:K7" tableType="queryTable" totalsRowShown="0">
  <autoFilter ref="I1:K7" xr:uid="{5E9682B0-F1CF-4CED-A591-1771BB4C0D61}"/>
  <tableColumns count="3">
    <tableColumn id="1" xr3:uid="{29B23448-BD51-4A39-B672-967A7AD9F55A}" uniqueName="1" name="ThreadsPerBlock" queryTableFieldId="1"/>
    <tableColumn id="2" xr3:uid="{208D49B8-DD43-47D9-82B0-176BAB7000E6}" uniqueName="2" name="NImgs" queryTableFieldId="2"/>
    <tableColumn id="3" xr3:uid="{9282C18C-6945-4E73-9521-338552C05ED8}" uniqueName="3" name="mean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6" tableType="queryTable" totalsRowShown="0">
  <autoFilter ref="A1:F16" xr:uid="{38D821A5-714E-448E-A2E3-44AEEEE472D5}"/>
  <tableColumns count="6">
    <tableColumn id="1" xr3:uid="{E870E5F8-64E1-4FCC-8B59-FDCB92CB4A24}" uniqueName="1" name="Blocks" queryTableFieldId="7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13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12">
      <calculatedColumnFormula>$C$2/executionTime_3IMGS__4[[#This Row],[mean]]</calculatedColumnFormula>
    </tableColumn>
    <tableColumn id="6" xr3:uid="{CB06D5FB-018A-4EAE-AA03-7C9A09D5FDB8}" uniqueName="6" name="Colonna3" queryTableFieldId="6" dataDxfId="2">
      <calculatedColumnFormula>LOG(executionTime_3IMGS__4[[#This Row],[Blocks]],2)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6" tableType="queryTable" totalsRowShown="0">
  <autoFilter ref="H1:M16" xr:uid="{33EDF9A5-289E-4E29-9B66-7D400AA7CD86}"/>
  <tableColumns count="6">
    <tableColumn id="1" xr3:uid="{2FEC2C63-AD41-41E5-B152-21FBFBE70C9A}" uniqueName="1" name="Blocks" queryTableFieldId="7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41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0">
      <calculatedColumnFormula>$J$2/executionTime_15IMGS[[#This Row],[mean]]</calculatedColumnFormula>
    </tableColumn>
    <tableColumn id="6" xr3:uid="{6DA4D3BE-08E8-499F-B45C-FE09809E78C0}" uniqueName="6" name="Colonna3" queryTableFieldId="6" dataDxfId="39">
      <calculatedColumnFormula>LOG(executionTime_15IMGS[[#This Row],[Blocks]],2)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6" tableType="queryTable" totalsRowShown="0">
  <autoFilter ref="H1:M16" xr:uid="{92C3A200-77B0-49FC-91F3-C3E6934ACF06}"/>
  <tableColumns count="6">
    <tableColumn id="1" xr3:uid="{8F39FAAA-CE11-4E31-AE88-82C9F20D7BCB}" uniqueName="1" name="Blocks" queryTableFieldId="9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15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14">
      <calculatedColumnFormula>$J$2/executionTime_15IMGS__4[[#This Row],[mean]]</calculatedColumnFormula>
    </tableColumn>
    <tableColumn id="8" xr3:uid="{D53BC8F0-8383-4557-AC89-94BACB55200E}" uniqueName="8" name="Colonna3" queryTableFieldId="8" dataDxfId="1">
      <calculatedColumnFormula>LOG(executionTime_15IMGS__4[[#This Row],[Blocks]],2)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6" tableType="queryTable" totalsRowShown="0">
  <autoFilter ref="O1:T16" xr:uid="{4B8EA535-8C64-4589-9D3C-D6FC2AD7CA30}"/>
  <tableColumns count="6">
    <tableColumn id="1" xr3:uid="{83379AE1-E536-4E62-98FF-36905B9AC483}" uniqueName="1" name="Blocks" queryTableFieldId="7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17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16">
      <calculatedColumnFormula>$Q$2/executionTime_30IMGS__4[[#This Row],[mean]]</calculatedColumnFormula>
    </tableColumn>
    <tableColumn id="6" xr3:uid="{D8BE9AEB-F481-4E01-85BD-DE0E605F6EDD}" uniqueName="6" name="Colonna3" queryTableFieldId="6" dataDxfId="0">
      <calculatedColumnFormula>LOG(executionTime_30IMGS__4[[#This Row],[Blocks]],2)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78091FA-F381-4053-8297-B293718D5439}" name="testTPB_3IMGS__5" displayName="testTPB_3IMGS__5" ref="A1:C7" tableType="queryTable" totalsRowShown="0">
  <autoFilter ref="A1:C7" xr:uid="{578091FA-F381-4053-8297-B293718D5439}"/>
  <tableColumns count="3">
    <tableColumn id="1" xr3:uid="{03BE42F1-5537-40F5-9F27-AA4F9D87F52F}" uniqueName="1" name="ThreadsPerBlock" queryTableFieldId="1"/>
    <tableColumn id="2" xr3:uid="{15C9D49C-C89F-4D6C-9B14-FDA5BC1FB588}" uniqueName="2" name="NImgs" queryTableFieldId="2"/>
    <tableColumn id="3" xr3:uid="{70CD2B2D-EEA3-42E6-88B2-1F4C3BF61C01}" uniqueName="3" name="mea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6FAEBC5-B32F-4381-9F21-4F03A74ADEC7}" name="testTPB_15IMGS__5" displayName="testTPB_15IMGS__5" ref="E1:G7" tableType="queryTable" totalsRowShown="0">
  <autoFilter ref="E1:G7" xr:uid="{B6FAEBC5-B32F-4381-9F21-4F03A74ADEC7}"/>
  <tableColumns count="3">
    <tableColumn id="1" xr3:uid="{9113D0CC-5DB1-44BB-9403-989C291963EC}" uniqueName="1" name="ThreadsPerBlock" queryTableFieldId="1"/>
    <tableColumn id="2" xr3:uid="{F0FE5F2F-C34F-4FA8-84E1-C93F0C31F2DF}" uniqueName="2" name="NImgs" queryTableFieldId="2"/>
    <tableColumn id="3" xr3:uid="{3A1EB111-4987-49B5-9CC3-A067D96498B6}" uniqueName="3" name="mean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F4CCDD-696B-41C3-AD8F-3AF4A5F9D66E}" name="testTPB_30IMGS__5" displayName="testTPB_30IMGS__5" ref="I1:K7" tableType="queryTable" totalsRowShown="0">
  <autoFilter ref="I1:K7" xr:uid="{30F4CCDD-696B-41C3-AD8F-3AF4A5F9D66E}"/>
  <tableColumns count="3">
    <tableColumn id="1" xr3:uid="{C893A998-0DFF-46B4-9FBD-CEA06D0B5916}" uniqueName="1" name="ThreadsPerBlock" queryTableFieldId="1"/>
    <tableColumn id="2" xr3:uid="{B07C6F37-E75F-410B-8D09-B13EAB1DF3D0}" uniqueName="2" name="NImgs" queryTableFieldId="2"/>
    <tableColumn id="3" xr3:uid="{183A912B-007E-4D27-AC57-BE123413DA3B}" uniqueName="3" name="mean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5AB859-3DE0-408F-AD6C-113FA125F2E4}" name="executionTime_30IMGS__5" displayName="executionTime_30IMGS__5" ref="A1:F10" tableType="queryTable" totalsRowShown="0">
  <autoFilter ref="A1:F10" xr:uid="{915AB859-3DE0-408F-AD6C-113FA125F2E4}"/>
  <tableColumns count="6">
    <tableColumn id="1" xr3:uid="{47EB448F-F8AC-499E-82D4-2E04204CC02A}" uniqueName="1" name="Threads" queryTableFieldId="1"/>
    <tableColumn id="2" xr3:uid="{84B913FB-566E-4787-A7B6-C7838991FCB2}" uniqueName="2" name="NImgs" queryTableFieldId="2"/>
    <tableColumn id="3" xr3:uid="{272DDA00-1D9A-447A-949F-1F998669AA72}" uniqueName="3" name="mean" queryTableFieldId="3"/>
    <tableColumn id="4" xr3:uid="{4B43FB3C-3109-4123-8FB9-0B1D966E774A}" uniqueName="4" name="Colonna1" queryTableFieldId="4" dataDxfId="62">
      <calculatedColumnFormula>executionTime_30IMGS__5[[#This Row],[NImgs]]*1000/executionTime_30IMGS__5[[#This Row],[mean]]</calculatedColumnFormula>
    </tableColumn>
    <tableColumn id="5" xr3:uid="{E6DC5BF2-8CEB-4157-91C7-880AB05C8EA6}" uniqueName="5" name="Colonna2" queryTableFieldId="5" dataDxfId="61">
      <calculatedColumnFormula>$C$2/executionTime_30IMGS__5[[#This Row],[mean]]</calculatedColumnFormula>
    </tableColumn>
    <tableColumn id="6" xr3:uid="{966878BE-7898-4B09-B600-7A93D19F07AB}" uniqueName="6" name="Colonna3" queryTableFieldId="6" dataDxfId="60">
      <calculatedColumnFormula>LOG(executionTime_30IMGS__5[[#This Row],[Threads]],2)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33C5FA-49E7-449E-B47F-19D2FFAD4518}" name="executionTime_100IMGS" displayName="executionTime_100IMGS" ref="H1:M10" tableType="queryTable" totalsRowShown="0">
  <autoFilter ref="H1:M10" xr:uid="{AE33C5FA-49E7-449E-B47F-19D2FFAD4518}"/>
  <tableColumns count="6">
    <tableColumn id="1" xr3:uid="{4F61E778-17E9-4AB5-A424-A69FFC556985}" uniqueName="1" name="Threads" queryTableFieldId="1"/>
    <tableColumn id="2" xr3:uid="{AFFEFFE7-04E3-48A4-AA30-D354BBDBE5AD}" uniqueName="2" name="NImgs" queryTableFieldId="2"/>
    <tableColumn id="5" xr3:uid="{CC4FD05D-D74F-481F-9E67-DFD3CE492921}" uniqueName="5" name="mean" queryTableFieldId="5"/>
    <tableColumn id="6" xr3:uid="{58621888-2B0D-4CC6-8155-55EFF37396D0}" uniqueName="6" name="Colonna1" queryTableFieldId="6" dataDxfId="59">
      <calculatedColumnFormula>executionTime_100IMGS[[#This Row],[NImgs]]*1000/executionTime_100IMGS[[#This Row],[mean]]</calculatedColumnFormula>
    </tableColumn>
    <tableColumn id="7" xr3:uid="{5F02B75A-A08C-41CF-AD5B-641EDDBC9F31}" uniqueName="7" name="Colonna2" queryTableFieldId="7" dataDxfId="58">
      <calculatedColumnFormula>$J$2/executionTime_100IMGS[[#This Row],[mean]]</calculatedColumnFormula>
    </tableColumn>
    <tableColumn id="8" xr3:uid="{28729B3B-0598-4075-BAA6-7170DBC4B0B4}" uniqueName="8" name="Colonna3" queryTableFieldId="8" dataDxfId="57">
      <calculatedColumnFormula>LOG(executionTime_100IMGS[[#This Row],[Threads]],2)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485337-B918-46FE-A3E1-C2A11E05A1F6}" name="executionTime_200IMGS" displayName="executionTime_200IMGS" ref="O1:T10" tableType="queryTable" totalsRowShown="0">
  <autoFilter ref="O1:T10" xr:uid="{85485337-B918-46FE-A3E1-C2A11E05A1F6}"/>
  <tableColumns count="6">
    <tableColumn id="1" xr3:uid="{E7532F63-94A6-4CB2-AD03-D6B69555F65E}" uniqueName="1" name="Threads" queryTableFieldId="1"/>
    <tableColumn id="2" xr3:uid="{BC82B43C-2544-4713-9AF8-206D5D49BB73}" uniqueName="2" name="NImgs" queryTableFieldId="2"/>
    <tableColumn id="3" xr3:uid="{AC8745C7-D341-4CB0-8F82-097C91545CF2}" uniqueName="3" name="mean" queryTableFieldId="3"/>
    <tableColumn id="4" xr3:uid="{93F7E955-31EE-4A5A-895D-3B6D5A3A3015}" uniqueName="4" name="Colonna1" queryTableFieldId="4" dataDxfId="56">
      <calculatedColumnFormula>executionTime_200IMGS[[#This Row],[NImgs]]*1000/executionTime_200IMGS[[#This Row],[mean]]</calculatedColumnFormula>
    </tableColumn>
    <tableColumn id="5" xr3:uid="{E00ED69A-1570-4675-8F3A-A16F55217C3D}" uniqueName="5" name="Colonna2" queryTableFieldId="5" dataDxfId="55">
      <calculatedColumnFormula>$Q$2/executionTime_200IMGS[[#This Row],[mean]]</calculatedColumnFormula>
    </tableColumn>
    <tableColumn id="6" xr3:uid="{A76CAEB7-0B74-4A17-BC8C-2DD5E8C6E514}" uniqueName="6" name="Colonna3" queryTableFieldId="6" dataDxfId="54">
      <calculatedColumnFormula>LOG(executionTime_200IMGS[[#This Row],[Threads]],2)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EBE2BA-A33C-4128-BBB7-EB26A1CC6CD8}" name="executionTime_3IMGS__5" displayName="executionTime_3IMGS__5" ref="A1:F16" tableType="queryTable" totalsRowShown="0">
  <autoFilter ref="A1:F16" xr:uid="{3AEBE2BA-A33C-4128-BBB7-EB26A1CC6CD8}"/>
  <tableColumns count="6">
    <tableColumn id="1" xr3:uid="{2040B196-7461-43CC-AB84-0BB54F995304}" uniqueName="1" name="Blocks" queryTableFieldId="9"/>
    <tableColumn id="2" xr3:uid="{34533D2D-7A4C-4325-BA08-9AC1BFAA7284}" uniqueName="2" name="NImgs" queryTableFieldId="2"/>
    <tableColumn id="5" xr3:uid="{F0BF09A4-3E9D-46EB-A386-EE51839B4C81}" uniqueName="5" name="mean" queryTableFieldId="5"/>
    <tableColumn id="6" xr3:uid="{84416D0D-6462-4D25-9795-CB39F26314AA}" uniqueName="6" name="Colonna1" queryTableFieldId="6" dataDxfId="11">
      <calculatedColumnFormula>executionTime_3IMGS__5[[#This Row],[NImgs]]*1000/executionTime_3IMGS__5[[#This Row],[mean]]</calculatedColumnFormula>
    </tableColumn>
    <tableColumn id="7" xr3:uid="{41AF69E6-2CA0-4E36-B1FF-9B3143002F12}" uniqueName="7" name="Colonna2" queryTableFieldId="7" dataDxfId="10">
      <calculatedColumnFormula>$C$2/executionTime_3IMGS__5[[#This Row],[mean]]</calculatedColumnFormula>
    </tableColumn>
    <tableColumn id="8" xr3:uid="{D7CADC5D-E516-4B31-9DF3-80A36FD7E826}" uniqueName="8" name="Colonna3" queryTableFieldId="8" dataDxfId="9">
      <calculatedColumnFormula>LOG(#REF!,2)</calculatedColumn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927B12-0473-4034-9282-BCA6CFF0A883}" name="executionTime_15IMGS__5" displayName="executionTime_15IMGS__5" ref="H1:M16" tableType="queryTable" totalsRowShown="0">
  <autoFilter ref="H1:M16" xr:uid="{42927B12-0473-4034-9282-BCA6CFF0A883}"/>
  <tableColumns count="6">
    <tableColumn id="1" xr3:uid="{B7D749CA-24FE-48CC-A22D-D314D6EE8CE4}" uniqueName="1" name="Blocks" queryTableFieldId="7"/>
    <tableColumn id="2" xr3:uid="{BC348ED1-6F8D-46E5-AC1E-E523280C8DD6}" uniqueName="2" name="NImgs" queryTableFieldId="2"/>
    <tableColumn id="3" xr3:uid="{9AE30AEA-ACFD-4E85-97C0-E5099B4721FB}" uniqueName="3" name="mean" queryTableFieldId="3"/>
    <tableColumn id="4" xr3:uid="{37800B20-5390-472D-ACA4-90138368C309}" uniqueName="4" name="Colonna1" queryTableFieldId="4" dataDxfId="8">
      <calculatedColumnFormula>executionTime_15IMGS__5[[#This Row],[NImgs]]*1000/executionTime_15IMGS__5[[#This Row],[mean]]</calculatedColumnFormula>
    </tableColumn>
    <tableColumn id="5" xr3:uid="{CA2845DF-CA0C-4B7D-9A84-39A3B6275A1D}" uniqueName="5" name="Colonna2" queryTableFieldId="5" dataDxfId="7">
      <calculatedColumnFormula>$J$2/executionTime_15IMGS__5[[#This Row],[mean]]</calculatedColumnFormula>
    </tableColumn>
    <tableColumn id="6" xr3:uid="{4EE50DEA-88ED-4E5D-81EB-8D57D342019E}" uniqueName="6" name="Colonna3" queryTableFieldId="6" dataDxfId="6">
      <calculatedColumnFormula>LOG(#REF!,2)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6" tableType="queryTable" totalsRowShown="0">
  <autoFilter ref="O1:T16" xr:uid="{00725769-6296-4776-BAE0-5A4618A1C8EE}"/>
  <tableColumns count="6">
    <tableColumn id="1" xr3:uid="{C2017633-0C80-43CE-9465-04E3ADE7C40F}" uniqueName="1" name="Blocks" queryTableFieldId="7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44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43">
      <calculatedColumnFormula>$Q$2/executionTime_30IMGS[[#This Row],[mean]]</calculatedColumnFormula>
    </tableColumn>
    <tableColumn id="6" xr3:uid="{2CFCBC26-E847-44B0-94BD-72F36A8187F7}" uniqueName="6" name="Colonna3" queryTableFieldId="6" dataDxfId="42">
      <calculatedColumnFormula>LOG(executionTime_30IMGS[[#This Row],[Blocks]],2)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425A9F3-BA79-48E7-B464-583D43E4DDE8}" name="executionTime_30IMGS__6" displayName="executionTime_30IMGS__6" ref="O1:T16" tableType="queryTable" totalsRowShown="0">
  <autoFilter ref="O1:T16" xr:uid="{5425A9F3-BA79-48E7-B464-583D43E4DDE8}"/>
  <tableColumns count="6">
    <tableColumn id="1" xr3:uid="{4997357B-241D-4EB8-91A4-791BF5BA421D}" uniqueName="1" name="Blocks" queryTableFieldId="7"/>
    <tableColumn id="2" xr3:uid="{378A3EF5-DC2E-4B43-850B-60E613729D4B}" uniqueName="2" name="NImgs" queryTableFieldId="2"/>
    <tableColumn id="3" xr3:uid="{E81E063B-E10D-469B-B39A-0304109F30F8}" uniqueName="3" name="mean" queryTableFieldId="3"/>
    <tableColumn id="4" xr3:uid="{4DE87B9E-2903-4F63-A37C-770798744134}" uniqueName="4" name="Colonna1" queryTableFieldId="4" dataDxfId="5">
      <calculatedColumnFormula>executionTime_30IMGS__6[[#This Row],[NImgs]]*1000/executionTime_30IMGS__6[[#This Row],[mean]]</calculatedColumnFormula>
    </tableColumn>
    <tableColumn id="5" xr3:uid="{7E5041C7-F398-4584-B857-B71760566981}" uniqueName="5" name="Colonna2" queryTableFieldId="5" dataDxfId="4">
      <calculatedColumnFormula>$Q$2/executionTime_30IMGS__6[[#This Row],[mean]]</calculatedColumnFormula>
    </tableColumn>
    <tableColumn id="6" xr3:uid="{DB1DD758-985E-4518-AD05-5D30FAB2ED84}" uniqueName="6" name="Colonna3" queryTableFieldId="6" dataDxfId="3">
      <calculatedColumnFormula>LOG(#REF!,2)</calculatedColumnFormula>
    </tableColumn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EAC7FD-C053-4361-BF17-821CDD369486}" name="executionTime_30IMGS__7" displayName="executionTime_30IMGS__7" ref="A1:F10" tableType="queryTable" totalsRowShown="0">
  <autoFilter ref="A1:F10" xr:uid="{59EAC7FD-C053-4361-BF17-821CDD369486}"/>
  <tableColumns count="6">
    <tableColumn id="1" xr3:uid="{72267C3A-AB7D-4DBC-84AA-CADA8013A3FF}" uniqueName="1" name="Threads" queryTableFieldId="1"/>
    <tableColumn id="2" xr3:uid="{C7E995B9-0BAB-4B72-B3C6-95F0DE3CB09F}" uniqueName="2" name="NImgs" queryTableFieldId="2"/>
    <tableColumn id="3" xr3:uid="{8563815B-4FCC-4AFC-AF22-2ADE6597BE9C}" uniqueName="3" name="mean" queryTableFieldId="3"/>
    <tableColumn id="4" xr3:uid="{7958C03D-50F3-4D69-9FA0-4119761C0744}" uniqueName="4" name="Colonna1" queryTableFieldId="4" dataDxfId="53">
      <calculatedColumnFormula>executionTime_30IMGS__7[[#This Row],[NImgs]]*1000/executionTime_30IMGS__7[[#This Row],[mean]]</calculatedColumnFormula>
    </tableColumn>
    <tableColumn id="5" xr3:uid="{90E4F109-2FCD-4AF9-B094-421A387C6A08}" uniqueName="5" name="Colonna2" queryTableFieldId="5" dataDxfId="52">
      <calculatedColumnFormula>$C$2/executionTime_30IMGS__7[[#This Row],[mean]]</calculatedColumnFormula>
    </tableColumn>
    <tableColumn id="6" xr3:uid="{E54BC62B-B158-47C2-9BE3-48680FD011AC}" uniqueName="6" name="Colonna3" queryTableFieldId="6" dataDxfId="51">
      <calculatedColumnFormula>LOG(executionTime_30IMGS__7[[#This Row],[Threads]],2)</calculatedColumnFormula>
    </tableColumn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06F281-3C1C-4C60-935A-D741042F1F08}" name="executionTime_100IMGS__2" displayName="executionTime_100IMGS__2" ref="H1:M10" tableType="queryTable" totalsRowShown="0">
  <autoFilter ref="H1:M10" xr:uid="{D706F281-3C1C-4C60-935A-D741042F1F08}"/>
  <tableColumns count="6">
    <tableColumn id="1" xr3:uid="{F5916462-AD68-4EF0-BC93-B017BCDC4E45}" uniqueName="1" name="Threads" queryTableFieldId="1"/>
    <tableColumn id="2" xr3:uid="{26013A63-F6AD-4DDF-B006-351250BDB147}" uniqueName="2" name="NImgs" queryTableFieldId="2"/>
    <tableColumn id="3" xr3:uid="{565EBECF-B440-4293-BE83-D99B67F31CE4}" uniqueName="3" name="mean" queryTableFieldId="3"/>
    <tableColumn id="4" xr3:uid="{39B1128E-6620-4D44-8E26-73E002FFA448}" uniqueName="4" name="Colonna1" queryTableFieldId="4" dataDxfId="50">
      <calculatedColumnFormula>executionTime_100IMGS__2[[#This Row],[NImgs]]*1000/executionTime_100IMGS__2[[#This Row],[mean]]</calculatedColumnFormula>
    </tableColumn>
    <tableColumn id="5" xr3:uid="{EFE73BD4-6F7E-40B0-A24A-6A610C47EA82}" uniqueName="5" name="Colonna2" queryTableFieldId="5" dataDxfId="49">
      <calculatedColumnFormula>$J$2/executionTime_100IMGS__2[[#This Row],[mean]]</calculatedColumnFormula>
    </tableColumn>
    <tableColumn id="6" xr3:uid="{88089D1D-7D6F-4201-A8EB-BE46E7BE1932}" uniqueName="6" name="Colonna3" queryTableFieldId="6" dataDxfId="48">
      <calculatedColumnFormula>LOG(executionTime_100IMGS__2[[#This Row],[Threads]],2)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6EC8F65-8ED1-4D0D-9FAA-3CD667072C27}" name="executionTime_200IMGS__2" displayName="executionTime_200IMGS__2" ref="O1:T10" tableType="queryTable" totalsRowShown="0">
  <autoFilter ref="O1:T10" xr:uid="{D6EC8F65-8ED1-4D0D-9FAA-3CD667072C27}"/>
  <tableColumns count="6">
    <tableColumn id="1" xr3:uid="{8CD9BC09-BF3A-4606-B196-ACE91663398C}" uniqueName="1" name="Threads" queryTableFieldId="1"/>
    <tableColumn id="2" xr3:uid="{8D3CE927-CA60-4D23-9409-A366D3503AA1}" uniqueName="2" name="NImgs" queryTableFieldId="2"/>
    <tableColumn id="3" xr3:uid="{BEF863ED-2AAB-4C81-BC80-CB7E35BBF346}" uniqueName="3" name="mean" queryTableFieldId="3"/>
    <tableColumn id="4" xr3:uid="{303B61A7-5611-468F-8838-CD371FD95504}" uniqueName="4" name="Colonna1" queryTableFieldId="4" dataDxfId="47">
      <calculatedColumnFormula>executionTime_200IMGS__2[[#This Row],[NImgs]]*1000/executionTime_200IMGS__2[[#This Row],[mean]]</calculatedColumnFormula>
    </tableColumn>
    <tableColumn id="5" xr3:uid="{24CAC7B0-AF3F-452F-A8C0-63F3D14A0742}" uniqueName="5" name="Colonna2" queryTableFieldId="5" dataDxfId="46">
      <calculatedColumnFormula>$Q$2/executionTime_200IMGS__2[[#This Row],[mean]]</calculatedColumnFormula>
    </tableColumn>
    <tableColumn id="6" xr3:uid="{1E9C53E9-6E68-417A-9F59-2D8DF8780F17}" uniqueName="6" name="Colonna3" queryTableFieldId="6" dataDxfId="45">
      <calculatedColumnFormula>LOG(executionTime_200IMGS__2[[#This Row],[Threads]],2)</calculatedColumnFormula>
    </tableColumn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B0ACE1-3C81-4B3A-A077-7802AE117681}" name="testTPB_3IMGS" displayName="testTPB_3IMGS" ref="A1:C7" tableType="queryTable" totalsRowShown="0">
  <autoFilter ref="A1:C7" xr:uid="{C1B0ACE1-3C81-4B3A-A077-7802AE117681}"/>
  <tableColumns count="3">
    <tableColumn id="1" xr3:uid="{E3F2F205-D34B-43E1-93A8-83F24BF612F3}" uniqueName="1" name="ThreadsPerBlock" queryTableFieldId="1"/>
    <tableColumn id="2" xr3:uid="{6AEF8C02-941A-401B-965B-5F85D1023080}" uniqueName="2" name="NImgs" queryTableFieldId="2"/>
    <tableColumn id="3" xr3:uid="{ACE4EC75-5E62-46B8-844C-0D6D10958037}" uniqueName="3" name="mean" queryTableFieldId="3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0326622-0CC1-4C25-8420-B5B5A4650749}" name="testTPB_15IMGS" displayName="testTPB_15IMGS" ref="E1:G7" tableType="queryTable" totalsRowShown="0">
  <autoFilter ref="E1:G7" xr:uid="{B0326622-0CC1-4C25-8420-B5B5A4650749}"/>
  <tableColumns count="3">
    <tableColumn id="1" xr3:uid="{EA4C032A-677B-4911-803A-C2EBC6C5856E}" uniqueName="1" name="ThreadsPerBlock" queryTableFieldId="1"/>
    <tableColumn id="2" xr3:uid="{BD10EF6A-4A60-48BB-8B0B-93EE9C4D67D0}" uniqueName="2" name="NImgs" queryTableFieldId="2"/>
    <tableColumn id="3" xr3:uid="{60A71DCA-447E-4A0F-9D22-326788AAA062}" uniqueName="3" name="mean" queryTableFieldId="3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CAA10B-7957-46F0-86E1-00C6F179BA44}" name="testTPB_30IMGS" displayName="testTPB_30IMGS" ref="I1:K7" tableType="queryTable" totalsRowShown="0">
  <autoFilter ref="I1:K7" xr:uid="{4CCAA10B-7957-46F0-86E1-00C6F179BA44}"/>
  <tableColumns count="3">
    <tableColumn id="1" xr3:uid="{9F0DCC3D-0F62-499D-9BC1-681796C2CD20}" uniqueName="1" name="ThreadsPerBlock" queryTableFieldId="1"/>
    <tableColumn id="2" xr3:uid="{1522DA43-AC66-4E18-885D-C6A7154A0462}" uniqueName="2" name="NImgs" queryTableFieldId="2"/>
    <tableColumn id="3" xr3:uid="{F13AAE47-D5EE-4C03-9895-7836BC65062A}" uniqueName="3" name="mean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6465ED-6D90-4FC7-B11D-E62D82258E13}" name="testTPB_3IMGS__2" displayName="testTPB_3IMGS__2" ref="A1:C7" tableType="queryTable" totalsRowShown="0">
  <autoFilter ref="A1:C7" xr:uid="{916465ED-6D90-4FC7-B11D-E62D82258E13}"/>
  <tableColumns count="3">
    <tableColumn id="1" xr3:uid="{7C9855F7-B1FD-40B3-8696-DEA5F3FB420F}" uniqueName="1" name="ThreadsPerBlock" queryTableFieldId="1"/>
    <tableColumn id="2" xr3:uid="{7559E3EA-AD0C-490A-A0DD-CD354F9A26C6}" uniqueName="2" name="NImgs" queryTableFieldId="2"/>
    <tableColumn id="3" xr3:uid="{BA53BD69-15ED-42C4-98B7-86B2D18DF32C}" uniqueName="3" name="mea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00E2C1-77A7-4C67-BE3F-ABF2C0EED3E8}" name="testTPB_15IMGS__2" displayName="testTPB_15IMGS__2" ref="E1:G7" tableType="queryTable" totalsRowShown="0">
  <autoFilter ref="E1:G7" xr:uid="{8000E2C1-77A7-4C67-BE3F-ABF2C0EED3E8}"/>
  <tableColumns count="3">
    <tableColumn id="1" xr3:uid="{FCA66E10-114D-4916-9AB1-C871023CE165}" uniqueName="1" name="ThreadsPerBlock" queryTableFieldId="1"/>
    <tableColumn id="2" xr3:uid="{106C759E-3D0B-4B16-82D7-6FC983B5DB5E}" uniqueName="2" name="NImgs" queryTableFieldId="2"/>
    <tableColumn id="3" xr3:uid="{B6E695E4-B9B1-4DDE-9027-FBE354CA5E80}" uniqueName="3" name="mea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0CAB878-E608-4214-A855-55AF6A7BC8DA}" name="testTPB_30IMGS__2" displayName="testTPB_30IMGS__2" ref="I1:K7" tableType="queryTable" totalsRowShown="0">
  <autoFilter ref="I1:K7" xr:uid="{30CAB878-E608-4214-A855-55AF6A7BC8DA}"/>
  <tableColumns count="3">
    <tableColumn id="1" xr3:uid="{481DBE2B-D8B6-4CB6-AC61-69C24EA1144F}" uniqueName="1" name="ThreadsPerBlock" queryTableFieldId="1"/>
    <tableColumn id="2" xr3:uid="{8E13DAC4-F09C-46F8-A660-5324461BC537}" uniqueName="2" name="NImgs" queryTableFieldId="2"/>
    <tableColumn id="3" xr3:uid="{B5CA7989-5800-48D7-9EBF-411B874FB5A4}" uniqueName="3" name="mea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6" tableType="queryTable" totalsRowShown="0">
  <autoFilter ref="A1:F16" xr:uid="{DDB86F94-95AB-4C52-B591-DA618C236BBB}"/>
  <tableColumns count="6">
    <tableColumn id="1" xr3:uid="{03F44DA1-0FF8-4835-81A4-CF992FA40FB3}" uniqueName="1" name="Blocks" queryTableFieldId="7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29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28">
      <calculatedColumnFormula>$C$2/executionTime_3IMGS__2[[#This Row],[mean]]</calculatedColumnFormula>
    </tableColumn>
    <tableColumn id="6" xr3:uid="{F45B5544-9D02-4B50-A286-CA4CCB527245}" uniqueName="6" name="Colonna3" queryTableFieldId="6" dataDxfId="27">
      <calculatedColumnFormula>LOG(executionTime_3IMGS__2[[#This Row],[Blocks]],2)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6" tableType="queryTable" totalsRowShown="0">
  <autoFilter ref="H1:M16" xr:uid="{B8FB5740-073A-46D4-AFB5-3049014AECA3}"/>
  <tableColumns count="6">
    <tableColumn id="1" xr3:uid="{ADA8384C-8932-4BD8-8913-CA8C768EE695}" uniqueName="1" name="Blocks" queryTableFieldId="7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32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31">
      <calculatedColumnFormula>$J$2/executionTime_15IMGS__2[[#This Row],[mean]]</calculatedColumnFormula>
    </tableColumn>
    <tableColumn id="6" xr3:uid="{56CBA5DB-D5BC-4FD7-BA0F-9A14AD843F05}" uniqueName="6" name="Colonna3" queryTableFieldId="6" dataDxfId="30">
      <calculatedColumnFormula>LOG(executionTime_15IMGS__2[[#This Row],[Blocks]],2)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6" tableType="queryTable" totalsRowShown="0">
  <autoFilter ref="O1:T16" xr:uid="{1E89278D-AE93-4EE5-B57E-EEB3ED871147}"/>
  <tableColumns count="6">
    <tableColumn id="1" xr3:uid="{F63BBE27-046D-4AFC-84AB-DB2AB97171DE}" uniqueName="1" name="Blocks" queryTableFieldId="7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35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34">
      <calculatedColumnFormula>$Q$2/executionTime_30IMGS__2[[#This Row],[mean]]</calculatedColumnFormula>
    </tableColumn>
    <tableColumn id="6" xr3:uid="{5898FBE6-804B-475C-A3E3-BCDE3A98D172}" uniqueName="6" name="Colonna3" queryTableFieldId="6" dataDxfId="33">
      <calculatedColumnFormula>LOG(executionTime_30IMGS__2[[#This Row],[Blocks]],2)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12.xml"/><Relationship Id="rId4" Type="http://schemas.openxmlformats.org/officeDocument/2006/relationships/table" Target="../tables/table3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R18" sqref="R18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3" width="10.90625" bestFit="1" customWidth="1"/>
    <col min="4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0" width="10.90625" bestFit="1" customWidth="1"/>
    <col min="11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101287.094</v>
      </c>
      <c r="D2" s="1">
        <f>executionTime_3IMGS[[#This Row],[NImgs]]*1000/executionTime_3IMGS[[#This Row],[mean]]</f>
        <v>2.9618778479319388E-2</v>
      </c>
      <c r="E2" s="1">
        <f>$C$2/executionTime_3IMGS[[#This Row],[mean]]</f>
        <v>1</v>
      </c>
      <c r="F2" s="1">
        <f>LOG(executionTime_3IMGS[[#This Row],[Blocks]],2)</f>
        <v>0</v>
      </c>
      <c r="H2">
        <v>1</v>
      </c>
      <c r="I2">
        <v>15</v>
      </c>
      <c r="J2">
        <v>508320.25</v>
      </c>
      <c r="K2" s="1">
        <f>executionTime_15IMGS[[#This Row],[NImgs]]*1000/executionTime_15IMGS[[#This Row],[mean]]</f>
        <v>2.9508956214118955E-2</v>
      </c>
      <c r="L2" s="1">
        <f>$J$2/executionTime_15IMGS[[#This Row],[mean]]</f>
        <v>1</v>
      </c>
      <c r="M2" s="1">
        <f>LOG(executionTime_15IMGS[[#This Row],[Blocks]],2)</f>
        <v>0</v>
      </c>
      <c r="O2">
        <v>1</v>
      </c>
      <c r="P2">
        <v>30</v>
      </c>
      <c r="Q2">
        <v>1013898.688</v>
      </c>
      <c r="R2" s="1">
        <f>executionTime_30IMGS[[#This Row],[NImgs]]*1000/executionTime_30IMGS[[#This Row],[mean]]</f>
        <v>2.9588755124220066E-2</v>
      </c>
      <c r="S2" s="1">
        <f>$Q$2/executionTime_30IMGS[[#This Row],[mean]]</f>
        <v>1</v>
      </c>
      <c r="T2" s="1">
        <f>LOG(executionTime_30IMGS[[#This Row],[Blocks]],2)</f>
        <v>0</v>
      </c>
    </row>
    <row r="3" spans="1:20" x14ac:dyDescent="0.35">
      <c r="A3">
        <v>2</v>
      </c>
      <c r="B3">
        <v>3</v>
      </c>
      <c r="C3">
        <v>51181.59</v>
      </c>
      <c r="D3" s="1">
        <f>executionTime_3IMGS[[#This Row],[NImgs]]*1000/executionTime_3IMGS[[#This Row],[mean]]</f>
        <v>5.8614826151356381E-2</v>
      </c>
      <c r="E3" s="1">
        <f>$C$2/executionTime_3IMGS[[#This Row],[mean]]</f>
        <v>1.978975135395364</v>
      </c>
      <c r="F3" s="1">
        <f>LOG(executionTime_3IMGS[[#This Row],[Blocks]],2)</f>
        <v>1</v>
      </c>
      <c r="H3">
        <v>2</v>
      </c>
      <c r="I3">
        <v>15</v>
      </c>
      <c r="J3">
        <v>255424.82800000001</v>
      </c>
      <c r="K3" s="1">
        <f>executionTime_15IMGS[[#This Row],[NImgs]]*1000/executionTime_15IMGS[[#This Row],[mean]]</f>
        <v>5.8725692868040219E-2</v>
      </c>
      <c r="L3" s="1">
        <f>$J$2/executionTime_15IMGS[[#This Row],[mean]]</f>
        <v>1.9900972586736947</v>
      </c>
      <c r="M3" s="1">
        <f>LOG(executionTime_15IMGS[[#This Row],[Blocks]],2)</f>
        <v>1</v>
      </c>
      <c r="O3">
        <v>2</v>
      </c>
      <c r="P3">
        <v>30</v>
      </c>
      <c r="Q3">
        <v>511773.84399999998</v>
      </c>
      <c r="R3" s="1">
        <f>executionTime_30IMGS[[#This Row],[NImgs]]*1000/executionTime_30IMGS[[#This Row],[mean]]</f>
        <v>5.8619642937437814E-2</v>
      </c>
      <c r="S3" s="1">
        <f>$Q$2/executionTime_30IMGS[[#This Row],[mean]]</f>
        <v>1.981145968843222</v>
      </c>
      <c r="T3" s="1">
        <f>LOG(executionTime_30IMGS[[#This Row],[Blocks]],2)</f>
        <v>1</v>
      </c>
    </row>
    <row r="4" spans="1:20" x14ac:dyDescent="0.35">
      <c r="A4">
        <v>4</v>
      </c>
      <c r="B4">
        <v>3</v>
      </c>
      <c r="C4">
        <v>25724.396000000001</v>
      </c>
      <c r="D4" s="1">
        <f>executionTime_3IMGS[[#This Row],[NImgs]]*1000/executionTime_3IMGS[[#This Row],[mean]]</f>
        <v>0.11662081395419352</v>
      </c>
      <c r="E4" s="1">
        <f>$C$2/executionTime_3IMGS[[#This Row],[mean]]</f>
        <v>3.9373944484449699</v>
      </c>
      <c r="F4" s="1">
        <f>LOG(executionTime_3IMGS[[#This Row],[Blocks]],2)</f>
        <v>2</v>
      </c>
      <c r="H4">
        <v>4</v>
      </c>
      <c r="I4">
        <v>15</v>
      </c>
      <c r="J4">
        <v>127524.898</v>
      </c>
      <c r="K4" s="1">
        <f>executionTime_15IMGS[[#This Row],[NImgs]]*1000/executionTime_15IMGS[[#This Row],[mean]]</f>
        <v>0.11762408937586447</v>
      </c>
      <c r="L4" s="1">
        <f>$J$2/executionTime_15IMGS[[#This Row],[mean]]</f>
        <v>3.9860471011707848</v>
      </c>
      <c r="M4" s="1">
        <f>LOG(executionTime_15IMGS[[#This Row],[Blocks]],2)</f>
        <v>2</v>
      </c>
      <c r="O4">
        <v>4</v>
      </c>
      <c r="P4">
        <v>30</v>
      </c>
      <c r="Q4">
        <v>255399.391</v>
      </c>
      <c r="R4" s="1">
        <f>executionTime_30IMGS[[#This Row],[NImgs]]*1000/executionTime_30IMGS[[#This Row],[mean]]</f>
        <v>0.11746308353570037</v>
      </c>
      <c r="S4" s="1">
        <f>$Q$2/executionTime_30IMGS[[#This Row],[mean]]</f>
        <v>3.9698555428427</v>
      </c>
      <c r="T4" s="1">
        <f>LOG(executionTime_30IMGS[[#This Row],[Blocks]],2)</f>
        <v>2</v>
      </c>
    </row>
    <row r="5" spans="1:20" x14ac:dyDescent="0.35">
      <c r="A5">
        <v>8</v>
      </c>
      <c r="B5">
        <v>3</v>
      </c>
      <c r="C5">
        <v>13160.434999999999</v>
      </c>
      <c r="D5" s="1">
        <f>executionTime_3IMGS[[#This Row],[NImgs]]*1000/executionTime_3IMGS[[#This Row],[mean]]</f>
        <v>0.22795599081641299</v>
      </c>
      <c r="E5" s="1">
        <f>$C$2/executionTime_3IMGS[[#This Row],[mean]]</f>
        <v>7.6963332898950529</v>
      </c>
      <c r="F5" s="1">
        <f>LOG(executionTime_3IMGS[[#This Row],[Blocks]],2)</f>
        <v>3</v>
      </c>
      <c r="H5">
        <v>8</v>
      </c>
      <c r="I5">
        <v>15</v>
      </c>
      <c r="J5">
        <v>63922.188000000002</v>
      </c>
      <c r="K5" s="1">
        <f>executionTime_15IMGS[[#This Row],[NImgs]]*1000/executionTime_15IMGS[[#This Row],[mean]]</f>
        <v>0.23466030292955553</v>
      </c>
      <c r="L5" s="1">
        <f>$J$2/executionTime_15IMGS[[#This Row],[mean]]</f>
        <v>7.9521722566818269</v>
      </c>
      <c r="M5" s="1">
        <f>LOG(executionTime_15IMGS[[#This Row],[Blocks]],2)</f>
        <v>3</v>
      </c>
      <c r="O5">
        <v>8</v>
      </c>
      <c r="P5">
        <v>30</v>
      </c>
      <c r="Q5">
        <v>127521.79700000001</v>
      </c>
      <c r="R5" s="1">
        <f>executionTime_30IMGS[[#This Row],[NImgs]]*1000/executionTime_30IMGS[[#This Row],[mean]]</f>
        <v>0.23525389937847252</v>
      </c>
      <c r="S5" s="1">
        <f>$Q$2/executionTime_30IMGS[[#This Row],[mean]]</f>
        <v>7.9507873308905763</v>
      </c>
      <c r="T5" s="1">
        <f>LOG(executionTime_30IMGS[[#This Row],[Blocks]],2)</f>
        <v>3</v>
      </c>
    </row>
    <row r="6" spans="1:20" x14ac:dyDescent="0.35">
      <c r="A6">
        <v>16</v>
      </c>
      <c r="B6">
        <v>3</v>
      </c>
      <c r="C6">
        <v>6578.5429999999997</v>
      </c>
      <c r="D6" s="1">
        <f>executionTime_3IMGS[[#This Row],[NImgs]]*1000/executionTime_3IMGS[[#This Row],[mean]]</f>
        <v>0.45602802930679331</v>
      </c>
      <c r="E6" s="1">
        <f>$C$2/executionTime_3IMGS[[#This Row],[mean]]</f>
        <v>15.39658462367731</v>
      </c>
      <c r="F6" s="1">
        <f>LOG(executionTime_3IMGS[[#This Row],[Blocks]],2)</f>
        <v>4</v>
      </c>
      <c r="H6">
        <v>16</v>
      </c>
      <c r="I6">
        <v>15</v>
      </c>
      <c r="J6">
        <v>32353.322</v>
      </c>
      <c r="K6" s="1">
        <f>executionTime_15IMGS[[#This Row],[NImgs]]*1000/executionTime_15IMGS[[#This Row],[mean]]</f>
        <v>0.46363090627911407</v>
      </c>
      <c r="L6" s="1">
        <f>$J$2/executionTime_15IMGS[[#This Row],[mean]]</f>
        <v>15.711531879168389</v>
      </c>
      <c r="M6" s="1">
        <f>LOG(executionTime_15IMGS[[#This Row],[Blocks]],2)</f>
        <v>4</v>
      </c>
      <c r="O6">
        <v>16</v>
      </c>
      <c r="P6">
        <v>30</v>
      </c>
      <c r="Q6">
        <v>63932.578000000001</v>
      </c>
      <c r="R6" s="1">
        <f>executionTime_30IMGS[[#This Row],[NImgs]]*1000/executionTime_30IMGS[[#This Row],[mean]]</f>
        <v>0.46924433424223877</v>
      </c>
      <c r="S6" s="1">
        <f>$Q$2/executionTime_30IMGS[[#This Row],[mean]]</f>
        <v>15.858873827987978</v>
      </c>
      <c r="T6" s="1">
        <f>LOG(executionTime_30IMGS[[#This Row],[Blocks]],2)</f>
        <v>4</v>
      </c>
    </row>
    <row r="7" spans="1:20" x14ac:dyDescent="0.35">
      <c r="A7">
        <v>32</v>
      </c>
      <c r="B7">
        <v>3</v>
      </c>
      <c r="C7">
        <v>3535.5619999999999</v>
      </c>
      <c r="D7" s="1">
        <f>executionTime_3IMGS[[#This Row],[NImgs]]*1000/executionTime_3IMGS[[#This Row],[mean]]</f>
        <v>0.84852139490129153</v>
      </c>
      <c r="E7" s="1">
        <f>$C$2/executionTime_3IMGS[[#This Row],[mean]]</f>
        <v>28.648088762126079</v>
      </c>
      <c r="F7" s="1">
        <f>LOG(executionTime_3IMGS[[#This Row],[Blocks]],2)</f>
        <v>5</v>
      </c>
      <c r="H7">
        <v>32</v>
      </c>
      <c r="I7">
        <v>15</v>
      </c>
      <c r="J7">
        <v>16231.641</v>
      </c>
      <c r="K7" s="1">
        <f>executionTime_15IMGS[[#This Row],[NImgs]]*1000/executionTime_15IMGS[[#This Row],[mean]]</f>
        <v>0.92412098074372151</v>
      </c>
      <c r="L7" s="1">
        <f>$J$2/executionTime_15IMGS[[#This Row],[mean]]</f>
        <v>31.316627197459582</v>
      </c>
      <c r="M7" s="1">
        <f>LOG(executionTime_15IMGS[[#This Row],[Blocks]],2)</f>
        <v>5</v>
      </c>
      <c r="O7">
        <v>32</v>
      </c>
      <c r="P7">
        <v>30</v>
      </c>
      <c r="Q7">
        <v>32359.883000000002</v>
      </c>
      <c r="R7" s="1">
        <f>executionTime_30IMGS[[#This Row],[NImgs]]*1000/executionTime_30IMGS[[#This Row],[mean]]</f>
        <v>0.92707380925944627</v>
      </c>
      <c r="S7" s="1">
        <f>$Q$2/executionTime_30IMGS[[#This Row],[mean]]</f>
        <v>31.331963962910493</v>
      </c>
      <c r="T7" s="1">
        <f>LOG(executionTime_30IMGS[[#This Row],[Blocks]],2)</f>
        <v>5</v>
      </c>
    </row>
    <row r="8" spans="1:20" x14ac:dyDescent="0.35">
      <c r="A8">
        <v>64</v>
      </c>
      <c r="B8">
        <v>3</v>
      </c>
      <c r="C8">
        <v>2023.65</v>
      </c>
      <c r="D8" s="1">
        <f>executionTime_3IMGS[[#This Row],[NImgs]]*1000/executionTime_3IMGS[[#This Row],[mean]]</f>
        <v>1.4824697946779333</v>
      </c>
      <c r="E8" s="1">
        <f>$C$2/executionTime_3IMGS[[#This Row],[mean]]</f>
        <v>50.051685815234848</v>
      </c>
      <c r="F8" s="1">
        <f>LOG(executionTime_3IMGS[[#This Row],[Blocks]],2)</f>
        <v>6</v>
      </c>
      <c r="H8">
        <v>64</v>
      </c>
      <c r="I8">
        <v>15</v>
      </c>
      <c r="J8">
        <v>8134.3940000000002</v>
      </c>
      <c r="K8" s="1">
        <f>executionTime_15IMGS[[#This Row],[NImgs]]*1000/executionTime_15IMGS[[#This Row],[mean]]</f>
        <v>1.8440218164991762</v>
      </c>
      <c r="L8" s="1">
        <f>$J$2/executionTime_15IMGS[[#This Row],[mean]]</f>
        <v>62.490242051221024</v>
      </c>
      <c r="M8" s="1">
        <f>LOG(executionTime_15IMGS[[#This Row],[Blocks]],2)</f>
        <v>6</v>
      </c>
      <c r="O8">
        <v>64</v>
      </c>
      <c r="P8">
        <v>30</v>
      </c>
      <c r="Q8">
        <v>16265.297</v>
      </c>
      <c r="R8" s="1">
        <f>executionTime_30IMGS[[#This Row],[NImgs]]*1000/executionTime_30IMGS[[#This Row],[mean]]</f>
        <v>1.8444175965554148</v>
      </c>
      <c r="S8" s="1">
        <f>$Q$2/executionTime_30IMGS[[#This Row],[mean]]</f>
        <v>62.335086042388276</v>
      </c>
      <c r="T8" s="1">
        <f>LOG(executionTime_30IMGS[[#This Row],[Blocks]],2)</f>
        <v>6</v>
      </c>
    </row>
    <row r="9" spans="1:20" x14ac:dyDescent="0.35">
      <c r="A9">
        <v>128</v>
      </c>
      <c r="B9">
        <v>3</v>
      </c>
      <c r="C9">
        <v>1011.832</v>
      </c>
      <c r="D9" s="1">
        <f>executionTime_3IMGS[[#This Row],[NImgs]]*1000/executionTime_3IMGS[[#This Row],[mean]]</f>
        <v>2.964919077475312</v>
      </c>
      <c r="E9" s="1">
        <f>$C$2/executionTime_3IMGS[[#This Row],[mean]]</f>
        <v>100.1026791008784</v>
      </c>
      <c r="F9" s="1">
        <f>LOG(executionTime_3IMGS[[#This Row],[Blocks]],2)</f>
        <v>7</v>
      </c>
      <c r="H9">
        <v>128</v>
      </c>
      <c r="I9">
        <v>15</v>
      </c>
      <c r="J9">
        <v>4112.99</v>
      </c>
      <c r="K9" s="1">
        <f>executionTime_15IMGS[[#This Row],[NImgs]]*1000/executionTime_15IMGS[[#This Row],[mean]]</f>
        <v>3.6469818793627025</v>
      </c>
      <c r="L9" s="1">
        <f>$J$2/executionTime_15IMGS[[#This Row],[mean]]</f>
        <v>123.58898271087457</v>
      </c>
      <c r="M9" s="1">
        <f>LOG(executionTime_15IMGS[[#This Row],[Blocks]],2)</f>
        <v>7</v>
      </c>
      <c r="O9">
        <v>128</v>
      </c>
      <c r="P9">
        <v>30</v>
      </c>
      <c r="Q9">
        <v>8221.89</v>
      </c>
      <c r="R9" s="1">
        <f>executionTime_30IMGS[[#This Row],[NImgs]]*1000/executionTime_30IMGS[[#This Row],[mean]]</f>
        <v>3.6487960797334922</v>
      </c>
      <c r="S9" s="1">
        <f>$Q$2/executionTime_30IMGS[[#This Row],[mean]]</f>
        <v>123.3169852673777</v>
      </c>
      <c r="T9" s="1">
        <f>LOG(executionTime_30IMGS[[#This Row],[Blocks]],2)</f>
        <v>7</v>
      </c>
    </row>
    <row r="10" spans="1:20" x14ac:dyDescent="0.35">
      <c r="A10">
        <v>256</v>
      </c>
      <c r="B10">
        <v>3</v>
      </c>
      <c r="C10">
        <v>508.20400000000001</v>
      </c>
      <c r="D10" s="1">
        <f>executionTime_3IMGS[[#This Row],[NImgs]]*1000/executionTime_3IMGS[[#This Row],[mean]]</f>
        <v>5.9031412582348821</v>
      </c>
      <c r="E10" s="1">
        <f>$C$2/executionTime_3IMGS[[#This Row],[mean]]</f>
        <v>199.30400783937159</v>
      </c>
      <c r="F10" s="1">
        <f>LOG(executionTime_3IMGS[[#This Row],[Blocks]],2)</f>
        <v>8</v>
      </c>
      <c r="H10">
        <v>256</v>
      </c>
      <c r="I10">
        <v>15</v>
      </c>
      <c r="J10">
        <v>2070.73</v>
      </c>
      <c r="K10" s="1">
        <f>executionTime_15IMGS[[#This Row],[NImgs]]*1000/executionTime_15IMGS[[#This Row],[mean]]</f>
        <v>7.243822226944121</v>
      </c>
      <c r="L10" s="1">
        <f>$J$2/executionTime_15IMGS[[#This Row],[mean]]</f>
        <v>245.47876835705281</v>
      </c>
      <c r="M10" s="1">
        <f>LOG(executionTime_15IMGS[[#This Row],[Blocks]],2)</f>
        <v>8</v>
      </c>
      <c r="O10">
        <v>256</v>
      </c>
      <c r="P10">
        <v>30</v>
      </c>
      <c r="Q10">
        <v>4149.6949999999997</v>
      </c>
      <c r="R10" s="1">
        <f>executionTime_30IMGS[[#This Row],[NImgs]]*1000/executionTime_30IMGS[[#This Row],[mean]]</f>
        <v>7.2294469834530011</v>
      </c>
      <c r="S10" s="1">
        <f>$Q$2/executionTime_30IMGS[[#This Row],[mean]]</f>
        <v>244.33089371628517</v>
      </c>
      <c r="T10" s="1">
        <f>LOG(executionTime_30IMGS[[#This Row],[Blocks]],2)</f>
        <v>8</v>
      </c>
    </row>
    <row r="11" spans="1:20" x14ac:dyDescent="0.35">
      <c r="A11">
        <v>512</v>
      </c>
      <c r="B11">
        <v>3</v>
      </c>
      <c r="C11">
        <v>506.84199999999998</v>
      </c>
      <c r="D11" s="1">
        <f>executionTime_3IMGS[[#This Row],[NImgs]]*1000/executionTime_3IMGS[[#This Row],[mean]]</f>
        <v>5.9190043445491893</v>
      </c>
      <c r="E11" s="1">
        <f>$C$2/executionTime_3IMGS[[#This Row],[mean]]</f>
        <v>199.83958314425402</v>
      </c>
      <c r="F11" s="1">
        <f>LOG(executionTime_3IMGS[[#This Row],[Blocks]],2)</f>
        <v>9</v>
      </c>
      <c r="H11">
        <v>512</v>
      </c>
      <c r="I11">
        <v>15</v>
      </c>
      <c r="J11">
        <v>1067.8209999999999</v>
      </c>
      <c r="K11" s="1">
        <f>executionTime_15IMGS[[#This Row],[NImgs]]*1000/executionTime_15IMGS[[#This Row],[mean]]</f>
        <v>14.047298189490562</v>
      </c>
      <c r="L11" s="1">
        <f>$J$2/executionTime_15IMGS[[#This Row],[mean]]</f>
        <v>476.03507516709266</v>
      </c>
      <c r="M11" s="1">
        <f>LOG(executionTime_15IMGS[[#This Row],[Blocks]],2)</f>
        <v>9</v>
      </c>
      <c r="O11">
        <v>512</v>
      </c>
      <c r="P11">
        <v>30</v>
      </c>
      <c r="Q11">
        <v>2161.0749999999998</v>
      </c>
      <c r="R11" s="1">
        <f>executionTime_30IMGS[[#This Row],[NImgs]]*1000/executionTime_30IMGS[[#This Row],[mean]]</f>
        <v>13.881980033085387</v>
      </c>
      <c r="S11" s="1">
        <f>$Q$2/executionTime_30IMGS[[#This Row],[mean]]</f>
        <v>469.16404474624898</v>
      </c>
      <c r="T11" s="1">
        <f>LOG(executionTime_30IMGS[[#This Row],[Blocks]],2)</f>
        <v>9</v>
      </c>
    </row>
    <row r="12" spans="1:20" x14ac:dyDescent="0.35">
      <c r="A12">
        <v>1024</v>
      </c>
      <c r="B12">
        <v>3</v>
      </c>
      <c r="C12">
        <v>506.8</v>
      </c>
      <c r="D12" s="1">
        <f>executionTime_3IMGS[[#This Row],[NImgs]]*1000/executionTime_3IMGS[[#This Row],[mean]]</f>
        <v>5.9194948697711132</v>
      </c>
      <c r="E12" s="1">
        <f>$C$2/executionTime_3IMGS[[#This Row],[mean]]</f>
        <v>199.85614443567482</v>
      </c>
      <c r="F12" s="1">
        <f>LOG(executionTime_3IMGS[[#This Row],[Blocks]],2)</f>
        <v>10</v>
      </c>
      <c r="H12">
        <v>1024</v>
      </c>
      <c r="I12">
        <v>15</v>
      </c>
      <c r="J12">
        <v>611.45299999999997</v>
      </c>
      <c r="K12" s="1">
        <f>executionTime_15IMGS[[#This Row],[NImgs]]*1000/executionTime_15IMGS[[#This Row],[mean]]</f>
        <v>24.531730157510061</v>
      </c>
      <c r="L12" s="1">
        <f>$J$2/executionTime_15IMGS[[#This Row],[mean]]</f>
        <v>831.3316804398703</v>
      </c>
      <c r="M12" s="1">
        <f>LOG(executionTime_15IMGS[[#This Row],[Blocks]],2)</f>
        <v>10</v>
      </c>
      <c r="O12">
        <v>1024</v>
      </c>
      <c r="P12">
        <v>30</v>
      </c>
      <c r="Q12">
        <v>1302.962</v>
      </c>
      <c r="R12" s="1">
        <f>executionTime_30IMGS[[#This Row],[NImgs]]*1000/executionTime_30IMGS[[#This Row],[mean]]</f>
        <v>23.024462724162333</v>
      </c>
      <c r="S12" s="1">
        <f>$Q$2/executionTime_30IMGS[[#This Row],[mean]]</f>
        <v>778.14908493110306</v>
      </c>
      <c r="T12" s="1">
        <f>LOG(executionTime_30IMGS[[#This Row],[Blocks]],2)</f>
        <v>10</v>
      </c>
    </row>
    <row r="13" spans="1:20" x14ac:dyDescent="0.35">
      <c r="A13">
        <v>2048</v>
      </c>
      <c r="B13">
        <v>3</v>
      </c>
      <c r="C13">
        <v>508.209</v>
      </c>
      <c r="D13" s="1">
        <f>executionTime_3IMGS[[#This Row],[NImgs]]*1000/executionTime_3IMGS[[#This Row],[mean]]</f>
        <v>5.903083180345094</v>
      </c>
      <c r="E13" s="1">
        <f>$C$2/executionTime_3IMGS[[#This Row],[mean]]</f>
        <v>199.3020469924775</v>
      </c>
      <c r="F13" s="1">
        <f>LOG(executionTime_3IMGS[[#This Row],[Blocks]],2)</f>
        <v>11</v>
      </c>
      <c r="H13">
        <v>2048</v>
      </c>
      <c r="I13">
        <v>15</v>
      </c>
      <c r="J13">
        <v>610.41700000000003</v>
      </c>
      <c r="K13" s="1">
        <f>executionTime_15IMGS[[#This Row],[NImgs]]*1000/executionTime_15IMGS[[#This Row],[mean]]</f>
        <v>24.573365420687825</v>
      </c>
      <c r="L13" s="1">
        <f>$J$2/executionTime_15IMGS[[#This Row],[mean]]</f>
        <v>832.74261693235928</v>
      </c>
      <c r="M13" s="1">
        <f>LOG(executionTime_15IMGS[[#This Row],[Blocks]],2)</f>
        <v>11</v>
      </c>
      <c r="O13">
        <v>2048</v>
      </c>
      <c r="P13">
        <v>30</v>
      </c>
      <c r="Q13">
        <v>953.24099999999999</v>
      </c>
      <c r="R13" s="1">
        <f>executionTime_30IMGS[[#This Row],[NImgs]]*1000/executionTime_30IMGS[[#This Row],[mean]]</f>
        <v>31.471579590051206</v>
      </c>
      <c r="S13" s="1">
        <f>$Q$2/executionTime_30IMGS[[#This Row],[mean]]</f>
        <v>1063.6331085213499</v>
      </c>
      <c r="T13" s="1">
        <f>LOG(executionTime_30IMGS[[#This Row],[Blocks]],2)</f>
        <v>11</v>
      </c>
    </row>
    <row r="14" spans="1:20" x14ac:dyDescent="0.35">
      <c r="A14">
        <v>4096</v>
      </c>
      <c r="B14">
        <v>3</v>
      </c>
      <c r="C14">
        <v>500.72</v>
      </c>
      <c r="D14" s="1">
        <f>executionTime_3IMGS[[#This Row],[NImgs]]*1000/executionTime_3IMGS[[#This Row],[mean]]</f>
        <v>5.9913724237098576</v>
      </c>
      <c r="E14" s="1">
        <f>$C$2/executionTime_3IMGS[[#This Row],[mean]]</f>
        <v>202.28290062310271</v>
      </c>
      <c r="F14" s="1">
        <f>LOG(executionTime_3IMGS[[#This Row],[Blocks]],2)</f>
        <v>12</v>
      </c>
      <c r="H14">
        <v>4096</v>
      </c>
      <c r="I14">
        <v>15</v>
      </c>
      <c r="J14">
        <v>600.08299999999997</v>
      </c>
      <c r="K14" s="1">
        <f>executionTime_15IMGS[[#This Row],[NImgs]]*1000/executionTime_15IMGS[[#This Row],[mean]]</f>
        <v>24.996542145003275</v>
      </c>
      <c r="L14" s="1">
        <f>$J$2/executionTime_15IMGS[[#This Row],[mean]]</f>
        <v>847.08323681890681</v>
      </c>
      <c r="M14" s="1">
        <f>LOG(executionTime_15IMGS[[#This Row],[Blocks]],2)</f>
        <v>12</v>
      </c>
      <c r="O14">
        <v>4096</v>
      </c>
      <c r="P14">
        <v>30</v>
      </c>
      <c r="Q14">
        <v>953.28700000000003</v>
      </c>
      <c r="R14" s="1">
        <f>executionTime_30IMGS[[#This Row],[NImgs]]*1000/executionTime_30IMGS[[#This Row],[mean]]</f>
        <v>31.470060957508075</v>
      </c>
      <c r="S14" s="1">
        <f>$Q$2/executionTime_30IMGS[[#This Row],[mean]]</f>
        <v>1063.5817838699152</v>
      </c>
      <c r="T14" s="1">
        <f>LOG(executionTime_30IMGS[[#This Row],[Blocks]],2)</f>
        <v>12</v>
      </c>
    </row>
    <row r="15" spans="1:20" x14ac:dyDescent="0.35">
      <c r="A15">
        <v>8192</v>
      </c>
      <c r="B15">
        <v>3</v>
      </c>
      <c r="C15">
        <v>500.87200000000001</v>
      </c>
      <c r="D15" s="1">
        <f>executionTime_3IMGS[[#This Row],[NImgs]]*1000/executionTime_3IMGS[[#This Row],[mean]]</f>
        <v>5.989554217444776</v>
      </c>
      <c r="E15" s="1">
        <f>$C$2/executionTime_3IMGS[[#This Row],[mean]]</f>
        <v>202.22151368014181</v>
      </c>
      <c r="F15" s="1">
        <f>LOG(executionTime_3IMGS[[#This Row],[Blocks]],2)</f>
        <v>13</v>
      </c>
      <c r="H15">
        <v>8192</v>
      </c>
      <c r="I15">
        <v>15</v>
      </c>
      <c r="J15">
        <v>613.35799999999995</v>
      </c>
      <c r="K15" s="1">
        <f>executionTime_15IMGS[[#This Row],[NImgs]]*1000/executionTime_15IMGS[[#This Row],[mean]]</f>
        <v>24.455538201181042</v>
      </c>
      <c r="L15" s="1">
        <f>$J$2/executionTime_15IMGS[[#This Row],[mean]]</f>
        <v>828.74968615392652</v>
      </c>
      <c r="M15" s="1">
        <f>LOG(executionTime_15IMGS[[#This Row],[Blocks]],2)</f>
        <v>13</v>
      </c>
      <c r="O15">
        <v>8192</v>
      </c>
      <c r="P15">
        <v>30</v>
      </c>
      <c r="Q15">
        <v>950.33699999999999</v>
      </c>
      <c r="R15" s="1">
        <f>executionTime_30IMGS[[#This Row],[NImgs]]*1000/executionTime_30IMGS[[#This Row],[mean]]</f>
        <v>31.567749124784157</v>
      </c>
      <c r="S15" s="1">
        <f>$Q$2/executionTime_30IMGS[[#This Row],[mean]]</f>
        <v>1066.8833140243935</v>
      </c>
      <c r="T15" s="1">
        <f>LOG(executionTime_30IMGS[[#This Row],[Blocks]],2)</f>
        <v>13</v>
      </c>
    </row>
    <row r="16" spans="1:20" x14ac:dyDescent="0.35">
      <c r="A16">
        <v>16384</v>
      </c>
      <c r="B16">
        <v>3</v>
      </c>
      <c r="C16">
        <v>500.34</v>
      </c>
      <c r="D16" s="1">
        <f>executionTime_3IMGS[[#This Row],[NImgs]]*1000/executionTime_3IMGS[[#This Row],[mean]]</f>
        <v>5.9959227725146906</v>
      </c>
      <c r="E16" s="1">
        <f>$C$2/executionTime_3IMGS[[#This Row],[mean]]</f>
        <v>202.43653115881202</v>
      </c>
      <c r="F16" s="1">
        <f>LOG(executionTime_3IMGS[[#This Row],[Blocks]],2)</f>
        <v>14</v>
      </c>
      <c r="H16">
        <v>16384</v>
      </c>
      <c r="I16">
        <v>15</v>
      </c>
      <c r="J16">
        <v>602.47500000000002</v>
      </c>
      <c r="K16" s="1">
        <f>executionTime_15IMGS[[#This Row],[NImgs]]*1000/executionTime_15IMGS[[#This Row],[mean]]</f>
        <v>24.897298643097223</v>
      </c>
      <c r="L16" s="1">
        <f>$J$2/executionTime_15IMGS[[#This Row],[mean]]</f>
        <v>843.72007137225603</v>
      </c>
      <c r="M16" s="1">
        <f>LOG(executionTime_15IMGS[[#This Row],[Blocks]],2)</f>
        <v>14</v>
      </c>
      <c r="O16">
        <v>16384</v>
      </c>
      <c r="P16">
        <v>30</v>
      </c>
      <c r="Q16">
        <v>949.24</v>
      </c>
      <c r="R16" s="1">
        <f>executionTime_30IMGS[[#This Row],[NImgs]]*1000/executionTime_30IMGS[[#This Row],[mean]]</f>
        <v>31.604230753023472</v>
      </c>
      <c r="S16" s="1">
        <f>$Q$2/executionTime_30IMGS[[#This Row],[mean]]</f>
        <v>1068.1162698579917</v>
      </c>
      <c r="T16" s="1">
        <f>LOG(executionTime_30IMGS[[#This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D07-2CCF-4D5D-9C20-91CEA2B2B1CF}">
  <dimension ref="A1:T16"/>
  <sheetViews>
    <sheetView workbookViewId="0">
      <selection activeCell="N19" sqref="N19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558.75299999999993</v>
      </c>
      <c r="D2" s="1">
        <f>executionTime_3IMGS__5[[#This Row],[NImgs]]*1000/executionTime_3IMGS__5[[#This Row],[mean]]</f>
        <v>5.3690986894030104</v>
      </c>
      <c r="E2" s="1">
        <f>$C$2/executionTime_3IMGS__5[[#This Row],[mean]]</f>
        <v>1</v>
      </c>
      <c r="F2" s="1">
        <f>LOG(executionTime_3IMGS__5[[#This Row],[Blocks]],2)</f>
        <v>0</v>
      </c>
      <c r="H2">
        <v>1</v>
      </c>
      <c r="I2">
        <v>15</v>
      </c>
      <c r="J2">
        <v>2682.5070000000001</v>
      </c>
      <c r="K2" s="1">
        <f>executionTime_15IMGS__5[[#This Row],[NImgs]]*1000/executionTime_15IMGS__5[[#This Row],[mean]]</f>
        <v>5.5917841034524791</v>
      </c>
      <c r="L2" s="1">
        <f>$J$2/executionTime_15IMGS__5[[#This Row],[mean]]</f>
        <v>1</v>
      </c>
      <c r="M2" s="1">
        <f>LOG(executionTime_15IMGS__5[[#This Row],[Blocks]],2)</f>
        <v>0</v>
      </c>
      <c r="O2">
        <v>1</v>
      </c>
      <c r="P2">
        <v>30</v>
      </c>
      <c r="Q2">
        <v>5358.2683333333334</v>
      </c>
      <c r="R2" s="1">
        <f>executionTime_30IMGS__6[[#This Row],[NImgs]]*1000/executionTime_30IMGS__6[[#This Row],[mean]]</f>
        <v>5.5988237493394166</v>
      </c>
      <c r="S2" s="1">
        <f>$Q$2/executionTime_30IMGS__6[[#This Row],[mean]]</f>
        <v>1</v>
      </c>
      <c r="T2" s="1">
        <f>LOG(executionTime_30IMGS__6[[#This Row],[Blocks]],2)</f>
        <v>0</v>
      </c>
    </row>
    <row r="3" spans="1:20" x14ac:dyDescent="0.35">
      <c r="A3">
        <v>2</v>
      </c>
      <c r="B3">
        <v>3</v>
      </c>
      <c r="C3">
        <v>275.77299999999997</v>
      </c>
      <c r="D3" s="1">
        <f>executionTime_3IMGS__5[[#This Row],[NImgs]]*1000/executionTime_3IMGS__5[[#This Row],[mean]]</f>
        <v>10.878512399691051</v>
      </c>
      <c r="E3" s="1">
        <f>$C$2/executionTime_3IMGS__5[[#This Row],[mean]]</f>
        <v>2.0261338129548578</v>
      </c>
      <c r="F3" s="1">
        <f>LOG(executionTime_3IMGS__5[[#This Row],[Blocks]],2)</f>
        <v>1</v>
      </c>
      <c r="H3">
        <v>2</v>
      </c>
      <c r="I3">
        <v>15</v>
      </c>
      <c r="J3">
        <v>1344.2536666666667</v>
      </c>
      <c r="K3" s="1">
        <f>executionTime_15IMGS__5[[#This Row],[NImgs]]*1000/executionTime_15IMGS__5[[#This Row],[mean]]</f>
        <v>11.158608209115293</v>
      </c>
      <c r="L3" s="1">
        <f>$J$2/executionTime_15IMGS__5[[#This Row],[mean]]</f>
        <v>1.9955363087472826</v>
      </c>
      <c r="M3" s="1">
        <f>LOG(executionTime_15IMGS__5[[#This Row],[Blocks]],2)</f>
        <v>1</v>
      </c>
      <c r="O3">
        <v>2</v>
      </c>
      <c r="P3">
        <v>30</v>
      </c>
      <c r="Q3">
        <v>2680.623</v>
      </c>
      <c r="R3" s="1">
        <f>executionTime_30IMGS__6[[#This Row],[NImgs]]*1000/executionTime_30IMGS__6[[#This Row],[mean]]</f>
        <v>11.191428261266131</v>
      </c>
      <c r="S3" s="1">
        <f>$Q$2/executionTime_30IMGS__6[[#This Row],[mean]]</f>
        <v>1.9988891885704678</v>
      </c>
      <c r="T3" s="1">
        <f>LOG(executionTime_30IMGS__6[[#This Row],[Blocks]],2)</f>
        <v>1</v>
      </c>
    </row>
    <row r="4" spans="1:20" x14ac:dyDescent="0.35">
      <c r="A4">
        <v>4</v>
      </c>
      <c r="B4">
        <v>3</v>
      </c>
      <c r="C4">
        <v>179.035</v>
      </c>
      <c r="D4" s="1">
        <f>executionTime_3IMGS__5[[#This Row],[NImgs]]*1000/executionTime_3IMGS__5[[#This Row],[mean]]</f>
        <v>16.75650012567375</v>
      </c>
      <c r="E4" s="1">
        <f>$C$2/executionTime_3IMGS__5[[#This Row],[mean]]</f>
        <v>3.1209149049068614</v>
      </c>
      <c r="F4" s="1">
        <f>LOG(executionTime_3IMGS__5[[#This Row],[Blocks]],2)</f>
        <v>2</v>
      </c>
      <c r="H4">
        <v>4</v>
      </c>
      <c r="I4">
        <v>15</v>
      </c>
      <c r="J4">
        <v>712.41200000000003</v>
      </c>
      <c r="K4" s="1">
        <f>executionTime_15IMGS__5[[#This Row],[NImgs]]*1000/executionTime_15IMGS__5[[#This Row],[mean]]</f>
        <v>21.05523208480486</v>
      </c>
      <c r="L4" s="1">
        <f>$J$2/executionTime_15IMGS__5[[#This Row],[mean]]</f>
        <v>3.7653871636075751</v>
      </c>
      <c r="M4" s="1">
        <f>LOG(executionTime_15IMGS__5[[#This Row],[Blocks]],2)</f>
        <v>2</v>
      </c>
      <c r="O4">
        <v>4</v>
      </c>
      <c r="P4">
        <v>30</v>
      </c>
      <c r="Q4">
        <v>1343.2783333333334</v>
      </c>
      <c r="R4" s="1">
        <f>executionTime_30IMGS__6[[#This Row],[NImgs]]*1000/executionTime_30IMGS__6[[#This Row],[mean]]</f>
        <v>22.333420599106415</v>
      </c>
      <c r="S4" s="1">
        <f>$Q$2/executionTime_30IMGS__6[[#This Row],[mean]]</f>
        <v>3.9889486790402087</v>
      </c>
      <c r="T4" s="1">
        <f>LOG(executionTime_30IMGS__6[[#This Row],[Blocks]],2)</f>
        <v>2</v>
      </c>
    </row>
    <row r="5" spans="1:20" x14ac:dyDescent="0.35">
      <c r="A5">
        <v>8</v>
      </c>
      <c r="B5">
        <v>3</v>
      </c>
      <c r="C5">
        <v>142.42599999999999</v>
      </c>
      <c r="D5" s="1">
        <f>executionTime_3IMGS__5[[#This Row],[NImgs]]*1000/executionTime_3IMGS__5[[#This Row],[mean]]</f>
        <v>21.063569853818827</v>
      </c>
      <c r="E5" s="1">
        <f>$C$2/executionTime_3IMGS__5[[#This Row],[mean]]</f>
        <v>3.9231109488436098</v>
      </c>
      <c r="F5" s="1">
        <f>LOG(executionTime_3IMGS__5[[#This Row],[Blocks]],2)</f>
        <v>3</v>
      </c>
      <c r="H5">
        <v>8</v>
      </c>
      <c r="I5">
        <v>15</v>
      </c>
      <c r="J5">
        <v>361.3773333333333</v>
      </c>
      <c r="K5" s="1">
        <f>executionTime_15IMGS__5[[#This Row],[NImgs]]*1000/executionTime_15IMGS__5[[#This Row],[mean]]</f>
        <v>41.507860666413322</v>
      </c>
      <c r="L5" s="1">
        <f>$J$2/executionTime_15IMGS__5[[#This Row],[mean]]</f>
        <v>7.4230084528452265</v>
      </c>
      <c r="M5" s="1">
        <f>LOG(executionTime_15IMGS__5[[#This Row],[Blocks]],2)</f>
        <v>3</v>
      </c>
      <c r="O5">
        <v>8</v>
      </c>
      <c r="P5">
        <v>30</v>
      </c>
      <c r="Q5">
        <v>710.92566666666664</v>
      </c>
      <c r="R5" s="1">
        <f>executionTime_30IMGS__6[[#This Row],[NImgs]]*1000/executionTime_30IMGS__6[[#This Row],[mean]]</f>
        <v>42.198504578772187</v>
      </c>
      <c r="S5" s="1">
        <f>$Q$2/executionTime_30IMGS__6[[#This Row],[mean]]</f>
        <v>7.537030359948556</v>
      </c>
      <c r="T5" s="1">
        <f>LOG(executionTime_30IMGS__6[[#This Row],[Blocks]],2)</f>
        <v>3</v>
      </c>
    </row>
    <row r="6" spans="1:20" x14ac:dyDescent="0.35">
      <c r="A6">
        <v>16</v>
      </c>
      <c r="B6">
        <v>3</v>
      </c>
      <c r="C6">
        <v>87.740333333333339</v>
      </c>
      <c r="D6" s="1">
        <f>executionTime_3IMGS__5[[#This Row],[NImgs]]*1000/executionTime_3IMGS__5[[#This Row],[mean]]</f>
        <v>34.191800806166675</v>
      </c>
      <c r="E6" s="1">
        <f>$C$2/executionTime_3IMGS__5[[#This Row],[mean]]</f>
        <v>6.3682570919493493</v>
      </c>
      <c r="F6" s="1">
        <f>LOG(executionTime_3IMGS__5[[#This Row],[Blocks]],2)</f>
        <v>4</v>
      </c>
      <c r="H6">
        <v>16</v>
      </c>
      <c r="I6">
        <v>15</v>
      </c>
      <c r="J6">
        <v>183.566</v>
      </c>
      <c r="K6" s="1">
        <f>executionTime_15IMGS__5[[#This Row],[NImgs]]*1000/executionTime_15IMGS__5[[#This Row],[mean]]</f>
        <v>81.714478716102107</v>
      </c>
      <c r="L6" s="1">
        <f>$J$2/executionTime_15IMGS__5[[#This Row],[mean]]</f>
        <v>14.613310743819662</v>
      </c>
      <c r="M6" s="1">
        <f>LOG(executionTime_15IMGS__5[[#This Row],[Blocks]],2)</f>
        <v>4</v>
      </c>
      <c r="O6">
        <v>16</v>
      </c>
      <c r="P6">
        <v>30</v>
      </c>
      <c r="Q6">
        <v>359.39499999999998</v>
      </c>
      <c r="R6" s="1">
        <f>executionTime_30IMGS__6[[#This Row],[NImgs]]*1000/executionTime_30IMGS__6[[#This Row],[mean]]</f>
        <v>83.473615381404869</v>
      </c>
      <c r="S6" s="1">
        <f>$Q$2/executionTime_30IMGS__6[[#This Row],[mean]]</f>
        <v>14.909134332234265</v>
      </c>
      <c r="T6" s="1">
        <f>LOG(executionTime_30IMGS__6[[#This Row],[Blocks]],2)</f>
        <v>4</v>
      </c>
    </row>
    <row r="7" spans="1:20" x14ac:dyDescent="0.35">
      <c r="A7">
        <v>32</v>
      </c>
      <c r="B7">
        <v>3</v>
      </c>
      <c r="C7">
        <v>49.422666666666665</v>
      </c>
      <c r="D7" s="1">
        <f>executionTime_3IMGS__5[[#This Row],[NImgs]]*1000/executionTime_3IMGS__5[[#This Row],[mean]]</f>
        <v>60.700892977581141</v>
      </c>
      <c r="E7" s="1">
        <f>$C$2/executionTime_3IMGS__5[[#This Row],[mean]]</f>
        <v>11.305602017967463</v>
      </c>
      <c r="F7" s="1">
        <f>LOG(executionTime_3IMGS__5[[#This Row],[Blocks]],2)</f>
        <v>5</v>
      </c>
      <c r="H7">
        <v>32</v>
      </c>
      <c r="I7">
        <v>15</v>
      </c>
      <c r="J7">
        <v>166.58199999999999</v>
      </c>
      <c r="K7" s="1">
        <f>executionTime_15IMGS__5[[#This Row],[NImgs]]*1000/executionTime_15IMGS__5[[#This Row],[mean]]</f>
        <v>90.045743237564693</v>
      </c>
      <c r="L7" s="1">
        <f>$J$2/executionTime_15IMGS__5[[#This Row],[mean]]</f>
        <v>16.103222436997996</v>
      </c>
      <c r="M7" s="1">
        <f>LOG(executionTime_15IMGS__5[[#This Row],[Blocks]],2)</f>
        <v>5</v>
      </c>
      <c r="O7">
        <v>32</v>
      </c>
      <c r="P7">
        <v>30</v>
      </c>
      <c r="Q7">
        <v>182.48433333333332</v>
      </c>
      <c r="R7" s="1">
        <f>executionTime_30IMGS__6[[#This Row],[NImgs]]*1000/executionTime_30IMGS__6[[#This Row],[mean]]</f>
        <v>164.39767432090062</v>
      </c>
      <c r="S7" s="1">
        <f>$Q$2/executionTime_30IMGS__6[[#This Row],[mean]]</f>
        <v>29.362895079577608</v>
      </c>
      <c r="T7" s="1">
        <f>LOG(executionTime_30IMGS__6[[#This Row],[Blocks]],2)</f>
        <v>5</v>
      </c>
    </row>
    <row r="8" spans="1:20" x14ac:dyDescent="0.35">
      <c r="A8">
        <v>64</v>
      </c>
      <c r="B8">
        <v>3</v>
      </c>
      <c r="C8">
        <v>29.646666666666665</v>
      </c>
      <c r="D8" s="1">
        <f>executionTime_3IMGS__5[[#This Row],[NImgs]]*1000/executionTime_3IMGS__5[[#This Row],[mean]]</f>
        <v>101.19181470654374</v>
      </c>
      <c r="E8" s="1">
        <f>$C$2/executionTime_3IMGS__5[[#This Row],[mean]]</f>
        <v>18.847076680908476</v>
      </c>
      <c r="F8" s="1">
        <f>LOG(executionTime_3IMGS__5[[#This Row],[Blocks]],2)</f>
        <v>6</v>
      </c>
      <c r="H8">
        <v>64</v>
      </c>
      <c r="I8">
        <v>15</v>
      </c>
      <c r="J8">
        <v>106.87066666666666</v>
      </c>
      <c r="K8" s="1">
        <f>executionTime_15IMGS__5[[#This Row],[NImgs]]*1000/executionTime_15IMGS__5[[#This Row],[mean]]</f>
        <v>140.35656806357841</v>
      </c>
      <c r="L8" s="1">
        <f>$J$2/executionTime_15IMGS__5[[#This Row],[mean]]</f>
        <v>25.100498421768368</v>
      </c>
      <c r="M8" s="1">
        <f>LOG(executionTime_15IMGS__5[[#This Row],[Blocks]],2)</f>
        <v>6</v>
      </c>
      <c r="O8">
        <v>64</v>
      </c>
      <c r="P8">
        <v>30</v>
      </c>
      <c r="Q8">
        <v>165.59700000000001</v>
      </c>
      <c r="R8" s="1">
        <f>executionTime_30IMGS__6[[#This Row],[NImgs]]*1000/executionTime_30IMGS__6[[#This Row],[mean]]</f>
        <v>181.16270222286636</v>
      </c>
      <c r="S8" s="1">
        <f>$Q$2/executionTime_30IMGS__6[[#This Row],[mean]]</f>
        <v>32.357279016729365</v>
      </c>
      <c r="T8" s="1">
        <f>LOG(executionTime_30IMGS__6[[#This Row],[Blocks]],2)</f>
        <v>6</v>
      </c>
    </row>
    <row r="9" spans="1:20" x14ac:dyDescent="0.35">
      <c r="A9">
        <v>128</v>
      </c>
      <c r="B9">
        <v>3</v>
      </c>
      <c r="C9">
        <v>19.389666666666667</v>
      </c>
      <c r="D9" s="1">
        <f>executionTime_3IMGS__5[[#This Row],[NImgs]]*1000/executionTime_3IMGS__5[[#This Row],[mean]]</f>
        <v>154.72158709965788</v>
      </c>
      <c r="E9" s="1">
        <f>$C$2/executionTime_3IMGS__5[[#This Row],[mean]]</f>
        <v>28.817050318898378</v>
      </c>
      <c r="F9" s="1">
        <f>LOG(executionTime_3IMGS__5[[#This Row],[Blocks]],2)</f>
        <v>7</v>
      </c>
      <c r="H9">
        <v>128</v>
      </c>
      <c r="I9">
        <v>15</v>
      </c>
      <c r="J9">
        <v>59.112666666666669</v>
      </c>
      <c r="K9" s="1">
        <f>executionTime_15IMGS__5[[#This Row],[NImgs]]*1000/executionTime_15IMGS__5[[#This Row],[mean]]</f>
        <v>253.75272079306183</v>
      </c>
      <c r="L9" s="1">
        <f>$J$2/executionTime_15IMGS__5[[#This Row],[mean]]</f>
        <v>45.379563319762262</v>
      </c>
      <c r="M9" s="1">
        <f>LOG(executionTime_15IMGS__5[[#This Row],[Blocks]],2)</f>
        <v>7</v>
      </c>
      <c r="O9">
        <v>128</v>
      </c>
      <c r="P9">
        <v>30</v>
      </c>
      <c r="Q9">
        <v>107.148</v>
      </c>
      <c r="R9" s="1">
        <f>executionTime_30IMGS__6[[#This Row],[NImgs]]*1000/executionTime_30IMGS__6[[#This Row],[mean]]</f>
        <v>279.98656064508907</v>
      </c>
      <c r="S9" s="1">
        <f>$Q$2/executionTime_30IMGS__6[[#This Row],[mean]]</f>
        <v>50.008104055449785</v>
      </c>
      <c r="T9" s="1">
        <f>LOG(executionTime_30IMGS__6[[#This Row],[Blocks]],2)</f>
        <v>7</v>
      </c>
    </row>
    <row r="10" spans="1:20" x14ac:dyDescent="0.35">
      <c r="A10">
        <v>256</v>
      </c>
      <c r="B10">
        <v>3</v>
      </c>
      <c r="C10">
        <v>14.367000000000001</v>
      </c>
      <c r="D10" s="1">
        <f>executionTime_3IMGS__5[[#This Row],[NImgs]]*1000/executionTime_3IMGS__5[[#This Row],[mean]]</f>
        <v>208.81186051367717</v>
      </c>
      <c r="E10" s="1">
        <f>$C$2/executionTime_3IMGS__5[[#This Row],[mean]]</f>
        <v>38.891417832532881</v>
      </c>
      <c r="F10" s="1">
        <f>LOG(executionTime_3IMGS__5[[#This Row],[Blocks]],2)</f>
        <v>8</v>
      </c>
      <c r="H10">
        <v>256</v>
      </c>
      <c r="I10">
        <v>15</v>
      </c>
      <c r="J10">
        <v>37.180333333333337</v>
      </c>
      <c r="K10" s="1">
        <f>executionTime_15IMGS__5[[#This Row],[NImgs]]*1000/executionTime_15IMGS__5[[#This Row],[mean]]</f>
        <v>403.43909414475388</v>
      </c>
      <c r="L10" s="1">
        <f>$J$2/executionTime_15IMGS__5[[#This Row],[mean]]</f>
        <v>72.148546274464096</v>
      </c>
      <c r="M10" s="1">
        <f>LOG(executionTime_15IMGS__5[[#This Row],[Blocks]],2)</f>
        <v>8</v>
      </c>
      <c r="O10">
        <v>256</v>
      </c>
      <c r="P10">
        <v>30</v>
      </c>
      <c r="Q10">
        <v>64.466000000000008</v>
      </c>
      <c r="R10" s="1">
        <f>executionTime_30IMGS__6[[#This Row],[NImgs]]*1000/executionTime_30IMGS__6[[#This Row],[mean]]</f>
        <v>465.36158595228488</v>
      </c>
      <c r="S10" s="1">
        <f>$Q$2/executionTime_30IMGS__6[[#This Row],[mean]]</f>
        <v>83.117741651930203</v>
      </c>
      <c r="T10" s="1">
        <f>LOG(executionTime_30IMGS__6[[#This Row],[Blocks]],2)</f>
        <v>8</v>
      </c>
    </row>
    <row r="11" spans="1:20" x14ac:dyDescent="0.35">
      <c r="A11">
        <v>512</v>
      </c>
      <c r="B11">
        <v>3</v>
      </c>
      <c r="C11">
        <v>13.786666666666667</v>
      </c>
      <c r="D11" s="1">
        <f>executionTime_3IMGS__5[[#This Row],[NImgs]]*1000/executionTime_3IMGS__5[[#This Row],[mean]]</f>
        <v>217.60154738878143</v>
      </c>
      <c r="E11" s="1">
        <f>$C$2/executionTime_3IMGS__5[[#This Row],[mean]]</f>
        <v>40.528505802707926</v>
      </c>
      <c r="F11" s="1">
        <f>LOG(executionTime_3IMGS__5[[#This Row],[Blocks]],2)</f>
        <v>9</v>
      </c>
      <c r="H11">
        <v>512</v>
      </c>
      <c r="I11">
        <v>15</v>
      </c>
      <c r="J11">
        <v>31.693666666666665</v>
      </c>
      <c r="K11" s="1">
        <f>executionTime_15IMGS__5[[#This Row],[NImgs]]*1000/executionTime_15IMGS__5[[#This Row],[mean]]</f>
        <v>473.28067647584692</v>
      </c>
      <c r="L11" s="1">
        <f>$J$2/executionTime_15IMGS__5[[#This Row],[mean]]</f>
        <v>84.638581840746312</v>
      </c>
      <c r="M11" s="1">
        <f>LOG(executionTime_15IMGS__5[[#This Row],[Blocks]],2)</f>
        <v>9</v>
      </c>
      <c r="O11">
        <v>512</v>
      </c>
      <c r="P11">
        <v>30</v>
      </c>
      <c r="Q11">
        <v>55.515999999999998</v>
      </c>
      <c r="R11" s="1">
        <f>executionTime_30IMGS__6[[#This Row],[NImgs]]*1000/executionTime_30IMGS__6[[#This Row],[mean]]</f>
        <v>540.38475394480872</v>
      </c>
      <c r="S11" s="1">
        <f>$Q$2/executionTime_30IMGS__6[[#This Row],[mean]]</f>
        <v>96.517550495953117</v>
      </c>
      <c r="T11" s="1">
        <f>LOG(executionTime_30IMGS__6[[#This Row],[Blocks]],2)</f>
        <v>9</v>
      </c>
    </row>
    <row r="12" spans="1:20" x14ac:dyDescent="0.35">
      <c r="A12">
        <v>1024</v>
      </c>
      <c r="B12">
        <v>3</v>
      </c>
      <c r="C12">
        <v>12.227333333333334</v>
      </c>
      <c r="D12" s="1">
        <f>executionTime_3IMGS__5[[#This Row],[NImgs]]*1000/executionTime_3IMGS__5[[#This Row],[mean]]</f>
        <v>245.3519437326209</v>
      </c>
      <c r="E12" s="1">
        <f>$C$2/executionTime_3IMGS__5[[#This Row],[mean]]</f>
        <v>45.697044872144367</v>
      </c>
      <c r="F12" s="1">
        <f>LOG(executionTime_3IMGS__5[[#This Row],[Blocks]],2)</f>
        <v>10</v>
      </c>
      <c r="H12">
        <v>1024</v>
      </c>
      <c r="I12">
        <v>15</v>
      </c>
      <c r="J12">
        <v>27.842666666666666</v>
      </c>
      <c r="K12" s="1">
        <f>executionTime_15IMGS__5[[#This Row],[NImgs]]*1000/executionTime_15IMGS__5[[#This Row],[mean]]</f>
        <v>538.74149985633562</v>
      </c>
      <c r="L12" s="1">
        <f>$J$2/executionTime_15IMGS__5[[#This Row],[mean]]</f>
        <v>96.345189637007948</v>
      </c>
      <c r="M12" s="1">
        <f>LOG(executionTime_15IMGS__5[[#This Row],[Blocks]],2)</f>
        <v>10</v>
      </c>
      <c r="O12">
        <v>1024</v>
      </c>
      <c r="P12">
        <v>30</v>
      </c>
      <c r="Q12">
        <v>47.118666666666662</v>
      </c>
      <c r="R12" s="1">
        <f>executionTime_30IMGS__6[[#This Row],[NImgs]]*1000/executionTime_30IMGS__6[[#This Row],[mean]]</f>
        <v>636.69034211494386</v>
      </c>
      <c r="S12" s="1">
        <f>$Q$2/executionTime_30IMGS__6[[#This Row],[mean]]</f>
        <v>113.71858994312234</v>
      </c>
      <c r="T12" s="1">
        <f>LOG(executionTime_30IMGS__6[[#This Row],[Blocks]],2)</f>
        <v>10</v>
      </c>
    </row>
    <row r="13" spans="1:20" x14ac:dyDescent="0.35">
      <c r="A13">
        <v>2048</v>
      </c>
      <c r="B13">
        <v>3</v>
      </c>
      <c r="C13">
        <v>11.486666666666666</v>
      </c>
      <c r="D13" s="1">
        <f>executionTime_3IMGS__5[[#This Row],[NImgs]]*1000/executionTime_3IMGS__5[[#This Row],[mean]]</f>
        <v>261.17237376668601</v>
      </c>
      <c r="E13" s="1">
        <f>$C$2/executionTime_3IMGS__5[[#This Row],[mean]]</f>
        <v>48.643615786419033</v>
      </c>
      <c r="F13" s="1">
        <f>LOG(executionTime_3IMGS__5[[#This Row],[Blocks]],2)</f>
        <v>11</v>
      </c>
      <c r="H13">
        <v>2048</v>
      </c>
      <c r="I13">
        <v>15</v>
      </c>
      <c r="J13">
        <v>26.836666666666666</v>
      </c>
      <c r="K13" s="1">
        <f>executionTime_15IMGS__5[[#This Row],[NImgs]]*1000/executionTime_15IMGS__5[[#This Row],[mean]]</f>
        <v>558.93677803999503</v>
      </c>
      <c r="L13" s="1">
        <f>$J$2/executionTime_15IMGS__5[[#This Row],[mean]]</f>
        <v>99.956787976648869</v>
      </c>
      <c r="M13" s="1">
        <f>LOG(executionTime_15IMGS__5[[#This Row],[Blocks]],2)</f>
        <v>11</v>
      </c>
      <c r="O13">
        <v>2048</v>
      </c>
      <c r="P13">
        <v>30</v>
      </c>
      <c r="Q13">
        <v>42.430999999999997</v>
      </c>
      <c r="R13" s="1">
        <f>executionTime_30IMGS__6[[#This Row],[NImgs]]*1000/executionTime_30IMGS__6[[#This Row],[mean]]</f>
        <v>707.03023732648307</v>
      </c>
      <c r="S13" s="1">
        <f>$Q$2/executionTime_30IMGS__6[[#This Row],[mean]]</f>
        <v>126.28192437918818</v>
      </c>
      <c r="T13" s="1">
        <f>LOG(executionTime_30IMGS__6[[#This Row],[Blocks]],2)</f>
        <v>11</v>
      </c>
    </row>
    <row r="14" spans="1:20" x14ac:dyDescent="0.35">
      <c r="A14">
        <v>4096</v>
      </c>
      <c r="B14">
        <v>3</v>
      </c>
      <c r="C14">
        <v>12.326666666666666</v>
      </c>
      <c r="D14" s="1">
        <f>executionTime_3IMGS__5[[#This Row],[NImgs]]*1000/executionTime_3IMGS__5[[#This Row],[mean]]</f>
        <v>243.37479718766903</v>
      </c>
      <c r="E14" s="1">
        <f>$C$2/executionTime_3IMGS__5[[#This Row],[mean]]</f>
        <v>45.328799351000534</v>
      </c>
      <c r="F14" s="1">
        <f>LOG(executionTime_3IMGS__5[[#This Row],[Blocks]],2)</f>
        <v>12</v>
      </c>
      <c r="H14">
        <v>4096</v>
      </c>
      <c r="I14">
        <v>15</v>
      </c>
      <c r="J14">
        <v>24.628</v>
      </c>
      <c r="K14" s="1">
        <f>executionTime_15IMGS__5[[#This Row],[NImgs]]*1000/executionTime_15IMGS__5[[#This Row],[mean]]</f>
        <v>609.06285528666558</v>
      </c>
      <c r="L14" s="1">
        <f>$J$2/executionTime_15IMGS__5[[#This Row],[mean]]</f>
        <v>108.92102484976449</v>
      </c>
      <c r="M14" s="1">
        <f>LOG(executionTime_15IMGS__5[[#This Row],[Blocks]],2)</f>
        <v>12</v>
      </c>
      <c r="O14">
        <v>4096</v>
      </c>
      <c r="P14">
        <v>30</v>
      </c>
      <c r="Q14">
        <v>39.751666666666665</v>
      </c>
      <c r="R14" s="1">
        <f>executionTime_30IMGS__6[[#This Row],[NImgs]]*1000/executionTime_30IMGS__6[[#This Row],[mean]]</f>
        <v>754.68533814095849</v>
      </c>
      <c r="S14" s="1">
        <f>$Q$2/executionTime_30IMGS__6[[#This Row],[mean]]</f>
        <v>134.79355163305522</v>
      </c>
      <c r="T14" s="1">
        <f>LOG(executionTime_30IMGS__6[[#This Row],[Blocks]],2)</f>
        <v>12</v>
      </c>
    </row>
    <row r="15" spans="1:20" x14ac:dyDescent="0.35">
      <c r="A15">
        <v>8192</v>
      </c>
      <c r="B15">
        <v>3</v>
      </c>
      <c r="C15">
        <v>12.306666666666667</v>
      </c>
      <c r="D15" s="1">
        <f>executionTime_3IMGS__5[[#This Row],[NImgs]]*1000/executionTime_3IMGS__5[[#This Row],[mean]]</f>
        <v>243.77031419284941</v>
      </c>
      <c r="E15" s="1">
        <f>$C$2/executionTime_3IMGS__5[[#This Row],[mean]]</f>
        <v>45.402464788732388</v>
      </c>
      <c r="F15" s="1">
        <f>LOG(executionTime_3IMGS__5[[#This Row],[Blocks]],2)</f>
        <v>13</v>
      </c>
      <c r="H15">
        <v>8192</v>
      </c>
      <c r="I15">
        <v>15</v>
      </c>
      <c r="J15">
        <v>25.841000000000001</v>
      </c>
      <c r="K15" s="1">
        <f>executionTime_15IMGS__5[[#This Row],[NImgs]]*1000/executionTime_15IMGS__5[[#This Row],[mean]]</f>
        <v>580.47289191594746</v>
      </c>
      <c r="L15" s="1">
        <f>$J$2/executionTime_15IMGS__5[[#This Row],[mean]]</f>
        <v>103.80817305831818</v>
      </c>
      <c r="M15" s="1">
        <f>LOG(executionTime_15IMGS__5[[#This Row],[Blocks]],2)</f>
        <v>13</v>
      </c>
      <c r="O15">
        <v>8192</v>
      </c>
      <c r="P15">
        <v>30</v>
      </c>
      <c r="Q15">
        <v>38.646999999999998</v>
      </c>
      <c r="R15" s="1">
        <f>executionTime_30IMGS__6[[#This Row],[NImgs]]*1000/executionTime_30IMGS__6[[#This Row],[mean]]</f>
        <v>776.25688927989233</v>
      </c>
      <c r="S15" s="1">
        <f>$Q$2/executionTime_30IMGS__6[[#This Row],[mean]]</f>
        <v>138.64642361200956</v>
      </c>
      <c r="T15" s="1">
        <f>LOG(executionTime_30IMGS__6[[#This Row],[Blocks]],2)</f>
        <v>13</v>
      </c>
    </row>
    <row r="16" spans="1:20" x14ac:dyDescent="0.35">
      <c r="A16">
        <v>16384</v>
      </c>
      <c r="B16">
        <v>3</v>
      </c>
      <c r="C16">
        <v>12.344666666666667</v>
      </c>
      <c r="D16" s="1">
        <f>executionTime_3IMGS__5[[#This Row],[NImgs]]*1000/executionTime_3IMGS__5[[#This Row],[mean]]</f>
        <v>243.01992763406599</v>
      </c>
      <c r="E16" s="1">
        <f>$C$2/executionTime_3IMGS__5[[#This Row],[mean]]</f>
        <v>45.262704541772422</v>
      </c>
      <c r="F16" s="1">
        <f>LOG(executionTime_3IMGS__5[[#This Row],[Blocks]],2)</f>
        <v>14</v>
      </c>
      <c r="H16">
        <v>16384</v>
      </c>
      <c r="I16">
        <v>15</v>
      </c>
      <c r="J16">
        <v>25.213000000000001</v>
      </c>
      <c r="K16" s="1">
        <f>executionTime_15IMGS__5[[#This Row],[NImgs]]*1000/executionTime_15IMGS__5[[#This Row],[mean]]</f>
        <v>594.93118629278547</v>
      </c>
      <c r="L16" s="1">
        <f>$J$2/executionTime_15IMGS__5[[#This Row],[mean]]</f>
        <v>106.39380478324674</v>
      </c>
      <c r="M16" s="1">
        <f>LOG(executionTime_15IMGS__5[[#This Row],[Blocks]],2)</f>
        <v>14</v>
      </c>
      <c r="O16">
        <v>16384</v>
      </c>
      <c r="P16">
        <v>30</v>
      </c>
      <c r="Q16">
        <v>40.308</v>
      </c>
      <c r="R16" s="1">
        <f>executionTime_30IMGS__6[[#This Row],[NImgs]]*1000/executionTime_30IMGS__6[[#This Row],[mean]]</f>
        <v>744.26912771658237</v>
      </c>
      <c r="S16" s="1">
        <f>$Q$2/executionTime_30IMGS__6[[#This Row],[mean]]</f>
        <v>132.93312328404619</v>
      </c>
      <c r="T16" s="1">
        <f>LOG(executionTime_30IMGS__6[[#This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EDD-A817-4CC7-AF18-039F5907EFC3}">
  <dimension ref="A1:T10"/>
  <sheetViews>
    <sheetView workbookViewId="0">
      <selection activeCell="Q17" sqref="Q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109.908</v>
      </c>
      <c r="D2">
        <f>executionTime_30IMGS__7[[#This Row],[NImgs]]*1000/executionTime_30IMGS__7[[#This Row],[mean]]</f>
        <v>272.95556283437054</v>
      </c>
      <c r="E2">
        <f>$C$2/executionTime_30IMGS__7[[#This Row],[mean]]</f>
        <v>1</v>
      </c>
      <c r="F2">
        <f>LOG(executionTime_30IMGS__7[[#This Row],[Threads]],2)</f>
        <v>15</v>
      </c>
      <c r="H2">
        <v>32768</v>
      </c>
      <c r="I2">
        <v>100</v>
      </c>
      <c r="J2">
        <v>169.20466666666667</v>
      </c>
      <c r="K2">
        <f>executionTime_100IMGS__2[[#This Row],[NImgs]]*1000/executionTime_100IMGS__2[[#This Row],[mean]]</f>
        <v>591.00024822010425</v>
      </c>
      <c r="L2">
        <f>$J$2/executionTime_100IMGS__2[[#This Row],[mean]]</f>
        <v>1</v>
      </c>
      <c r="M2">
        <f>LOG(executionTime_100IMGS__2[[#This Row],[Threads]],2)</f>
        <v>15</v>
      </c>
      <c r="O2">
        <v>32768</v>
      </c>
      <c r="P2">
        <v>200</v>
      </c>
      <c r="Q2">
        <v>331.60766666666666</v>
      </c>
      <c r="R2">
        <f>executionTime_200IMGS__2[[#This Row],[NImgs]]*1000/executionTime_200IMGS__2[[#This Row],[mean]]</f>
        <v>603.12236448091767</v>
      </c>
      <c r="S2">
        <f>$Q$2/executionTime_200IMGS__2[[#This Row],[mean]]</f>
        <v>1</v>
      </c>
      <c r="T2">
        <f>LOG(executionTime_200IMGS__2[[#This Row],[Threads]],2)</f>
        <v>15</v>
      </c>
    </row>
    <row r="3" spans="1:20" x14ac:dyDescent="0.35">
      <c r="A3">
        <v>65536</v>
      </c>
      <c r="B3">
        <v>30</v>
      </c>
      <c r="C3">
        <v>61.366</v>
      </c>
      <c r="D3">
        <f>executionTime_30IMGS__7[[#This Row],[NImgs]]*1000/executionTime_30IMGS__7[[#This Row],[mean]]</f>
        <v>488.87005833849361</v>
      </c>
      <c r="E3">
        <f>$C$2/executionTime_30IMGS__7[[#This Row],[mean]]</f>
        <v>1.7910243457289052</v>
      </c>
      <c r="F3">
        <f>LOG(executionTime_30IMGS__7[[#This Row],[Threads]],2)</f>
        <v>16</v>
      </c>
      <c r="H3">
        <v>65536</v>
      </c>
      <c r="I3">
        <v>100</v>
      </c>
      <c r="J3">
        <v>172.31533333333334</v>
      </c>
      <c r="K3">
        <f>executionTime_100IMGS__2[[#This Row],[NImgs]]*1000/executionTime_100IMGS__2[[#This Row],[mean]]</f>
        <v>580.33140792268432</v>
      </c>
      <c r="L3">
        <f>$J$2/executionTime_100IMGS__2[[#This Row],[mean]]</f>
        <v>0.98194782433755168</v>
      </c>
      <c r="M3">
        <f>LOG(executionTime_100IMGS__2[[#This Row],[Threads]],2)</f>
        <v>16</v>
      </c>
      <c r="O3">
        <v>65536</v>
      </c>
      <c r="P3">
        <v>200</v>
      </c>
      <c r="Q3">
        <v>286.03899999999999</v>
      </c>
      <c r="R3">
        <f>executionTime_200IMGS__2[[#This Row],[NImgs]]*1000/executionTime_200IMGS__2[[#This Row],[mean]]</f>
        <v>699.20535311618346</v>
      </c>
      <c r="S3">
        <f>$Q$2/executionTime_200IMGS__2[[#This Row],[mean]]</f>
        <v>1.1593092783385017</v>
      </c>
      <c r="T3">
        <f>LOG(executionTime_200IMGS__2[[#This Row],[Threads]],2)</f>
        <v>16</v>
      </c>
    </row>
    <row r="4" spans="1:20" x14ac:dyDescent="0.35">
      <c r="A4">
        <v>131072</v>
      </c>
      <c r="B4">
        <v>30</v>
      </c>
      <c r="C4">
        <v>50.947333333333333</v>
      </c>
      <c r="D4">
        <f>executionTime_30IMGS__7[[#This Row],[NImgs]]*1000/executionTime_30IMGS__7[[#This Row],[mean]]</f>
        <v>588.84338074613004</v>
      </c>
      <c r="E4">
        <f>$C$2/executionTime_30IMGS__7[[#This Row],[mean]]</f>
        <v>2.1572866097015218</v>
      </c>
      <c r="F4">
        <f>LOG(executionTime_30IMGS__7[[#This Row],[Threads]],2)</f>
        <v>17</v>
      </c>
      <c r="H4">
        <v>131072</v>
      </c>
      <c r="I4">
        <v>100</v>
      </c>
      <c r="J4">
        <v>152.31433333333334</v>
      </c>
      <c r="K4">
        <f>executionTime_100IMGS__2[[#This Row],[NImgs]]*1000/executionTime_100IMGS__2[[#This Row],[mean]]</f>
        <v>656.53702978270815</v>
      </c>
      <c r="L4">
        <f>$J$2/executionTime_100IMGS__2[[#This Row],[mean]]</f>
        <v>1.1108912927870653</v>
      </c>
      <c r="M4">
        <f>LOG(executionTime_100IMGS__2[[#This Row],[Threads]],2)</f>
        <v>17</v>
      </c>
      <c r="O4">
        <v>131072</v>
      </c>
      <c r="P4">
        <v>200</v>
      </c>
      <c r="Q4">
        <v>278.44799999999998</v>
      </c>
      <c r="R4">
        <f>executionTime_200IMGS__2[[#This Row],[NImgs]]*1000/executionTime_200IMGS__2[[#This Row],[mean]]</f>
        <v>718.26696546572441</v>
      </c>
      <c r="S4">
        <f>$Q$2/executionTime_200IMGS__2[[#This Row],[mean]]</f>
        <v>1.1909141623091806</v>
      </c>
      <c r="T4">
        <f>LOG(executionTime_200IMGS__2[[#This Row],[Threads]],2)</f>
        <v>17</v>
      </c>
    </row>
    <row r="5" spans="1:20" x14ac:dyDescent="0.35">
      <c r="A5">
        <v>262144</v>
      </c>
      <c r="B5">
        <v>30</v>
      </c>
      <c r="C5">
        <v>41.375</v>
      </c>
      <c r="D5">
        <f>executionTime_30IMGS__7[[#This Row],[NImgs]]*1000/executionTime_30IMGS__7[[#This Row],[mean]]</f>
        <v>725.07552870090637</v>
      </c>
      <c r="E5">
        <f>$C$2/executionTime_30IMGS__7[[#This Row],[mean]]</f>
        <v>2.6563867069486404</v>
      </c>
      <c r="F5">
        <f>LOG(executionTime_30IMGS__7[[#This Row],[Threads]],2)</f>
        <v>18</v>
      </c>
      <c r="H5">
        <v>262144</v>
      </c>
      <c r="I5">
        <v>100</v>
      </c>
      <c r="J5">
        <v>123.74733333333333</v>
      </c>
      <c r="K5">
        <f>executionTime_100IMGS__2[[#This Row],[NImgs]]*1000/executionTime_100IMGS__2[[#This Row],[mean]]</f>
        <v>808.09822164518027</v>
      </c>
      <c r="L5">
        <f>$J$2/executionTime_100IMGS__2[[#This Row],[mean]]</f>
        <v>1.3673399022739885</v>
      </c>
      <c r="M5">
        <f>LOG(executionTime_100IMGS__2[[#This Row],[Threads]],2)</f>
        <v>18</v>
      </c>
      <c r="O5">
        <v>262144</v>
      </c>
      <c r="P5">
        <v>200</v>
      </c>
      <c r="Q5">
        <v>236.02</v>
      </c>
      <c r="R5">
        <f>executionTime_200IMGS__2[[#This Row],[NImgs]]*1000/executionTime_200IMGS__2[[#This Row],[mean]]</f>
        <v>847.38581476146089</v>
      </c>
      <c r="S5">
        <f>$Q$2/executionTime_200IMGS__2[[#This Row],[mean]]</f>
        <v>1.4049981639974012</v>
      </c>
      <c r="T5">
        <f>LOG(executionTime_200IMGS__2[[#This Row],[Threads]],2)</f>
        <v>18</v>
      </c>
    </row>
    <row r="6" spans="1:20" x14ac:dyDescent="0.35">
      <c r="A6">
        <v>524288</v>
      </c>
      <c r="B6">
        <v>30</v>
      </c>
      <c r="C6">
        <v>36.819333333333333</v>
      </c>
      <c r="D6">
        <f>executionTime_30IMGS__7[[#This Row],[NImgs]]*1000/executionTime_30IMGS__7[[#This Row],[mean]]</f>
        <v>814.78933169168374</v>
      </c>
      <c r="E6">
        <f>$C$2/executionTime_30IMGS__7[[#This Row],[mean]]</f>
        <v>2.9850621955856527</v>
      </c>
      <c r="F6">
        <f>LOG(executionTime_30IMGS__7[[#This Row],[Threads]],2)</f>
        <v>19</v>
      </c>
      <c r="H6">
        <v>524288</v>
      </c>
      <c r="I6">
        <v>100</v>
      </c>
      <c r="J6">
        <v>110.042</v>
      </c>
      <c r="K6">
        <f>executionTime_100IMGS__2[[#This Row],[NImgs]]*1000/executionTime_100IMGS__2[[#This Row],[mean]]</f>
        <v>908.74393413423968</v>
      </c>
      <c r="L6">
        <f>$J$2/executionTime_100IMGS__2[[#This Row],[mean]]</f>
        <v>1.5376371446053931</v>
      </c>
      <c r="M6">
        <f>LOG(executionTime_100IMGS__2[[#This Row],[Threads]],2)</f>
        <v>19</v>
      </c>
      <c r="O6">
        <v>524288</v>
      </c>
      <c r="P6">
        <v>200</v>
      </c>
      <c r="Q6">
        <v>209.83066666666667</v>
      </c>
      <c r="R6">
        <f>executionTime_200IMGS__2[[#This Row],[NImgs]]*1000/executionTime_200IMGS__2[[#This Row],[mean]]</f>
        <v>953.14952374295456</v>
      </c>
      <c r="S6">
        <f>$Q$2/executionTime_200IMGS__2[[#This Row],[mean]]</f>
        <v>1.580358447764229</v>
      </c>
      <c r="T6">
        <f>LOG(executionTime_200IMGS__2[[#This Row],[Threads]],2)</f>
        <v>19</v>
      </c>
    </row>
    <row r="7" spans="1:20" x14ac:dyDescent="0.35">
      <c r="A7">
        <v>1048576</v>
      </c>
      <c r="B7">
        <v>30</v>
      </c>
      <c r="C7">
        <v>35.379666666666665</v>
      </c>
      <c r="D7">
        <f>executionTime_30IMGS__7[[#This Row],[NImgs]]*1000/executionTime_30IMGS__7[[#This Row],[mean]]</f>
        <v>847.94467632067392</v>
      </c>
      <c r="E7">
        <f>$C$2/executionTime_30IMGS__7[[#This Row],[mean]]</f>
        <v>3.1065301161684209</v>
      </c>
      <c r="F7">
        <f>LOG(executionTime_30IMGS__7[[#This Row],[Threads]],2)</f>
        <v>20</v>
      </c>
      <c r="H7">
        <v>1048576</v>
      </c>
      <c r="I7">
        <v>100</v>
      </c>
      <c r="J7">
        <v>104.886</v>
      </c>
      <c r="K7">
        <f>executionTime_100IMGS__2[[#This Row],[NImgs]]*1000/executionTime_100IMGS__2[[#This Row],[mean]]</f>
        <v>953.41608984993229</v>
      </c>
      <c r="L7">
        <f>$J$2/executionTime_100IMGS__2[[#This Row],[mean]]</f>
        <v>1.6132245167769452</v>
      </c>
      <c r="M7">
        <f>LOG(executionTime_100IMGS__2[[#This Row],[Threads]],2)</f>
        <v>20</v>
      </c>
      <c r="O7">
        <v>1048576</v>
      </c>
      <c r="P7">
        <v>200</v>
      </c>
      <c r="Q7">
        <v>198.70533333333333</v>
      </c>
      <c r="R7">
        <f>executionTime_200IMGS__2[[#This Row],[NImgs]]*1000/executionTime_200IMGS__2[[#This Row],[mean]]</f>
        <v>1006.5155104040153</v>
      </c>
      <c r="S7">
        <f>$Q$2/executionTime_200IMGS__2[[#This Row],[mean]]</f>
        <v>1.6688412993444228</v>
      </c>
      <c r="T7">
        <f>LOG(executionTime_200IMGS__2[[#This Row],[Threads]],2)</f>
        <v>20</v>
      </c>
    </row>
    <row r="8" spans="1:20" x14ac:dyDescent="0.35">
      <c r="A8">
        <v>2097152</v>
      </c>
      <c r="B8">
        <v>30</v>
      </c>
      <c r="C8">
        <v>35.274666666666668</v>
      </c>
      <c r="D8">
        <f>executionTime_30IMGS__7[[#This Row],[NImgs]]*1000/executionTime_30IMGS__7[[#This Row],[mean]]</f>
        <v>850.46870275173865</v>
      </c>
      <c r="E8">
        <f>$C$2/executionTime_30IMGS__7[[#This Row],[mean]]</f>
        <v>3.1157771394012701</v>
      </c>
      <c r="F8">
        <f>LOG(executionTime_30IMGS__7[[#This Row],[Threads]],2)</f>
        <v>21</v>
      </c>
      <c r="H8">
        <v>2097152</v>
      </c>
      <c r="I8">
        <v>100</v>
      </c>
      <c r="J8">
        <v>103.34700000000001</v>
      </c>
      <c r="K8">
        <f>executionTime_100IMGS__2[[#This Row],[NImgs]]*1000/executionTime_100IMGS__2[[#This Row],[mean]]</f>
        <v>967.61396073422543</v>
      </c>
      <c r="L8">
        <f>$J$2/executionTime_100IMGS__2[[#This Row],[mean]]</f>
        <v>1.6372479768804771</v>
      </c>
      <c r="M8">
        <f>LOG(executionTime_100IMGS__2[[#This Row],[Threads]],2)</f>
        <v>21</v>
      </c>
      <c r="O8">
        <v>2097152</v>
      </c>
      <c r="P8">
        <v>200</v>
      </c>
      <c r="Q8">
        <v>193.31533333333334</v>
      </c>
      <c r="R8">
        <f>executionTime_200IMGS__2[[#This Row],[NImgs]]*1000/executionTime_200IMGS__2[[#This Row],[mean]]</f>
        <v>1034.5790815006915</v>
      </c>
      <c r="S8">
        <f>$Q$2/executionTime_200IMGS__2[[#This Row],[mean]]</f>
        <v>1.7153717759929372</v>
      </c>
      <c r="T8">
        <f>LOG(executionTime_200IMGS__2[[#This Row],[Threads]],2)</f>
        <v>21</v>
      </c>
    </row>
    <row r="9" spans="1:20" x14ac:dyDescent="0.35">
      <c r="A9">
        <v>4194304</v>
      </c>
      <c r="B9">
        <v>30</v>
      </c>
      <c r="C9">
        <v>37.027000000000001</v>
      </c>
      <c r="D9">
        <f>executionTime_30IMGS__7[[#This Row],[NImgs]]*1000/executionTime_30IMGS__7[[#This Row],[mean]]</f>
        <v>810.21956950333538</v>
      </c>
      <c r="E9">
        <f>$C$2/executionTime_30IMGS__7[[#This Row],[mean]]</f>
        <v>2.9683204148324194</v>
      </c>
      <c r="F9">
        <f>LOG(executionTime_30IMGS__7[[#This Row],[Threads]],2)</f>
        <v>22</v>
      </c>
      <c r="H9">
        <v>4194304</v>
      </c>
      <c r="I9">
        <v>100</v>
      </c>
      <c r="J9">
        <v>101.41233333333334</v>
      </c>
      <c r="K9">
        <f>executionTime_100IMGS__2[[#This Row],[NImgs]]*1000/executionTime_100IMGS__2[[#This Row],[mean]]</f>
        <v>986.07335728395947</v>
      </c>
      <c r="L9">
        <f>$J$2/executionTime_100IMGS__2[[#This Row],[mean]]</f>
        <v>1.6684821372811327</v>
      </c>
      <c r="M9">
        <f>LOG(executionTime_100IMGS__2[[#This Row],[Threads]],2)</f>
        <v>22</v>
      </c>
      <c r="O9">
        <v>4194304</v>
      </c>
      <c r="P9">
        <v>200</v>
      </c>
      <c r="Q9">
        <v>191.14766666666668</v>
      </c>
      <c r="R9">
        <f>executionTime_200IMGS__2[[#This Row],[NImgs]]*1000/executionTime_200IMGS__2[[#This Row],[mean]]</f>
        <v>1046.3114904184024</v>
      </c>
      <c r="S9">
        <f>$Q$2/executionTime_200IMGS__2[[#This Row],[mean]]</f>
        <v>1.734824559720844</v>
      </c>
      <c r="T9">
        <f>LOG(executionTime_200IMGS__2[[#This Row],[Threads]],2)</f>
        <v>22</v>
      </c>
    </row>
    <row r="10" spans="1:20" x14ac:dyDescent="0.35">
      <c r="A10">
        <v>8388608</v>
      </c>
      <c r="B10">
        <v>30</v>
      </c>
      <c r="C10">
        <v>37.113333333333337</v>
      </c>
      <c r="D10">
        <f>executionTime_30IMGS__7[[#This Row],[NImgs]]*1000/executionTime_30IMGS__7[[#This Row],[mean]]</f>
        <v>808.33483024968552</v>
      </c>
      <c r="E10">
        <f>$C$2/executionTime_30IMGS__7[[#This Row],[mean]]</f>
        <v>2.9614154841027482</v>
      </c>
      <c r="F10">
        <f>LOG(executionTime_30IMGS__7[[#This Row],[Threads]],2)</f>
        <v>23</v>
      </c>
      <c r="H10">
        <v>8388608</v>
      </c>
      <c r="I10">
        <v>100</v>
      </c>
      <c r="J10">
        <v>101.46566666666666</v>
      </c>
      <c r="K10">
        <f>executionTime_100IMGS__2[[#This Row],[NImgs]]*1000/executionTime_100IMGS__2[[#This Row],[mean]]</f>
        <v>985.55504817721601</v>
      </c>
      <c r="L10">
        <f>$J$2/executionTime_100IMGS__2[[#This Row],[mean]]</f>
        <v>1.6676051340847644</v>
      </c>
      <c r="M10">
        <f>LOG(executionTime_100IMGS__2[[#This Row],[Threads]],2)</f>
        <v>23</v>
      </c>
      <c r="O10">
        <v>8388608</v>
      </c>
      <c r="P10">
        <v>200</v>
      </c>
      <c r="Q10">
        <v>191.46233333333333</v>
      </c>
      <c r="R10">
        <f>executionTime_200IMGS__2[[#This Row],[NImgs]]*1000/executionTime_200IMGS__2[[#This Row],[mean]]</f>
        <v>1044.5918866548163</v>
      </c>
      <c r="S10">
        <f>$Q$2/executionTime_200IMGS__2[[#This Row],[mean]]</f>
        <v>1.731973390762674</v>
      </c>
      <c r="T10">
        <f>LOG(executionTime_200IMGS__2[[#This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7DDD-87A6-430A-BDFF-F6C01939C0D1}">
  <dimension ref="A1:K7"/>
  <sheetViews>
    <sheetView workbookViewId="0">
      <selection activeCell="Z32" sqref="Z32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327.67633333333333</v>
      </c>
      <c r="E2">
        <v>32</v>
      </c>
      <c r="F2">
        <v>15</v>
      </c>
      <c r="G2">
        <v>1233.624</v>
      </c>
      <c r="I2">
        <v>32</v>
      </c>
      <c r="J2">
        <v>30</v>
      </c>
      <c r="K2">
        <v>1360.8823333333335</v>
      </c>
    </row>
    <row r="3" spans="1:11" x14ac:dyDescent="0.35">
      <c r="A3">
        <v>64</v>
      </c>
      <c r="B3">
        <v>3</v>
      </c>
      <c r="C3">
        <v>321.75700000000001</v>
      </c>
      <c r="E3">
        <v>64</v>
      </c>
      <c r="F3">
        <v>15</v>
      </c>
      <c r="G3">
        <v>684.77233333333334</v>
      </c>
      <c r="I3">
        <v>64</v>
      </c>
      <c r="J3">
        <v>30</v>
      </c>
      <c r="K3">
        <v>1357.3656666666666</v>
      </c>
    </row>
    <row r="4" spans="1:11" x14ac:dyDescent="0.35">
      <c r="A4">
        <v>128</v>
      </c>
      <c r="B4">
        <v>3</v>
      </c>
      <c r="C4">
        <v>267.59399999999999</v>
      </c>
      <c r="E4">
        <v>128</v>
      </c>
      <c r="F4">
        <v>15</v>
      </c>
      <c r="G4">
        <v>681.45566666666662</v>
      </c>
      <c r="I4">
        <v>128</v>
      </c>
      <c r="J4">
        <v>30</v>
      </c>
      <c r="K4">
        <v>1356.3083333333334</v>
      </c>
    </row>
    <row r="5" spans="1:11" x14ac:dyDescent="0.35">
      <c r="A5">
        <v>256</v>
      </c>
      <c r="B5">
        <v>3</v>
      </c>
      <c r="C5">
        <v>174.33199999999999</v>
      </c>
      <c r="E5">
        <v>256</v>
      </c>
      <c r="F5">
        <v>15</v>
      </c>
      <c r="G5">
        <v>682.65566666666666</v>
      </c>
      <c r="I5">
        <v>256</v>
      </c>
      <c r="J5">
        <v>30</v>
      </c>
      <c r="K5">
        <v>1288.1973333333333</v>
      </c>
    </row>
    <row r="6" spans="1:11" x14ac:dyDescent="0.35">
      <c r="A6">
        <v>512</v>
      </c>
      <c r="B6">
        <v>3</v>
      </c>
      <c r="C6">
        <v>141.18799999999999</v>
      </c>
      <c r="E6">
        <v>512</v>
      </c>
      <c r="F6">
        <v>15</v>
      </c>
      <c r="G6">
        <v>653.75566666666668</v>
      </c>
      <c r="I6">
        <v>512</v>
      </c>
      <c r="J6">
        <v>30</v>
      </c>
      <c r="K6">
        <v>1297.5126666666667</v>
      </c>
    </row>
    <row r="7" spans="1:11" x14ac:dyDescent="0.35">
      <c r="A7">
        <v>1024</v>
      </c>
      <c r="B7">
        <v>3</v>
      </c>
      <c r="C7">
        <v>144.41266666666667</v>
      </c>
      <c r="E7">
        <v>1024</v>
      </c>
      <c r="F7">
        <v>15</v>
      </c>
      <c r="G7">
        <v>694.15966666666668</v>
      </c>
      <c r="I7">
        <v>1024</v>
      </c>
      <c r="J7">
        <v>30</v>
      </c>
      <c r="K7">
        <v>1400.2573333333335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workbookViewId="0">
      <selection activeCell="T39" sqref="T3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9848-56E6-4B1F-B1E2-C49F2D49D768}">
  <dimension ref="A1:K7"/>
  <sheetViews>
    <sheetView workbookViewId="0">
      <selection activeCell="Y24" sqref="Y24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3512.5709999999999</v>
      </c>
      <c r="E2">
        <v>32</v>
      </c>
      <c r="F2">
        <v>15</v>
      </c>
      <c r="G2">
        <v>16006.152</v>
      </c>
      <c r="I2">
        <v>32</v>
      </c>
      <c r="J2">
        <v>30</v>
      </c>
      <c r="K2">
        <v>31913.974333333335</v>
      </c>
    </row>
    <row r="3" spans="1:11" x14ac:dyDescent="0.35">
      <c r="A3">
        <v>64</v>
      </c>
      <c r="B3">
        <v>3</v>
      </c>
      <c r="C3">
        <v>3507.0010000000002</v>
      </c>
      <c r="E3">
        <v>64</v>
      </c>
      <c r="F3">
        <v>15</v>
      </c>
      <c r="G3">
        <v>16009.886</v>
      </c>
      <c r="I3">
        <v>64</v>
      </c>
      <c r="J3">
        <v>30</v>
      </c>
      <c r="K3">
        <v>32007.975333333332</v>
      </c>
    </row>
    <row r="4" spans="1:11" x14ac:dyDescent="0.35">
      <c r="A4">
        <v>128</v>
      </c>
      <c r="B4">
        <v>3</v>
      </c>
      <c r="C4">
        <v>3579.8653333333332</v>
      </c>
      <c r="E4">
        <v>128</v>
      </c>
      <c r="F4">
        <v>15</v>
      </c>
      <c r="G4">
        <v>16358.273333333333</v>
      </c>
      <c r="I4">
        <v>128</v>
      </c>
      <c r="J4">
        <v>30</v>
      </c>
      <c r="K4">
        <v>32722.23</v>
      </c>
    </row>
    <row r="5" spans="1:11" x14ac:dyDescent="0.35">
      <c r="A5">
        <v>256</v>
      </c>
      <c r="B5">
        <v>3</v>
      </c>
      <c r="C5">
        <v>3611.8409999999999</v>
      </c>
      <c r="E5">
        <v>256</v>
      </c>
      <c r="F5">
        <v>15</v>
      </c>
      <c r="G5">
        <v>16848.779333333332</v>
      </c>
      <c r="I5">
        <v>256</v>
      </c>
      <c r="J5">
        <v>30</v>
      </c>
      <c r="K5">
        <v>33920.191333333336</v>
      </c>
    </row>
    <row r="6" spans="1:11" x14ac:dyDescent="0.35">
      <c r="A6">
        <v>512</v>
      </c>
      <c r="B6">
        <v>3</v>
      </c>
      <c r="C6">
        <v>3724.8026666666665</v>
      </c>
      <c r="E6">
        <v>512</v>
      </c>
      <c r="F6">
        <v>15</v>
      </c>
      <c r="G6">
        <v>18970.423999999999</v>
      </c>
      <c r="I6">
        <v>512</v>
      </c>
      <c r="J6">
        <v>30</v>
      </c>
      <c r="K6">
        <v>41791.164333333334</v>
      </c>
    </row>
    <row r="7" spans="1:11" x14ac:dyDescent="0.35">
      <c r="A7">
        <v>1024</v>
      </c>
      <c r="B7">
        <v>3</v>
      </c>
      <c r="C7">
        <v>4222.2203333333337</v>
      </c>
      <c r="E7">
        <v>1024</v>
      </c>
      <c r="F7">
        <v>15</v>
      </c>
      <c r="G7">
        <v>31418.591</v>
      </c>
      <c r="I7">
        <v>1024</v>
      </c>
      <c r="J7">
        <v>30</v>
      </c>
      <c r="K7">
        <v>75105.119666666666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6"/>
  <sheetViews>
    <sheetView workbookViewId="0">
      <selection activeCell="J23" sqref="J23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53463.649666666664</v>
      </c>
      <c r="D2" s="1">
        <f>executionTime_3IMGS__2[[#This Row],[NImgs]]*1000/executionTime_3IMGS__2[[#This Row],[mean]]</f>
        <v>5.6112892006144312E-2</v>
      </c>
      <c r="E2" s="1">
        <f>$C$2/executionTime_3IMGS__2[[#This Row],[mean]]</f>
        <v>1</v>
      </c>
      <c r="F2" s="1">
        <f>LOG(executionTime_3IMGS__2[[#This Row],[Blocks]],2)</f>
        <v>0</v>
      </c>
      <c r="H2">
        <v>1</v>
      </c>
      <c r="I2">
        <v>15</v>
      </c>
      <c r="J2">
        <v>268699.45833333331</v>
      </c>
      <c r="K2" s="1">
        <f>executionTime_15IMGS__2[[#This Row],[NImgs]]*1000/executionTime_15IMGS__2[[#This Row],[mean]]</f>
        <v>5.5824451947319706E-2</v>
      </c>
      <c r="L2" s="1">
        <f>$J$2/executionTime_15IMGS__2[[#This Row],[mean]]</f>
        <v>1</v>
      </c>
      <c r="M2" s="1">
        <f>LOG(executionTime_15IMGS__2[[#This Row],[Blocks]],2)</f>
        <v>0</v>
      </c>
      <c r="O2">
        <v>1</v>
      </c>
      <c r="P2">
        <v>30</v>
      </c>
      <c r="Q2">
        <v>359135.45866666664</v>
      </c>
      <c r="R2" s="1">
        <f>executionTime_30IMGS__2[[#This Row],[NImgs]]*1000/executionTime_30IMGS__2[[#This Row],[mean]]</f>
        <v>8.3533940400590326E-2</v>
      </c>
      <c r="S2" s="1">
        <f>$Q$2/executionTime_30IMGS__2[[#This Row],[mean]]</f>
        <v>1</v>
      </c>
      <c r="T2" s="1">
        <f>LOG(executionTime_30IMGS__2[[#This Row],[Blocks]],2)</f>
        <v>0</v>
      </c>
    </row>
    <row r="3" spans="1:20" x14ac:dyDescent="0.35">
      <c r="A3">
        <v>2</v>
      </c>
      <c r="B3">
        <v>3</v>
      </c>
      <c r="C3">
        <v>27038.955999999998</v>
      </c>
      <c r="D3" s="1">
        <f>executionTime_3IMGS__2[[#This Row],[NImgs]]*1000/executionTime_3IMGS__2[[#This Row],[mean]]</f>
        <v>0.11095102932228597</v>
      </c>
      <c r="E3" s="1">
        <f>$C$2/executionTime_3IMGS__2[[#This Row],[mean]]</f>
        <v>1.9772823206142525</v>
      </c>
      <c r="F3" s="1">
        <f>LOG(executionTime_3IMGS__2[[#This Row],[Blocks]],2)</f>
        <v>1</v>
      </c>
      <c r="H3">
        <v>2</v>
      </c>
      <c r="I3">
        <v>15</v>
      </c>
      <c r="J3">
        <v>135209.96366666668</v>
      </c>
      <c r="K3" s="1">
        <f>executionTime_15IMGS__2[[#This Row],[NImgs]]*1000/executionTime_15IMGS__2[[#This Row],[mean]]</f>
        <v>0.11093856985998105</v>
      </c>
      <c r="L3" s="1">
        <f>$J$2/executionTime_15IMGS__2[[#This Row],[mean]]</f>
        <v>1.9872755753101043</v>
      </c>
      <c r="M3" s="1">
        <f>LOG(executionTime_15IMGS__2[[#This Row],[Blocks]],2)</f>
        <v>1</v>
      </c>
      <c r="O3">
        <v>2</v>
      </c>
      <c r="P3">
        <v>30</v>
      </c>
      <c r="Q3">
        <v>270112.32333333336</v>
      </c>
      <c r="R3" s="1">
        <f>executionTime_30IMGS__2[[#This Row],[NImgs]]*1000/executionTime_30IMGS__2[[#This Row],[mean]]</f>
        <v>0.11106490673873609</v>
      </c>
      <c r="S3" s="1">
        <f>$Q$2/executionTime_30IMGS__2[[#This Row],[mean]]</f>
        <v>1.3295782074462181</v>
      </c>
      <c r="T3" s="1">
        <f>LOG(executionTime_30IMGS__2[[#This Row],[Blocks]],2)</f>
        <v>1</v>
      </c>
    </row>
    <row r="4" spans="1:20" x14ac:dyDescent="0.35">
      <c r="A4">
        <v>4</v>
      </c>
      <c r="B4">
        <v>3</v>
      </c>
      <c r="C4">
        <v>13509.862666666666</v>
      </c>
      <c r="D4" s="1">
        <f>executionTime_3IMGS__2[[#This Row],[NImgs]]*1000/executionTime_3IMGS__2[[#This Row],[mean]]</f>
        <v>0.22205999231968507</v>
      </c>
      <c r="E4" s="1">
        <f>$C$2/executionTime_3IMGS__2[[#This Row],[mean]]</f>
        <v>3.9573792114541111</v>
      </c>
      <c r="F4" s="1">
        <f>LOG(executionTime_3IMGS__2[[#This Row],[Blocks]],2)</f>
        <v>2</v>
      </c>
      <c r="H4">
        <v>4</v>
      </c>
      <c r="I4">
        <v>15</v>
      </c>
      <c r="J4">
        <v>67405.434999999998</v>
      </c>
      <c r="K4" s="1">
        <f>executionTime_15IMGS__2[[#This Row],[NImgs]]*1000/executionTime_15IMGS__2[[#This Row],[mean]]</f>
        <v>0.22253398409193562</v>
      </c>
      <c r="L4" s="1">
        <f>$J$2/executionTime_15IMGS__2[[#This Row],[mean]]</f>
        <v>3.9863173990841143</v>
      </c>
      <c r="M4" s="1">
        <f>LOG(executionTime_15IMGS__2[[#This Row],[Blocks]],2)</f>
        <v>2</v>
      </c>
      <c r="O4">
        <v>4</v>
      </c>
      <c r="P4">
        <v>30</v>
      </c>
      <c r="Q4">
        <v>139167.47366666666</v>
      </c>
      <c r="R4" s="1">
        <f>executionTime_30IMGS__2[[#This Row],[NImgs]]*1000/executionTime_30IMGS__2[[#This Row],[mean]]</f>
        <v>0.21556761224146292</v>
      </c>
      <c r="S4" s="1">
        <f>$Q$2/executionTime_30IMGS__2[[#This Row],[mean]]</f>
        <v>2.5805991098671974</v>
      </c>
      <c r="T4" s="1">
        <f>LOG(executionTime_30IMGS__2[[#This Row],[Blocks]],2)</f>
        <v>2</v>
      </c>
    </row>
    <row r="5" spans="1:20" x14ac:dyDescent="0.35">
      <c r="A5">
        <v>8</v>
      </c>
      <c r="B5">
        <v>3</v>
      </c>
      <c r="C5">
        <v>6527.1876666666667</v>
      </c>
      <c r="D5" s="1">
        <f>executionTime_3IMGS__2[[#This Row],[NImgs]]*1000/executionTime_3IMGS__2[[#This Row],[mean]]</f>
        <v>0.45961601737307689</v>
      </c>
      <c r="E5" s="1">
        <f>$C$2/executionTime_3IMGS__2[[#This Row],[mean]]</f>
        <v>8.1909165780075881</v>
      </c>
      <c r="F5" s="1">
        <f>LOG(executionTime_3IMGS__2[[#This Row],[Blocks]],2)</f>
        <v>3</v>
      </c>
      <c r="H5">
        <v>8</v>
      </c>
      <c r="I5">
        <v>15</v>
      </c>
      <c r="J5">
        <v>32539.423999999999</v>
      </c>
      <c r="K5" s="1">
        <f>executionTime_15IMGS__2[[#This Row],[NImgs]]*1000/executionTime_15IMGS__2[[#This Row],[mean]]</f>
        <v>0.46097927240506781</v>
      </c>
      <c r="L5" s="1">
        <f>$J$2/executionTime_15IMGS__2[[#This Row],[mean]]</f>
        <v>8.257658719875721</v>
      </c>
      <c r="M5" s="1">
        <f>LOG(executionTime_15IMGS__2[[#This Row],[Blocks]],2)</f>
        <v>3</v>
      </c>
      <c r="O5">
        <v>8</v>
      </c>
      <c r="P5">
        <v>30</v>
      </c>
      <c r="Q5">
        <v>64857.662666666663</v>
      </c>
      <c r="R5" s="1">
        <f>executionTime_30IMGS__2[[#This Row],[NImgs]]*1000/executionTime_30IMGS__2[[#This Row],[mean]]</f>
        <v>0.46255135887618687</v>
      </c>
      <c r="S5" s="1">
        <f>$Q$2/executionTime_30IMGS__2[[#This Row],[mean]]</f>
        <v>5.5372864808963103</v>
      </c>
      <c r="T5" s="1">
        <f>LOG(executionTime_30IMGS__2[[#This Row],[Blocks]],2)</f>
        <v>3</v>
      </c>
    </row>
    <row r="6" spans="1:20" x14ac:dyDescent="0.35">
      <c r="A6">
        <v>16</v>
      </c>
      <c r="B6">
        <v>3</v>
      </c>
      <c r="C6">
        <v>3282.9213333333332</v>
      </c>
      <c r="D6" s="1">
        <f>executionTime_3IMGS__2[[#This Row],[NImgs]]*1000/executionTime_3IMGS__2[[#This Row],[mean]]</f>
        <v>0.91382025196258132</v>
      </c>
      <c r="E6" s="1">
        <f>$C$2/executionTime_3IMGS__2[[#This Row],[mean]]</f>
        <v>16.285388603077504</v>
      </c>
      <c r="F6" s="1">
        <f>LOG(executionTime_3IMGS__2[[#This Row],[Blocks]],2)</f>
        <v>4</v>
      </c>
      <c r="H6">
        <v>16</v>
      </c>
      <c r="I6">
        <v>15</v>
      </c>
      <c r="J6">
        <v>16340.098333333333</v>
      </c>
      <c r="K6" s="1">
        <f>executionTime_15IMGS__2[[#This Row],[NImgs]]*1000/executionTime_15IMGS__2[[#This Row],[mean]]</f>
        <v>0.91798713165638846</v>
      </c>
      <c r="L6" s="1">
        <f>$J$2/executionTime_15IMGS__2[[#This Row],[mean]]</f>
        <v>16.444176335536127</v>
      </c>
      <c r="M6" s="1">
        <f>LOG(executionTime_15IMGS__2[[#This Row],[Blocks]],2)</f>
        <v>4</v>
      </c>
      <c r="O6">
        <v>16</v>
      </c>
      <c r="P6">
        <v>30</v>
      </c>
      <c r="Q6">
        <v>32609.308000000001</v>
      </c>
      <c r="R6" s="1">
        <f>executionTime_30IMGS__2[[#This Row],[NImgs]]*1000/executionTime_30IMGS__2[[#This Row],[mean]]</f>
        <v>0.91998272395108782</v>
      </c>
      <c r="S6" s="1">
        <f>$Q$2/executionTime_30IMGS__2[[#This Row],[mean]]</f>
        <v>11.013280584386109</v>
      </c>
      <c r="T6" s="1">
        <f>LOG(executionTime_30IMGS__2[[#This Row],[Blocks]],2)</f>
        <v>4</v>
      </c>
    </row>
    <row r="7" spans="1:20" x14ac:dyDescent="0.35">
      <c r="A7">
        <v>32</v>
      </c>
      <c r="B7">
        <v>3</v>
      </c>
      <c r="C7">
        <v>1641.9833333333333</v>
      </c>
      <c r="D7" s="1">
        <f>executionTime_3IMGS__2[[#This Row],[NImgs]]*1000/executionTime_3IMGS__2[[#This Row],[mean]]</f>
        <v>1.827058739938489</v>
      </c>
      <c r="E7" s="1">
        <f>$C$2/executionTime_3IMGS__2[[#This Row],[mean]]</f>
        <v>32.560409464164273</v>
      </c>
      <c r="F7" s="1">
        <f>LOG(executionTime_3IMGS__2[[#This Row],[Blocks]],2)</f>
        <v>5</v>
      </c>
      <c r="H7">
        <v>32</v>
      </c>
      <c r="I7">
        <v>15</v>
      </c>
      <c r="J7">
        <v>8200.849666666667</v>
      </c>
      <c r="K7" s="1">
        <f>executionTime_15IMGS__2[[#This Row],[NImgs]]*1000/executionTime_15IMGS__2[[#This Row],[mean]]</f>
        <v>1.8290787674073934</v>
      </c>
      <c r="L7" s="1">
        <f>$J$2/executionTime_15IMGS__2[[#This Row],[mean]]</f>
        <v>32.764831603424504</v>
      </c>
      <c r="M7" s="1">
        <f>LOG(executionTime_15IMGS__2[[#This Row],[Blocks]],2)</f>
        <v>5</v>
      </c>
      <c r="O7">
        <v>32</v>
      </c>
      <c r="P7">
        <v>30</v>
      </c>
      <c r="Q7">
        <v>16333.665666666668</v>
      </c>
      <c r="R7" s="1">
        <f>executionTime_30IMGS__2[[#This Row],[NImgs]]*1000/executionTime_30IMGS__2[[#This Row],[mean]]</f>
        <v>1.8366973227095766</v>
      </c>
      <c r="S7" s="1">
        <f>$Q$2/executionTime_30IMGS__2[[#This Row],[mean]]</f>
        <v>21.98743784743808</v>
      </c>
      <c r="T7" s="1">
        <f>LOG(executionTime_30IMGS__2[[#This Row],[Blocks]],2)</f>
        <v>5</v>
      </c>
    </row>
    <row r="8" spans="1:20" x14ac:dyDescent="0.35">
      <c r="A8">
        <v>64</v>
      </c>
      <c r="B8">
        <v>3</v>
      </c>
      <c r="C8">
        <v>823.17666666666662</v>
      </c>
      <c r="D8" s="1">
        <f>executionTime_3IMGS__2[[#This Row],[NImgs]]*1000/executionTime_3IMGS__2[[#This Row],[mean]]</f>
        <v>3.6444181686393771</v>
      </c>
      <c r="E8" s="1">
        <f>$C$2/executionTime_3IMGS__2[[#This Row],[mean]]</f>
        <v>64.947965402323518</v>
      </c>
      <c r="F8" s="1">
        <f>LOG(executionTime_3IMGS__2[[#This Row],[Blocks]],2)</f>
        <v>6</v>
      </c>
      <c r="H8">
        <v>64</v>
      </c>
      <c r="I8">
        <v>15</v>
      </c>
      <c r="J8">
        <v>4126.9766666666665</v>
      </c>
      <c r="K8" s="1">
        <f>executionTime_15IMGS__2[[#This Row],[NImgs]]*1000/executionTime_15IMGS__2[[#This Row],[mean]]</f>
        <v>3.6346219548935341</v>
      </c>
      <c r="L8" s="1">
        <f>$J$2/executionTime_15IMGS__2[[#This Row],[mean]]</f>
        <v>65.108063368422236</v>
      </c>
      <c r="M8" s="1">
        <f>LOG(executionTime_15IMGS__2[[#This Row],[Blocks]],2)</f>
        <v>6</v>
      </c>
      <c r="O8">
        <v>64</v>
      </c>
      <c r="P8">
        <v>30</v>
      </c>
      <c r="Q8">
        <v>8202.5283333333336</v>
      </c>
      <c r="R8" s="1">
        <f>executionTime_30IMGS__2[[#This Row],[NImgs]]*1000/executionTime_30IMGS__2[[#This Row],[mean]]</f>
        <v>3.6574088842931967</v>
      </c>
      <c r="S8" s="1">
        <f>$Q$2/executionTime_30IMGS__2[[#This Row],[mean]]</f>
        <v>43.783507239739286</v>
      </c>
      <c r="T8" s="1">
        <f>LOG(executionTime_30IMGS__2[[#This Row],[Blocks]],2)</f>
        <v>6</v>
      </c>
    </row>
    <row r="9" spans="1:20" x14ac:dyDescent="0.35">
      <c r="A9">
        <v>128</v>
      </c>
      <c r="B9">
        <v>3</v>
      </c>
      <c r="C9">
        <v>415.6463333333333</v>
      </c>
      <c r="D9" s="1">
        <f>executionTime_3IMGS__2[[#This Row],[NImgs]]*1000/executionTime_3IMGS__2[[#This Row],[mean]]</f>
        <v>7.2176746416625033</v>
      </c>
      <c r="E9" s="1">
        <f>$C$2/executionTime_3IMGS__2[[#This Row],[mean]]</f>
        <v>128.62774281660933</v>
      </c>
      <c r="F9" s="1">
        <f>LOG(executionTime_3IMGS__2[[#This Row],[Blocks]],2)</f>
        <v>7</v>
      </c>
      <c r="H9">
        <v>128</v>
      </c>
      <c r="I9">
        <v>15</v>
      </c>
      <c r="J9">
        <v>2086.4003333333335</v>
      </c>
      <c r="K9" s="1">
        <f>executionTime_15IMGS__2[[#This Row],[NImgs]]*1000/executionTime_15IMGS__2[[#This Row],[mean]]</f>
        <v>7.1894160292983074</v>
      </c>
      <c r="L9" s="1">
        <f>$J$2/executionTime_15IMGS__2[[#This Row],[mean]]</f>
        <v>128.78614618702929</v>
      </c>
      <c r="M9" s="1">
        <f>LOG(executionTime_15IMGS__2[[#This Row],[Blocks]],2)</f>
        <v>7</v>
      </c>
      <c r="O9">
        <v>128</v>
      </c>
      <c r="P9">
        <v>30</v>
      </c>
      <c r="Q9">
        <v>4162.2396666666664</v>
      </c>
      <c r="R9" s="1">
        <f>executionTime_30IMGS__2[[#This Row],[NImgs]]*1000/executionTime_30IMGS__2[[#This Row],[mean]]</f>
        <v>7.2076579924638331</v>
      </c>
      <c r="S9" s="1">
        <f>$Q$2/executionTime_30IMGS__2[[#This Row],[mean]]</f>
        <v>86.284185301198818</v>
      </c>
      <c r="T9" s="1">
        <f>LOG(executionTime_30IMGS__2[[#This Row],[Blocks]],2)</f>
        <v>7</v>
      </c>
    </row>
    <row r="10" spans="1:20" x14ac:dyDescent="0.35">
      <c r="A10">
        <v>256</v>
      </c>
      <c r="B10">
        <v>3</v>
      </c>
      <c r="C10">
        <v>214.62733333333333</v>
      </c>
      <c r="D10" s="1">
        <f>executionTime_3IMGS__2[[#This Row],[NImgs]]*1000/executionTime_3IMGS__2[[#This Row],[mean]]</f>
        <v>13.977716413877078</v>
      </c>
      <c r="E10" s="1">
        <f>$C$2/executionTime_3IMGS__2[[#This Row],[mean]]</f>
        <v>249.0999111638468</v>
      </c>
      <c r="F10" s="1">
        <f>LOG(executionTime_3IMGS__2[[#This Row],[Blocks]],2)</f>
        <v>8</v>
      </c>
      <c r="H10">
        <v>256</v>
      </c>
      <c r="I10">
        <v>15</v>
      </c>
      <c r="J10">
        <v>1065.6870000000001</v>
      </c>
      <c r="K10" s="1">
        <f>executionTime_15IMGS__2[[#This Row],[NImgs]]*1000/executionTime_15IMGS__2[[#This Row],[mean]]</f>
        <v>14.075427400353011</v>
      </c>
      <c r="L10" s="1">
        <f>$J$2/executionTime_15IMGS__2[[#This Row],[mean]]</f>
        <v>252.13731455233412</v>
      </c>
      <c r="M10" s="1">
        <f>LOG(executionTime_15IMGS__2[[#This Row],[Blocks]],2)</f>
        <v>8</v>
      </c>
      <c r="O10">
        <v>256</v>
      </c>
      <c r="P10">
        <v>30</v>
      </c>
      <c r="Q10">
        <v>2153.9186666666665</v>
      </c>
      <c r="R10" s="1">
        <f>executionTime_30IMGS__2[[#This Row],[NImgs]]*1000/executionTime_30IMGS__2[[#This Row],[mean]]</f>
        <v>13.928102515786732</v>
      </c>
      <c r="S10" s="1">
        <f>$Q$2/executionTime_30IMGS__2[[#This Row],[mean]]</f>
        <v>166.73584951211404</v>
      </c>
      <c r="T10" s="1">
        <f>LOG(executionTime_30IMGS__2[[#This Row],[Blocks]],2)</f>
        <v>8</v>
      </c>
    </row>
    <row r="11" spans="1:20" x14ac:dyDescent="0.35">
      <c r="A11">
        <v>512</v>
      </c>
      <c r="B11">
        <v>3</v>
      </c>
      <c r="C11">
        <v>109.14033333333333</v>
      </c>
      <c r="D11" s="1">
        <f>executionTime_3IMGS__2[[#This Row],[NImgs]]*1000/executionTime_3IMGS__2[[#This Row],[mean]]</f>
        <v>27.487546614297802</v>
      </c>
      <c r="E11" s="1">
        <f>$C$2/executionTime_3IMGS__2[[#This Row],[mean]]</f>
        <v>489.86152079432901</v>
      </c>
      <c r="F11" s="1">
        <f>LOG(executionTime_3IMGS__2[[#This Row],[Blocks]],2)</f>
        <v>9</v>
      </c>
      <c r="H11">
        <v>512</v>
      </c>
      <c r="I11">
        <v>15</v>
      </c>
      <c r="J11">
        <v>555.86866666666674</v>
      </c>
      <c r="K11" s="1">
        <f>executionTime_15IMGS__2[[#This Row],[NImgs]]*1000/executionTime_15IMGS__2[[#This Row],[mean]]</f>
        <v>26.984791371582972</v>
      </c>
      <c r="L11" s="1">
        <f>$J$2/executionTime_15IMGS__2[[#This Row],[mean]]</f>
        <v>483.38658831882339</v>
      </c>
      <c r="M11" s="1">
        <f>LOG(executionTime_15IMGS__2[[#This Row],[Blocks]],2)</f>
        <v>9</v>
      </c>
      <c r="O11">
        <v>512</v>
      </c>
      <c r="P11">
        <v>30</v>
      </c>
      <c r="Q11">
        <v>1139.5106666666666</v>
      </c>
      <c r="R11" s="1">
        <f>executionTime_30IMGS__2[[#This Row],[NImgs]]*1000/executionTime_30IMGS__2[[#This Row],[mean]]</f>
        <v>26.327090107683652</v>
      </c>
      <c r="S11" s="1">
        <f>$Q$2/executionTime_30IMGS__2[[#This Row],[mean]]</f>
        <v>315.1663860393877</v>
      </c>
      <c r="T11" s="1">
        <f>LOG(executionTime_30IMGS__2[[#This Row],[Blocks]],2)</f>
        <v>9</v>
      </c>
    </row>
    <row r="12" spans="1:20" x14ac:dyDescent="0.35">
      <c r="A12">
        <v>1024</v>
      </c>
      <c r="B12">
        <v>3</v>
      </c>
      <c r="C12">
        <v>60.944000000000003</v>
      </c>
      <c r="D12" s="1">
        <f>executionTime_3IMGS__2[[#This Row],[NImgs]]*1000/executionTime_3IMGS__2[[#This Row],[mean]]</f>
        <v>49.225518508794956</v>
      </c>
      <c r="E12" s="1">
        <f>$C$2/executionTime_3IMGS__2[[#This Row],[mean]]</f>
        <v>877.25862540474304</v>
      </c>
      <c r="F12" s="1">
        <f>LOG(executionTime_3IMGS__2[[#This Row],[Blocks]],2)</f>
        <v>10</v>
      </c>
      <c r="H12">
        <v>1024</v>
      </c>
      <c r="I12">
        <v>15</v>
      </c>
      <c r="J12">
        <v>298.60500000000002</v>
      </c>
      <c r="K12" s="1">
        <f>executionTime_15IMGS__2[[#This Row],[NImgs]]*1000/executionTime_15IMGS__2[[#This Row],[mean]]</f>
        <v>50.233586175717079</v>
      </c>
      <c r="L12" s="1">
        <f>$J$2/executionTime_15IMGS__2[[#This Row],[mean]]</f>
        <v>899.84915970373333</v>
      </c>
      <c r="M12" s="1">
        <f>LOG(executionTime_15IMGS__2[[#This Row],[Blocks]],2)</f>
        <v>10</v>
      </c>
      <c r="O12">
        <v>1024</v>
      </c>
      <c r="P12">
        <v>30</v>
      </c>
      <c r="Q12">
        <v>616.74933333333331</v>
      </c>
      <c r="R12" s="1">
        <f>executionTime_30IMGS__2[[#This Row],[NImgs]]*1000/executionTime_30IMGS__2[[#This Row],[mean]]</f>
        <v>48.642127974195894</v>
      </c>
      <c r="S12" s="1">
        <f>$Q$2/executionTime_30IMGS__2[[#This Row],[mean]]</f>
        <v>582.303764684518</v>
      </c>
      <c r="T12" s="1">
        <f>LOG(executionTime_30IMGS__2[[#This Row],[Blocks]],2)</f>
        <v>10</v>
      </c>
    </row>
    <row r="13" spans="1:20" x14ac:dyDescent="0.35">
      <c r="A13">
        <v>2048</v>
      </c>
      <c r="B13">
        <v>3</v>
      </c>
      <c r="C13">
        <v>57.974333333333334</v>
      </c>
      <c r="D13" s="1">
        <f>executionTime_3IMGS__2[[#This Row],[NImgs]]*1000/executionTime_3IMGS__2[[#This Row],[mean]]</f>
        <v>51.747037482104147</v>
      </c>
      <c r="E13" s="1">
        <f>$C$2/executionTime_3IMGS__2[[#This Row],[mean]]</f>
        <v>922.19516107702827</v>
      </c>
      <c r="F13" s="1">
        <f>LOG(executionTime_3IMGS__2[[#This Row],[Blocks]],2)</f>
        <v>11</v>
      </c>
      <c r="H13">
        <v>2048</v>
      </c>
      <c r="I13">
        <v>15</v>
      </c>
      <c r="J13">
        <v>282.78100000000001</v>
      </c>
      <c r="K13" s="1">
        <f>executionTime_15IMGS__2[[#This Row],[NImgs]]*1000/executionTime_15IMGS__2[[#This Row],[mean]]</f>
        <v>53.044582203189037</v>
      </c>
      <c r="L13" s="1">
        <f>$J$2/executionTime_15IMGS__2[[#This Row],[mean]]</f>
        <v>950.20336703432451</v>
      </c>
      <c r="M13" s="1">
        <f>LOG(executionTime_15IMGS__2[[#This Row],[Blocks]],2)</f>
        <v>11</v>
      </c>
      <c r="O13">
        <v>2048</v>
      </c>
      <c r="P13">
        <v>30</v>
      </c>
      <c r="Q13">
        <v>497.94466666666665</v>
      </c>
      <c r="R13" s="1">
        <f>executionTime_30IMGS__2[[#This Row],[NImgs]]*1000/executionTime_30IMGS__2[[#This Row],[mean]]</f>
        <v>60.247658039648314</v>
      </c>
      <c r="S13" s="1">
        <f>$Q$2/executionTime_30IMGS__2[[#This Row],[mean]]</f>
        <v>721.2356767887195</v>
      </c>
      <c r="T13" s="1">
        <f>LOG(executionTime_30IMGS__2[[#This Row],[Blocks]],2)</f>
        <v>11</v>
      </c>
    </row>
    <row r="14" spans="1:20" x14ac:dyDescent="0.35">
      <c r="A14">
        <v>4096</v>
      </c>
      <c r="B14">
        <v>3</v>
      </c>
      <c r="C14">
        <v>44.286999999999999</v>
      </c>
      <c r="D14" s="1">
        <f>executionTime_3IMGS__2[[#This Row],[NImgs]]*1000/executionTime_3IMGS__2[[#This Row],[mean]]</f>
        <v>67.739968839614335</v>
      </c>
      <c r="E14" s="1">
        <f>$C$2/executionTime_3IMGS__2[[#This Row],[mean]]</f>
        <v>1207.2086541573524</v>
      </c>
      <c r="F14" s="1">
        <f>LOG(executionTime_3IMGS__2[[#This Row],[Blocks]],2)</f>
        <v>12</v>
      </c>
      <c r="H14">
        <v>4096</v>
      </c>
      <c r="I14">
        <v>15</v>
      </c>
      <c r="J14">
        <v>222.792</v>
      </c>
      <c r="K14" s="1">
        <f>executionTime_15IMGS__2[[#This Row],[NImgs]]*1000/executionTime_15IMGS__2[[#This Row],[mean]]</f>
        <v>67.327372616611015</v>
      </c>
      <c r="L14" s="1">
        <f>$J$2/executionTime_15IMGS__2[[#This Row],[mean]]</f>
        <v>1206.0552368726585</v>
      </c>
      <c r="M14" s="1">
        <f>LOG(executionTime_15IMGS__2[[#This Row],[Blocks]],2)</f>
        <v>12</v>
      </c>
      <c r="O14">
        <v>4096</v>
      </c>
      <c r="P14">
        <v>30</v>
      </c>
      <c r="Q14">
        <v>440.81866666666667</v>
      </c>
      <c r="R14" s="1">
        <f>executionTime_30IMGS__2[[#This Row],[NImgs]]*1000/executionTime_30IMGS__2[[#This Row],[mean]]</f>
        <v>68.055194274894589</v>
      </c>
      <c r="S14" s="1">
        <f>$Q$2/executionTime_30IMGS__2[[#This Row],[mean]]</f>
        <v>814.70111368544576</v>
      </c>
      <c r="T14" s="1">
        <f>LOG(executionTime_30IMGS__2[[#This Row],[Blocks]],2)</f>
        <v>12</v>
      </c>
    </row>
    <row r="15" spans="1:20" x14ac:dyDescent="0.35">
      <c r="A15">
        <v>8192</v>
      </c>
      <c r="B15">
        <v>3</v>
      </c>
      <c r="C15">
        <v>37.729999999999997</v>
      </c>
      <c r="D15" s="1">
        <f>executionTime_3IMGS__2[[#This Row],[NImgs]]*1000/executionTime_3IMGS__2[[#This Row],[mean]]</f>
        <v>79.512324410283597</v>
      </c>
      <c r="E15" s="1">
        <f>$C$2/executionTime_3IMGS__2[[#This Row],[mean]]</f>
        <v>1417.0063521512502</v>
      </c>
      <c r="F15" s="1">
        <f>LOG(executionTime_3IMGS__2[[#This Row],[Blocks]],2)</f>
        <v>13</v>
      </c>
      <c r="H15">
        <v>8192</v>
      </c>
      <c r="I15">
        <v>15</v>
      </c>
      <c r="J15">
        <v>191.77033333333333</v>
      </c>
      <c r="K15" s="1">
        <f>executionTime_15IMGS__2[[#This Row],[NImgs]]*1000/executionTime_15IMGS__2[[#This Row],[mean]]</f>
        <v>78.218563524771824</v>
      </c>
      <c r="L15" s="1">
        <f>$J$2/executionTime_15IMGS__2[[#This Row],[mean]]</f>
        <v>1401.1523767145075</v>
      </c>
      <c r="M15" s="1">
        <f>LOG(executionTime_15IMGS__2[[#This Row],[Blocks]],2)</f>
        <v>13</v>
      </c>
      <c r="O15">
        <v>8192</v>
      </c>
      <c r="P15">
        <v>30</v>
      </c>
      <c r="Q15">
        <v>382.62099999999998</v>
      </c>
      <c r="R15" s="1">
        <f>executionTime_30IMGS__2[[#This Row],[NImgs]]*1000/executionTime_30IMGS__2[[#This Row],[mean]]</f>
        <v>78.406569425096905</v>
      </c>
      <c r="S15" s="1">
        <f>$Q$2/executionTime_30IMGS__2[[#This Row],[mean]]</f>
        <v>938.61930909873388</v>
      </c>
      <c r="T15" s="1">
        <f>LOG(executionTime_30IMGS__2[[#This Row],[Blocks]],2)</f>
        <v>13</v>
      </c>
    </row>
    <row r="16" spans="1:20" x14ac:dyDescent="0.35">
      <c r="A16">
        <v>16384</v>
      </c>
      <c r="B16">
        <v>3</v>
      </c>
      <c r="C16">
        <v>32.800333333333334</v>
      </c>
      <c r="D16" s="1">
        <f>executionTime_3IMGS__2[[#This Row],[NImgs]]*1000/executionTime_3IMGS__2[[#This Row],[mean]]</f>
        <v>91.462485137346164</v>
      </c>
      <c r="E16" s="1">
        <f>$C$2/executionTime_3IMGS__2[[#This Row],[mean]]</f>
        <v>1629.9727543419274</v>
      </c>
      <c r="F16" s="1">
        <f>LOG(executionTime_3IMGS__2[[#This Row],[Blocks]],2)</f>
        <v>14</v>
      </c>
      <c r="H16">
        <v>16384</v>
      </c>
      <c r="I16">
        <v>15</v>
      </c>
      <c r="J16">
        <v>187.648</v>
      </c>
      <c r="K16" s="1">
        <f>executionTime_15IMGS__2[[#This Row],[NImgs]]*1000/executionTime_15IMGS__2[[#This Row],[mean]]</f>
        <v>79.936903137789912</v>
      </c>
      <c r="L16" s="1">
        <f>$J$2/executionTime_15IMGS__2[[#This Row],[mean]]</f>
        <v>1431.9335049312187</v>
      </c>
      <c r="M16" s="1">
        <f>LOG(executionTime_15IMGS__2[[#This Row],[Blocks]],2)</f>
        <v>14</v>
      </c>
      <c r="O16">
        <v>16384</v>
      </c>
      <c r="P16">
        <v>30</v>
      </c>
      <c r="Q16">
        <v>379.97866666666664</v>
      </c>
      <c r="R16" s="1">
        <f>executionTime_30IMGS__2[[#This Row],[NImgs]]*1000/executionTime_30IMGS__2[[#This Row],[mean]]</f>
        <v>78.951800802852091</v>
      </c>
      <c r="S16" s="1">
        <f>$Q$2/executionTime_30IMGS__2[[#This Row],[mean]]</f>
        <v>945.14637312971956</v>
      </c>
      <c r="T16" s="1">
        <f>LOG(executionTime_30IMGS__2[[#This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F65-2132-48F1-9344-BBF5C3BA1D00}">
  <dimension ref="A1:K7"/>
  <sheetViews>
    <sheetView workbookViewId="0">
      <selection activeCell="F58" sqref="F58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1781.0576666666666</v>
      </c>
      <c r="E2">
        <v>32</v>
      </c>
      <c r="F2">
        <v>15</v>
      </c>
      <c r="G2">
        <v>8756.3256666666675</v>
      </c>
      <c r="I2">
        <v>32</v>
      </c>
      <c r="J2">
        <v>30</v>
      </c>
      <c r="K2">
        <v>17452.600666666669</v>
      </c>
    </row>
    <row r="3" spans="1:11" x14ac:dyDescent="0.35">
      <c r="A3">
        <v>64</v>
      </c>
      <c r="B3">
        <v>3</v>
      </c>
      <c r="C3">
        <v>1801.0219999999999</v>
      </c>
      <c r="E3">
        <v>64</v>
      </c>
      <c r="F3">
        <v>15</v>
      </c>
      <c r="G3">
        <v>8889.1779999999999</v>
      </c>
      <c r="I3">
        <v>64</v>
      </c>
      <c r="J3">
        <v>30</v>
      </c>
      <c r="K3">
        <v>17863.179</v>
      </c>
    </row>
    <row r="4" spans="1:11" x14ac:dyDescent="0.35">
      <c r="A4">
        <v>128</v>
      </c>
      <c r="B4">
        <v>3</v>
      </c>
      <c r="C4">
        <v>1854.7873333333334</v>
      </c>
      <c r="E4">
        <v>128</v>
      </c>
      <c r="F4">
        <v>15</v>
      </c>
      <c r="G4">
        <v>9058.0823333333337</v>
      </c>
      <c r="I4">
        <v>128</v>
      </c>
      <c r="J4">
        <v>30</v>
      </c>
      <c r="K4">
        <v>18103.372333333333</v>
      </c>
    </row>
    <row r="5" spans="1:11" x14ac:dyDescent="0.35">
      <c r="A5">
        <v>256</v>
      </c>
      <c r="B5">
        <v>3</v>
      </c>
      <c r="C5">
        <v>1866.3476666666666</v>
      </c>
      <c r="E5">
        <v>256</v>
      </c>
      <c r="F5">
        <v>15</v>
      </c>
      <c r="G5">
        <v>9280.3503333333338</v>
      </c>
      <c r="I5">
        <v>256</v>
      </c>
      <c r="J5">
        <v>30</v>
      </c>
      <c r="K5">
        <v>18623.514333333333</v>
      </c>
    </row>
    <row r="6" spans="1:11" x14ac:dyDescent="0.35">
      <c r="A6">
        <v>512</v>
      </c>
      <c r="B6">
        <v>3</v>
      </c>
      <c r="C6">
        <v>1895.0753333333334</v>
      </c>
      <c r="E6">
        <v>512</v>
      </c>
      <c r="F6">
        <v>15</v>
      </c>
      <c r="G6">
        <v>9574.235333333334</v>
      </c>
      <c r="I6">
        <v>512</v>
      </c>
      <c r="J6">
        <v>30</v>
      </c>
      <c r="K6">
        <v>19277.620999999999</v>
      </c>
    </row>
    <row r="7" spans="1:11" x14ac:dyDescent="0.35">
      <c r="A7">
        <v>1024</v>
      </c>
      <c r="B7">
        <v>3</v>
      </c>
      <c r="C7">
        <v>1940.7796666666666</v>
      </c>
      <c r="E7">
        <v>1024</v>
      </c>
      <c r="F7">
        <v>15</v>
      </c>
      <c r="G7">
        <v>10736.677333333333</v>
      </c>
      <c r="I7">
        <v>1024</v>
      </c>
      <c r="J7">
        <v>30</v>
      </c>
      <c r="K7">
        <v>24183.760333333335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6"/>
  <sheetViews>
    <sheetView workbookViewId="0">
      <selection activeCell="S20" sqref="S20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15447.844999999999</v>
      </c>
      <c r="D2" s="1">
        <f>executionTime_3IMGS__3[[#This Row],[NImgs]]*1000/executionTime_3IMGS__3[[#This Row],[mean]]</f>
        <v>0.19420184498226128</v>
      </c>
      <c r="E2" s="1">
        <f>$C$2/executionTime_3IMGS__3[[#This Row],[mean]]</f>
        <v>1</v>
      </c>
      <c r="F2" s="1">
        <f>LOG(executionTime_3IMGS__3[[#This Row],[Blocks]],2)</f>
        <v>0</v>
      </c>
      <c r="H2">
        <v>1</v>
      </c>
      <c r="I2">
        <v>15</v>
      </c>
      <c r="J2">
        <v>77122.903666666665</v>
      </c>
      <c r="K2" s="1">
        <f>executionTime_15IMGS__3[[#This Row],[NImgs]]*1000/executionTime_15IMGS__3[[#This Row],[mean]]</f>
        <v>0.19449475171255978</v>
      </c>
      <c r="L2" s="1">
        <f>$J$2/executionTime_15IMGS__3[[#This Row],[mean]]</f>
        <v>1</v>
      </c>
      <c r="M2" s="1">
        <f>LOG(executionTime_15IMGS__3[[#This Row],[Blocks]],2)</f>
        <v>0</v>
      </c>
      <c r="O2">
        <v>1</v>
      </c>
      <c r="P2">
        <v>30</v>
      </c>
      <c r="Q2">
        <v>103957.42466666667</v>
      </c>
      <c r="R2" s="1">
        <f>executionTime_30IMGS__3[[#This Row],[NImgs]]*1000/executionTime_30IMGS__3[[#This Row],[mean]]</f>
        <v>0.28857967669161894</v>
      </c>
      <c r="S2" s="1">
        <f>$Q$2/executionTime_30IMGS__3[[#This Row],[mean]]</f>
        <v>1</v>
      </c>
      <c r="T2" s="1">
        <f>LOG(executionTime_30IMGS__3[[#This Row],[Blocks]],2)</f>
        <v>0</v>
      </c>
    </row>
    <row r="3" spans="1:20" x14ac:dyDescent="0.35">
      <c r="A3">
        <v>2</v>
      </c>
      <c r="B3">
        <v>3</v>
      </c>
      <c r="C3">
        <v>7645.3956666666663</v>
      </c>
      <c r="D3" s="1">
        <f>executionTime_3IMGS__3[[#This Row],[NImgs]]*1000/executionTime_3IMGS__3[[#This Row],[mean]]</f>
        <v>0.39239303376799295</v>
      </c>
      <c r="E3" s="1">
        <f>$C$2/executionTime_3IMGS__3[[#This Row],[mean]]</f>
        <v>2.0205422549092402</v>
      </c>
      <c r="F3" s="1">
        <f>LOG(executionTime_3IMGS__3[[#This Row],[Blocks]],2)</f>
        <v>1</v>
      </c>
      <c r="H3">
        <v>2</v>
      </c>
      <c r="I3">
        <v>15</v>
      </c>
      <c r="J3">
        <v>38249.445333333337</v>
      </c>
      <c r="K3" s="1">
        <f>executionTime_15IMGS__3[[#This Row],[NImgs]]*1000/executionTime_15IMGS__3[[#This Row],[mean]]</f>
        <v>0.3921625495292585</v>
      </c>
      <c r="L3" s="1">
        <f>$J$2/executionTime_15IMGS__3[[#This Row],[mean]]</f>
        <v>2.0163143019346266</v>
      </c>
      <c r="M3" s="1">
        <f>LOG(executionTime_15IMGS__3[[#This Row],[Blocks]],2)</f>
        <v>1</v>
      </c>
      <c r="O3">
        <v>2</v>
      </c>
      <c r="P3">
        <v>30</v>
      </c>
      <c r="Q3">
        <v>76948.976333333339</v>
      </c>
      <c r="R3" s="1">
        <f>executionTime_30IMGS__3[[#This Row],[NImgs]]*1000/executionTime_30IMGS__3[[#This Row],[mean]]</f>
        <v>0.38986873418619311</v>
      </c>
      <c r="S3" s="1">
        <f>$Q$2/executionTime_30IMGS__3[[#This Row],[mean]]</f>
        <v>1.3509916521349954</v>
      </c>
      <c r="T3" s="1">
        <f>LOG(executionTime_30IMGS__3[[#This Row],[Blocks]],2)</f>
        <v>1</v>
      </c>
    </row>
    <row r="4" spans="1:20" x14ac:dyDescent="0.35">
      <c r="A4">
        <v>4</v>
      </c>
      <c r="B4">
        <v>3</v>
      </c>
      <c r="C4">
        <v>3842.0493333333334</v>
      </c>
      <c r="D4" s="1">
        <f>executionTime_3IMGS__3[[#This Row],[NImgs]]*1000/executionTime_3IMGS__3[[#This Row],[mean]]</f>
        <v>0.78083328445895361</v>
      </c>
      <c r="E4" s="1">
        <f>$C$2/executionTime_3IMGS__3[[#This Row],[mean]]</f>
        <v>4.0207305163876086</v>
      </c>
      <c r="F4" s="1">
        <f>LOG(executionTime_3IMGS__3[[#This Row],[Blocks]],2)</f>
        <v>2</v>
      </c>
      <c r="H4">
        <v>4</v>
      </c>
      <c r="I4">
        <v>15</v>
      </c>
      <c r="J4">
        <v>19071.085666666666</v>
      </c>
      <c r="K4" s="1">
        <f>executionTime_15IMGS__3[[#This Row],[NImgs]]*1000/executionTime_15IMGS__3[[#This Row],[mean]]</f>
        <v>0.78653099577952712</v>
      </c>
      <c r="L4" s="1">
        <f>$J$2/executionTime_15IMGS__3[[#This Row],[mean]]</f>
        <v>4.0439702812234586</v>
      </c>
      <c r="M4" s="1">
        <f>LOG(executionTime_15IMGS__3[[#This Row],[Blocks]],2)</f>
        <v>2</v>
      </c>
      <c r="O4">
        <v>4</v>
      </c>
      <c r="P4">
        <v>30</v>
      </c>
      <c r="Q4">
        <v>38328.951666666668</v>
      </c>
      <c r="R4" s="1">
        <f>executionTime_30IMGS__3[[#This Row],[NImgs]]*1000/executionTime_30IMGS__3[[#This Row],[mean]]</f>
        <v>0.78269816145506366</v>
      </c>
      <c r="S4" s="1">
        <f>$Q$2/executionTime_30IMGS__3[[#This Row],[mean]]</f>
        <v>2.7122428385401096</v>
      </c>
      <c r="T4" s="1">
        <f>LOG(executionTime_30IMGS__3[[#This Row],[Blocks]],2)</f>
        <v>2</v>
      </c>
    </row>
    <row r="5" spans="1:20" x14ac:dyDescent="0.35">
      <c r="A5">
        <v>8</v>
      </c>
      <c r="B5">
        <v>3</v>
      </c>
      <c r="C5">
        <v>1965.7406666666666</v>
      </c>
      <c r="D5" s="1">
        <f>executionTime_3IMGS__3[[#This Row],[NImgs]]*1000/executionTime_3IMGS__3[[#This Row],[mean]]</f>
        <v>1.5261423090397479</v>
      </c>
      <c r="E5" s="1">
        <f>$C$2/executionTime_3IMGS__3[[#This Row],[mean]]</f>
        <v>7.8585366126627081</v>
      </c>
      <c r="F5" s="1">
        <f>LOG(executionTime_3IMGS__3[[#This Row],[Blocks]],2)</f>
        <v>3</v>
      </c>
      <c r="H5">
        <v>8</v>
      </c>
      <c r="I5">
        <v>15</v>
      </c>
      <c r="J5">
        <v>9627.5933333333342</v>
      </c>
      <c r="K5" s="1">
        <f>executionTime_15IMGS__3[[#This Row],[NImgs]]*1000/executionTime_15IMGS__3[[#This Row],[mean]]</f>
        <v>1.5580217693726157</v>
      </c>
      <c r="L5" s="1">
        <f>$J$2/executionTime_15IMGS__3[[#This Row],[mean]]</f>
        <v>8.0106108553262523</v>
      </c>
      <c r="M5" s="1">
        <f>LOG(executionTime_15IMGS__3[[#This Row],[Blocks]],2)</f>
        <v>3</v>
      </c>
      <c r="O5">
        <v>8</v>
      </c>
      <c r="P5">
        <v>30</v>
      </c>
      <c r="Q5">
        <v>19112.602666666666</v>
      </c>
      <c r="R5" s="1">
        <f>executionTime_30IMGS__3[[#This Row],[NImgs]]*1000/executionTime_30IMGS__3[[#This Row],[mean]]</f>
        <v>1.5696449365486731</v>
      </c>
      <c r="S5" s="1">
        <f>$Q$2/executionTime_30IMGS__3[[#This Row],[mean]]</f>
        <v>5.4392081748224497</v>
      </c>
      <c r="T5" s="1">
        <f>LOG(executionTime_30IMGS__3[[#This Row],[Blocks]],2)</f>
        <v>3</v>
      </c>
    </row>
    <row r="6" spans="1:20" x14ac:dyDescent="0.35">
      <c r="A6">
        <v>16</v>
      </c>
      <c r="B6">
        <v>3</v>
      </c>
      <c r="C6">
        <v>993.7643333333333</v>
      </c>
      <c r="D6" s="1">
        <f>executionTime_3IMGS__3[[#This Row],[NImgs]]*1000/executionTime_3IMGS__3[[#This Row],[mean]]</f>
        <v>3.0188243825749432</v>
      </c>
      <c r="E6" s="1">
        <f>$C$2/executionTime_3IMGS__3[[#This Row],[mean]]</f>
        <v>15.544777048079474</v>
      </c>
      <c r="F6" s="1">
        <f>LOG(executionTime_3IMGS__3[[#This Row],[Blocks]],2)</f>
        <v>4</v>
      </c>
      <c r="H6">
        <v>16</v>
      </c>
      <c r="I6">
        <v>15</v>
      </c>
      <c r="J6">
        <v>4840.4546666666665</v>
      </c>
      <c r="K6" s="1">
        <f>executionTime_15IMGS__3[[#This Row],[NImgs]]*1000/executionTime_15IMGS__3[[#This Row],[mean]]</f>
        <v>3.0988824465800873</v>
      </c>
      <c r="L6" s="1">
        <f>$J$2/executionTime_15IMGS__3[[#This Row],[mean]]</f>
        <v>15.932987493461358</v>
      </c>
      <c r="M6" s="1">
        <f>LOG(executionTime_15IMGS__3[[#This Row],[Blocks]],2)</f>
        <v>4</v>
      </c>
      <c r="O6">
        <v>16</v>
      </c>
      <c r="P6">
        <v>30</v>
      </c>
      <c r="Q6">
        <v>9581.1943333333329</v>
      </c>
      <c r="R6" s="1">
        <f>executionTime_30IMGS__3[[#This Row],[NImgs]]*1000/executionTime_30IMGS__3[[#This Row],[mean]]</f>
        <v>3.1311336516397419</v>
      </c>
      <c r="S6" s="1">
        <f>$Q$2/executionTime_30IMGS__3[[#This Row],[mean]]</f>
        <v>10.850153023720113</v>
      </c>
      <c r="T6" s="1">
        <f>LOG(executionTime_30IMGS__3[[#This Row],[Blocks]],2)</f>
        <v>4</v>
      </c>
    </row>
    <row r="7" spans="1:20" x14ac:dyDescent="0.35">
      <c r="A7">
        <v>32</v>
      </c>
      <c r="B7">
        <v>3</v>
      </c>
      <c r="C7">
        <v>497.209</v>
      </c>
      <c r="D7" s="1">
        <f>executionTime_3IMGS__3[[#This Row],[NImgs]]*1000/executionTime_3IMGS__3[[#This Row],[mean]]</f>
        <v>6.0336800017698797</v>
      </c>
      <c r="E7" s="1">
        <f>$C$2/executionTime_3IMGS__3[[#This Row],[mean]]</f>
        <v>31.069117815646941</v>
      </c>
      <c r="F7" s="1">
        <f>LOG(executionTime_3IMGS__3[[#This Row],[Blocks]],2)</f>
        <v>5</v>
      </c>
      <c r="H7">
        <v>32</v>
      </c>
      <c r="I7">
        <v>15</v>
      </c>
      <c r="J7">
        <v>2455.8760000000002</v>
      </c>
      <c r="K7" s="1">
        <f>executionTime_15IMGS__3[[#This Row],[NImgs]]*1000/executionTime_15IMGS__3[[#This Row],[mean]]</f>
        <v>6.1078002309562853</v>
      </c>
      <c r="L7" s="1">
        <f>$J$2/executionTime_15IMGS__3[[#This Row],[mean]]</f>
        <v>31.4034192551524</v>
      </c>
      <c r="M7" s="1">
        <f>LOG(executionTime_15IMGS__3[[#This Row],[Blocks]],2)</f>
        <v>5</v>
      </c>
      <c r="O7">
        <v>32</v>
      </c>
      <c r="P7">
        <v>30</v>
      </c>
      <c r="Q7">
        <v>4838.8403333333335</v>
      </c>
      <c r="R7" s="1">
        <f>executionTime_30IMGS__3[[#This Row],[NImgs]]*1000/executionTime_30IMGS__3[[#This Row],[mean]]</f>
        <v>6.1998325907426439</v>
      </c>
      <c r="S7" s="1">
        <f>$Q$2/executionTime_30IMGS__3[[#This Row],[mean]]</f>
        <v>21.483954316602443</v>
      </c>
      <c r="T7" s="1">
        <f>LOG(executionTime_30IMGS__3[[#This Row],[Blocks]],2)</f>
        <v>5</v>
      </c>
    </row>
    <row r="8" spans="1:20" x14ac:dyDescent="0.35">
      <c r="A8">
        <v>64</v>
      </c>
      <c r="B8">
        <v>3</v>
      </c>
      <c r="C8">
        <v>249.37700000000001</v>
      </c>
      <c r="D8" s="1">
        <f>executionTime_3IMGS__3[[#This Row],[NImgs]]*1000/executionTime_3IMGS__3[[#This Row],[mean]]</f>
        <v>12.029978706937689</v>
      </c>
      <c r="E8" s="1">
        <f>$C$2/executionTime_3IMGS__3[[#This Row],[mean]]</f>
        <v>61.945748806024611</v>
      </c>
      <c r="F8" s="1">
        <f>LOG(executionTime_3IMGS__3[[#This Row],[Blocks]],2)</f>
        <v>6</v>
      </c>
      <c r="H8">
        <v>64</v>
      </c>
      <c r="I8">
        <v>15</v>
      </c>
      <c r="J8">
        <v>1259.5026666666668</v>
      </c>
      <c r="K8" s="1">
        <f>executionTime_15IMGS__3[[#This Row],[NImgs]]*1000/executionTime_15IMGS__3[[#This Row],[mean]]</f>
        <v>11.909462676802589</v>
      </c>
      <c r="L8" s="1">
        <f>$J$2/executionTime_15IMGS__3[[#This Row],[mean]]</f>
        <v>61.232822849653878</v>
      </c>
      <c r="M8" s="1">
        <f>LOG(executionTime_15IMGS__3[[#This Row],[Blocks]],2)</f>
        <v>6</v>
      </c>
      <c r="O8">
        <v>64</v>
      </c>
      <c r="P8">
        <v>30</v>
      </c>
      <c r="Q8">
        <v>2459.9596666666666</v>
      </c>
      <c r="R8" s="1">
        <f>executionTime_30IMGS__3[[#This Row],[NImgs]]*1000/executionTime_30IMGS__3[[#This Row],[mean]]</f>
        <v>12.195321901619254</v>
      </c>
      <c r="S8" s="1">
        <f>$Q$2/executionTime_30IMGS__3[[#This Row],[mean]]</f>
        <v>42.259808595777791</v>
      </c>
      <c r="T8" s="1">
        <f>LOG(executionTime_30IMGS__3[[#This Row],[Blocks]],2)</f>
        <v>6</v>
      </c>
    </row>
    <row r="9" spans="1:20" x14ac:dyDescent="0.35">
      <c r="A9">
        <v>128</v>
      </c>
      <c r="B9">
        <v>3</v>
      </c>
      <c r="C9">
        <v>129.95433333333332</v>
      </c>
      <c r="D9" s="1">
        <f>executionTime_3IMGS__3[[#This Row],[NImgs]]*1000/executionTime_3IMGS__3[[#This Row],[mean]]</f>
        <v>23.085032434470573</v>
      </c>
      <c r="E9" s="1">
        <f>$C$2/executionTime_3IMGS__3[[#This Row],[mean]]</f>
        <v>118.87133428922468</v>
      </c>
      <c r="F9" s="1">
        <f>LOG(executionTime_3IMGS__3[[#This Row],[Blocks]],2)</f>
        <v>7</v>
      </c>
      <c r="H9">
        <v>128</v>
      </c>
      <c r="I9">
        <v>15</v>
      </c>
      <c r="J9">
        <v>651.65199999999993</v>
      </c>
      <c r="K9" s="1">
        <f>executionTime_15IMGS__3[[#This Row],[NImgs]]*1000/executionTime_15IMGS__3[[#This Row],[mean]]</f>
        <v>23.018420874945527</v>
      </c>
      <c r="L9" s="1">
        <f>$J$2/executionTime_15IMGS__3[[#This Row],[mean]]</f>
        <v>118.34983037981418</v>
      </c>
      <c r="M9" s="1">
        <f>LOG(executionTime_15IMGS__3[[#This Row],[Blocks]],2)</f>
        <v>7</v>
      </c>
      <c r="O9">
        <v>128</v>
      </c>
      <c r="P9">
        <v>30</v>
      </c>
      <c r="Q9">
        <v>1284.0693333333334</v>
      </c>
      <c r="R9" s="1">
        <f>executionTime_30IMGS__3[[#This Row],[NImgs]]*1000/executionTime_30IMGS__3[[#This Row],[mean]]</f>
        <v>23.363224415711716</v>
      </c>
      <c r="S9" s="1">
        <f>$Q$2/executionTime_30IMGS__3[[#This Row],[mean]]</f>
        <v>80.959354738892614</v>
      </c>
      <c r="T9" s="1">
        <f>LOG(executionTime_30IMGS__3[[#This Row],[Blocks]],2)</f>
        <v>7</v>
      </c>
    </row>
    <row r="10" spans="1:20" x14ac:dyDescent="0.35">
      <c r="A10">
        <v>256</v>
      </c>
      <c r="B10">
        <v>3</v>
      </c>
      <c r="C10">
        <v>68.156333333333336</v>
      </c>
      <c r="D10" s="1">
        <f>executionTime_3IMGS__3[[#This Row],[NImgs]]*1000/executionTime_3IMGS__3[[#This Row],[mean]]</f>
        <v>44.016452371753175</v>
      </c>
      <c r="E10" s="1">
        <f>$C$2/executionTime_3IMGS__3[[#This Row],[mean]]</f>
        <v>226.65311122957513</v>
      </c>
      <c r="F10" s="1">
        <f>LOG(executionTime_3IMGS__3[[#This Row],[Blocks]],2)</f>
        <v>8</v>
      </c>
      <c r="H10">
        <v>256</v>
      </c>
      <c r="I10">
        <v>15</v>
      </c>
      <c r="J10">
        <v>332.77733333333333</v>
      </c>
      <c r="K10" s="1">
        <f>executionTime_15IMGS__3[[#This Row],[NImgs]]*1000/executionTime_15IMGS__3[[#This Row],[mean]]</f>
        <v>45.075185409262652</v>
      </c>
      <c r="L10" s="1">
        <f>$J$2/executionTime_15IMGS__3[[#This Row],[mean]]</f>
        <v>231.75527880504683</v>
      </c>
      <c r="M10" s="1">
        <f>LOG(executionTime_15IMGS__3[[#This Row],[Blocks]],2)</f>
        <v>8</v>
      </c>
      <c r="O10">
        <v>256</v>
      </c>
      <c r="P10">
        <v>30</v>
      </c>
      <c r="Q10">
        <v>678.4616666666667</v>
      </c>
      <c r="R10" s="1">
        <f>executionTime_30IMGS__3[[#This Row],[NImgs]]*1000/executionTime_30IMGS__3[[#This Row],[mean]]</f>
        <v>44.217678719259496</v>
      </c>
      <c r="S10" s="1">
        <f>$Q$2/executionTime_30IMGS__3[[#This Row],[mean]]</f>
        <v>153.22520014640966</v>
      </c>
      <c r="T10" s="1">
        <f>LOG(executionTime_30IMGS__3[[#This Row],[Blocks]],2)</f>
        <v>8</v>
      </c>
    </row>
    <row r="11" spans="1:20" x14ac:dyDescent="0.35">
      <c r="A11">
        <v>512</v>
      </c>
      <c r="B11">
        <v>3</v>
      </c>
      <c r="C11">
        <v>34.216999999999999</v>
      </c>
      <c r="D11" s="1">
        <f>executionTime_3IMGS__3[[#This Row],[NImgs]]*1000/executionTime_3IMGS__3[[#This Row],[mean]]</f>
        <v>87.675716748984428</v>
      </c>
      <c r="E11" s="1">
        <f>$C$2/executionTime_3IMGS__3[[#This Row],[mean]]</f>
        <v>451.46696086740508</v>
      </c>
      <c r="F11" s="1">
        <f>LOG(executionTime_3IMGS__3[[#This Row],[Blocks]],2)</f>
        <v>9</v>
      </c>
      <c r="H11">
        <v>512</v>
      </c>
      <c r="I11">
        <v>15</v>
      </c>
      <c r="J11">
        <v>169.55033333333333</v>
      </c>
      <c r="K11" s="1">
        <f>executionTime_15IMGS__3[[#This Row],[NImgs]]*1000/executionTime_15IMGS__3[[#This Row],[mean]]</f>
        <v>88.469304100453954</v>
      </c>
      <c r="L11" s="1">
        <f>$J$2/executionTime_15IMGS__3[[#This Row],[mean]]</f>
        <v>454.86730783975656</v>
      </c>
      <c r="M11" s="1">
        <f>LOG(executionTime_15IMGS__3[[#This Row],[Blocks]],2)</f>
        <v>9</v>
      </c>
      <c r="O11">
        <v>512</v>
      </c>
      <c r="P11">
        <v>30</v>
      </c>
      <c r="Q11">
        <v>354.16666666666669</v>
      </c>
      <c r="R11" s="1">
        <f>executionTime_30IMGS__3[[#This Row],[NImgs]]*1000/executionTime_30IMGS__3[[#This Row],[mean]]</f>
        <v>84.705882352941174</v>
      </c>
      <c r="S11" s="1">
        <f>$Q$2/executionTime_30IMGS__3[[#This Row],[mean]]</f>
        <v>293.52684611764704</v>
      </c>
      <c r="T11" s="1">
        <f>LOG(executionTime_30IMGS__3[[#This Row],[Blocks]],2)</f>
        <v>9</v>
      </c>
    </row>
    <row r="12" spans="1:20" x14ac:dyDescent="0.35">
      <c r="A12">
        <v>1024</v>
      </c>
      <c r="B12">
        <v>3</v>
      </c>
      <c r="C12">
        <v>19.207333333333331</v>
      </c>
      <c r="D12" s="1">
        <f>executionTime_3IMGS__3[[#This Row],[NImgs]]*1000/executionTime_3IMGS__3[[#This Row],[mean]]</f>
        <v>156.19034396584641</v>
      </c>
      <c r="E12" s="1">
        <f>$C$2/executionTime_3IMGS__3[[#This Row],[mean]]</f>
        <v>804.26807469369339</v>
      </c>
      <c r="F12" s="1">
        <f>LOG(executionTime_3IMGS__3[[#This Row],[Blocks]],2)</f>
        <v>10</v>
      </c>
      <c r="H12">
        <v>1024</v>
      </c>
      <c r="I12">
        <v>15</v>
      </c>
      <c r="J12">
        <v>93.245000000000005</v>
      </c>
      <c r="K12" s="1">
        <f>executionTime_15IMGS__3[[#This Row],[NImgs]]*1000/executionTime_15IMGS__3[[#This Row],[mean]]</f>
        <v>160.86653439862727</v>
      </c>
      <c r="L12" s="1">
        <f>$J$2/executionTime_15IMGS__3[[#This Row],[mean]]</f>
        <v>827.09961570772327</v>
      </c>
      <c r="M12" s="1">
        <f>LOG(executionTime_15IMGS__3[[#This Row],[Blocks]],2)</f>
        <v>10</v>
      </c>
      <c r="O12">
        <v>1024</v>
      </c>
      <c r="P12">
        <v>30</v>
      </c>
      <c r="Q12">
        <v>195.69066666666666</v>
      </c>
      <c r="R12" s="1">
        <f>executionTime_30IMGS__3[[#This Row],[NImgs]]*1000/executionTime_30IMGS__3[[#This Row],[mean]]</f>
        <v>153.30317235364657</v>
      </c>
      <c r="S12" s="1">
        <f>$Q$2/executionTime_30IMGS__3[[#This Row],[mean]]</f>
        <v>531.23343303717434</v>
      </c>
      <c r="T12" s="1">
        <f>LOG(executionTime_30IMGS__3[[#This Row],[Blocks]],2)</f>
        <v>10</v>
      </c>
    </row>
    <row r="13" spans="1:20" x14ac:dyDescent="0.35">
      <c r="A13">
        <v>2048</v>
      </c>
      <c r="B13">
        <v>3</v>
      </c>
      <c r="C13">
        <v>17.449333333333332</v>
      </c>
      <c r="D13" s="1">
        <f>executionTime_3IMGS__3[[#This Row],[NImgs]]*1000/executionTime_3IMGS__3[[#This Row],[mean]]</f>
        <v>171.92633911515244</v>
      </c>
      <c r="E13" s="1">
        <f>$C$2/executionTime_3IMGS__3[[#This Row],[mean]]</f>
        <v>885.29714602277068</v>
      </c>
      <c r="F13" s="1">
        <f>LOG(executionTime_3IMGS__3[[#This Row],[Blocks]],2)</f>
        <v>11</v>
      </c>
      <c r="H13">
        <v>2048</v>
      </c>
      <c r="I13">
        <v>15</v>
      </c>
      <c r="J13">
        <v>84.968000000000004</v>
      </c>
      <c r="K13" s="1">
        <f>executionTime_15IMGS__3[[#This Row],[NImgs]]*1000/executionTime_15IMGS__3[[#This Row],[mean]]</f>
        <v>176.53704924206758</v>
      </c>
      <c r="L13" s="1">
        <f>$J$2/executionTime_15IMGS__3[[#This Row],[mean]]</f>
        <v>907.66998948623791</v>
      </c>
      <c r="M13" s="1">
        <f>LOG(executionTime_15IMGS__3[[#This Row],[Blocks]],2)</f>
        <v>11</v>
      </c>
      <c r="O13">
        <v>2048</v>
      </c>
      <c r="P13">
        <v>30</v>
      </c>
      <c r="Q13">
        <v>153.63200000000001</v>
      </c>
      <c r="R13" s="1">
        <f>executionTime_30IMGS__3[[#This Row],[NImgs]]*1000/executionTime_30IMGS__3[[#This Row],[mean]]</f>
        <v>195.27181837117266</v>
      </c>
      <c r="S13" s="1">
        <f>$Q$2/executionTime_30IMGS__3[[#This Row],[mean]]</f>
        <v>676.66517826147333</v>
      </c>
      <c r="T13" s="1">
        <f>LOG(executionTime_30IMGS__3[[#This Row],[Blocks]],2)</f>
        <v>11</v>
      </c>
    </row>
    <row r="14" spans="1:20" x14ac:dyDescent="0.35">
      <c r="A14">
        <v>4096</v>
      </c>
      <c r="B14">
        <v>3</v>
      </c>
      <c r="C14">
        <v>13.335333333333333</v>
      </c>
      <c r="D14" s="1">
        <f>executionTime_3IMGS__3[[#This Row],[NImgs]]*1000/executionTime_3IMGS__3[[#This Row],[mean]]</f>
        <v>224.96625506174075</v>
      </c>
      <c r="E14" s="1">
        <f>$C$2/executionTime_3IMGS__3[[#This Row],[mean]]</f>
        <v>1158.4146128080788</v>
      </c>
      <c r="F14" s="1">
        <f>LOG(executionTime_3IMGS__3[[#This Row],[Blocks]],2)</f>
        <v>12</v>
      </c>
      <c r="H14">
        <v>4096</v>
      </c>
      <c r="I14">
        <v>15</v>
      </c>
      <c r="J14">
        <v>67.921333333333337</v>
      </c>
      <c r="K14" s="1">
        <f>executionTime_15IMGS__3[[#This Row],[NImgs]]*1000/executionTime_15IMGS__3[[#This Row],[mean]]</f>
        <v>220.84372116762529</v>
      </c>
      <c r="L14" s="1">
        <f>$J$2/executionTime_15IMGS__3[[#This Row],[mean]]</f>
        <v>1135.4739355332638</v>
      </c>
      <c r="M14" s="1">
        <f>LOG(executionTime_15IMGS__3[[#This Row],[Blocks]],2)</f>
        <v>12</v>
      </c>
      <c r="O14">
        <v>4096</v>
      </c>
      <c r="P14">
        <v>30</v>
      </c>
      <c r="Q14">
        <v>131.49866666666668</v>
      </c>
      <c r="R14" s="1">
        <f>executionTime_30IMGS__3[[#This Row],[NImgs]]*1000/executionTime_30IMGS__3[[#This Row],[mean]]</f>
        <v>228.13919532770925</v>
      </c>
      <c r="S14" s="1">
        <f>$Q$2/executionTime_30IMGS__3[[#This Row],[mean]]</f>
        <v>790.55877372647626</v>
      </c>
      <c r="T14" s="1">
        <f>LOG(executionTime_30IMGS__3[[#This Row],[Blocks]],2)</f>
        <v>12</v>
      </c>
    </row>
    <row r="15" spans="1:20" x14ac:dyDescent="0.35">
      <c r="A15">
        <v>8192</v>
      </c>
      <c r="B15">
        <v>3</v>
      </c>
      <c r="C15">
        <v>11.071999999999999</v>
      </c>
      <c r="D15" s="1">
        <f>executionTime_3IMGS__3[[#This Row],[NImgs]]*1000/executionTime_3IMGS__3[[#This Row],[mean]]</f>
        <v>270.95375722543355</v>
      </c>
      <c r="E15" s="1">
        <f>$C$2/executionTime_3IMGS__3[[#This Row],[mean]]</f>
        <v>1395.2172145953757</v>
      </c>
      <c r="F15" s="1">
        <f>LOG(executionTime_3IMGS__3[[#This Row],[Blocks]],2)</f>
        <v>13</v>
      </c>
      <c r="H15">
        <v>8192</v>
      </c>
      <c r="I15">
        <v>15</v>
      </c>
      <c r="J15">
        <v>58.865000000000002</v>
      </c>
      <c r="K15" s="1">
        <f>executionTime_15IMGS__3[[#This Row],[NImgs]]*1000/executionTime_15IMGS__3[[#This Row],[mean]]</f>
        <v>254.82035165208526</v>
      </c>
      <c r="L15" s="1">
        <f>$J$2/executionTime_15IMGS__3[[#This Row],[mean]]</f>
        <v>1310.1656955179931</v>
      </c>
      <c r="M15" s="1">
        <f>LOG(executionTime_15IMGS__3[[#This Row],[Blocks]],2)</f>
        <v>13</v>
      </c>
      <c r="O15">
        <v>8192</v>
      </c>
      <c r="P15">
        <v>30</v>
      </c>
      <c r="Q15">
        <v>118.084</v>
      </c>
      <c r="R15" s="1">
        <f>executionTime_30IMGS__3[[#This Row],[NImgs]]*1000/executionTime_30IMGS__3[[#This Row],[mean]]</f>
        <v>254.05643440262864</v>
      </c>
      <c r="S15" s="1">
        <f>$Q$2/executionTime_30IMGS__3[[#This Row],[mean]]</f>
        <v>880.3684213497736</v>
      </c>
      <c r="T15" s="1">
        <f>LOG(executionTime_30IMGS__3[[#This Row],[Blocks]],2)</f>
        <v>13</v>
      </c>
    </row>
    <row r="16" spans="1:20" x14ac:dyDescent="0.35">
      <c r="A16">
        <v>16384</v>
      </c>
      <c r="B16">
        <v>3</v>
      </c>
      <c r="C16">
        <v>9.6810000000000009</v>
      </c>
      <c r="D16" s="1">
        <f>executionTime_3IMGS__3[[#This Row],[NImgs]]*1000/executionTime_3IMGS__3[[#This Row],[mean]]</f>
        <v>309.88534242330337</v>
      </c>
      <c r="E16" s="1">
        <f>$C$2/executionTime_3IMGS__3[[#This Row],[mean]]</f>
        <v>1595.6869125090382</v>
      </c>
      <c r="F16" s="1">
        <f>LOG(executionTime_3IMGS__3[[#This Row],[Blocks]],2)</f>
        <v>14</v>
      </c>
      <c r="H16">
        <v>16384</v>
      </c>
      <c r="I16">
        <v>15</v>
      </c>
      <c r="J16">
        <v>56.013999999999996</v>
      </c>
      <c r="K16" s="1">
        <f>executionTime_15IMGS__3[[#This Row],[NImgs]]*1000/executionTime_15IMGS__3[[#This Row],[mean]]</f>
        <v>267.79019530831579</v>
      </c>
      <c r="L16" s="1">
        <f>$J$2/executionTime_15IMGS__3[[#This Row],[mean]]</f>
        <v>1376.850495709406</v>
      </c>
      <c r="M16" s="1">
        <f>LOG(executionTime_15IMGS__3[[#This Row],[Blocks]],2)</f>
        <v>14</v>
      </c>
      <c r="O16">
        <v>16384</v>
      </c>
      <c r="P16">
        <v>30</v>
      </c>
      <c r="Q16">
        <v>115.95933333333333</v>
      </c>
      <c r="R16" s="1">
        <f>executionTime_30IMGS__3[[#This Row],[NImgs]]*1000/executionTime_30IMGS__3[[#This Row],[mean]]</f>
        <v>258.71138732544171</v>
      </c>
      <c r="S16" s="1">
        <f>$Q$2/executionTime_30IMGS__3[[#This Row],[mean]]</f>
        <v>896.49898527644757</v>
      </c>
      <c r="T16" s="1">
        <f>LOG(executionTime_30IMGS__3[[#This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6C59-3C26-4E5C-9A4B-9399A14A5B22}">
  <dimension ref="A1:K7"/>
  <sheetViews>
    <sheetView workbookViewId="0">
      <selection activeCell="X27" sqref="X27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468.02300000000002</v>
      </c>
      <c r="E2">
        <v>32</v>
      </c>
      <c r="F2">
        <v>15</v>
      </c>
      <c r="G2">
        <v>2279.6179999999999</v>
      </c>
      <c r="I2">
        <v>32</v>
      </c>
      <c r="J2">
        <v>30</v>
      </c>
      <c r="K2">
        <v>4463.53</v>
      </c>
    </row>
    <row r="3" spans="1:11" x14ac:dyDescent="0.35">
      <c r="A3">
        <v>64</v>
      </c>
      <c r="B3">
        <v>3</v>
      </c>
      <c r="C3">
        <v>482.33566666666667</v>
      </c>
      <c r="E3">
        <v>64</v>
      </c>
      <c r="F3">
        <v>15</v>
      </c>
      <c r="G3">
        <v>2260.3946666666666</v>
      </c>
      <c r="I3">
        <v>64</v>
      </c>
      <c r="J3">
        <v>30</v>
      </c>
      <c r="K3">
        <v>4448.0503333333336</v>
      </c>
    </row>
    <row r="4" spans="1:11" x14ac:dyDescent="0.35">
      <c r="A4">
        <v>128</v>
      </c>
      <c r="B4">
        <v>3</v>
      </c>
      <c r="C4">
        <v>502.00700000000001</v>
      </c>
      <c r="E4">
        <v>128</v>
      </c>
      <c r="F4">
        <v>15</v>
      </c>
      <c r="G4">
        <v>2320.5686666666666</v>
      </c>
      <c r="I4">
        <v>128</v>
      </c>
      <c r="J4">
        <v>30</v>
      </c>
      <c r="K4">
        <v>4542.7873333333328</v>
      </c>
    </row>
    <row r="5" spans="1:11" x14ac:dyDescent="0.35">
      <c r="A5">
        <v>256</v>
      </c>
      <c r="B5">
        <v>3</v>
      </c>
      <c r="C5">
        <v>514.08266666666668</v>
      </c>
      <c r="E5">
        <v>256</v>
      </c>
      <c r="F5">
        <v>15</v>
      </c>
      <c r="G5">
        <v>2426.8583333333336</v>
      </c>
      <c r="I5">
        <v>256</v>
      </c>
      <c r="J5">
        <v>30</v>
      </c>
      <c r="K5">
        <v>4674.4926666666661</v>
      </c>
    </row>
    <row r="6" spans="1:11" x14ac:dyDescent="0.35">
      <c r="A6">
        <v>512</v>
      </c>
      <c r="B6">
        <v>3</v>
      </c>
      <c r="C6">
        <v>528.04066666666665</v>
      </c>
      <c r="E6">
        <v>512</v>
      </c>
      <c r="F6">
        <v>15</v>
      </c>
      <c r="G6">
        <v>2515.0073333333335</v>
      </c>
      <c r="I6">
        <v>512</v>
      </c>
      <c r="J6">
        <v>30</v>
      </c>
      <c r="K6">
        <v>4790.4886666666671</v>
      </c>
    </row>
    <row r="7" spans="1:11" x14ac:dyDescent="0.35">
      <c r="A7">
        <v>1024</v>
      </c>
      <c r="B7">
        <v>3</v>
      </c>
      <c r="C7">
        <v>541.28200000000004</v>
      </c>
      <c r="E7">
        <v>1024</v>
      </c>
      <c r="F7">
        <v>15</v>
      </c>
      <c r="G7">
        <v>2631.2336666666665</v>
      </c>
      <c r="I7">
        <v>1024</v>
      </c>
      <c r="J7">
        <v>30</v>
      </c>
      <c r="K7">
        <v>5049.5810000000001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6"/>
  <sheetViews>
    <sheetView workbookViewId="0">
      <selection activeCell="F20" sqref="F20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16014.53</v>
      </c>
      <c r="D2" s="1">
        <f>executionTime_3IMGS__4[[#This Row],[NImgs]]*1000/executionTime_3IMGS__4[[#This Row],[mean]]</f>
        <v>0.18732988105176984</v>
      </c>
      <c r="E2" s="1">
        <f>$C$2/executionTime_3IMGS__4[[#This Row],[mean]]</f>
        <v>1</v>
      </c>
      <c r="F2" s="1">
        <f>LOG(executionTime_3IMGS__4[[#This Row],[Blocks]],2)</f>
        <v>0</v>
      </c>
      <c r="H2">
        <v>1</v>
      </c>
      <c r="I2">
        <v>15</v>
      </c>
      <c r="J2">
        <v>80133.684999999998</v>
      </c>
      <c r="K2" s="1">
        <f>executionTime_15IMGS__4[[#This Row],[NImgs]]*1000/executionTime_15IMGS__4[[#This Row],[mean]]</f>
        <v>0.18718719849211976</v>
      </c>
      <c r="L2" s="1">
        <f>$J$2/executionTime_15IMGS__4[[#This Row],[mean]]</f>
        <v>1</v>
      </c>
      <c r="M2" s="1">
        <f>LOG(executionTime_15IMGS__4[[#This Row],[Blocks]],2)</f>
        <v>0</v>
      </c>
      <c r="O2">
        <v>1</v>
      </c>
      <c r="P2">
        <v>30</v>
      </c>
      <c r="Q2">
        <v>108241.14066666667</v>
      </c>
      <c r="R2" s="1">
        <f>executionTime_30IMGS__4[[#This Row],[NImgs]]*1000/executionTime_30IMGS__4[[#This Row],[mean]]</f>
        <v>0.27715894174088862</v>
      </c>
      <c r="S2" s="1">
        <f>$Q$2/executionTime_30IMGS__4[[#This Row],[mean]]</f>
        <v>1</v>
      </c>
      <c r="T2" s="1">
        <f>LOG(executionTime_30IMGS__4[[#This Row],[Blocks]],2)</f>
        <v>0</v>
      </c>
    </row>
    <row r="3" spans="1:20" x14ac:dyDescent="0.35">
      <c r="A3">
        <v>2</v>
      </c>
      <c r="B3">
        <v>3</v>
      </c>
      <c r="C3">
        <v>8001.8233333333337</v>
      </c>
      <c r="D3" s="1">
        <f>executionTime_3IMGS__4[[#This Row],[NImgs]]*1000/executionTime_3IMGS__4[[#This Row],[mean]]</f>
        <v>0.37491455072531382</v>
      </c>
      <c r="E3" s="1">
        <f>$C$2/executionTime_3IMGS__4[[#This Row],[mean]]</f>
        <v>2.001360106675687</v>
      </c>
      <c r="F3" s="1">
        <f>LOG(executionTime_3IMGS__4[[#This Row],[Blocks]],2)</f>
        <v>1</v>
      </c>
      <c r="H3">
        <v>2</v>
      </c>
      <c r="I3">
        <v>15</v>
      </c>
      <c r="J3">
        <v>39819.73066666667</v>
      </c>
      <c r="K3" s="1">
        <f>executionTime_15IMGS__4[[#This Row],[NImgs]]*1000/executionTime_15IMGS__4[[#This Row],[mean]]</f>
        <v>0.37669767597289622</v>
      </c>
      <c r="L3" s="1">
        <f>$J$2/executionTime_15IMGS__4[[#This Row],[mean]]</f>
        <v>2.012411527109609</v>
      </c>
      <c r="M3" s="1">
        <f>LOG(executionTime_15IMGS__4[[#This Row],[Blocks]],2)</f>
        <v>1</v>
      </c>
      <c r="O3">
        <v>2</v>
      </c>
      <c r="P3">
        <v>30</v>
      </c>
      <c r="Q3">
        <v>79675.700333333341</v>
      </c>
      <c r="R3" s="1">
        <f>executionTime_30IMGS__4[[#This Row],[NImgs]]*1000/executionTime_30IMGS__4[[#This Row],[mean]]</f>
        <v>0.3765263420903891</v>
      </c>
      <c r="S3" s="1">
        <f>$Q$2/executionTime_30IMGS__4[[#This Row],[mean]]</f>
        <v>1.3585213586303755</v>
      </c>
      <c r="T3" s="1">
        <f>LOG(executionTime_30IMGS__4[[#This Row],[Blocks]],2)</f>
        <v>1</v>
      </c>
    </row>
    <row r="4" spans="1:20" x14ac:dyDescent="0.35">
      <c r="A4">
        <v>4</v>
      </c>
      <c r="B4">
        <v>3</v>
      </c>
      <c r="C4">
        <v>4019.8863333333334</v>
      </c>
      <c r="D4" s="1">
        <f>executionTime_3IMGS__4[[#This Row],[NImgs]]*1000/executionTime_3IMGS__4[[#This Row],[mean]]</f>
        <v>0.74628975827591804</v>
      </c>
      <c r="E4" s="1">
        <f>$C$2/executionTime_3IMGS__4[[#This Row],[mean]]</f>
        <v>3.9838265742008128</v>
      </c>
      <c r="F4" s="1">
        <f>LOG(executionTime_3IMGS__4[[#This Row],[Blocks]],2)</f>
        <v>2</v>
      </c>
      <c r="H4">
        <v>4</v>
      </c>
      <c r="I4">
        <v>15</v>
      </c>
      <c r="J4">
        <v>19793.817666666666</v>
      </c>
      <c r="K4" s="1">
        <f>executionTime_15IMGS__4[[#This Row],[NImgs]]*1000/executionTime_15IMGS__4[[#This Row],[mean]]</f>
        <v>0.75781237619766562</v>
      </c>
      <c r="L4" s="1">
        <f>$J$2/executionTime_15IMGS__4[[#This Row],[mean]]</f>
        <v>4.0484198828883491</v>
      </c>
      <c r="M4" s="1">
        <f>LOG(executionTime_15IMGS__4[[#This Row],[Blocks]],2)</f>
        <v>2</v>
      </c>
      <c r="O4">
        <v>4</v>
      </c>
      <c r="P4">
        <v>30</v>
      </c>
      <c r="Q4">
        <v>39798.580666666669</v>
      </c>
      <c r="R4" s="1">
        <f>executionTime_30IMGS__4[[#This Row],[NImgs]]*1000/executionTime_30IMGS__4[[#This Row],[mean]]</f>
        <v>0.75379572581407461</v>
      </c>
      <c r="S4" s="1">
        <f>$Q$2/executionTime_30IMGS__4[[#This Row],[mean]]</f>
        <v>2.7197236397257787</v>
      </c>
      <c r="T4" s="1">
        <f>LOG(executionTime_30IMGS__4[[#This Row],[Blocks]],2)</f>
        <v>2</v>
      </c>
    </row>
    <row r="5" spans="1:20" x14ac:dyDescent="0.35">
      <c r="A5">
        <v>8</v>
      </c>
      <c r="B5">
        <v>3</v>
      </c>
      <c r="C5">
        <v>2036.5973333333334</v>
      </c>
      <c r="D5" s="1">
        <f>executionTime_3IMGS__4[[#This Row],[NImgs]]*1000/executionTime_3IMGS__4[[#This Row],[mean]]</f>
        <v>1.4730452362371746</v>
      </c>
      <c r="E5" s="1">
        <f>$C$2/executionTime_3IMGS__4[[#This Row],[mean]]</f>
        <v>7.8633757090257737</v>
      </c>
      <c r="F5" s="1">
        <f>LOG(executionTime_3IMGS__4[[#This Row],[Blocks]],2)</f>
        <v>3</v>
      </c>
      <c r="H5">
        <v>8</v>
      </c>
      <c r="I5">
        <v>15</v>
      </c>
      <c r="J5">
        <v>9960.5446666666667</v>
      </c>
      <c r="K5" s="1">
        <f>executionTime_15IMGS__4[[#This Row],[NImgs]]*1000/executionTime_15IMGS__4[[#This Row],[mean]]</f>
        <v>1.5059417433464315</v>
      </c>
      <c r="L5" s="1">
        <f>$J$2/executionTime_15IMGS__4[[#This Row],[mean]]</f>
        <v>8.0451107526449182</v>
      </c>
      <c r="M5" s="1">
        <f>LOG(executionTime_15IMGS__4[[#This Row],[Blocks]],2)</f>
        <v>3</v>
      </c>
      <c r="O5">
        <v>8</v>
      </c>
      <c r="P5">
        <v>30</v>
      </c>
      <c r="Q5">
        <v>19738.716</v>
      </c>
      <c r="R5" s="1">
        <f>executionTime_30IMGS__4[[#This Row],[NImgs]]*1000/executionTime_30IMGS__4[[#This Row],[mean]]</f>
        <v>1.5198556988205312</v>
      </c>
      <c r="S5" s="1">
        <f>$Q$2/executionTime_30IMGS__4[[#This Row],[mean]]</f>
        <v>5.4836971496356028</v>
      </c>
      <c r="T5" s="1">
        <f>LOG(executionTime_30IMGS__4[[#This Row],[Blocks]],2)</f>
        <v>3</v>
      </c>
    </row>
    <row r="6" spans="1:20" x14ac:dyDescent="0.35">
      <c r="A6">
        <v>16</v>
      </c>
      <c r="B6">
        <v>3</v>
      </c>
      <c r="C6">
        <v>1034.146</v>
      </c>
      <c r="D6" s="1">
        <f>executionTime_3IMGS__4[[#This Row],[NImgs]]*1000/executionTime_3IMGS__4[[#This Row],[mean]]</f>
        <v>2.9009443540854001</v>
      </c>
      <c r="E6" s="1">
        <f>$C$2/executionTime_3IMGS__4[[#This Row],[mean]]</f>
        <v>15.485753462277088</v>
      </c>
      <c r="F6" s="1">
        <f>LOG(executionTime_3IMGS__4[[#This Row],[Blocks]],2)</f>
        <v>4</v>
      </c>
      <c r="H6">
        <v>16</v>
      </c>
      <c r="I6">
        <v>15</v>
      </c>
      <c r="J6">
        <v>5004.3470000000007</v>
      </c>
      <c r="K6" s="1">
        <f>executionTime_15IMGS__4[[#This Row],[NImgs]]*1000/executionTime_15IMGS__4[[#This Row],[mean]]</f>
        <v>2.9973940655993676</v>
      </c>
      <c r="L6" s="1">
        <f>$J$2/executionTime_15IMGS__4[[#This Row],[mean]]</f>
        <v>16.012815458240603</v>
      </c>
      <c r="M6" s="1">
        <f>LOG(executionTime_15IMGS__4[[#This Row],[Blocks]],2)</f>
        <v>4</v>
      </c>
      <c r="O6">
        <v>16</v>
      </c>
      <c r="P6">
        <v>30</v>
      </c>
      <c r="Q6">
        <v>9916.8073333333341</v>
      </c>
      <c r="R6" s="1">
        <f>executionTime_30IMGS__4[[#This Row],[NImgs]]*1000/executionTime_30IMGS__4[[#This Row],[mean]]</f>
        <v>3.025167172418596</v>
      </c>
      <c r="S6" s="1">
        <f>$Q$2/executionTime_30IMGS__4[[#This Row],[mean]]</f>
        <v>10.914918181664785</v>
      </c>
      <c r="T6" s="1">
        <f>LOG(executionTime_30IMGS__4[[#This Row],[Blocks]],2)</f>
        <v>4</v>
      </c>
    </row>
    <row r="7" spans="1:20" x14ac:dyDescent="0.35">
      <c r="A7">
        <v>32</v>
      </c>
      <c r="B7">
        <v>3</v>
      </c>
      <c r="C7">
        <v>522.94399999999996</v>
      </c>
      <c r="D7" s="1">
        <f>executionTime_3IMGS__4[[#This Row],[NImgs]]*1000/executionTime_3IMGS__4[[#This Row],[mean]]</f>
        <v>5.7367519275486485</v>
      </c>
      <c r="E7" s="1">
        <f>$C$2/executionTime_3IMGS__4[[#This Row],[mean]]</f>
        <v>30.62379528209522</v>
      </c>
      <c r="F7" s="1">
        <f>LOG(executionTime_3IMGS__4[[#This Row],[Blocks]],2)</f>
        <v>5</v>
      </c>
      <c r="H7">
        <v>32</v>
      </c>
      <c r="I7">
        <v>15</v>
      </c>
      <c r="J7">
        <v>2553.933</v>
      </c>
      <c r="K7" s="1">
        <f>executionTime_15IMGS__4[[#This Row],[NImgs]]*1000/executionTime_15IMGS__4[[#This Row],[mean]]</f>
        <v>5.8732942485178743</v>
      </c>
      <c r="L7" s="1">
        <f>$J$2/executionTime_15IMGS__4[[#This Row],[mean]]</f>
        <v>31.376580748202869</v>
      </c>
      <c r="M7" s="1">
        <f>LOG(executionTime_15IMGS__4[[#This Row],[Blocks]],2)</f>
        <v>5</v>
      </c>
      <c r="O7">
        <v>32</v>
      </c>
      <c r="P7">
        <v>30</v>
      </c>
      <c r="Q7">
        <v>5029.5136666666667</v>
      </c>
      <c r="R7" s="1">
        <f>executionTime_30IMGS__4[[#This Row],[NImgs]]*1000/executionTime_30IMGS__4[[#This Row],[mean]]</f>
        <v>5.9647914268185369</v>
      </c>
      <c r="S7" s="1">
        <f>$Q$2/executionTime_30IMGS__4[[#This Row],[mean]]</f>
        <v>21.521194262586423</v>
      </c>
      <c r="T7" s="1">
        <f>LOG(executionTime_30IMGS__4[[#This Row],[Blocks]],2)</f>
        <v>5</v>
      </c>
    </row>
    <row r="8" spans="1:20" x14ac:dyDescent="0.35">
      <c r="A8">
        <v>64</v>
      </c>
      <c r="B8">
        <v>3</v>
      </c>
      <c r="C8">
        <v>267.78966666666668</v>
      </c>
      <c r="D8" s="1">
        <f>executionTime_3IMGS__4[[#This Row],[NImgs]]*1000/executionTime_3IMGS__4[[#This Row],[mean]]</f>
        <v>11.202822115366661</v>
      </c>
      <c r="E8" s="1">
        <f>$C$2/executionTime_3IMGS__4[[#This Row],[mean]]</f>
        <v>59.802643617067623</v>
      </c>
      <c r="F8" s="1">
        <f>LOG(executionTime_3IMGS__4[[#This Row],[Blocks]],2)</f>
        <v>6</v>
      </c>
      <c r="H8">
        <v>64</v>
      </c>
      <c r="I8">
        <v>15</v>
      </c>
      <c r="J8">
        <v>1316.3143333333333</v>
      </c>
      <c r="K8" s="1">
        <f>executionTime_15IMGS__4[[#This Row],[NImgs]]*1000/executionTime_15IMGS__4[[#This Row],[mean]]</f>
        <v>11.395454429197891</v>
      </c>
      <c r="L8" s="1">
        <f>$J$2/executionTime_15IMGS__4[[#This Row],[mean]]</f>
        <v>60.877317044079902</v>
      </c>
      <c r="M8" s="1">
        <f>LOG(executionTime_15IMGS__4[[#This Row],[Blocks]],2)</f>
        <v>6</v>
      </c>
      <c r="O8">
        <v>64</v>
      </c>
      <c r="P8">
        <v>30</v>
      </c>
      <c r="Q8">
        <v>2558.0486666666666</v>
      </c>
      <c r="R8" s="1">
        <f>executionTime_30IMGS__4[[#This Row],[NImgs]]*1000/executionTime_30IMGS__4[[#This Row],[mean]]</f>
        <v>11.727689309012364</v>
      </c>
      <c r="S8" s="1">
        <f>$Q$2/executionTime_30IMGS__4[[#This Row],[mean]]</f>
        <v>42.313948939725677</v>
      </c>
      <c r="T8" s="1">
        <f>LOG(executionTime_30IMGS__4[[#This Row],[Blocks]],2)</f>
        <v>6</v>
      </c>
    </row>
    <row r="9" spans="1:20" x14ac:dyDescent="0.35">
      <c r="A9">
        <v>128</v>
      </c>
      <c r="B9">
        <v>3</v>
      </c>
      <c r="C9">
        <v>143.85133333333334</v>
      </c>
      <c r="D9" s="1">
        <f>executionTime_3IMGS__4[[#This Row],[NImgs]]*1000/executionTime_3IMGS__4[[#This Row],[mean]]</f>
        <v>20.854864049458467</v>
      </c>
      <c r="E9" s="1">
        <f>$C$2/executionTime_3IMGS__4[[#This Row],[mean]]</f>
        <v>111.32694865532471</v>
      </c>
      <c r="F9" s="1">
        <f>LOG(executionTime_3IMGS__4[[#This Row],[Blocks]],2)</f>
        <v>7</v>
      </c>
      <c r="H9">
        <v>128</v>
      </c>
      <c r="I9">
        <v>15</v>
      </c>
      <c r="J9">
        <v>685.30166666666662</v>
      </c>
      <c r="K9" s="1">
        <f>executionTime_15IMGS__4[[#This Row],[NImgs]]*1000/executionTime_15IMGS__4[[#This Row],[mean]]</f>
        <v>21.888170902838411</v>
      </c>
      <c r="L9" s="1">
        <f>$J$2/executionTime_15IMGS__4[[#This Row],[mean]]</f>
        <v>116.93198615694791</v>
      </c>
      <c r="M9" s="1">
        <f>LOG(executionTime_15IMGS__4[[#This Row],[Blocks]],2)</f>
        <v>7</v>
      </c>
      <c r="O9">
        <v>128</v>
      </c>
      <c r="P9">
        <v>30</v>
      </c>
      <c r="Q9">
        <v>1337.9953333333333</v>
      </c>
      <c r="R9" s="1">
        <f>executionTime_30IMGS__4[[#This Row],[NImgs]]*1000/executionTime_30IMGS__4[[#This Row],[mean]]</f>
        <v>22.4216028655805</v>
      </c>
      <c r="S9" s="1">
        <f>$Q$2/executionTime_30IMGS__4[[#This Row],[mean]]</f>
        <v>80.897995658181173</v>
      </c>
      <c r="T9" s="1">
        <f>LOG(executionTime_30IMGS__4[[#This Row],[Blocks]],2)</f>
        <v>7</v>
      </c>
    </row>
    <row r="10" spans="1:20" x14ac:dyDescent="0.35">
      <c r="A10">
        <v>256</v>
      </c>
      <c r="B10">
        <v>3</v>
      </c>
      <c r="C10">
        <v>79.962000000000003</v>
      </c>
      <c r="D10" s="1">
        <f>executionTime_3IMGS__4[[#This Row],[NImgs]]*1000/executionTime_3IMGS__4[[#This Row],[mean]]</f>
        <v>37.517820964958354</v>
      </c>
      <c r="E10" s="1">
        <f>$C$2/executionTime_3IMGS__4[[#This Row],[mean]]</f>
        <v>200.27675645931816</v>
      </c>
      <c r="F10" s="1">
        <f>LOG(executionTime_3IMGS__4[[#This Row],[Blocks]],2)</f>
        <v>8</v>
      </c>
      <c r="H10">
        <v>256</v>
      </c>
      <c r="I10">
        <v>15</v>
      </c>
      <c r="J10">
        <v>352.24</v>
      </c>
      <c r="K10" s="1">
        <f>executionTime_15IMGS__4[[#This Row],[NImgs]]*1000/executionTime_15IMGS__4[[#This Row],[mean]]</f>
        <v>42.584601408130816</v>
      </c>
      <c r="L10" s="1">
        <f>$J$2/executionTime_15IMGS__4[[#This Row],[mean]]</f>
        <v>227.49740233931408</v>
      </c>
      <c r="M10" s="1">
        <f>LOG(executionTime_15IMGS__4[[#This Row],[Blocks]],2)</f>
        <v>8</v>
      </c>
      <c r="O10">
        <v>256</v>
      </c>
      <c r="P10">
        <v>30</v>
      </c>
      <c r="Q10">
        <v>706.39300000000003</v>
      </c>
      <c r="R10" s="1">
        <f>executionTime_30IMGS__4[[#This Row],[NImgs]]*1000/executionTime_30IMGS__4[[#This Row],[mean]]</f>
        <v>42.469277017184481</v>
      </c>
      <c r="S10" s="1">
        <f>$Q$2/executionTime_30IMGS__4[[#This Row],[mean]]</f>
        <v>153.23076625428999</v>
      </c>
      <c r="T10" s="1">
        <f>LOG(executionTime_30IMGS__4[[#This Row],[Blocks]],2)</f>
        <v>8</v>
      </c>
    </row>
    <row r="11" spans="1:20" x14ac:dyDescent="0.35">
      <c r="A11">
        <v>512</v>
      </c>
      <c r="B11">
        <v>3</v>
      </c>
      <c r="C11">
        <v>42.320999999999998</v>
      </c>
      <c r="D11" s="1">
        <f>executionTime_3IMGS__4[[#This Row],[NImgs]]*1000/executionTime_3IMGS__4[[#This Row],[mean]]</f>
        <v>70.886793790316872</v>
      </c>
      <c r="E11" s="1">
        <f>$C$2/executionTime_3IMGS__4[[#This Row],[mean]]</f>
        <v>378.40622858628109</v>
      </c>
      <c r="F11" s="1">
        <f>LOG(executionTime_3IMGS__4[[#This Row],[Blocks]],2)</f>
        <v>9</v>
      </c>
      <c r="H11">
        <v>512</v>
      </c>
      <c r="I11">
        <v>15</v>
      </c>
      <c r="J11">
        <v>182.762</v>
      </c>
      <c r="K11" s="1">
        <f>executionTime_15IMGS__4[[#This Row],[NImgs]]*1000/executionTime_15IMGS__4[[#This Row],[mean]]</f>
        <v>82.073954104244862</v>
      </c>
      <c r="L11" s="1">
        <f>$J$2/executionTime_15IMGS__4[[#This Row],[mean]]</f>
        <v>438.45922565960097</v>
      </c>
      <c r="M11" s="1">
        <f>LOG(executionTime_15IMGS__4[[#This Row],[Blocks]],2)</f>
        <v>9</v>
      </c>
      <c r="O11">
        <v>512</v>
      </c>
      <c r="P11">
        <v>30</v>
      </c>
      <c r="Q11">
        <v>371.57133333333337</v>
      </c>
      <c r="R11" s="1">
        <f>executionTime_30IMGS__4[[#This Row],[NImgs]]*1000/executionTime_30IMGS__4[[#This Row],[mean]]</f>
        <v>80.738198318133612</v>
      </c>
      <c r="S11" s="1">
        <f>$Q$2/executionTime_30IMGS__4[[#This Row],[mean]]</f>
        <v>291.30648937754438</v>
      </c>
      <c r="T11" s="1">
        <f>LOG(executionTime_30IMGS__4[[#This Row],[Blocks]],2)</f>
        <v>9</v>
      </c>
    </row>
    <row r="12" spans="1:20" x14ac:dyDescent="0.35">
      <c r="A12">
        <v>1024</v>
      </c>
      <c r="B12">
        <v>3</v>
      </c>
      <c r="C12">
        <v>28.318666666666669</v>
      </c>
      <c r="D12" s="1">
        <f>executionTime_3IMGS__4[[#This Row],[NImgs]]*1000/executionTime_3IMGS__4[[#This Row],[mean]]</f>
        <v>105.9371910165262</v>
      </c>
      <c r="E12" s="1">
        <f>$C$2/executionTime_3IMGS__4[[#This Row],[mean]]</f>
        <v>565.51144121662981</v>
      </c>
      <c r="F12" s="1">
        <f>LOG(executionTime_3IMGS__4[[#This Row],[Blocks]],2)</f>
        <v>10</v>
      </c>
      <c r="H12">
        <v>1024</v>
      </c>
      <c r="I12">
        <v>15</v>
      </c>
      <c r="J12">
        <v>105.63766666666668</v>
      </c>
      <c r="K12" s="1">
        <f>executionTime_15IMGS__4[[#This Row],[NImgs]]*1000/executionTime_15IMGS__4[[#This Row],[mean]]</f>
        <v>141.99480614553519</v>
      </c>
      <c r="L12" s="1">
        <f>$J$2/executionTime_15IMGS__4[[#This Row],[mean]]</f>
        <v>758.57113782015881</v>
      </c>
      <c r="M12" s="1">
        <f>LOG(executionTime_15IMGS__4[[#This Row],[Blocks]],2)</f>
        <v>10</v>
      </c>
      <c r="O12">
        <v>1024</v>
      </c>
      <c r="P12">
        <v>30</v>
      </c>
      <c r="Q12">
        <v>209.17933333333332</v>
      </c>
      <c r="R12" s="1">
        <f>executionTime_30IMGS__4[[#This Row],[NImgs]]*1000/executionTime_30IMGS__4[[#This Row],[mean]]</f>
        <v>143.41760977024501</v>
      </c>
      <c r="S12" s="1">
        <f>$Q$2/executionTime_30IMGS__4[[#This Row],[mean]]</f>
        <v>517.4561891072733</v>
      </c>
      <c r="T12" s="1">
        <f>LOG(executionTime_30IMGS__4[[#This Row],[Blocks]],2)</f>
        <v>10</v>
      </c>
    </row>
    <row r="13" spans="1:20" x14ac:dyDescent="0.35">
      <c r="A13">
        <v>2048</v>
      </c>
      <c r="B13">
        <v>3</v>
      </c>
      <c r="C13">
        <v>26.451333333333334</v>
      </c>
      <c r="D13" s="1">
        <f>executionTime_3IMGS__4[[#This Row],[NImgs]]*1000/executionTime_3IMGS__4[[#This Row],[mean]]</f>
        <v>113.41583285026589</v>
      </c>
      <c r="E13" s="1">
        <f>$C$2/executionTime_3IMGS__4[[#This Row],[mean]]</f>
        <v>605.43375255185629</v>
      </c>
      <c r="F13" s="1">
        <f>LOG(executionTime_3IMGS__4[[#This Row],[Blocks]],2)</f>
        <v>11</v>
      </c>
      <c r="H13">
        <v>2048</v>
      </c>
      <c r="I13">
        <v>15</v>
      </c>
      <c r="J13">
        <v>95.166666666666671</v>
      </c>
      <c r="K13" s="1">
        <f>executionTime_15IMGS__4[[#This Row],[NImgs]]*1000/executionTime_15IMGS__4[[#This Row],[mean]]</f>
        <v>157.61821366024517</v>
      </c>
      <c r="L13" s="1">
        <f>$J$2/executionTime_15IMGS__4[[#This Row],[mean]]</f>
        <v>842.03521891418552</v>
      </c>
      <c r="M13" s="1">
        <f>LOG(executionTime_15IMGS__4[[#This Row],[Blocks]],2)</f>
        <v>11</v>
      </c>
      <c r="O13">
        <v>2048</v>
      </c>
      <c r="P13">
        <v>30</v>
      </c>
      <c r="Q13">
        <v>166.49199999999999</v>
      </c>
      <c r="R13" s="1">
        <f>executionTime_30IMGS__4[[#This Row],[NImgs]]*1000/executionTime_30IMGS__4[[#This Row],[mean]]</f>
        <v>180.18883790212143</v>
      </c>
      <c r="S13" s="1">
        <f>$Q$2/executionTime_30IMGS__4[[#This Row],[mean]]</f>
        <v>650.12817833089082</v>
      </c>
      <c r="T13" s="1">
        <f>LOG(executionTime_30IMGS__4[[#This Row],[Blocks]],2)</f>
        <v>11</v>
      </c>
    </row>
    <row r="14" spans="1:20" x14ac:dyDescent="0.35">
      <c r="A14">
        <v>4096</v>
      </c>
      <c r="B14">
        <v>3</v>
      </c>
      <c r="C14">
        <v>21.628</v>
      </c>
      <c r="D14" s="1">
        <f>executionTime_3IMGS__4[[#This Row],[NImgs]]*1000/executionTime_3IMGS__4[[#This Row],[mean]]</f>
        <v>138.70908082115776</v>
      </c>
      <c r="E14" s="1">
        <f>$C$2/executionTime_3IMGS__4[[#This Row],[mean]]</f>
        <v>740.45357869428517</v>
      </c>
      <c r="F14" s="1">
        <f>LOG(executionTime_3IMGS__4[[#This Row],[Blocks]],2)</f>
        <v>12</v>
      </c>
      <c r="H14">
        <v>4096</v>
      </c>
      <c r="I14">
        <v>15</v>
      </c>
      <c r="J14">
        <v>78.246333333333325</v>
      </c>
      <c r="K14" s="1">
        <f>executionTime_15IMGS__4[[#This Row],[NImgs]]*1000/executionTime_15IMGS__4[[#This Row],[mean]]</f>
        <v>191.70227358896477</v>
      </c>
      <c r="L14" s="1">
        <f>$J$2/executionTime_15IMGS__4[[#This Row],[mean]]</f>
        <v>1024.1206403707949</v>
      </c>
      <c r="M14" s="1">
        <f>LOG(executionTime_15IMGS__4[[#This Row],[Blocks]],2)</f>
        <v>12</v>
      </c>
      <c r="O14">
        <v>4096</v>
      </c>
      <c r="P14">
        <v>30</v>
      </c>
      <c r="Q14">
        <v>143.69400000000002</v>
      </c>
      <c r="R14" s="1">
        <f>executionTime_30IMGS__4[[#This Row],[NImgs]]*1000/executionTime_30IMGS__4[[#This Row],[mean]]</f>
        <v>208.77698442523695</v>
      </c>
      <c r="S14" s="1">
        <f>$Q$2/executionTime_30IMGS__4[[#This Row],[mean]]</f>
        <v>753.27529797115164</v>
      </c>
      <c r="T14" s="1">
        <f>LOG(executionTime_30IMGS__4[[#This Row],[Blocks]],2)</f>
        <v>12</v>
      </c>
    </row>
    <row r="15" spans="1:20" x14ac:dyDescent="0.35">
      <c r="A15">
        <v>8192</v>
      </c>
      <c r="B15">
        <v>3</v>
      </c>
      <c r="C15">
        <v>19.201333333333334</v>
      </c>
      <c r="D15" s="1">
        <f>executionTime_3IMGS__4[[#This Row],[NImgs]]*1000/executionTime_3IMGS__4[[#This Row],[mean]]</f>
        <v>156.23915005902367</v>
      </c>
      <c r="E15" s="1">
        <f>$C$2/executionTime_3IMGS__4[[#This Row],[mean]]</f>
        <v>834.03218526491219</v>
      </c>
      <c r="F15" s="1">
        <f>LOG(executionTime_3IMGS__4[[#This Row],[Blocks]],2)</f>
        <v>13</v>
      </c>
      <c r="H15">
        <v>8192</v>
      </c>
      <c r="I15">
        <v>15</v>
      </c>
      <c r="J15">
        <v>68.168999999999997</v>
      </c>
      <c r="K15" s="1">
        <f>executionTime_15IMGS__4[[#This Row],[NImgs]]*1000/executionTime_15IMGS__4[[#This Row],[mean]]</f>
        <v>220.04136777714211</v>
      </c>
      <c r="L15" s="1">
        <f>$J$2/executionTime_15IMGS__4[[#This Row],[mean]]</f>
        <v>1175.5150434948437</v>
      </c>
      <c r="M15" s="1">
        <f>LOG(executionTime_15IMGS__4[[#This Row],[Blocks]],2)</f>
        <v>13</v>
      </c>
      <c r="O15">
        <v>8192</v>
      </c>
      <c r="P15">
        <v>30</v>
      </c>
      <c r="Q15">
        <v>130.036</v>
      </c>
      <c r="R15" s="1">
        <f>executionTime_30IMGS__4[[#This Row],[NImgs]]*1000/executionTime_30IMGS__4[[#This Row],[mean]]</f>
        <v>230.70534313574703</v>
      </c>
      <c r="S15" s="1">
        <f>$Q$2/executionTime_30IMGS__4[[#This Row],[mean]]</f>
        <v>832.39364996359984</v>
      </c>
      <c r="T15" s="1">
        <f>LOG(executionTime_30IMGS__4[[#This Row],[Blocks]],2)</f>
        <v>13</v>
      </c>
    </row>
    <row r="16" spans="1:20" x14ac:dyDescent="0.35">
      <c r="A16">
        <v>16384</v>
      </c>
      <c r="B16">
        <v>3</v>
      </c>
      <c r="C16">
        <v>19.139333333333333</v>
      </c>
      <c r="D16" s="1">
        <f>executionTime_3IMGS__4[[#This Row],[NImgs]]*1000/executionTime_3IMGS__4[[#This Row],[mean]]</f>
        <v>156.74527151764255</v>
      </c>
      <c r="E16" s="1">
        <f>$C$2/executionTime_3IMGS__4[[#This Row],[mean]]</f>
        <v>836.73395102581071</v>
      </c>
      <c r="F16" s="1">
        <f>LOG(executionTime_3IMGS__4[[#This Row],[Blocks]],2)</f>
        <v>14</v>
      </c>
      <c r="H16">
        <v>16384</v>
      </c>
      <c r="I16">
        <v>15</v>
      </c>
      <c r="J16">
        <v>64.977000000000004</v>
      </c>
      <c r="K16" s="1">
        <f>executionTime_15IMGS__4[[#This Row],[NImgs]]*1000/executionTime_15IMGS__4[[#This Row],[mean]]</f>
        <v>230.8509164781384</v>
      </c>
      <c r="L16" s="1">
        <f>$J$2/executionTime_15IMGS__4[[#This Row],[mean]]</f>
        <v>1233.2623082013633</v>
      </c>
      <c r="M16" s="1">
        <f>LOG(executionTime_15IMGS__4[[#This Row],[Blocks]],2)</f>
        <v>14</v>
      </c>
      <c r="O16">
        <v>16384</v>
      </c>
      <c r="P16">
        <v>30</v>
      </c>
      <c r="Q16">
        <v>127.89500000000001</v>
      </c>
      <c r="R16" s="1">
        <f>executionTime_30IMGS__4[[#This Row],[NImgs]]*1000/executionTime_30IMGS__4[[#This Row],[mean]]</f>
        <v>234.56741858555844</v>
      </c>
      <c r="S16" s="1">
        <f>$Q$2/executionTime_30IMGS__4[[#This Row],[mean]]</f>
        <v>846.32816503121046</v>
      </c>
      <c r="T16" s="1">
        <f>LOG(executionTime_30IMGS__4[[#This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3992-BA2B-40E5-BC0E-E0B11EA001AC}">
  <dimension ref="A1:K7"/>
  <sheetViews>
    <sheetView tabSelected="1" workbookViewId="0">
      <selection activeCell="V20" sqref="V20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541.69600000000003</v>
      </c>
      <c r="E2">
        <v>32</v>
      </c>
      <c r="F2">
        <v>15</v>
      </c>
      <c r="G2">
        <v>2457.3336666666664</v>
      </c>
      <c r="I2">
        <v>32</v>
      </c>
      <c r="J2">
        <v>30</v>
      </c>
      <c r="K2">
        <v>4825.9006666666664</v>
      </c>
    </row>
    <row r="3" spans="1:11" x14ac:dyDescent="0.35">
      <c r="A3">
        <v>64</v>
      </c>
      <c r="B3">
        <v>3</v>
      </c>
      <c r="C3">
        <v>524.93833333333339</v>
      </c>
      <c r="E3">
        <v>64</v>
      </c>
      <c r="F3">
        <v>15</v>
      </c>
      <c r="G3">
        <v>2460.8316666666665</v>
      </c>
      <c r="I3">
        <v>64</v>
      </c>
      <c r="J3">
        <v>30</v>
      </c>
      <c r="K3">
        <v>4824.721333333333</v>
      </c>
    </row>
    <row r="4" spans="1:11" x14ac:dyDescent="0.35">
      <c r="A4">
        <v>128</v>
      </c>
      <c r="B4">
        <v>3</v>
      </c>
      <c r="C4">
        <v>553.36466666666672</v>
      </c>
      <c r="E4">
        <v>128</v>
      </c>
      <c r="F4">
        <v>15</v>
      </c>
      <c r="G4">
        <v>2514.0169999999998</v>
      </c>
      <c r="I4">
        <v>128</v>
      </c>
      <c r="J4">
        <v>30</v>
      </c>
      <c r="K4">
        <v>4905.4026666666668</v>
      </c>
    </row>
    <row r="5" spans="1:11" x14ac:dyDescent="0.35">
      <c r="A5">
        <v>256</v>
      </c>
      <c r="B5">
        <v>3</v>
      </c>
      <c r="C5">
        <v>561.35</v>
      </c>
      <c r="E5">
        <v>256</v>
      </c>
      <c r="F5">
        <v>15</v>
      </c>
      <c r="G5">
        <v>2613.6956666666665</v>
      </c>
      <c r="I5">
        <v>256</v>
      </c>
      <c r="J5">
        <v>30</v>
      </c>
      <c r="K5">
        <v>5053.5986666666668</v>
      </c>
    </row>
    <row r="6" spans="1:11" x14ac:dyDescent="0.35">
      <c r="A6">
        <v>512</v>
      </c>
      <c r="B6">
        <v>3</v>
      </c>
      <c r="C6">
        <v>577.10299999999995</v>
      </c>
      <c r="E6">
        <v>512</v>
      </c>
      <c r="F6">
        <v>15</v>
      </c>
      <c r="G6">
        <v>2744.172</v>
      </c>
      <c r="I6">
        <v>512</v>
      </c>
      <c r="J6">
        <v>30</v>
      </c>
      <c r="K6">
        <v>5224.7833333333338</v>
      </c>
    </row>
    <row r="7" spans="1:11" x14ac:dyDescent="0.35">
      <c r="A7">
        <v>1024</v>
      </c>
      <c r="B7">
        <v>3</v>
      </c>
      <c r="C7">
        <v>594.67999999999995</v>
      </c>
      <c r="E7">
        <v>1024</v>
      </c>
      <c r="F7">
        <v>15</v>
      </c>
      <c r="G7">
        <v>2840.9056666666665</v>
      </c>
      <c r="I7">
        <v>1024</v>
      </c>
      <c r="J7">
        <v>30</v>
      </c>
      <c r="K7">
        <v>5424.2453333333333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18B-8708-4B62-AEC9-7E43AF4E3DAB}">
  <dimension ref="A1:T10"/>
  <sheetViews>
    <sheetView workbookViewId="0">
      <selection activeCell="E17" sqref="E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212.10766666666666</v>
      </c>
      <c r="D2">
        <f>executionTime_30IMGS__5[[#This Row],[NImgs]]*1000/executionTime_30IMGS__5[[#This Row],[mean]]</f>
        <v>141.43760322980626</v>
      </c>
      <c r="E2">
        <f>$C$2/executionTime_30IMGS__5[[#This Row],[mean]]</f>
        <v>1</v>
      </c>
      <c r="F2">
        <f>LOG(executionTime_30IMGS__5[[#This Row],[Threads]],2)</f>
        <v>15</v>
      </c>
      <c r="H2">
        <v>32768</v>
      </c>
      <c r="I2">
        <v>100</v>
      </c>
      <c r="J2">
        <v>647.22166666666669</v>
      </c>
      <c r="K2">
        <f>executionTime_100IMGS[[#This Row],[NImgs]]*1000/executionTime_100IMGS[[#This Row],[mean]]</f>
        <v>154.50657039190591</v>
      </c>
      <c r="L2">
        <f>$J$2/executionTime_100IMGS[[#This Row],[mean]]</f>
        <v>1</v>
      </c>
      <c r="M2">
        <f>LOG(executionTime_100IMGS[[#This Row],[Threads]],2)</f>
        <v>15</v>
      </c>
      <c r="O2">
        <v>32768</v>
      </c>
      <c r="P2">
        <v>200</v>
      </c>
      <c r="Q2">
        <v>1236.2103333333334</v>
      </c>
      <c r="R2">
        <f>executionTime_200IMGS[[#This Row],[NImgs]]*1000/executionTime_200IMGS[[#This Row],[mean]]</f>
        <v>161.78476640032397</v>
      </c>
      <c r="S2">
        <f>$Q$2/executionTime_200IMGS[[#This Row],[mean]]</f>
        <v>1</v>
      </c>
      <c r="T2">
        <f>LOG(executionTime_200IMGS[[#This Row],[Threads]],2)</f>
        <v>15</v>
      </c>
    </row>
    <row r="3" spans="1:20" x14ac:dyDescent="0.35">
      <c r="A3">
        <v>65536</v>
      </c>
      <c r="B3">
        <v>30</v>
      </c>
      <c r="C3">
        <v>126.18833333333333</v>
      </c>
      <c r="D3">
        <f>executionTime_30IMGS__5[[#This Row],[NImgs]]*1000/executionTime_30IMGS__5[[#This Row],[mean]]</f>
        <v>237.73988614901009</v>
      </c>
      <c r="E3">
        <f>$C$2/executionTime_30IMGS__5[[#This Row],[mean]]</f>
        <v>1.6808817508221838</v>
      </c>
      <c r="F3">
        <f>LOG(executionTime_30IMGS__5[[#This Row],[Threads]],2)</f>
        <v>16</v>
      </c>
      <c r="H3">
        <v>65536</v>
      </c>
      <c r="I3">
        <v>100</v>
      </c>
      <c r="J3">
        <v>431.7643333333333</v>
      </c>
      <c r="K3">
        <f>executionTime_100IMGS[[#This Row],[NImgs]]*1000/executionTime_100IMGS[[#This Row],[mean]]</f>
        <v>231.60782927106069</v>
      </c>
      <c r="L3">
        <f>$J$2/executionTime_100IMGS[[#This Row],[mean]]</f>
        <v>1.4990160527386469</v>
      </c>
      <c r="M3">
        <f>LOG(executionTime_100IMGS[[#This Row],[Threads]],2)</f>
        <v>16</v>
      </c>
      <c r="O3">
        <v>65536</v>
      </c>
      <c r="P3">
        <v>200</v>
      </c>
      <c r="Q3">
        <v>1249.3803333333333</v>
      </c>
      <c r="R3">
        <f>executionTime_200IMGS[[#This Row],[NImgs]]*1000/executionTime_200IMGS[[#This Row],[mean]]</f>
        <v>160.07935667308141</v>
      </c>
      <c r="S3">
        <f>$Q$2/executionTime_200IMGS[[#This Row],[mean]]</f>
        <v>0.98945877436307772</v>
      </c>
      <c r="T3">
        <f>LOG(executionTime_200IMGS[[#This Row],[Threads]],2)</f>
        <v>16</v>
      </c>
    </row>
    <row r="4" spans="1:20" x14ac:dyDescent="0.35">
      <c r="A4">
        <v>131072</v>
      </c>
      <c r="B4">
        <v>30</v>
      </c>
      <c r="C4">
        <v>107.131</v>
      </c>
      <c r="D4">
        <f>executionTime_30IMGS__5[[#This Row],[NImgs]]*1000/executionTime_30IMGS__5[[#This Row],[mean]]</f>
        <v>280.0309900962373</v>
      </c>
      <c r="E4">
        <f>$C$2/executionTime_30IMGS__5[[#This Row],[mean]]</f>
        <v>1.9798906634556446</v>
      </c>
      <c r="F4">
        <f>LOG(executionTime_30IMGS__5[[#This Row],[Threads]],2)</f>
        <v>17</v>
      </c>
      <c r="H4">
        <v>131072</v>
      </c>
      <c r="I4">
        <v>100</v>
      </c>
      <c r="J4">
        <v>387.51066666666668</v>
      </c>
      <c r="K4">
        <f>executionTime_100IMGS[[#This Row],[NImgs]]*1000/executionTime_100IMGS[[#This Row],[mean]]</f>
        <v>258.05741261315819</v>
      </c>
      <c r="L4">
        <f>$J$2/executionTime_100IMGS[[#This Row],[mean]]</f>
        <v>1.6702034868717592</v>
      </c>
      <c r="M4">
        <f>LOG(executionTime_100IMGS[[#This Row],[Threads]],2)</f>
        <v>17</v>
      </c>
      <c r="O4">
        <v>131072</v>
      </c>
      <c r="P4">
        <v>200</v>
      </c>
      <c r="Q4">
        <v>763.38499999999999</v>
      </c>
      <c r="R4">
        <f>executionTime_200IMGS[[#This Row],[NImgs]]*1000/executionTime_200IMGS[[#This Row],[mean]]</f>
        <v>261.99100060912906</v>
      </c>
      <c r="S4">
        <f>$Q$2/executionTime_200IMGS[[#This Row],[mean]]</f>
        <v>1.6193799109667251</v>
      </c>
      <c r="T4">
        <f>LOG(executionTime_200IMGS[[#This Row],[Threads]],2)</f>
        <v>17</v>
      </c>
    </row>
    <row r="5" spans="1:20" x14ac:dyDescent="0.35">
      <c r="A5">
        <v>262144</v>
      </c>
      <c r="B5">
        <v>30</v>
      </c>
      <c r="C5">
        <v>81.744</v>
      </c>
      <c r="D5">
        <f>executionTime_30IMGS__5[[#This Row],[NImgs]]*1000/executionTime_30IMGS__5[[#This Row],[mean]]</f>
        <v>366.99941280093952</v>
      </c>
      <c r="E5">
        <f>$C$2/executionTime_30IMGS__5[[#This Row],[mean]]</f>
        <v>2.5947796372414693</v>
      </c>
      <c r="F5">
        <f>LOG(executionTime_30IMGS__5[[#This Row],[Threads]],2)</f>
        <v>18</v>
      </c>
      <c r="H5">
        <v>262144</v>
      </c>
      <c r="I5">
        <v>100</v>
      </c>
      <c r="J5">
        <v>331.76133333333331</v>
      </c>
      <c r="K5">
        <f>executionTime_100IMGS[[#This Row],[NImgs]]*1000/executionTime_100IMGS[[#This Row],[mean]]</f>
        <v>301.42150381197729</v>
      </c>
      <c r="L5">
        <f>$J$2/executionTime_100IMGS[[#This Row],[mean]]</f>
        <v>1.9508652806636098</v>
      </c>
      <c r="M5">
        <f>LOG(executionTime_100IMGS[[#This Row],[Threads]],2)</f>
        <v>18</v>
      </c>
      <c r="O5">
        <v>262144</v>
      </c>
      <c r="P5">
        <v>200</v>
      </c>
      <c r="Q5">
        <v>690.87266666666665</v>
      </c>
      <c r="R5">
        <f>executionTime_200IMGS[[#This Row],[NImgs]]*1000/executionTime_200IMGS[[#This Row],[mean]]</f>
        <v>289.48894586460216</v>
      </c>
      <c r="S5">
        <f>$Q$2/executionTime_200IMGS[[#This Row],[mean]]</f>
        <v>1.7893461313179759</v>
      </c>
      <c r="T5">
        <f>LOG(executionTime_200IMGS[[#This Row],[Threads]],2)</f>
        <v>18</v>
      </c>
    </row>
    <row r="6" spans="1:20" x14ac:dyDescent="0.35">
      <c r="A6">
        <v>524288</v>
      </c>
      <c r="B6">
        <v>30</v>
      </c>
      <c r="C6">
        <v>68.98</v>
      </c>
      <c r="D6">
        <f>executionTime_30IMGS__5[[#This Row],[NImgs]]*1000/executionTime_30IMGS__5[[#This Row],[mean]]</f>
        <v>434.90866917947227</v>
      </c>
      <c r="E6">
        <f>$C$2/executionTime_30IMGS__5[[#This Row],[mean]]</f>
        <v>3.0749154344254372</v>
      </c>
      <c r="F6">
        <f>LOG(executionTime_30IMGS__5[[#This Row],[Threads]],2)</f>
        <v>19</v>
      </c>
      <c r="H6">
        <v>524288</v>
      </c>
      <c r="I6">
        <v>100</v>
      </c>
      <c r="J6">
        <v>268.46433333333334</v>
      </c>
      <c r="K6">
        <f>executionTime_100IMGS[[#This Row],[NImgs]]*1000/executionTime_100IMGS[[#This Row],[mean]]</f>
        <v>372.48895880644602</v>
      </c>
      <c r="L6">
        <f>$J$2/executionTime_100IMGS[[#This Row],[mean]]</f>
        <v>2.4108292473363937</v>
      </c>
      <c r="M6">
        <f>LOG(executionTime_100IMGS[[#This Row],[Threads]],2)</f>
        <v>19</v>
      </c>
      <c r="O6">
        <v>524288</v>
      </c>
      <c r="P6">
        <v>200</v>
      </c>
      <c r="Q6">
        <v>580.06433333333337</v>
      </c>
      <c r="R6">
        <f>executionTime_200IMGS[[#This Row],[NImgs]]*1000/executionTime_200IMGS[[#This Row],[mean]]</f>
        <v>344.78934233156895</v>
      </c>
      <c r="S6">
        <f>$Q$2/executionTime_200IMGS[[#This Row],[mean]]</f>
        <v>2.1311607390674485</v>
      </c>
      <c r="T6">
        <f>LOG(executionTime_200IMGS[[#This Row],[Threads]],2)</f>
        <v>19</v>
      </c>
    </row>
    <row r="7" spans="1:20" x14ac:dyDescent="0.35">
      <c r="A7">
        <v>1048576</v>
      </c>
      <c r="B7">
        <v>30</v>
      </c>
      <c r="C7">
        <v>60.365666666666662</v>
      </c>
      <c r="D7">
        <f>executionTime_30IMGS__5[[#This Row],[NImgs]]*1000/executionTime_30IMGS__5[[#This Row],[mean]]</f>
        <v>496.97123640921717</v>
      </c>
      <c r="E7">
        <f>$C$2/executionTime_30IMGS__5[[#This Row],[mean]]</f>
        <v>3.5137136451735813</v>
      </c>
      <c r="F7">
        <f>LOG(executionTime_30IMGS__5[[#This Row],[Threads]],2)</f>
        <v>20</v>
      </c>
      <c r="H7">
        <v>1048576</v>
      </c>
      <c r="I7">
        <v>100</v>
      </c>
      <c r="J7">
        <v>231.56700000000001</v>
      </c>
      <c r="K7">
        <f>executionTime_100IMGS[[#This Row],[NImgs]]*1000/executionTime_100IMGS[[#This Row],[mean]]</f>
        <v>431.84046086013984</v>
      </c>
      <c r="L7">
        <f>$J$2/executionTime_100IMGS[[#This Row],[mean]]</f>
        <v>2.7949650281200116</v>
      </c>
      <c r="M7">
        <f>LOG(executionTime_100IMGS[[#This Row],[Threads]],2)</f>
        <v>20</v>
      </c>
      <c r="O7">
        <v>1048576</v>
      </c>
      <c r="P7">
        <v>200</v>
      </c>
      <c r="Q7">
        <v>492.27366666666666</v>
      </c>
      <c r="R7">
        <f>executionTime_200IMGS[[#This Row],[NImgs]]*1000/executionTime_200IMGS[[#This Row],[mean]]</f>
        <v>406.27807974019873</v>
      </c>
      <c r="S7">
        <f>$Q$2/executionTime_200IMGS[[#This Row],[mean]]</f>
        <v>2.5112258019082883</v>
      </c>
      <c r="T7">
        <f>LOG(executionTime_200IMGS[[#This Row],[Threads]],2)</f>
        <v>20</v>
      </c>
    </row>
    <row r="8" spans="1:20" x14ac:dyDescent="0.35">
      <c r="A8">
        <v>2097152</v>
      </c>
      <c r="B8">
        <v>30</v>
      </c>
      <c r="C8">
        <v>54.733333333333334</v>
      </c>
      <c r="D8">
        <f>executionTime_30IMGS__5[[#This Row],[NImgs]]*1000/executionTime_30IMGS__5[[#This Row],[mean]]</f>
        <v>548.11205846528628</v>
      </c>
      <c r="E8">
        <f>$C$2/executionTime_30IMGS__5[[#This Row],[mean]]</f>
        <v>3.8752923264311812</v>
      </c>
      <c r="F8">
        <f>LOG(executionTime_30IMGS__5[[#This Row],[Threads]],2)</f>
        <v>21</v>
      </c>
      <c r="H8">
        <v>2097152</v>
      </c>
      <c r="I8">
        <v>100</v>
      </c>
      <c r="J8">
        <v>197.52533333333332</v>
      </c>
      <c r="K8">
        <f>executionTime_100IMGS[[#This Row],[NImgs]]*1000/executionTime_100IMGS[[#This Row],[mean]]</f>
        <v>506.26417539691113</v>
      </c>
      <c r="L8">
        <f>$J$2/executionTime_100IMGS[[#This Row],[mean]]</f>
        <v>3.2766514337401449</v>
      </c>
      <c r="M8">
        <f>LOG(executionTime_100IMGS[[#This Row],[Threads]],2)</f>
        <v>21</v>
      </c>
      <c r="O8">
        <v>2097152</v>
      </c>
      <c r="P8">
        <v>200</v>
      </c>
      <c r="Q8">
        <v>438.20266666666663</v>
      </c>
      <c r="R8">
        <f>executionTime_200IMGS[[#This Row],[NImgs]]*1000/executionTime_200IMGS[[#This Row],[mean]]</f>
        <v>456.40981950513009</v>
      </c>
      <c r="S8">
        <f>$Q$2/executionTime_200IMGS[[#This Row],[mean]]</f>
        <v>2.8210926755352173</v>
      </c>
      <c r="T8">
        <f>LOG(executionTime_200IMGS[[#This Row],[Threads]],2)</f>
        <v>21</v>
      </c>
    </row>
    <row r="9" spans="1:20" x14ac:dyDescent="0.35">
      <c r="A9">
        <v>4194304</v>
      </c>
      <c r="B9">
        <v>30</v>
      </c>
      <c r="C9">
        <v>52.112333333333332</v>
      </c>
      <c r="D9">
        <f>executionTime_30IMGS__5[[#This Row],[NImgs]]*1000/executionTime_30IMGS__5[[#This Row],[mean]]</f>
        <v>575.67946167573893</v>
      </c>
      <c r="E9">
        <f>$C$2/executionTime_30IMGS__5[[#This Row],[mean]]</f>
        <v>4.0702009121321252</v>
      </c>
      <c r="F9">
        <f>LOG(executionTime_30IMGS__5[[#This Row],[Threads]],2)</f>
        <v>22</v>
      </c>
      <c r="H9">
        <v>4194304</v>
      </c>
      <c r="I9">
        <v>100</v>
      </c>
      <c r="J9">
        <v>175.19766666666666</v>
      </c>
      <c r="K9">
        <f>executionTime_100IMGS[[#This Row],[NImgs]]*1000/executionTime_100IMGS[[#This Row],[mean]]</f>
        <v>570.78385747146558</v>
      </c>
      <c r="L9">
        <f>$J$2/executionTime_100IMGS[[#This Row],[mean]]</f>
        <v>3.6942367953911108</v>
      </c>
      <c r="M9">
        <f>LOG(executionTime_100IMGS[[#This Row],[Threads]],2)</f>
        <v>22</v>
      </c>
      <c r="O9">
        <v>4194304</v>
      </c>
      <c r="P9">
        <v>200</v>
      </c>
      <c r="Q9">
        <v>375.54433333333333</v>
      </c>
      <c r="R9">
        <f>executionTime_200IMGS[[#This Row],[NImgs]]*1000/executionTime_200IMGS[[#This Row],[mean]]</f>
        <v>532.56029248211269</v>
      </c>
      <c r="S9">
        <f>$Q$2/executionTime_200IMGS[[#This Row],[mean]]</f>
        <v>3.2917826834470501</v>
      </c>
      <c r="T9">
        <f>LOG(executionTime_200IMGS[[#This Row],[Threads]],2)</f>
        <v>22</v>
      </c>
    </row>
    <row r="10" spans="1:20" x14ac:dyDescent="0.35">
      <c r="A10">
        <v>8388608</v>
      </c>
      <c r="B10">
        <v>30</v>
      </c>
      <c r="C10">
        <v>50.78</v>
      </c>
      <c r="D10">
        <f>executionTime_30IMGS__5[[#This Row],[NImgs]]*1000/executionTime_30IMGS__5[[#This Row],[mean]]</f>
        <v>590.78377313903115</v>
      </c>
      <c r="E10">
        <f>$C$2/executionTime_30IMGS__5[[#This Row],[mean]]</f>
        <v>4.1769922541683071</v>
      </c>
      <c r="F10">
        <f>LOG(executionTime_30IMGS__5[[#This Row],[Threads]],2)</f>
        <v>23</v>
      </c>
      <c r="H10">
        <v>8388608</v>
      </c>
      <c r="I10">
        <v>100</v>
      </c>
      <c r="J10">
        <v>165.72666666666666</v>
      </c>
      <c r="K10">
        <f>executionTime_100IMGS[[#This Row],[NImgs]]*1000/executionTime_100IMGS[[#This Row],[mean]]</f>
        <v>603.4031940142404</v>
      </c>
      <c r="L10">
        <f>$J$2/executionTime_100IMGS[[#This Row],[mean]]</f>
        <v>3.9053562090188669</v>
      </c>
      <c r="M10">
        <f>LOG(executionTime_100IMGS[[#This Row],[Threads]],2)</f>
        <v>23</v>
      </c>
      <c r="O10">
        <v>8388608</v>
      </c>
      <c r="P10">
        <v>200</v>
      </c>
      <c r="Q10">
        <v>335.22033333333331</v>
      </c>
      <c r="R10">
        <f>executionTime_200IMGS[[#This Row],[NImgs]]*1000/executionTime_200IMGS[[#This Row],[mean]]</f>
        <v>596.62251991476251</v>
      </c>
      <c r="S10">
        <f>$Q$2/executionTime_200IMGS[[#This Row],[mean]]</f>
        <v>3.6877546210900101</v>
      </c>
      <c r="T10">
        <f>LOG(executionTime_200IMGS[[#This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G 0 G A A B Q S w M E F A A C A A g A Y m K 2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Y m K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i t l p 9 B F B J Z w M A A K B o A A A T A B w A R m 9 y b X V s Y X M v U 2 V j d G l v b j E u b S C i G A A o o B Q A A A A A A A A A A A A A A A A A A A A A A A A A A A D t m + 9 P 2 k A Y x 9 + T 8 D 9 c 6 h t M G k I L u G S G F 4 q b m q h j g t s L W c x Z T u i 8 9 s h d y 6 b E / 3 2 H s A H x 5 0 L x 6 b I v b 8 C r v f s + 5 8 f m 0 y t n R J C E K m b t 6 b u 3 X S w U C 2 b A t e g x 8 V M E 6 a S 1 E 0 b i o n p 4 v N 9 m D S Z F U i w w + / q k w 3 4 Y C 9 v U N K P y n g r S S M R J 6 W M o R b m p 4 s T + Y E p O 8 3 3 3 z A h t u i a N 4 5 t u 8 8 j 2 1 9 L q u x 3 P d P d b Z 7 t h z / Y e G 9 v M p T 1 t p O T 9 m F 0 t T C o T 8 8 X r P p K j H J i R s + m e 7 w k Z R m E i d M P Z d l z W t C d H s W n U X P Y h D l Q v j P s N z 6 / 7 L v u c q k S 0 k x s p G v O P 5 R M V i 2 + b 7 r S e D e f Q h j Y J v 7 V D h Y z L W 5 4 I 1 g u Z D E d C S u X Y S j v 8 0 p 5 m 8 0 e 2 j w P B e 7 a y 0 m w i X H Y + O 7 A j Z T v g k m v T S H S 6 O M K x z X Q V B j x R L A m H C 1 1 2 N I / N l d L R t I T O z V C Y 0 o u J 3 P H Y 2 Z U q u D a 2 e P u 7 W 7 X y 5 M w 7 l 4 2 d k 8 O o / 0 j z q f p h 7 J / I T t n D Y 0 s T b Q 8 n 9 g C L 0 + h S 6 L u 7 e R G n v N / X 6 X A 4 C W N L H 4 h 5 G f t a p c P S w z o n v f 8 J O o s 2 G X L s R I L H t k 3 w Y M C O Q p O U d 0 Z C 8 7 4 o n S + l s X P 4 O 4 6 U k 6 H m u Y q F M H 4 6 2 t N A e / W c E D 0 N A q S B 9 K p I V y s 5 Q X o a B E g D 6 b 9 H e s N 5 T D x K / q Z D A L Y P + w D X 6 + F 6 5 h 8 5 A R s S A r I z u 2 J X 8 k Q 2 X A R k Z + w i V R K w q 3 A R c L 1 e F 8 k H 2 H A R k J 2 1 i + S D b L g I y M 7 Y R W o k Y N f g I u B 6 v S 6 S D 7 D h I i A 7 a x f J B 9 l w E Z C d N d l 1 G r I v D m z C r 0 p f S 8 V 7 w P x 5 z D s D b X P 8 C 5 z P k + b k + b p X o X r A / i z i s 1 h g H I y v z r i f T 8 Z 9 M A 7 G M 1 8 8 o f G V O h Z P I O L r X T z J B 9 h Y P A H Z W d 9 i b u W C b N x V g u y s y X 5 H Q z Y W T y D d b y Q n F d I v B j 5 L O t Z Q g H q G q P s 5 R h 1 L K U B 9 B d Q n s 9 l p 7 Z J t C K 5 3 l x K 8 g H H 9 / 8 O 4 J f S 9 5 G a C 8 5 P / G m / C + U I p 5 L y T 7 R e e A / + q 9 R Q Q D + I z u s J T P Q l a u M S / R l V A P I h f V d + X r Y Z I 2 z 2 o D b A n w Z 5 2 M 7 I H w w H 4 R N d 7 0 n U a D 6 I D 8 E l F h 2 Z f n A / R A f a k o k P N P U Q H 4 J O I D j X 4 E B 2 A T y E 6 N J v u q h A d Y E 8 q O t T c Q 3 Q A P o n o U I M P 0 Q H 4 F K J D t A c b o g P s S U W H m n u I D s A n E R 1 q 8 C E 6 A H 9 d 4 P 8 C U E s B A i 0 A F A A C A A g A Y m K 2 W p w r 6 6 a k A A A A 9 g A A A B I A A A A A A A A A A A A A A A A A A A A A A E N v b m Z p Z y 9 Q Y W N r Y W d l L n h t b F B L A Q I t A B Q A A g A I A G J i t l o P y u m r p A A A A O k A A A A T A A A A A A A A A A A A A A A A A P A A A A B b Q 2 9 u d G V u d F 9 U e X B l c 1 0 u e G 1 s U E s B A i 0 A F A A C A A g A Y m K 2 W n 0 E U E l n A w A A o G g A A B M A A A A A A A A A A A A A A A A A 4 Q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Y B A A A A A A C r d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O D Q w Z W U z L T J j N m I t N D R h Y y 1 i Z T h m L T V m Y j c z O D I 0 N D F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I y V D E w O j E 4 O j A 5 L j A x O T Y 5 N T B a I i A v P j x F b n R y e S B U e X B l P S J G a W x s Q 2 9 1 b n Q i I F Z h b H V l P S J s M T U i I C 8 + P E V u d H J 5 I F R 5 c G U 9 I k Z p b G x D b 2 x 1 b W 5 U e X B l c y I g V m F s d W U 9 I n N B d 0 1 G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U 5 N D I 4 N C 0 z Z D h j L T Q z Y T M t O D E w Y y 1 k Y T J l M D R j N 2 E 1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M T V J T U d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j J U M T A 6 M T g 6 M D c u N z M z O T g 3 M l o i I C 8 + P E V u d H J 5 I F R 5 c G U 9 I k Z p b G x D b 3 V u d C I g V m F s d W U 9 I m w x N S I g L z 4 8 R W 5 0 c n k g V H l w Z T 0 i R m l s b E N v b H V t b l R 5 c G V z I i B W Y W x 1 Z T 0 i c 0 F 3 T U Y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E z N D V k O C 1 k O T c y L T R h Y W M t O T R k M y 0 1 Y j I 4 N j k 2 M T Q 1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M w S U 1 H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I y V D E w O j E 4 O j A 3 L j Y 5 O T E x N j h a I i A v P j x F b n R y e S B U e X B l P S J G a W x s Q 2 9 1 b n Q i I F Z h b H V l P S J s M T U i I C 8 + P E V u d H J 5 I F R 5 c G U 9 I k Z p b G x D b 2 x 1 b W 5 U e X B l c y I g V m F s d W U 9 I n N B d 0 1 G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I 5 M m N i M C 1 k N T A 0 L T Q 0 Z T M t O G E w Y i 0 4 M z h h Y j k 2 Y m E 0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y I i A v P j x F b n R y e S B U e X B l P S J G a W x s Z W R D b 2 1 w b G V 0 Z V J l c 3 V s d F R v V 2 9 y a 3 N o Z W V 0 I i B W Y W x 1 Z T 0 i b D E i I C 8 + P E V u d H J 5 I F R 5 c G U 9 I k Z p b G x D b 2 x 1 b W 5 U e X B l c y I g V m F s d W U 9 I n N B d 0 1 G I i A v P j x F b n R y e S B U e X B l P S J G a W x s T G F z d F V w Z G F 0 Z W Q i I F Z h b H V l P S J k M j A y N S 0 w N S 0 y M l Q x M D o x O D o w O S 4 y N z E 1 N j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Y W I 2 N W M 3 L T F l M z Q t N G V m N C 0 4 N j d i L T g 3 Z m I 5 Y T A 5 Y j g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y I i A v P j x F b n R y e S B U e X B l P S J G a W x s Z W R D b 2 1 w b G V 0 Z V J l c 3 V s d F R v V 2 9 y a 3 N o Z W V 0 I i B W Y W x 1 Z T 0 i b D E i I C 8 + P E V u d H J 5 I F R 5 c G U 9 I k Z p b G x D b 2 x 1 b W 5 U e X B l c y I g V m F s d W U 9 I n N B d 0 1 G I i A v P j x F b n R y e S B U e X B l P S J G a W x s T G F z d F V w Z G F 0 Z W Q i I F Z h b H V l P S J k M j A y N S 0 w N S 0 y M l Q x M D o x O D o w O S 4 x O T M x N T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U 2 O T d j N S 1 h N G M 0 L T Q 0 O W Y t Y W U 0 O C 0 1 M W J m N z E 3 O D Y y M j c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X d N R i I g L z 4 8 R W 5 0 c n k g V H l w Z T 0 i R m l s b E x h c 3 R V c G R h d G V k I i B W Y W x 1 Z T 0 i Z D I w M j U t M D U t M j J U M T A 6 M T g 6 M D k u M T Q 4 M D I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l e G V j d X R p b 2 5 U a W 1 l X z M w S U 1 H U 1 9 f M i I g L z 4 8 R W 5 0 c n k g V H l w Z T 0 i U m V j b 3 Z l c n l U Y X J n Z X R T a G V l d C I g V m F s d W U 9 I n N W M i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1 M z h m N D A t Y j M w M C 0 0 M G N i L T g 1 O G U t M D Q 0 N z g 1 M T k 2 Y m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y V D E w O j E 4 O j E w L j g y N j E 4 M z d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M 0 Y z c 1 M i 1 k N D Y 4 L T Q 1 Z D E t Y m E 4 Z C 1 m M W M 2 O T M 5 N m N m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y V D E w O j E 4 O j E w L j g w N T Y z M j R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l O G Z k N D Y t N D k 4 O S 0 0 O D N j L W J i Z j I t N D F h N G U 3 O D d j O W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J U M T A 6 M T g 6 M D k u N D E 3 M D A 0 N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N m O T A z L W R i Y T U t N G E z N S 1 i N G F h L T Q 2 N j k z Z j A y Y m I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Q i I C 8 + P E V u d H J 5 I F R 5 c G U 9 I k Z p b G x l Z E N v b X B s Z X R l U m V z d W x 0 V G 9 X b 3 J r c 2 h l Z X Q i I F Z h b H V l P S J s M S I g L z 4 8 R W 5 0 c n k g V H l w Z T 0 i R m l s b E N v b H V t b l R 5 c G V z I i B W Y W x 1 Z T 0 i c 0 F 3 T U Y i I C 8 + P E V u d H J 5 I F R 5 c G U 9 I k Z p b G x M Y X N 0 V X B k Y X R l Z C I g V m F s d W U 9 I m Q y M D I 1 L T A 1 L T I y V D E w O j E 4 O j E x L j A z N T E w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F k M D B l N D M t Y z k 0 M y 0 0 Y j U z L W F i Z m E t O D V h M j J k M W E 5 M j M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M D o x O D o x M S 4 w M T U z M j A x W i I g L z 4 8 R W 5 0 c n k g V H l w Z T 0 i R m l s b E N v b H V t b l R 5 c G V z I i B W Y W x 1 Z T 0 i c 0 F 3 T U Y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Y m Y z Y 2 M 2 L T M y M D U t N D c 5 O S 1 h M W F j L T k z Z m F i Z D Y w Z G U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C I g L z 4 8 R W 5 0 c n k g V H l w Z T 0 i R m l s b G V k Q 2 9 t c G x l d G V S Z X N 1 b H R U b 1 d v c m t z a G V l d C I g V m F s d W U 9 I m w x I i A v P j x F b n R y e S B U e X B l P S J G a W x s Q 2 9 s d W 1 u V H l w Z X M i I F Z h b H V l P S J z Q X d N R i I g L z 4 8 R W 5 0 c n k g V H l w Z T 0 i R m l s b E x h c 3 R V c G R h d G V k I i B W Y W x 1 Z T 0 i Z D I w M j U t M D U t M j J U M T A 6 M T g 6 M T A u O T g x N j A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4 M D E 0 M D Y t O G R j N i 0 0 O D V k L T k w N j c t Y m N l Z j M z N D B k Z W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z B J T U d T X 1 8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J U M T A 6 M T g 6 M T I u M z g w M D c y M 1 o i I C 8 + P E V u d H J 5 I F R 5 c G U 9 I k Z p b G x D b 2 x 1 b W 5 U e X B l c y I g V m F s d W U 9 I n N B d 0 1 G I i A v P j x F b n R y e S B U e X B l P S J G a W x s Q 2 9 1 b n Q i I F Z h b H V l P S J s O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1 K S 9 B d X R v U m V t b 3 Z l Z E N v b H V t b n M x L n t U a H J l Y W R z L D B 9 J n F 1 b 3 Q 7 L C Z x d W 9 0 O 1 N l Y 3 R p b 2 4 x L 2 V 4 Z W N 1 d G l v b l R p b W V f M z B J T U d T I C g 1 K S 9 B d X R v U m V t b 3 Z l Z E N v b H V t b n M x L n t O S W 1 n c y w x f S Z x d W 9 0 O y w m c X V v d D t T Z W N 0 a W 9 u M S 9 l e G V j d X R p b 2 5 U a W 1 l X z M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c z N T k 1 M C 1 h Z D F i L T Q w Z j U t O T V j Z S 0 z N D R i Y T B i M j Z m Z j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M D B J T U d T I i A v P j x F b n R y e S B U e X B l P S J G a W x s Z W R D b 2 1 w b G V 0 Z V J l c 3 V s d F R v V 2 9 y a 3 N o Z W V 0 I i B W Y W x 1 Z T 0 i b D E i I C 8 + P E V u d H J 5 I F R 5 c G U 9 I k Z p b G x D b 2 x 1 b W 5 U e X B l c y I g V m F s d W U 9 I n N B d 0 1 G I i A v P j x F b n R y e S B U e X B l P S J G a W x s T G F z d F V w Z G F 0 Z W Q i I F Z h b H V l P S J k M j A y N S 0 w N S 0 y M l Q x M D o x O D o x M i 4 z M z k 0 M D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A w S U 1 H U y 9 B d X R v U m V t b 3 Z l Z E N v b H V t b n M x L n t U a H J l Y W R z L D B 9 J n F 1 b 3 Q 7 L C Z x d W 9 0 O 1 N l Y 3 R p b 2 4 x L 2 V 4 Z W N 1 d G l v b l R p b W V f M T A w S U 1 H U y 9 B d X R v U m V t b 3 Z l Z E N v b H V t b n M x L n t O S W 1 n c y w x f S Z x d W 9 0 O y w m c X V v d D t T Z W N 0 a W 9 u M S 9 l e G V j d X R p b 2 5 U a W 1 l X z E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M E l N R 1 M v Q X V 0 b 1 J l b W 9 2 Z W R D b 2 x 1 b W 5 z M S 5 7 V G h y Z W F k c y w w f S Z x d W 9 0 O y w m c X V v d D t T Z W N 0 a W 9 u M S 9 l e G V j d X R p b 2 5 U a W 1 l X z E w M E l N R 1 M v Q X V 0 b 1 J l b W 9 2 Z W R D b 2 x 1 b W 5 z M S 5 7 T k l t Z 3 M s M X 0 m c X V v d D s s J n F 1 b 3 Q 7 U 2 V j d G l v b j E v Z X h l Y 3 V 0 a W 9 u V G l t Z V 8 x M D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A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0 N m U w N W Y t Z T l l Y S 0 0 Z G Z h L T k 1 N 2 E t N 2 Y y Y T B k N j h h Y z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I w M E l N R 1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M D o x O D o x M i 4 z M T E 5 M z k 1 W i I g L z 4 8 R W 5 0 c n k g V H l w Z T 0 i R m l s b E N v b H V t b l R 5 c G V z I i B W Y W x 1 Z T 0 i c 0 F 3 T U Y i I C 8 + P E V u d H J 5 I F R 5 c G U 9 I k Z p b G x D b 3 V u d C I g V m F s d W U 9 I m w 5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y M D B J T U d T L 0 F 1 d G 9 S Z W 1 v d m V k Q 2 9 s d W 1 u c z E u e 1 R o c m V h Z H M s M H 0 m c X V v d D s s J n F 1 b 3 Q 7 U 2 V j d G l v b j E v Z X h l Y 3 V 0 a W 9 u V G l t Z V 8 y M D B J T U d T L 0 F 1 d G 9 S Z W 1 v d m V k Q 2 9 s d W 1 u c z E u e 0 5 J b W d z L D F 9 J n F 1 b 3 Q 7 L C Z x d W 9 0 O 1 N l Y 3 R p b 2 4 x L 2 V 4 Z W N 1 d G l v b l R p b W V f M j A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y M D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V m N G Y 0 M D M t O D h h Z C 0 0 M j c 4 L T g 3 O W U t Y T A 4 O T k 3 M D B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N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l Q x M D o x O T o w N C 4 y O D M 4 N T I 1 W i I g L z 4 8 R W 5 0 c n k g V H l w Z T 0 i R m l s b E N v b H V t b l R 5 c G V z I i B W Y W x 1 Z T 0 i c 0 F 3 T U Y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S k v Q X V 0 b 1 J l b W 9 2 Z W R D b 2 x 1 b W 5 z M S 5 7 Q m x v Y 2 t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S k v Q X V 0 b 1 J l b W 9 2 Z W R D b 2 x 1 b W 5 z M S 5 7 Q m x v Y 2 t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T g z Y j U 0 Z C 0 z Y z E 1 L T R j Z j E t O T E 1 M C 0 x N W Q 5 Y z Q 4 M W U z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S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N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y V D E w O j E 5 O j A 1 L j M 5 M T I w M j B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U p L 0 F 1 d G 9 S Z W 1 v d m V k Q 2 9 s d W 1 u c z E u e 0 J s b 2 N r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U p L 0 F 1 d G 9 S Z W 1 v d m V k Q 2 9 s d W 1 u c z E u e 0 J s b 2 N r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5 O T A w Z D Q t Z T Q 2 Z C 0 0 N W E 3 L W E w M G U t M G Z h M W Q 5 M T U y N W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U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2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j J U M T A 6 M T k 6 M D U u M z c 4 M j M 2 M 1 o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i k v Q X V 0 b 1 J l b W 9 2 Z W R D b 2 x 1 b W 5 z M S 5 7 Q m x v Y 2 t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i k v Q X V 0 b 1 J l b W 9 2 Z W R D b 2 x 1 b W 5 z M S 5 7 Q m x v Y 2 t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Q 2 Z G M 3 Z S 0 3 Y m M z L T Q w M m E t O W I z N y 0 4 N W Y z Z D J k N 2 R j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M E l N R 1 N f X z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M D o x O D o x N S 4 1 M z k 0 N T M 2 W i I g L z 4 8 R W 5 0 c n k g V H l w Z T 0 i R m l s b E N v b H V t b l R 5 c G V z I i B W Y W x 1 Z T 0 i c 0 F 3 T U Y i I C 8 + P E V u d H J 5 I F R 5 c G U 9 I k Z p b G x D b 3 V u d C I g V m F s d W U 9 I m w 5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c p L 0 F 1 d G 9 S Z W 1 v d m V k Q 2 9 s d W 1 u c z E u e 1 R o c m V h Z H M s M H 0 m c X V v d D s s J n F 1 b 3 Q 7 U 2 V j d G l v b j E v Z X h l Y 3 V 0 a W 9 u V G l t Z V 8 z M E l N R 1 M g K D c p L 0 F 1 d G 9 S Z W 1 v d m V k Q 2 9 s d W 1 u c z E u e 0 5 J b W d z L D F 9 J n F 1 b 3 Q 7 L C Z x d W 9 0 O 1 N l Y 3 R p b 2 4 x L 2 V 4 Z W N 1 d G l v b l R p b W V f M z B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3 K S 9 B d X R v U m V t b 3 Z l Z E N v b H V t b n M x L n t U a H J l Y W R z L D B 9 J n F 1 b 3 Q 7 L C Z x d W 9 0 O 1 N l Y 3 R p b 2 4 x L 2 V 4 Z W N 1 d G l v b l R p b W V f M z B J T U d T I C g 3 K S 9 B d X R v U m V t b 3 Z l Z E N v b H V t b n M x L n t O S W 1 n c y w x f S Z x d W 9 0 O y w m c X V v d D t T Z W N 0 a W 9 u M S 9 l e G V j d X R p b 2 5 U a W 1 l X z M w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x N D M 0 Y T Z k L T k y Z W I t N D E 5 M S 0 4 N m M 4 L T M x Z G U z M m M 1 Y z A 2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0 h p Z 2 h X b 3 J r b G 9 h Z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w M E l N R 1 N f X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M D o x O D o x N S 4 1 M j Y 3 M z k 1 W i I g L z 4 8 R W 5 0 c n k g V H l w Z T 0 i R m l s b E N v b H V t b l R 5 c G V z I i B W Y W x 1 Z T 0 i c 0 F 3 T U Y i I C 8 + P E V u d H J 5 I F R 5 c G U 9 I k Z p b G x D b 3 V u d C I g V m F s d W U 9 I m w 5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D B J T U d T I C g y K S 9 B d X R v U m V t b 3 Z l Z E N v b H V t b n M x L n t U a H J l Y W R z L D B 9 J n F 1 b 3 Q 7 L C Z x d W 9 0 O 1 N l Y 3 R p b 2 4 x L 2 V 4 Z W N 1 d G l v b l R p b W V f M T A w S U 1 H U y A o M i k v Q X V 0 b 1 J l b W 9 2 Z W R D b 2 x 1 b W 5 z M S 5 7 T k l t Z 3 M s M X 0 m c X V v d D s s J n F 1 b 3 Q 7 U 2 V j d G l v b j E v Z X h l Y 3 V 0 a W 9 u V G l t Z V 8 x M D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A w S U 1 H U y A o M i k v Q X V 0 b 1 J l b W 9 2 Z W R D b 2 x 1 b W 5 z M S 5 7 V G h y Z W F k c y w w f S Z x d W 9 0 O y w m c X V v d D t T Z W N 0 a W 9 u M S 9 l e G V j d X R p b 2 5 U a W 1 l X z E w M E l N R 1 M g K D I p L 0 F 1 d G 9 S Z W 1 v d m V k Q 2 9 s d W 1 u c z E u e 0 5 J b W d z L D F 9 J n F 1 b 3 Q 7 L C Z x d W 9 0 O 1 N l Y 3 R p b 2 4 x L 2 V 4 Z W N 1 d G l v b l R p b W V f M T A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D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j c 3 N D E x M i 0 z Y W Q 3 L T Q 3 Y 2 U t O D V j N i 1 m Y z I 1 N G Y 4 Y z k 2 Z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j A w S U 1 H U 1 9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w O j E 4 O j E 1 L j U w N j M 3 M D R a I i A v P j x F b n R y e S B U e X B l P S J G a W x s Q 2 9 s d W 1 u V H l w Z X M i I F Z h b H V l P S J z Q X d N R i I g L z 4 8 R W 5 0 c n k g V H l w Z T 0 i R m l s b E N v d W 5 0 I i B W Y W x 1 Z T 0 i b D k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I w M E l N R 1 M g K D I p L 0 F 1 d G 9 S Z W 1 v d m V k Q 2 9 s d W 1 u c z E u e 1 R o c m V h Z H M s M H 0 m c X V v d D s s J n F 1 b 3 Q 7 U 2 V j d G l v b j E v Z X h l Y 3 V 0 a W 9 u V G l t Z V 8 y M D B J T U d T I C g y K S 9 B d X R v U m V t b 3 Z l Z E N v b H V t b n M x L n t O S W 1 n c y w x f S Z x d W 9 0 O y w m c X V v d D t T Z W N 0 a W 9 u M S 9 l e G V j d X R p b 2 5 U a W 1 l X z I w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y M D B J T U d T I C g y K S 9 B d X R v U m V t b 3 Z l Z E N v b H V t b n M x L n t U a H J l Y W R z L D B 9 J n F 1 b 3 Q 7 L C Z x d W 9 0 O 1 N l Y 3 R p b 2 4 x L 2 V 4 Z W N 1 d G l v b l R p b W V f M j A w S U 1 H U y A o M i k v Q X V 0 b 1 J l b W 9 2 Z W R D b 2 x 1 b W 5 z M S 5 7 T k l t Z 3 M s M X 0 m c X V v d D s s J n F 1 b 3 Q 7 U 2 V j d G l v b j E v Z X h l Y 3 V 0 a W 9 u V G l t Z V 8 y M D B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I w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m Q 1 N z V k N C 1 h O W Z h L T Q z Z j U t Y W I 4 Z i 1 j M m Y z N D Y 3 N T Y 0 M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w O j E 4 O j E 1 L j Y 4 N j E 1 O T l a I i A v P j x F b n R y e S B U e X B l P S J G a W x s Q 2 9 s d W 1 u V H l w Z X M i I F Z h b H V l P S J z Q X d N R i I g L z 4 8 R W 5 0 c n k g V H l w Z T 0 i R m l s b E N v d W 5 0 I i B W Y W x 1 Z T 0 i b D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v Q X V 0 b 1 J l b W 9 2 Z W R D b 2 x 1 b W 5 z M S 5 7 V G h y Z W F k c 1 B l c k J s b 2 N r L D B 9 J n F 1 b 3 Q 7 L C Z x d W 9 0 O 1 N l Y 3 R p b 2 4 x L 3 R l c 3 R U U E J f M 0 l N R 1 M v Q X V 0 b 1 J l b W 9 2 Z W R D b 2 x 1 b W 5 z M S 5 7 T k l t Z 3 M s M X 0 m c X V v d D s s J n F 1 b 3 Q 7 U 2 V j d G l v b j E v d G V z d F R Q Q l 8 z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v Q X V 0 b 1 J l b W 9 2 Z W R D b 2 x 1 b W 5 z M S 5 7 V G h y Z W F k c 1 B l c k J s b 2 N r L D B 9 J n F 1 b 3 Q 7 L C Z x d W 9 0 O 1 N l Y 3 R p b 2 4 x L 3 R l c 3 R U U E J f M 0 l N R 1 M v Q X V 0 b 1 J l b W 9 2 Z W R D b 2 x 1 b W 5 z M S 5 7 T k l t Z 3 M s M X 0 m c X V v d D s s J n F 1 b 3 Q 7 U 2 V j d G l v b j E v d G V z d F R Q Q l 8 z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Z G V j N G V k L W M 2 M 2 U t N D k 5 N y 1 i N m N i L T N m N z Q x N m U 2 Y z F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1 R Q Q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0 Z X N 0 V F B C X z E 1 S U 1 H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w O j E 4 O j E 1 L j Y x M T E 4 O D F a I i A v P j x F b n R y e S B U e X B l P S J G a W x s Q 2 9 s d W 1 u V H l w Z X M i I F Z h b H V l P S J z Q X d N R i I g L z 4 8 R W 5 0 c n k g V H l w Z T 0 i R m l s b E N v d W 5 0 I i B W Y W x 1 Z T 0 i b D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L 0 F 1 d G 9 S Z W 1 v d m V k Q 2 9 s d W 1 u c z E u e 1 R o c m V h Z H N Q Z X J C b G 9 j a y w w f S Z x d W 9 0 O y w m c X V v d D t T Z W N 0 a W 9 u M S 9 0 Z X N 0 V F B C X z E 1 S U 1 H U y 9 B d X R v U m V t b 3 Z l Z E N v b H V t b n M x L n t O S W 1 n c y w x f S Z x d W 9 0 O y w m c X V v d D t T Z W N 0 a W 9 u M S 9 0 Z X N 0 V F B C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L 0 F 1 d G 9 S Z W 1 v d m V k Q 2 9 s d W 1 u c z E u e 1 R o c m V h Z H N Q Z X J C b G 9 j a y w w f S Z x d W 9 0 O y w m c X V v d D t T Z W N 0 a W 9 u M S 9 0 Z X N 0 V F B C X z E 1 S U 1 H U y 9 B d X R v U m V t b 3 Z l Z E N v b H V t b n M x L n t O S W 1 n c y w x f S Z x d W 9 0 O y w m c X V v d D t T Z W N 0 a W 9 u M S 9 0 Z X N 0 V F B C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T I x N W F k M y 1 i M 2 U 5 L T Q 2 N D U t Y j h i N y 0 0 Z m U z O W F m N z Y x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M D o x O D o x N S 4 1 N T A 2 M D M 2 W i I g L z 4 8 R W 5 0 c n k g V H l w Z T 0 i R m l s b E N v b H V t b l R 5 c G V z I i B W Y W x 1 Z T 0 i c 0 F 3 T U Y i I C 8 + P E V u d H J 5 I F R 5 c G U 9 I k Z p b G x D b 3 V u d C I g V m F s d W U 9 I m w 2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9 B d X R v U m V t b 3 Z l Z E N v b H V t b n M x L n t U a H J l Y W R z U G V y Q m x v Y 2 s s M H 0 m c X V v d D s s J n F 1 b 3 Q 7 U 2 V j d G l v b j E v d G V z d F R Q Q l 8 z M E l N R 1 M v Q X V 0 b 1 J l b W 9 2 Z W R D b 2 x 1 b W 5 z M S 5 7 T k l t Z 3 M s M X 0 m c X V v d D s s J n F 1 b 3 Q 7 U 2 V j d G l v b j E v d G V z d F R Q Q l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9 B d X R v U m V t b 3 Z l Z E N v b H V t b n M x L n t U a H J l Y W R z U G V y Q m x v Y 2 s s M H 0 m c X V v d D s s J n F 1 b 3 Q 7 U 2 V j d G l v b j E v d G V z d F R Q Q l 8 z M E l N R 1 M v Q X V 0 b 1 J l b W 9 2 Z W R D b 2 x 1 b W 5 z M S 5 7 T k l t Z 3 M s M X 0 m c X V v d D s s J n F 1 b 3 Q 7 U 2 V j d G l v b j E v d G V z d F R Q Q l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z U 4 N T g y M y 0 3 N W F i L T Q z N z Q t Y W Z l N S 0 0 N D A 0 N 2 Z j Z W E y N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V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1 9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w O j E 4 O j A 5 L j A 2 N z U 3 M D R a I i A v P j x F b n R y e S B U e X B l P S J G a W x s Q 2 9 s d W 1 u V H l w Z X M i I F Z h b H V l P S J z Q X d N R i I g L z 4 8 R W 5 0 c n k g V H l w Z T 0 i R m l s b E N v d W 5 0 I i B W Y W x 1 Z T 0 i b D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g K D I p L 0 F 1 d G 9 S Z W 1 v d m V k Q 2 9 s d W 1 u c z E u e 1 R o c m V h Z H N Q Z X J C b G 9 j a y w w f S Z x d W 9 0 O y w m c X V v d D t T Z W N 0 a W 9 u M S 9 0 Z X N 0 V F B C X z N J T U d T I C g y K S 9 B d X R v U m V t b 3 Z l Z E N v b H V t b n M x L n t O S W 1 n c y w x f S Z x d W 9 0 O y w m c X V v d D t T Z W N 0 a W 9 u M S 9 0 Z X N 0 V F B C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g K D I p L 0 F 1 d G 9 S Z W 1 v d m V k Q 2 9 s d W 1 u c z E u e 1 R o c m V h Z H N Q Z X J C b G 9 j a y w w f S Z x d W 9 0 O y w m c X V v d D t T Z W N 0 a W 9 u M S 9 0 Z X N 0 V F B C X z N J T U d T I C g y K S 9 B d X R v U m V t b 3 Z l Z E N v b H V t b n M x L n t O S W 1 n c y w x f S Z x d W 9 0 O y w m c X V v d D t T Z W N 0 a W 9 u M S 9 0 Z X N 0 V F B C X z N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Z G I z N j l k L T k 2 Y m I t N D g y N S 0 4 N z c 5 L W Y 4 Z m J h Y m M w N D E 0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X 1 R Q Q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0 Z X N 0 V F B C X z E 1 S U 1 H U 1 9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w O j E 4 O j A 5 L j A 1 N j U 5 O T R a I i A v P j x F b n R y e S B U e X B l P S J G a W x s Q 2 9 s d W 1 u V H l w Z X M i I F Z h b H V l P S J z Q X d N R i I g L z 4 8 R W 5 0 c n k g V H l w Z T 0 i R m l s b E N v d W 5 0 I i B W Y W x 1 Z T 0 i b D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I C g y K S 9 B d X R v U m V t b 3 Z l Z E N v b H V t b n M x L n t U a H J l Y W R z U G V y Q m x v Y 2 s s M H 0 m c X V v d D s s J n F 1 b 3 Q 7 U 2 V j d G l v b j E v d G V z d F R Q Q l 8 x N U l N R 1 M g K D I p L 0 F 1 d G 9 S Z W 1 v d m V k Q 2 9 s d W 1 u c z E u e 0 5 J b W d z L D F 9 J n F 1 b 3 Q 7 L C Z x d W 9 0 O 1 N l Y 3 R p b 2 4 x L 3 R l c 3 R U U E J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I C g y K S 9 B d X R v U m V t b 3 Z l Z E N v b H V t b n M x L n t U a H J l Y W R z U G V y Q m x v Y 2 s s M H 0 m c X V v d D s s J n F 1 b 3 Q 7 U 2 V j d G l v b j E v d G V z d F R Q Q l 8 x N U l N R 1 M g K D I p L 0 F 1 d G 9 S Z W 1 v d m V k Q 2 9 s d W 1 u c z E u e 0 5 J b W d z L D F 9 J n F 1 b 3 Q 7 L C Z x d W 9 0 O 1 N l Y 3 R p b 2 4 x L 3 R l c 3 R U U E J f M T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A w O W Z i Z i 1 k Y T A y L T R h Z G I t Y j E 1 M S 0 2 M G V k Y 2 N j Y j U 5 N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V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N f X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M D o x O D o w O S 4 w N D Q 2 M z I 0 W i I g L z 4 8 R W 5 0 c n k g V H l w Z T 0 i R m l s b E N v b H V t b l R 5 c G V z I i B W Y W x 1 Z T 0 i c 0 F 3 T U Y i I C 8 + P E V u d H J 5 I F R 5 c G U 9 I k Z p b G x D b 3 V u d C I g V m F s d W U 9 I m w 2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A o M i k v Q X V 0 b 1 J l b W 9 2 Z W R D b 2 x 1 b W 5 z M S 5 7 V G h y Z W F k c 1 B l c k J s b 2 N r L D B 9 J n F 1 b 3 Q 7 L C Z x d W 9 0 O 1 N l Y 3 R p b 2 4 x L 3 R l c 3 R U U E J f M z B J T U d T I C g y K S 9 B d X R v U m V t b 3 Z l Z E N v b H V t b n M x L n t O S W 1 n c y w x f S Z x d W 9 0 O y w m c X V v d D t T Z W N 0 a W 9 u M S 9 0 Z X N 0 V F B C X z M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A o M i k v Q X V 0 b 1 J l b W 9 2 Z W R D b 2 x 1 b W 5 z M S 5 7 V G h y Z W F k c 1 B l c k J s b 2 N r L D B 9 J n F 1 b 3 Q 7 L C Z x d W 9 0 O 1 N l Y 3 R p b 2 4 x L 3 R l c 3 R U U E J f M z B J T U d T I C g y K S 9 B d X R v U m V t b 3 Z l Z E N v b H V t b n M x L n t O S W 1 n c y w x f S Z x d W 9 0 O y w m c X V v d D t T Z W N 0 a W 9 u M S 9 0 Z X N 0 V F B C X z M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g 2 O W Z j Z S 1 h Z D Z i L T Q x N W E t O T l j N S 1 m N T U 2 M j F l Z D Q 0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l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1 9 f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y V D E w O j E 4 O j A 5 L j M 3 O T Q 1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g K D M p L 0 F 1 d G 9 S Z W 1 v d m V k Q 2 9 s d W 1 u c z E u e 1 R o c m V h Z H N Q Z X J C b G 9 j a y w w f S Z x d W 9 0 O y w m c X V v d D t T Z W N 0 a W 9 u M S 9 0 Z X N 0 V F B C X z N J T U d T I C g z K S 9 B d X R v U m V t b 3 Z l Z E N v b H V t b n M x L n t O S W 1 n c y w x f S Z x d W 9 0 O y w m c X V v d D t T Z W N 0 a W 9 u M S 9 0 Z X N 0 V F B C X z N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g K D M p L 0 F 1 d G 9 S Z W 1 v d m V k Q 2 9 s d W 1 u c z E u e 1 R o c m V h Z H N Q Z X J C b G 9 j a y w w f S Z x d W 9 0 O y w m c X V v d D t T Z W N 0 a W 9 u M S 9 0 Z X N 0 V F B C X z N J T U d T I C g z K S 9 B d X R v U m V t b 3 Z l Z E N v b H V t b n M x L n t O S W 1 n c y w x f S Z x d W 9 0 O y w m c X V v d D t T Z W N 0 a W 9 u M S 9 0 Z X N 0 V F B C X z N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Z T Y 0 N T g 5 L T k 4 M m Q t N D V l Z S 1 h Y W E z L W U z M z d h Z T I 5 Y m F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R l c 3 R U U E J f M T V J T U d T X 1 8 z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w O j E 4 O j A 5 L j M x O T k 2 O D R a I i A v P j x F b n R y e S B U e X B l P S J G a W x s Q 2 9 s d W 1 u V H l w Z X M i I F Z h b H V l P S J z Q X d N R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l J l Y 2 9 2 Z X J 5 V G F y Z 2 V 0 U m 9 3 I i B W Y W x 1 Z T 0 i b D E i I C 8 + P E V u d H J 5 I F R 5 c G U 9 I l J l Y 2 9 2 Z X J 5 V G F y Z 2 V 0 Q 2 9 s d W 1 u I i B W Y W x 1 Z T 0 i b D U i I C 8 + P E V u d H J 5 I F R 5 c G U 9 I l J l Y 2 9 2 Z X J 5 V G F y Z 2 V 0 U 2 h l Z X Q i I F Z h b H V l P S J z V j J f V F B C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I C g z K S 9 B d X R v U m V t b 3 Z l Z E N v b H V t b n M x L n t U a H J l Y W R z U G V y Q m x v Y 2 s s M H 0 m c X V v d D s s J n F 1 b 3 Q 7 U 2 V j d G l v b j E v d G V z d F R Q Q l 8 x N U l N R 1 M g K D M p L 0 F 1 d G 9 S Z W 1 v d m V k Q 2 9 s d W 1 u c z E u e 0 5 J b W d z L D F 9 J n F 1 b 3 Q 7 L C Z x d W 9 0 O 1 N l Y 3 R p b 2 4 x L 3 R l c 3 R U U E J f M T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I C g z K S 9 B d X R v U m V t b 3 Z l Z E N v b H V t b n M x L n t U a H J l Y W R z U G V y Q m x v Y 2 s s M H 0 m c X V v d D s s J n F 1 b 3 Q 7 U 2 V j d G l v b j E v d G V z d F R Q Q l 8 x N U l N R 1 M g K D M p L 0 F 1 d G 9 S Z W 1 v d m V k Q 2 9 s d W 1 u c z E u e 0 5 J b W d z L D F 9 J n F 1 b 3 Q 7 L C Z x d W 9 0 O 1 N l Y 3 R p b 2 4 x L 3 R l c 3 R U U E J f M T V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m F k N W Y x Z C 0 y M m V i L T Q x O D g t Y W Q 2 N i 0 3 N z F m M 2 F k Y W Q 5 O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l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N f X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y M l Q x M D o x O D o w O S 4 z M D U w M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A o M y k v Q X V 0 b 1 J l b W 9 2 Z W R D b 2 x 1 b W 5 z M S 5 7 V G h y Z W F k c 1 B l c k J s b 2 N r L D B 9 J n F 1 b 3 Q 7 L C Z x d W 9 0 O 1 N l Y 3 R p b 2 4 x L 3 R l c 3 R U U E J f M z B J T U d T I C g z K S 9 B d X R v U m V t b 3 Z l Z E N v b H V t b n M x L n t O S W 1 n c y w x f S Z x d W 9 0 O y w m c X V v d D t T Z W N 0 a W 9 u M S 9 0 Z X N 0 V F B C X z M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A o M y k v Q X V 0 b 1 J l b W 9 2 Z W R D b 2 x 1 b W 5 z M S 5 7 V G h y Z W F k c 1 B l c k J s b 2 N r L D B 9 J n F 1 b 3 Q 7 L C Z x d W 9 0 O 1 N l Y 3 R p b 2 4 x L 3 R l c 3 R U U E J f M z B J T U d T I C g z K S 9 B d X R v U m V t b 3 Z l Z E N v b H V t b n M x L n t O S W 1 n c y w x f S Z x d W 9 0 O y w m c X V v d D t T Z W N 0 a W 9 u M S 9 0 Z X N 0 V F B C X z M w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G M x Z W F m Z S 1 j N 2 E 5 L T Q y N W Q t Y j d i N S 0 x Z j U 1 Y j B j Y T A 3 Y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1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1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y V D E w O j E 4 O j E w L j k z M T Q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g K D Q p L 0 F 1 d G 9 S Z W 1 v d m V k Q 2 9 s d W 1 u c z E u e 1 R o c m V h Z H N Q Z X J C b G 9 j a y w w f S Z x d W 9 0 O y w m c X V v d D t T Z W N 0 a W 9 u M S 9 0 Z X N 0 V F B C X z N J T U d T I C g 0 K S 9 B d X R v U m V t b 3 Z l Z E N v b H V t b n M x L n t O S W 1 n c y w x f S Z x d W 9 0 O y w m c X V v d D t T Z W N 0 a W 9 u M S 9 0 Z X N 0 V F B C X z N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g K D Q p L 0 F 1 d G 9 S Z W 1 v d m V k Q 2 9 s d W 1 u c z E u e 1 R o c m V h Z H N Q Z X J C b G 9 j a y w w f S Z x d W 9 0 O y w m c X V v d D t T Z W N 0 a W 9 u M S 9 0 Z X N 0 V F B C X z N J T U d T I C g 0 K S 9 B d X R v U m V t b 3 Z l Z E N v b H V t b n M x L n t O S W 1 n c y w x f S Z x d W 9 0 O y w m c X V v d D t T Z W N 0 a W 9 u M S 9 0 Z X N 0 V F B C X z N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h O D k w N z g w L T d j Y T U t N D R j N C 0 4 N z A 3 L T J j N z c w Z j A y Z D U 2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X 1 R Q Q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0 Z X N 0 V F B C X z E 1 S U 1 H U 1 9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y V D E w O j E 4 O j E w L j g 1 N T g 0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I C g 0 K S 9 B d X R v U m V t b 3 Z l Z E N v b H V t b n M x L n t U a H J l Y W R z U G V y Q m x v Y 2 s s M H 0 m c X V v d D s s J n F 1 b 3 Q 7 U 2 V j d G l v b j E v d G V z d F R Q Q l 8 x N U l N R 1 M g K D Q p L 0 F 1 d G 9 S Z W 1 v d m V k Q 2 9 s d W 1 u c z E u e 0 5 J b W d z L D F 9 J n F 1 b 3 Q 7 L C Z x d W 9 0 O 1 N l Y 3 R p b 2 4 x L 3 R l c 3 R U U E J f M T V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I C g 0 K S 9 B d X R v U m V t b 3 Z l Z E N v b H V t b n M x L n t U a H J l Y W R z U G V y Q m x v Y 2 s s M H 0 m c X V v d D s s J n F 1 b 3 Q 7 U 2 V j d G l v b j E v d G V z d F R Q Q l 8 x N U l N R 1 M g K D Q p L 0 F 1 d G 9 S Z W 1 v d m V k Q 2 9 s d W 1 u c z E u e 0 5 J b W d z L D F 9 J n F 1 b 3 Q 7 L C Z x d W 9 0 O 1 N l Y 3 R p b 2 4 x L 3 R l c 3 R U U E J f M T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W I 4 Y j Q 4 Y S 0 4 M D M 1 L T R j O W E t Y j h l Z S 0 3 M W E 1 Y j V m O D U 3 N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1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N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y M l Q x M D o x O D o x M C 4 4 N D M x M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A o N C k v Q X V 0 b 1 J l b W 9 2 Z W R D b 2 x 1 b W 5 z M S 5 7 V G h y Z W F k c 1 B l c k J s b 2 N r L D B 9 J n F 1 b 3 Q 7 L C Z x d W 9 0 O 1 N l Y 3 R p b 2 4 x L 3 R l c 3 R U U E J f M z B J T U d T I C g 0 K S 9 B d X R v U m V t b 3 Z l Z E N v b H V t b n M x L n t O S W 1 n c y w x f S Z x d W 9 0 O y w m c X V v d D t T Z W N 0 a W 9 u M S 9 0 Z X N 0 V F B C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A o N C k v Q X V 0 b 1 J l b W 9 2 Z W R D b 2 x 1 b W 5 z M S 5 7 V G h y Z W F k c 1 B l c k J s b 2 N r L D B 9 J n F 1 b 3 Q 7 L C Z x d W 9 0 O 1 N l Y 3 R p b 2 4 x L 3 R l c 3 R U U E J f M z B J T U d T I C g 0 K S 9 B d X R v U m V t b 3 Z l Z E N v b H V t b n M x L n t O S W 1 n c y w x f S Z x d W 9 0 O y w m c X V v d D t T Z W N 0 a W 9 u M S 9 0 Z X N 0 V F B C X z M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U 0 O D Q 0 M C 0 0 Z G J j L T R m Y 2 Q t O W J k N S 1 m M T I 1 Z G J i M T N h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w O j E 4 O j E y L j I 5 O T U 4 M D B a I i A v P j x F b n R y e S B U e X B l P S J G a W x s Q 2 9 s d W 1 u V H l w Z X M i I F Z h b H V l P S J z Q X d N R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g K D U p L 0 F 1 d G 9 S Z W 1 v d m V k Q 2 9 s d W 1 u c z E u e 1 R o c m V h Z H N Q Z X J C b G 9 j a y w w f S Z x d W 9 0 O y w m c X V v d D t T Z W N 0 a W 9 u M S 9 0 Z X N 0 V F B C X z N J T U d T I C g 1 K S 9 B d X R v U m V t b 3 Z l Z E N v b H V t b n M x L n t O S W 1 n c y w x f S Z x d W 9 0 O y w m c X V v d D t T Z W N 0 a W 9 u M S 9 0 Z X N 0 V F B C X z N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g K D U p L 0 F 1 d G 9 S Z W 1 v d m V k Q 2 9 s d W 1 u c z E u e 1 R o c m V h Z H N Q Z X J C b G 9 j a y w w f S Z x d W 9 0 O y w m c X V v d D t T Z W N 0 a W 9 u M S 9 0 Z X N 0 V F B C X z N J T U d T I C g 1 K S 9 B d X R v U m V t b 3 Z l Z E N v b H V t b n M x L n t O S W 1 n c y w x f S Z x d W 9 0 O y w m c X V v d D t T Z W N 0 a W 9 u M S 9 0 Z X N 0 V F B C X z N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N W E 0 N z Y 2 L T B h M j I t N D k 0 Z C 1 i M z Q 0 L W V l N j Q 1 Y j V m N T B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X 1 R Q Q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0 Z X N 0 V F B C X z E 1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w O j E 4 O j E y L j I 3 N j E w M T Z a I i A v P j x F b n R y e S B U e X B l P S J G a W x s Q 2 9 s d W 1 u V H l w Z X M i I F Z h b H V l P S J z Q X d N R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I C g 1 K S 9 B d X R v U m V t b 3 Z l Z E N v b H V t b n M x L n t U a H J l Y W R z U G V y Q m x v Y 2 s s M H 0 m c X V v d D s s J n F 1 b 3 Q 7 U 2 V j d G l v b j E v d G V z d F R Q Q l 8 x N U l N R 1 M g K D U p L 0 F 1 d G 9 S Z W 1 v d m V k Q 2 9 s d W 1 u c z E u e 0 5 J b W d z L D F 9 J n F 1 b 3 Q 7 L C Z x d W 9 0 O 1 N l Y 3 R p b 2 4 x L 3 R l c 3 R U U E J f M T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I C g 1 K S 9 B d X R v U m V t b 3 Z l Z E N v b H V t b n M x L n t U a H J l Y W R z U G V y Q m x v Y 2 s s M H 0 m c X V v d D s s J n F 1 b 3 Q 7 U 2 V j d G l v b j E v d G V z d F R Q Q l 8 x N U l N R 1 M g K D U p L 0 F 1 d G 9 S Z W 1 v d m V k Q 2 9 s d W 1 u c z E u e 0 5 J b W d z L D F 9 J n F 1 b 3 Q 7 L C Z x d W 9 0 O 1 N l Y 3 R p b 2 4 x L 3 R l c 3 R U U E J f M T V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A 4 N G I y N C 0 x M m F j L T R i N W Y t Y W R k Z i 0 w N j d j M G F i M 2 M y Y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M D o x O D o x M S 4 w N j g x N j M 3 W i I g L z 4 8 R W 5 0 c n k g V H l w Z T 0 i R m l s b E N v b H V t b l R 5 c G V z I i B W Y W x 1 Z T 0 i c 0 F 3 T U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A o N S k v Q X V 0 b 1 J l b W 9 2 Z W R D b 2 x 1 b W 5 z M S 5 7 V G h y Z W F k c 1 B l c k J s b 2 N r L D B 9 J n F 1 b 3 Q 7 L C Z x d W 9 0 O 1 N l Y 3 R p b 2 4 x L 3 R l c 3 R U U E J f M z B J T U d T I C g 1 K S 9 B d X R v U m V t b 3 Z l Z E N v b H V t b n M x L n t O S W 1 n c y w x f S Z x d W 9 0 O y w m c X V v d D t T Z W N 0 a W 9 u M S 9 0 Z X N 0 V F B C X z M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A o N S k v Q X V 0 b 1 J l b W 9 2 Z W R D b 2 x 1 b W 5 z M S 5 7 V G h y Z W F k c 1 B l c k J s b 2 N r L D B 9 J n F 1 b 3 Q 7 L C Z x d W 9 0 O 1 N l Y 3 R p b 2 4 x L 3 R l c 3 R U U E J f M z B J T U d T I C g 1 K S 9 B d X R v U m V t b 3 Z l Z E N v b H V t b n M x L n t O S W 1 n c y w x f S Z x d W 9 0 O y w m c X V v d D t T Z W N 0 a W 9 u M S 9 0 Z X N 0 V F B C X z M w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S k v U m F n Z 3 J 1 c H B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p v M G G P a w Q Z f d F n L B W j B U A A A A A A I A A A A A A B B m A A A A A Q A A I A A A A K / D E 8 j t r e x c f + O A s s f T p 9 D 7 K S S I I 3 M k N / e P C m 5 k K i L R A A A A A A 6 A A A A A A g A A I A A A A B q A 3 h B G o N 6 / t 0 y B A s e Z 4 X F g N s o r Y 2 t L i 3 s a m q q Q o m E Y U A A A A E N y r l q q 6 f / W y d 3 x Y 9 E K j A 8 2 H y L i B t F d x A h 6 6 N 2 X s Q 2 K 5 X E v O R z t 3 x i V c g J d l h 5 b M M s Y m U G 6 e H D W O 4 p Z O 4 q 9 N N 7 A K z x B e U M J C 7 i I c 6 L l F 1 M 2 Q A A A A D 5 C o n r w P j z R t w / n / U E / g y S O i E H W G h T 8 o 1 J N a D c S o O 3 J r N Y S h g K u T I L O O B k p L o + u 5 C G M N m M 2 + H d u 6 y P O K 2 T l 4 + 4 =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V1</vt:lpstr>
      <vt:lpstr>V1_TPB</vt:lpstr>
      <vt:lpstr>V2</vt:lpstr>
      <vt:lpstr>V2_TPB</vt:lpstr>
      <vt:lpstr>V3</vt:lpstr>
      <vt:lpstr>V3_TPB</vt:lpstr>
      <vt:lpstr>V4</vt:lpstr>
      <vt:lpstr>V4_TPB</vt:lpstr>
      <vt:lpstr>V4_HighWorkload</vt:lpstr>
      <vt:lpstr>V5</vt:lpstr>
      <vt:lpstr>V5_HighWorkload</vt:lpstr>
      <vt:lpstr>V5_TPB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2025-05-22T10:25:59Z</dcterms:modified>
</cp:coreProperties>
</file>