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5A244FC8-F54B-4853-A6A6-096B0BDA277B}" xr6:coauthVersionLast="47" xr6:coauthVersionMax="47" xr10:uidLastSave="{00000000-0000-0000-0000-000000000000}"/>
  <bookViews>
    <workbookView xWindow="-110" yWindow="-110" windowWidth="38620" windowHeight="21820" activeTab="5" xr2:uid="{00000000-000D-0000-FFFF-FFFF00000000}"/>
  </bookViews>
  <sheets>
    <sheet name="V1" sheetId="1" r:id="rId1"/>
    <sheet name="V1_TPB" sheetId="10" r:id="rId2"/>
    <sheet name="V2" sheetId="2" r:id="rId3"/>
    <sheet name="V2_TPB" sheetId="11" r:id="rId4"/>
    <sheet name="V3" sheetId="3" r:id="rId5"/>
    <sheet name="V3_TPB" sheetId="12" r:id="rId6"/>
    <sheet name="V4" sheetId="4" r:id="rId7"/>
    <sheet name="V4_HighWorkload" sheetId="5" r:id="rId8"/>
    <sheet name="V5" sheetId="7" r:id="rId9"/>
    <sheet name="V5_HighWorkload" sheetId="8" r:id="rId10"/>
    <sheet name="V5_TPB" sheetId="9" r:id="rId11"/>
    <sheet name="Comparison" sheetId="6" r:id="rId12"/>
  </sheets>
  <definedNames>
    <definedName name="DatiEsterni_1" localSheetId="0" hidden="1">'V1'!$A$1:$C$16</definedName>
    <definedName name="DatiEsterni_1" localSheetId="1" hidden="1">V1_TPB!$A$1:$C$7</definedName>
    <definedName name="DatiEsterni_1" localSheetId="2" hidden="1">'V2'!$A$1:$C$16</definedName>
    <definedName name="DatiEsterni_1" localSheetId="3" hidden="1">V2_TPB!$A$1:$C$7</definedName>
    <definedName name="DatiEsterni_1" localSheetId="4" hidden="1">'V3'!$A$1:$C$14</definedName>
    <definedName name="DatiEsterni_1" localSheetId="5" hidden="1">V3_TPB!$A$1:$C$7</definedName>
    <definedName name="DatiEsterni_1" localSheetId="6" hidden="1">'V4'!$A$1:$C$13</definedName>
    <definedName name="DatiEsterni_1" localSheetId="7" hidden="1">V4_HighWorkload!$A$1:$C$10</definedName>
    <definedName name="DatiEsterni_1" localSheetId="8" hidden="1">'V5'!$A$1:$C$13</definedName>
    <definedName name="DatiEsterni_1" localSheetId="9" hidden="1">V5_HighWorkload!$A$1:$C$10</definedName>
    <definedName name="DatiEsterni_1" localSheetId="10" hidden="1">V5_TPB!$A$1:$C$7</definedName>
    <definedName name="DatiEsterni_2" localSheetId="0" hidden="1">'V1'!$H$1:$J$16</definedName>
    <definedName name="DatiEsterni_2" localSheetId="1" hidden="1">V1_TPB!$E$1:$G$7</definedName>
    <definedName name="DatiEsterni_2" localSheetId="2" hidden="1">'V2'!$H$1:$J$16</definedName>
    <definedName name="DatiEsterni_2" localSheetId="3" hidden="1">V2_TPB!$E$1:$G$7</definedName>
    <definedName name="DatiEsterni_2" localSheetId="4" hidden="1">'V3'!$H$1:$J$14</definedName>
    <definedName name="DatiEsterni_2" localSheetId="5" hidden="1">V3_TPB!$E$1:$G$7</definedName>
    <definedName name="DatiEsterni_2" localSheetId="6" hidden="1">'V4'!$H$1:$J$13</definedName>
    <definedName name="DatiEsterni_2" localSheetId="7" hidden="1">V4_HighWorkload!$H$1:$J$10</definedName>
    <definedName name="DatiEsterni_2" localSheetId="8" hidden="1">'V5'!$H$1:$J$13</definedName>
    <definedName name="DatiEsterni_2" localSheetId="9" hidden="1">V5_HighWorkload!$H$1:$J$10</definedName>
    <definedName name="DatiEsterni_2" localSheetId="10" hidden="1">V5_TPB!$E$1:$G$7</definedName>
    <definedName name="DatiEsterni_3" localSheetId="0" hidden="1">'V1'!$O$1:$Q$16</definedName>
    <definedName name="DatiEsterni_3" localSheetId="1" hidden="1">V1_TPB!$I$1:$K$7</definedName>
    <definedName name="DatiEsterni_3" localSheetId="2" hidden="1">'V2'!$O$1:$Q$16</definedName>
    <definedName name="DatiEsterni_3" localSheetId="3" hidden="1">V2_TPB!$I$1:$K$7</definedName>
    <definedName name="DatiEsterni_3" localSheetId="4" hidden="1">'V3'!$O$1:$Q$14</definedName>
    <definedName name="DatiEsterni_3" localSheetId="5" hidden="1">V3_TPB!$I$1:$K$7</definedName>
    <definedName name="DatiEsterni_3" localSheetId="6" hidden="1">'V4'!$O$1:$Q$13</definedName>
    <definedName name="DatiEsterni_3" localSheetId="7" hidden="1">V4_HighWorkload!$O$1:$Q$10</definedName>
    <definedName name="DatiEsterni_3" localSheetId="8" hidden="1">'V5'!$O$1:$Q$13</definedName>
    <definedName name="DatiEsterni_3" localSheetId="9" hidden="1">V5_HighWorkload!$O$1:$Q$10</definedName>
    <definedName name="DatiEsterni_3" localSheetId="10" hidden="1">V5_TPB!$I$1:$K$7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2" i="8"/>
  <c r="D3" i="8"/>
  <c r="D4" i="8"/>
  <c r="D5" i="8"/>
  <c r="D6" i="8"/>
  <c r="D7" i="8"/>
  <c r="D8" i="8"/>
  <c r="D9" i="8"/>
  <c r="D10" i="8"/>
  <c r="E2" i="8"/>
  <c r="E3" i="8"/>
  <c r="E4" i="8"/>
  <c r="E5" i="8"/>
  <c r="E6" i="8"/>
  <c r="E7" i="8"/>
  <c r="E8" i="8"/>
  <c r="E9" i="8"/>
  <c r="E10" i="8"/>
  <c r="F2" i="8"/>
  <c r="F3" i="8"/>
  <c r="F4" i="8"/>
  <c r="F5" i="8"/>
  <c r="F6" i="8"/>
  <c r="F7" i="8"/>
  <c r="F8" i="8"/>
  <c r="F9" i="8"/>
  <c r="F10" i="8"/>
  <c r="K2" i="8"/>
  <c r="K3" i="8"/>
  <c r="K4" i="8"/>
  <c r="K5" i="8"/>
  <c r="K6" i="8"/>
  <c r="K7" i="8"/>
  <c r="K8" i="8"/>
  <c r="K9" i="8"/>
  <c r="K10" i="8"/>
  <c r="L2" i="8"/>
  <c r="L3" i="8"/>
  <c r="L4" i="8"/>
  <c r="L5" i="8"/>
  <c r="L6" i="8"/>
  <c r="L7" i="8"/>
  <c r="L8" i="8"/>
  <c r="L9" i="8"/>
  <c r="L10" i="8"/>
  <c r="M2" i="8"/>
  <c r="M3" i="8"/>
  <c r="M4" i="8"/>
  <c r="M5" i="8"/>
  <c r="M6" i="8"/>
  <c r="M7" i="8"/>
  <c r="M8" i="8"/>
  <c r="M9" i="8"/>
  <c r="M10" i="8"/>
  <c r="R2" i="8"/>
  <c r="R3" i="8"/>
  <c r="R4" i="8"/>
  <c r="R5" i="8"/>
  <c r="R6" i="8"/>
  <c r="R7" i="8"/>
  <c r="R8" i="8"/>
  <c r="R9" i="8"/>
  <c r="R10" i="8"/>
  <c r="S2" i="8"/>
  <c r="S3" i="8"/>
  <c r="S4" i="8"/>
  <c r="S5" i="8"/>
  <c r="S6" i="8"/>
  <c r="S7" i="8"/>
  <c r="S8" i="8"/>
  <c r="S9" i="8"/>
  <c r="S10" i="8"/>
  <c r="T2" i="8"/>
  <c r="T3" i="8"/>
  <c r="T4" i="8"/>
  <c r="T5" i="8"/>
  <c r="T6" i="8"/>
  <c r="T7" i="8"/>
  <c r="T8" i="8"/>
  <c r="T9" i="8"/>
  <c r="T10" i="8"/>
  <c r="D2" i="7"/>
  <c r="D3" i="7"/>
  <c r="D4" i="7"/>
  <c r="D5" i="7"/>
  <c r="D6" i="7"/>
  <c r="D7" i="7"/>
  <c r="D8" i="7"/>
  <c r="D9" i="7"/>
  <c r="D10" i="7"/>
  <c r="D11" i="7"/>
  <c r="D12" i="7"/>
  <c r="D13" i="7"/>
  <c r="E2" i="7"/>
  <c r="E3" i="7"/>
  <c r="E4" i="7"/>
  <c r="E5" i="7"/>
  <c r="E6" i="7"/>
  <c r="E7" i="7"/>
  <c r="E8" i="7"/>
  <c r="E9" i="7"/>
  <c r="E10" i="7"/>
  <c r="E11" i="7"/>
  <c r="E12" i="7"/>
  <c r="E13" i="7"/>
  <c r="F2" i="7"/>
  <c r="F3" i="7"/>
  <c r="F4" i="7"/>
  <c r="F5" i="7"/>
  <c r="F6" i="7"/>
  <c r="F7" i="7"/>
  <c r="F8" i="7"/>
  <c r="F9" i="7"/>
  <c r="F10" i="7"/>
  <c r="F11" i="7"/>
  <c r="F12" i="7"/>
  <c r="F13" i="7"/>
  <c r="K2" i="7"/>
  <c r="K3" i="7"/>
  <c r="K4" i="7"/>
  <c r="K5" i="7"/>
  <c r="K6" i="7"/>
  <c r="K7" i="7"/>
  <c r="K8" i="7"/>
  <c r="K9" i="7"/>
  <c r="K10" i="7"/>
  <c r="K11" i="7"/>
  <c r="K12" i="7"/>
  <c r="K13" i="7"/>
  <c r="L2" i="7"/>
  <c r="L3" i="7"/>
  <c r="L4" i="7"/>
  <c r="L5" i="7"/>
  <c r="L6" i="7"/>
  <c r="L7" i="7"/>
  <c r="L8" i="7"/>
  <c r="L9" i="7"/>
  <c r="L10" i="7"/>
  <c r="L11" i="7"/>
  <c r="L12" i="7"/>
  <c r="L13" i="7"/>
  <c r="M2" i="7"/>
  <c r="M3" i="7"/>
  <c r="M4" i="7"/>
  <c r="M5" i="7"/>
  <c r="M6" i="7"/>
  <c r="M7" i="7"/>
  <c r="M8" i="7"/>
  <c r="M9" i="7"/>
  <c r="M10" i="7"/>
  <c r="M11" i="7"/>
  <c r="M12" i="7"/>
  <c r="M13" i="7"/>
  <c r="R2" i="7"/>
  <c r="R3" i="7"/>
  <c r="R4" i="7"/>
  <c r="R5" i="7"/>
  <c r="R6" i="7"/>
  <c r="R7" i="7"/>
  <c r="R8" i="7"/>
  <c r="R9" i="7"/>
  <c r="R10" i="7"/>
  <c r="R11" i="7"/>
  <c r="R12" i="7"/>
  <c r="R13" i="7"/>
  <c r="S2" i="7"/>
  <c r="S3" i="7"/>
  <c r="S4" i="7"/>
  <c r="S5" i="7"/>
  <c r="S6" i="7"/>
  <c r="S7" i="7"/>
  <c r="S8" i="7"/>
  <c r="S9" i="7"/>
  <c r="S10" i="7"/>
  <c r="S11" i="7"/>
  <c r="S12" i="7"/>
  <c r="S13" i="7"/>
  <c r="T2" i="7"/>
  <c r="T3" i="7"/>
  <c r="T4" i="7"/>
  <c r="T5" i="7"/>
  <c r="T6" i="7"/>
  <c r="T7" i="7"/>
  <c r="T8" i="7"/>
  <c r="T9" i="7"/>
  <c r="T10" i="7"/>
  <c r="T11" i="7"/>
  <c r="T12" i="7"/>
  <c r="T13" i="7"/>
  <c r="D2" i="5"/>
  <c r="D3" i="5"/>
  <c r="D4" i="5"/>
  <c r="D5" i="5"/>
  <c r="D6" i="5"/>
  <c r="D7" i="5"/>
  <c r="D8" i="5"/>
  <c r="D9" i="5"/>
  <c r="D10" i="5"/>
  <c r="E2" i="5"/>
  <c r="E3" i="5"/>
  <c r="E4" i="5"/>
  <c r="E5" i="5"/>
  <c r="E6" i="5"/>
  <c r="E7" i="5"/>
  <c r="E8" i="5"/>
  <c r="E9" i="5"/>
  <c r="E10" i="5"/>
  <c r="F2" i="5"/>
  <c r="F3" i="5"/>
  <c r="F4" i="5"/>
  <c r="F5" i="5"/>
  <c r="F6" i="5"/>
  <c r="F7" i="5"/>
  <c r="F8" i="5"/>
  <c r="F9" i="5"/>
  <c r="F10" i="5"/>
  <c r="K2" i="5"/>
  <c r="K3" i="5"/>
  <c r="K4" i="5"/>
  <c r="K5" i="5"/>
  <c r="K6" i="5"/>
  <c r="K7" i="5"/>
  <c r="K8" i="5"/>
  <c r="K9" i="5"/>
  <c r="K10" i="5"/>
  <c r="L2" i="5"/>
  <c r="L3" i="5"/>
  <c r="L4" i="5"/>
  <c r="L5" i="5"/>
  <c r="L6" i="5"/>
  <c r="L7" i="5"/>
  <c r="L8" i="5"/>
  <c r="L9" i="5"/>
  <c r="L10" i="5"/>
  <c r="M2" i="5"/>
  <c r="M3" i="5"/>
  <c r="M4" i="5"/>
  <c r="M5" i="5"/>
  <c r="M6" i="5"/>
  <c r="M7" i="5"/>
  <c r="M8" i="5"/>
  <c r="M9" i="5"/>
  <c r="M10" i="5"/>
  <c r="R2" i="5"/>
  <c r="R3" i="5"/>
  <c r="R4" i="5"/>
  <c r="R5" i="5"/>
  <c r="R6" i="5"/>
  <c r="R7" i="5"/>
  <c r="R8" i="5"/>
  <c r="R9" i="5"/>
  <c r="R10" i="5"/>
  <c r="S2" i="5"/>
  <c r="S3" i="5"/>
  <c r="S4" i="5"/>
  <c r="S5" i="5"/>
  <c r="S6" i="5"/>
  <c r="S7" i="5"/>
  <c r="S8" i="5"/>
  <c r="S9" i="5"/>
  <c r="S10" i="5"/>
  <c r="T2" i="5"/>
  <c r="T3" i="5"/>
  <c r="T4" i="5"/>
  <c r="T5" i="5"/>
  <c r="T6" i="5"/>
  <c r="T7" i="5"/>
  <c r="T8" i="5"/>
  <c r="T9" i="5"/>
  <c r="T10" i="5"/>
  <c r="D2" i="4"/>
  <c r="D3" i="4"/>
  <c r="D4" i="4"/>
  <c r="D5" i="4"/>
  <c r="D6" i="4"/>
  <c r="D7" i="4"/>
  <c r="D8" i="4"/>
  <c r="D9" i="4"/>
  <c r="D10" i="4"/>
  <c r="D11" i="4"/>
  <c r="D12" i="4"/>
  <c r="D13" i="4"/>
  <c r="E2" i="4"/>
  <c r="E3" i="4"/>
  <c r="E4" i="4"/>
  <c r="E5" i="4"/>
  <c r="E6" i="4"/>
  <c r="E7" i="4"/>
  <c r="E8" i="4"/>
  <c r="E9" i="4"/>
  <c r="E10" i="4"/>
  <c r="E11" i="4"/>
  <c r="E12" i="4"/>
  <c r="E13" i="4"/>
  <c r="F2" i="4"/>
  <c r="F3" i="4"/>
  <c r="F4" i="4"/>
  <c r="F5" i="4"/>
  <c r="F6" i="4"/>
  <c r="F7" i="4"/>
  <c r="F8" i="4"/>
  <c r="F9" i="4"/>
  <c r="F10" i="4"/>
  <c r="F11" i="4"/>
  <c r="F12" i="4"/>
  <c r="F13" i="4"/>
  <c r="K2" i="4"/>
  <c r="K3" i="4"/>
  <c r="K4" i="4"/>
  <c r="K5" i="4"/>
  <c r="K6" i="4"/>
  <c r="K7" i="4"/>
  <c r="K8" i="4"/>
  <c r="K9" i="4"/>
  <c r="K10" i="4"/>
  <c r="K11" i="4"/>
  <c r="K12" i="4"/>
  <c r="K13" i="4"/>
  <c r="L2" i="4"/>
  <c r="L3" i="4"/>
  <c r="L4" i="4"/>
  <c r="L5" i="4"/>
  <c r="L6" i="4"/>
  <c r="L7" i="4"/>
  <c r="L8" i="4"/>
  <c r="L9" i="4"/>
  <c r="L10" i="4"/>
  <c r="L11" i="4"/>
  <c r="L12" i="4"/>
  <c r="L13" i="4"/>
  <c r="M2" i="4"/>
  <c r="M3" i="4"/>
  <c r="M4" i="4"/>
  <c r="M5" i="4"/>
  <c r="M6" i="4"/>
  <c r="M7" i="4"/>
  <c r="M8" i="4"/>
  <c r="M9" i="4"/>
  <c r="M10" i="4"/>
  <c r="M11" i="4"/>
  <c r="M12" i="4"/>
  <c r="M13" i="4"/>
  <c r="R2" i="4"/>
  <c r="R3" i="4"/>
  <c r="R4" i="4"/>
  <c r="R5" i="4"/>
  <c r="R6" i="4"/>
  <c r="R7" i="4"/>
  <c r="R8" i="4"/>
  <c r="R9" i="4"/>
  <c r="R10" i="4"/>
  <c r="R11" i="4"/>
  <c r="R12" i="4"/>
  <c r="R13" i="4"/>
  <c r="S2" i="4"/>
  <c r="S3" i="4"/>
  <c r="S4" i="4"/>
  <c r="S5" i="4"/>
  <c r="S6" i="4"/>
  <c r="S7" i="4"/>
  <c r="S8" i="4"/>
  <c r="S9" i="4"/>
  <c r="S10" i="4"/>
  <c r="S11" i="4"/>
  <c r="S12" i="4"/>
  <c r="S13" i="4"/>
  <c r="T2" i="4"/>
  <c r="T3" i="4"/>
  <c r="T4" i="4"/>
  <c r="T5" i="4"/>
  <c r="T6" i="4"/>
  <c r="T7" i="4"/>
  <c r="T8" i="4"/>
  <c r="T9" i="4"/>
  <c r="T10" i="4"/>
  <c r="T11" i="4"/>
  <c r="T12" i="4"/>
  <c r="T13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308E-E1F9-42A5-9BA7-1AE708FE161B}" keepAlive="1" name="Query - executionTime_100IMGS" description="Connessione alla query 'executionTime_100IMGS' nella cartella di lavoro." type="5" refreshedVersion="8" background="1" saveData="1">
    <dbPr connection="Provider=Microsoft.Mashup.OleDb.1;Data Source=$Workbook$;Location=executionTime_100IMGS;Extended Properties=&quot;&quot;" command="SELECT * FROM [executionTime_100IMGS]"/>
  </connection>
  <connection id="2" xr16:uid="{3F62084F-9D8A-4B41-99C2-74CDEC0F3B1F}" keepAlive="1" name="Query - executionTime_100IMGS (2)" description="Connessione alla query 'executionTime_100IMGS (2)' nella cartella di lavoro." type="5" refreshedVersion="8" background="1" saveData="1">
    <dbPr connection="Provider=Microsoft.Mashup.OleDb.1;Data Source=$Workbook$;Location=&quot;executionTime_100IMGS (2)&quot;;Extended Properties=&quot;&quot;" command="SELECT * FROM [executionTime_100IMGS (2)]"/>
  </connection>
  <connection id="3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4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5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6" xr16:uid="{EA0477A7-B8CA-4231-BD42-54218DB5DA97}" keepAlive="1" name="Query - executionTime_15IMGS (4)" description="Connessione alla query 'executionTime_15IMGS (4)' nella cartella di lavoro." type="5" refreshedVersion="8" background="1" saveData="1">
    <dbPr connection="Provider=Microsoft.Mashup.OleDb.1;Data Source=$Workbook$;Location=&quot;executionTime_15IMGS (4)&quot;;Extended Properties=&quot;&quot;" command="SELECT * FROM [executionTime_15IMGS (4)]"/>
  </connection>
  <connection id="7" xr16:uid="{3B4A9071-EE06-498D-B797-57C000DFE502}" keepAlive="1" name="Query - executionTime_15IMGS (5)" description="Connessione alla query 'executionTime_15IMGS (5)' nella cartella di lavoro." type="5" refreshedVersion="8" background="1" saveData="1">
    <dbPr connection="Provider=Microsoft.Mashup.OleDb.1;Data Source=$Workbook$;Location=&quot;executionTime_15IMGS (5)&quot;;Extended Properties=&quot;&quot;" command="SELECT * FROM [executionTime_15IMGS (5)]"/>
  </connection>
  <connection id="8" xr16:uid="{2FD1DEBB-5BE0-4DE3-A2CB-6278D7A800E7}" keepAlive="1" name="Query - executionTime_200IMGS" description="Connessione alla query 'executionTime_200IMGS' nella cartella di lavoro." type="5" refreshedVersion="8" background="1" saveData="1">
    <dbPr connection="Provider=Microsoft.Mashup.OleDb.1;Data Source=$Workbook$;Location=executionTime_200IMGS;Extended Properties=&quot;&quot;" command="SELECT * FROM [executionTime_200IMGS]"/>
  </connection>
  <connection id="9" xr16:uid="{6580A2E5-ED5A-4CA6-9B67-B8AA5325675C}" keepAlive="1" name="Query - executionTime_200IMGS (2)" description="Connessione alla query 'executionTime_200IMGS (2)' nella cartella di lavoro." type="5" refreshedVersion="8" background="1" saveData="1">
    <dbPr connection="Provider=Microsoft.Mashup.OleDb.1;Data Source=$Workbook$;Location=&quot;executionTime_200IMGS (2)&quot;;Extended Properties=&quot;&quot;" command="SELECT * FROM [executionTime_200IMGS (2)]"/>
  </connection>
  <connection id="10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11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12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13" xr16:uid="{66B2A018-89A5-4FA4-9B6F-A8549D1F9471}" keepAlive="1" name="Query - executionTime_30IMGS (4)" description="Connessione alla query 'executionTime_30IMGS (4)' nella cartella di lavoro." type="5" refreshedVersion="8" background="1" saveData="1">
    <dbPr connection="Provider=Microsoft.Mashup.OleDb.1;Data Source=$Workbook$;Location=&quot;executionTime_30IMGS (4)&quot;;Extended Properties=&quot;&quot;" command="SELECT * FROM [executionTime_30IMGS (4)]"/>
  </connection>
  <connection id="14" xr16:uid="{AE603F90-5B62-414B-8829-0A085C56D9F7}" keepAlive="1" name="Query - executionTime_30IMGS (5)" description="Connessione alla query 'executionTime_30IMGS (5)' nella cartella di lavoro." type="5" refreshedVersion="8" background="1" saveData="1">
    <dbPr connection="Provider=Microsoft.Mashup.OleDb.1;Data Source=$Workbook$;Location=&quot;executionTime_30IMGS (5)&quot;;Extended Properties=&quot;&quot;" command="SELECT * FROM [executionTime_30IMGS (5)]"/>
  </connection>
  <connection id="15" xr16:uid="{A8B90542-2AA3-4A03-A119-2D06102E7341}" keepAlive="1" name="Query - executionTime_30IMGS (6)" description="Connessione alla query 'executionTime_30IMGS (6)' nella cartella di lavoro." type="5" refreshedVersion="8" background="1" saveData="1">
    <dbPr connection="Provider=Microsoft.Mashup.OleDb.1;Data Source=$Workbook$;Location=&quot;executionTime_30IMGS (6)&quot;;Extended Properties=&quot;&quot;" command="SELECT * FROM [executionTime_30IMGS (6)]"/>
  </connection>
  <connection id="16" xr16:uid="{F46C45FA-A626-44AD-9E20-7F366BB413F7}" keepAlive="1" name="Query - executionTime_30IMGS (7)" description="Connessione alla query 'executionTime_30IMGS (7)' nella cartella di lavoro." type="5" refreshedVersion="8" background="1" saveData="1">
    <dbPr connection="Provider=Microsoft.Mashup.OleDb.1;Data Source=$Workbook$;Location=&quot;executionTime_30IMGS (7)&quot;;Extended Properties=&quot;&quot;" command="SELECT * FROM [executionTime_30IMGS (7)]"/>
  </connection>
  <connection id="17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18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19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  <connection id="20" xr16:uid="{3E3AC34D-1B09-4FD5-A364-46499730A2BE}" keepAlive="1" name="Query - executionTime_3IMGS (4)" description="Connessione alla query 'executionTime_3IMGS (4)' nella cartella di lavoro." type="5" refreshedVersion="8" background="1" saveData="1">
    <dbPr connection="Provider=Microsoft.Mashup.OleDb.1;Data Source=$Workbook$;Location=&quot;executionTime_3IMGS (4)&quot;;Extended Properties=&quot;&quot;" command="SELECT * FROM [executionTime_3IMGS (4)]"/>
  </connection>
  <connection id="21" xr16:uid="{210244B0-D71C-4E7C-8824-B496D7740A1B}" keepAlive="1" name="Query - executionTime_3IMGS (5)" description="Connessione alla query 'executionTime_3IMGS (5)' nella cartella di lavoro." type="5" refreshedVersion="8" background="1" saveData="1">
    <dbPr connection="Provider=Microsoft.Mashup.OleDb.1;Data Source=$Workbook$;Location=&quot;executionTime_3IMGS (5)&quot;;Extended Properties=&quot;&quot;" command="SELECT * FROM [executionTime_3IMGS (5)]"/>
  </connection>
  <connection id="22" xr16:uid="{4189508C-D160-46CE-9FB1-5688C83AA6B8}" keepAlive="1" name="Query - testTPB_15IMGS" description="Connessione alla query 'testTPB_15IMGS' nella cartella di lavoro." type="5" refreshedVersion="8" background="1" saveData="1">
    <dbPr connection="Provider=Microsoft.Mashup.OleDb.1;Data Source=$Workbook$;Location=testTPB_15IMGS;Extended Properties=&quot;&quot;" command="SELECT * FROM [testTPB_15IMGS]"/>
  </connection>
  <connection id="23" xr16:uid="{1D5523C9-6F93-4DB2-921F-E2EFE618C422}" keepAlive="1" name="Query - testTPB_15IMGS (2)" description="Connessione alla query 'testTPB_15IMGS (2)' nella cartella di lavoro." type="5" refreshedVersion="8" background="1" saveData="1">
    <dbPr connection="Provider=Microsoft.Mashup.OleDb.1;Data Source=$Workbook$;Location=&quot;testTPB_15IMGS (2)&quot;;Extended Properties=&quot;&quot;" command="SELECT * FROM [testTPB_15IMGS (2)]"/>
  </connection>
  <connection id="24" xr16:uid="{C99BBC31-95FA-4D77-8668-0196DCD0151A}" keepAlive="1" name="Query - testTPB_15IMGS (3)" description="Connessione alla query 'testTPB_15IMGS (3)' nella cartella di lavoro." type="5" refreshedVersion="8" background="1" saveData="1">
    <dbPr connection="Provider=Microsoft.Mashup.OleDb.1;Data Source=$Workbook$;Location=&quot;testTPB_15IMGS (3)&quot;;Extended Properties=&quot;&quot;" command="SELECT * FROM [testTPB_15IMGS (3)]"/>
  </connection>
  <connection id="25" xr16:uid="{99BFF949-12AE-4F57-9FEC-5AF97A7A3D62}" keepAlive="1" name="Query - testTPB_15IMGS (4)" description="Connessione alla query 'testTPB_15IMGS (4)' nella cartella di lavoro." type="5" refreshedVersion="8" background="1" saveData="1">
    <dbPr connection="Provider=Microsoft.Mashup.OleDb.1;Data Source=$Workbook$;Location=&quot;testTPB_15IMGS (4)&quot;;Extended Properties=&quot;&quot;" command="SELECT * FROM [testTPB_15IMGS (4)]"/>
  </connection>
  <connection id="26" xr16:uid="{6593C9E9-75E1-4B27-869C-875EAC5FAC74}" keepAlive="1" name="Query - testTPB_30IMGS" description="Connessione alla query 'testTPB_30IMGS' nella cartella di lavoro." type="5" refreshedVersion="8" background="1" saveData="1">
    <dbPr connection="Provider=Microsoft.Mashup.OleDb.1;Data Source=$Workbook$;Location=testTPB_30IMGS;Extended Properties=&quot;&quot;" command="SELECT * FROM [testTPB_30IMGS]"/>
  </connection>
  <connection id="27" xr16:uid="{52DA4DC0-67AF-4B26-B0CB-FE3826ADDA54}" keepAlive="1" name="Query - testTPB_30IMGS (2)" description="Connessione alla query 'testTPB_30IMGS (2)' nella cartella di lavoro." type="5" refreshedVersion="8" background="1" saveData="1">
    <dbPr connection="Provider=Microsoft.Mashup.OleDb.1;Data Source=$Workbook$;Location=&quot;testTPB_30IMGS (2)&quot;;Extended Properties=&quot;&quot;" command="SELECT * FROM [testTPB_30IMGS (2)]"/>
  </connection>
  <connection id="28" xr16:uid="{4FE0956E-FD6E-4D3C-BF2C-725A85427A3E}" keepAlive="1" name="Query - testTPB_30IMGS (3)" description="Connessione alla query 'testTPB_30IMGS (3)' nella cartella di lavoro." type="5" refreshedVersion="8" background="1" saveData="1">
    <dbPr connection="Provider=Microsoft.Mashup.OleDb.1;Data Source=$Workbook$;Location=&quot;testTPB_30IMGS (3)&quot;;Extended Properties=&quot;&quot;" command="SELECT * FROM [testTPB_30IMGS (3)]"/>
  </connection>
  <connection id="29" xr16:uid="{2D0816A6-E349-4342-B619-602904E05138}" keepAlive="1" name="Query - testTPB_30IMGS (4)" description="Connessione alla query 'testTPB_30IMGS (4)' nella cartella di lavoro." type="5" refreshedVersion="8" background="1" saveData="1">
    <dbPr connection="Provider=Microsoft.Mashup.OleDb.1;Data Source=$Workbook$;Location=&quot;testTPB_30IMGS (4)&quot;;Extended Properties=&quot;&quot;" command="SELECT * FROM [testTPB_30IMGS (4)]"/>
  </connection>
  <connection id="30" xr16:uid="{CFFB2AAE-1AD0-43E3-A92E-D93AAEDFEFF7}" keepAlive="1" name="Query - testTPB_3IMGS" description="Connessione alla query 'testTPB_3IMGS' nella cartella di lavoro." type="5" refreshedVersion="8" background="1" saveData="1">
    <dbPr connection="Provider=Microsoft.Mashup.OleDb.1;Data Source=$Workbook$;Location=testTPB_3IMGS;Extended Properties=&quot;&quot;" command="SELECT * FROM [testTPB_3IMGS]"/>
  </connection>
  <connection id="31" xr16:uid="{8C333EDA-0631-4ABF-8ACA-5E439B78D63D}" keepAlive="1" name="Query - testTPB_3IMGS (2)" description="Connessione alla query 'testTPB_3IMGS (2)' nella cartella di lavoro." type="5" refreshedVersion="8" background="1" saveData="1">
    <dbPr connection="Provider=Microsoft.Mashup.OleDb.1;Data Source=$Workbook$;Location=&quot;testTPB_3IMGS (2)&quot;;Extended Properties=&quot;&quot;" command="SELECT * FROM [testTPB_3IMGS (2)]"/>
  </connection>
  <connection id="32" xr16:uid="{62F372CE-3864-451D-AB35-2923B822AE47}" keepAlive="1" name="Query - testTPB_3IMGS (3)" description="Connessione alla query 'testTPB_3IMGS (3)' nella cartella di lavoro." type="5" refreshedVersion="8" background="1" saveData="1">
    <dbPr connection="Provider=Microsoft.Mashup.OleDb.1;Data Source=$Workbook$;Location=&quot;testTPB_3IMGS (3)&quot;;Extended Properties=&quot;&quot;" command="SELECT * FROM [testTPB_3IMGS (3)]"/>
  </connection>
  <connection id="33" xr16:uid="{F5A21458-5E1A-4DEF-9CB3-5DD8C8048C86}" keepAlive="1" name="Query - testTPB_3IMGS (4)" description="Connessione alla query 'testTPB_3IMGS (4)' nella cartella di lavoro." type="5" refreshedVersion="8" background="1" saveData="1">
    <dbPr connection="Provider=Microsoft.Mashup.OleDb.1;Data Source=$Workbook$;Location=&quot;testTPB_3IMGS (4)&quot;;Extended Properties=&quot;&quot;" command="SELECT * FROM [testTPB_3IMGS (4)]"/>
  </connection>
</connections>
</file>

<file path=xl/sharedStrings.xml><?xml version="1.0" encoding="utf-8"?>
<sst xmlns="http://schemas.openxmlformats.org/spreadsheetml/2006/main" count="162" uniqueCount="8">
  <si>
    <t>Threads</t>
  </si>
  <si>
    <t>NImgs</t>
  </si>
  <si>
    <t>mean</t>
  </si>
  <si>
    <t>Colonna1</t>
  </si>
  <si>
    <t>Colonna2</t>
  </si>
  <si>
    <t>Colonna3</t>
  </si>
  <si>
    <t>ThreadsPerBlock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</si>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</sst>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'V1'!$C$2:$C$16</c:f>
              <c:numCache>
                <c:formatCode>General</c:formatCode>
                <c:ptCount val="15"/>
                <c:pt idx="0">
                  <c:v>101287.094</c:v>
                </c:pt>
                <c:pt idx="1">
                  <c:v>51181.59</c:v>
                </c:pt>
                <c:pt idx="2">
                  <c:v>25724.396000000001</c:v>
                </c:pt>
                <c:pt idx="3">
                  <c:v>13160.434999999999</c:v>
                </c:pt>
                <c:pt idx="4">
                  <c:v>6578.5429999999997</c:v>
                </c:pt>
                <c:pt idx="5">
                  <c:v>3535.5619999999999</c:v>
                </c:pt>
                <c:pt idx="6">
                  <c:v>2023.65</c:v>
                </c:pt>
                <c:pt idx="7">
                  <c:v>1011.832</c:v>
                </c:pt>
                <c:pt idx="8">
                  <c:v>508.20400000000001</c:v>
                </c:pt>
                <c:pt idx="9">
                  <c:v>506.84199999999998</c:v>
                </c:pt>
                <c:pt idx="10">
                  <c:v>506.8</c:v>
                </c:pt>
                <c:pt idx="11">
                  <c:v>508.209</c:v>
                </c:pt>
                <c:pt idx="12">
                  <c:v>500.72</c:v>
                </c:pt>
                <c:pt idx="13">
                  <c:v>500.87200000000001</c:v>
                </c:pt>
                <c:pt idx="14">
                  <c:v>500.34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'V1'!$J$2:$J$16</c:f>
              <c:numCache>
                <c:formatCode>General</c:formatCode>
                <c:ptCount val="15"/>
                <c:pt idx="0">
                  <c:v>508320.25</c:v>
                </c:pt>
                <c:pt idx="1">
                  <c:v>255424.82800000001</c:v>
                </c:pt>
                <c:pt idx="2">
                  <c:v>127524.898</c:v>
                </c:pt>
                <c:pt idx="3">
                  <c:v>63922.188000000002</c:v>
                </c:pt>
                <c:pt idx="4">
                  <c:v>32353.322</c:v>
                </c:pt>
                <c:pt idx="5">
                  <c:v>16231.641</c:v>
                </c:pt>
                <c:pt idx="6">
                  <c:v>8134.3940000000002</c:v>
                </c:pt>
                <c:pt idx="7">
                  <c:v>4112.99</c:v>
                </c:pt>
                <c:pt idx="8">
                  <c:v>2070.73</c:v>
                </c:pt>
                <c:pt idx="9">
                  <c:v>1067.8209999999999</c:v>
                </c:pt>
                <c:pt idx="10">
                  <c:v>611.45299999999997</c:v>
                </c:pt>
                <c:pt idx="11">
                  <c:v>610.41700000000003</c:v>
                </c:pt>
                <c:pt idx="12">
                  <c:v>600.08299999999997</c:v>
                </c:pt>
                <c:pt idx="13">
                  <c:v>613.35799999999995</c:v>
                </c:pt>
                <c:pt idx="14">
                  <c:v>602.47500000000002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'V3'!$D$2:$D$14</c:f>
              <c:numCache>
                <c:formatCode>General</c:formatCode>
                <c:ptCount val="13"/>
                <c:pt idx="0">
                  <c:v>0.85299195457988441</c:v>
                </c:pt>
                <c:pt idx="1">
                  <c:v>1.6890582618126635</c:v>
                </c:pt>
                <c:pt idx="2">
                  <c:v>3.3407262367646924</c:v>
                </c:pt>
                <c:pt idx="3">
                  <c:v>6.6312704187868317</c:v>
                </c:pt>
                <c:pt idx="4">
                  <c:v>13.170680309540254</c:v>
                </c:pt>
                <c:pt idx="5">
                  <c:v>25.031985314568615</c:v>
                </c:pt>
                <c:pt idx="6">
                  <c:v>47.750171104779795</c:v>
                </c:pt>
                <c:pt idx="7">
                  <c:v>94.812692259070417</c:v>
                </c:pt>
                <c:pt idx="8">
                  <c:v>168.17400403617609</c:v>
                </c:pt>
                <c:pt idx="9">
                  <c:v>186.71811788137177</c:v>
                </c:pt>
                <c:pt idx="10">
                  <c:v>248.96954272593985</c:v>
                </c:pt>
                <c:pt idx="11">
                  <c:v>295.22716089880265</c:v>
                </c:pt>
                <c:pt idx="12">
                  <c:v>348.62101022621636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'V3'!$K$2:$K$14</c:f>
              <c:numCache>
                <c:formatCode>General</c:formatCode>
                <c:ptCount val="13"/>
                <c:pt idx="0">
                  <c:v>0.8601039739555929</c:v>
                </c:pt>
                <c:pt idx="1">
                  <c:v>1.7098078415359212</c:v>
                </c:pt>
                <c:pt idx="2">
                  <c:v>3.3958596622508166</c:v>
                </c:pt>
                <c:pt idx="3">
                  <c:v>6.6770333792317551</c:v>
                </c:pt>
                <c:pt idx="4">
                  <c:v>12.971750122583039</c:v>
                </c:pt>
                <c:pt idx="5">
                  <c:v>24.858019279879752</c:v>
                </c:pt>
                <c:pt idx="6">
                  <c:v>48.940120131681546</c:v>
                </c:pt>
                <c:pt idx="7">
                  <c:v>95.918558749051471</c:v>
                </c:pt>
                <c:pt idx="8">
                  <c:v>175.87330868501479</c:v>
                </c:pt>
                <c:pt idx="9">
                  <c:v>191.88456224735199</c:v>
                </c:pt>
                <c:pt idx="10">
                  <c:v>241.68340548030548</c:v>
                </c:pt>
                <c:pt idx="11">
                  <c:v>274.54258155439908</c:v>
                </c:pt>
                <c:pt idx="12">
                  <c:v>291.78716395844953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1.9801573188865051</c:v>
                </c:pt>
                <c:pt idx="2">
                  <c:v>3.9164803593136663</c:v>
                </c:pt>
                <c:pt idx="3">
                  <c:v>7.774130087842229</c:v>
                </c:pt>
                <c:pt idx="4">
                  <c:v>15.440568036807662</c:v>
                </c:pt>
                <c:pt idx="5">
                  <c:v>29.346097791622629</c:v>
                </c:pt>
                <c:pt idx="6">
                  <c:v>55.979626593661962</c:v>
                </c:pt>
                <c:pt idx="7">
                  <c:v>111.15309089376765</c:v>
                </c:pt>
                <c:pt idx="8">
                  <c:v>197.15778458778681</c:v>
                </c:pt>
                <c:pt idx="9">
                  <c:v>218.89786518951891</c:v>
                </c:pt>
                <c:pt idx="10">
                  <c:v>291.87794959749925</c:v>
                </c:pt>
                <c:pt idx="11">
                  <c:v>346.10779071674597</c:v>
                </c:pt>
                <c:pt idx="12">
                  <c:v>408.70374961264338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1.9879083149361179</c:v>
                </c:pt>
                <c:pt idx="2">
                  <c:v>3.9481966890972</c:v>
                </c:pt>
                <c:pt idx="3">
                  <c:v>7.7630537486349178</c:v>
                </c:pt>
                <c:pt idx="4">
                  <c:v>15.081607009587854</c:v>
                </c:pt>
                <c:pt idx="5">
                  <c:v>28.901179430154766</c:v>
                </c:pt>
                <c:pt idx="6">
                  <c:v>56.900237196448906</c:v>
                </c:pt>
                <c:pt idx="7">
                  <c:v>111.51972511872586</c:v>
                </c:pt>
                <c:pt idx="8">
                  <c:v>204.47912579240696</c:v>
                </c:pt>
                <c:pt idx="9">
                  <c:v>223.09461188149211</c:v>
                </c:pt>
                <c:pt idx="10">
                  <c:v>280.99324360613122</c:v>
                </c:pt>
                <c:pt idx="11">
                  <c:v>319.19696904989962</c:v>
                </c:pt>
                <c:pt idx="12">
                  <c:v>339.2463850812465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2.0038067864233602</c:v>
                </c:pt>
                <c:pt idx="2">
                  <c:v>3.9852191526844978</c:v>
                </c:pt>
                <c:pt idx="3">
                  <c:v>7.9031385565774954</c:v>
                </c:pt>
                <c:pt idx="4">
                  <c:v>15.519340737051143</c:v>
                </c:pt>
                <c:pt idx="5">
                  <c:v>29.465431862413951</c:v>
                </c:pt>
                <c:pt idx="6">
                  <c:v>55.800069528256635</c:v>
                </c:pt>
                <c:pt idx="7">
                  <c:v>106.92675123822349</c:v>
                </c:pt>
                <c:pt idx="8">
                  <c:v>194.12862347360797</c:v>
                </c:pt>
                <c:pt idx="9">
                  <c:v>248.03195607932224</c:v>
                </c:pt>
                <c:pt idx="10">
                  <c:v>284.23572290545212</c:v>
                </c:pt>
                <c:pt idx="11">
                  <c:v>322.50458156665576</c:v>
                </c:pt>
                <c:pt idx="12">
                  <c:v>327.66150123638954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V3_TPB!$C$2:$C$8</c:f>
              <c:numCache>
                <c:formatCode>General</c:formatCode>
                <c:ptCount val="7"/>
                <c:pt idx="0">
                  <c:v>468.02300000000002</c:v>
                </c:pt>
                <c:pt idx="1">
                  <c:v>482.33566666666667</c:v>
                </c:pt>
                <c:pt idx="2">
                  <c:v>502.00700000000001</c:v>
                </c:pt>
                <c:pt idx="3">
                  <c:v>514.08266666666668</c:v>
                </c:pt>
                <c:pt idx="4">
                  <c:v>528.04066666666665</c:v>
                </c:pt>
                <c:pt idx="5">
                  <c:v>541.28200000000004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E-42C7-BD4A-B38E10361744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V3_TPB!$G$2:$G$8</c:f>
              <c:numCache>
                <c:formatCode>General</c:formatCode>
                <c:ptCount val="7"/>
                <c:pt idx="0">
                  <c:v>2279.6179999999999</c:v>
                </c:pt>
                <c:pt idx="1">
                  <c:v>2260.3946666666666</c:v>
                </c:pt>
                <c:pt idx="2">
                  <c:v>2320.5686666666666</c:v>
                </c:pt>
                <c:pt idx="3">
                  <c:v>2426.8583333333336</c:v>
                </c:pt>
                <c:pt idx="4">
                  <c:v>2515.0073333333335</c:v>
                </c:pt>
                <c:pt idx="5">
                  <c:v>2631.2336666666665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E-42C7-BD4A-B38E10361744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V3_TPB!$K$2:$K$8</c:f>
              <c:numCache>
                <c:formatCode>General</c:formatCode>
                <c:ptCount val="7"/>
                <c:pt idx="0">
                  <c:v>4463.53</c:v>
                </c:pt>
                <c:pt idx="1">
                  <c:v>4448.0503333333336</c:v>
                </c:pt>
                <c:pt idx="2">
                  <c:v>4542.7873333333328</c:v>
                </c:pt>
                <c:pt idx="3">
                  <c:v>4674.4926666666661</c:v>
                </c:pt>
                <c:pt idx="4">
                  <c:v>4790.4886666666671</c:v>
                </c:pt>
                <c:pt idx="5">
                  <c:v>5049.5810000000001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E-42C7-BD4A-B38E1036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40A-AC51-34167E4F6BB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D-440A-AC51-34167E4F6BB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D-440A-AC51-34167E4F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'V4'!$D$2:$D$14</c:f>
              <c:numCache>
                <c:formatCode>General</c:formatCode>
                <c:ptCount val="13"/>
                <c:pt idx="0">
                  <c:v>1.572207837491008</c:v>
                </c:pt>
                <c:pt idx="1">
                  <c:v>3.0493372604279712</c:v>
                </c:pt>
                <c:pt idx="2">
                  <c:v>5.9405548478227868</c:v>
                </c:pt>
                <c:pt idx="3">
                  <c:v>11.353257880422442</c:v>
                </c:pt>
                <c:pt idx="4">
                  <c:v>22.380543847215485</c:v>
                </c:pt>
                <c:pt idx="5">
                  <c:v>41.90822099601872</c:v>
                </c:pt>
                <c:pt idx="6">
                  <c:v>75.497022061907558</c:v>
                </c:pt>
                <c:pt idx="7">
                  <c:v>114.20884991688133</c:v>
                </c:pt>
                <c:pt idx="8">
                  <c:v>164.22458624527854</c:v>
                </c:pt>
                <c:pt idx="9">
                  <c:v>169.44046991490325</c:v>
                </c:pt>
                <c:pt idx="10">
                  <c:v>226.40939850569796</c:v>
                </c:pt>
                <c:pt idx="11">
                  <c:v>246.16394518749487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8-415B-877A-312DD3B8168E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'V4'!$K$2:$K$14</c:f>
              <c:numCache>
                <c:formatCode>General</c:formatCode>
                <c:ptCount val="13"/>
                <c:pt idx="0">
                  <c:v>1.6174248267666125</c:v>
                </c:pt>
                <c:pt idx="1">
                  <c:v>3.1929277643375231</c:v>
                </c:pt>
                <c:pt idx="2">
                  <c:v>6.1746088831216515</c:v>
                </c:pt>
                <c:pt idx="3">
                  <c:v>12.192171379663405</c:v>
                </c:pt>
                <c:pt idx="4">
                  <c:v>24.142174877330927</c:v>
                </c:pt>
                <c:pt idx="5">
                  <c:v>46.316214174408337</c:v>
                </c:pt>
                <c:pt idx="6">
                  <c:v>88.155608361853297</c:v>
                </c:pt>
                <c:pt idx="7">
                  <c:v>149.73795857249814</c:v>
                </c:pt>
                <c:pt idx="8">
                  <c:v>218.14902972159337</c:v>
                </c:pt>
                <c:pt idx="9">
                  <c:v>273.08476551121464</c:v>
                </c:pt>
                <c:pt idx="10">
                  <c:v>349.03743232552006</c:v>
                </c:pt>
                <c:pt idx="11">
                  <c:v>379.56105872231313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8-415B-877A-312DD3B8168E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'V4'!$R$2:$R$14</c:f>
              <c:numCache>
                <c:formatCode>General</c:formatCode>
                <c:ptCount val="13"/>
                <c:pt idx="0">
                  <c:v>1.6375263396111728</c:v>
                </c:pt>
                <c:pt idx="1">
                  <c:v>3.2219891451185703</c:v>
                </c:pt>
                <c:pt idx="2">
                  <c:v>6.3864432556356281</c:v>
                </c:pt>
                <c:pt idx="3">
                  <c:v>12.386569985359074</c:v>
                </c:pt>
                <c:pt idx="4">
                  <c:v>24.521877874509016</c:v>
                </c:pt>
                <c:pt idx="5">
                  <c:v>48.317737441414742</c:v>
                </c:pt>
                <c:pt idx="6">
                  <c:v>89.603058451061798</c:v>
                </c:pt>
                <c:pt idx="7">
                  <c:v>152.34793560083486</c:v>
                </c:pt>
                <c:pt idx="8">
                  <c:v>232.05924214608388</c:v>
                </c:pt>
                <c:pt idx="9">
                  <c:v>279.39637964380069</c:v>
                </c:pt>
                <c:pt idx="10">
                  <c:v>351.12770514636168</c:v>
                </c:pt>
                <c:pt idx="11">
                  <c:v>418.27586687673409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8-415B-877A-312DD3B8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1.9395255434511924</c:v>
                </c:pt>
                <c:pt idx="2">
                  <c:v>3.778479349971287</c:v>
                </c:pt>
                <c:pt idx="3">
                  <c:v>7.2212194912731285</c:v>
                </c:pt>
                <c:pt idx="4">
                  <c:v>14.235105126387902</c:v>
                </c:pt>
                <c:pt idx="5">
                  <c:v>26.655649461013713</c:v>
                </c:pt>
                <c:pt idx="6">
                  <c:v>48.01974666554819</c:v>
                </c:pt>
                <c:pt idx="7">
                  <c:v>72.642335951676969</c:v>
                </c:pt>
                <c:pt idx="8">
                  <c:v>104.45475612648941</c:v>
                </c:pt>
                <c:pt idx="9">
                  <c:v>107.77230966187213</c:v>
                </c:pt>
                <c:pt idx="10">
                  <c:v>144.00729541395185</c:v>
                </c:pt>
                <c:pt idx="11">
                  <c:v>156.57213971171467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C-4E54-94C7-EF5065B80F0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1.9740810895802139</c:v>
                </c:pt>
                <c:pt idx="2">
                  <c:v>3.8175554009921364</c:v>
                </c:pt>
                <c:pt idx="3">
                  <c:v>7.538014242081795</c:v>
                </c:pt>
                <c:pt idx="4">
                  <c:v>14.926304133462235</c:v>
                </c:pt>
                <c:pt idx="5">
                  <c:v>28.635775467227678</c:v>
                </c:pt>
                <c:pt idx="6">
                  <c:v>54.503681965909244</c:v>
                </c:pt>
                <c:pt idx="7">
                  <c:v>92.578001830130617</c:v>
                </c:pt>
                <c:pt idx="8">
                  <c:v>134.87429283356198</c:v>
                </c:pt>
                <c:pt idx="9">
                  <c:v>168.83923196426838</c:v>
                </c:pt>
                <c:pt idx="10">
                  <c:v>215.79824085134109</c:v>
                </c:pt>
                <c:pt idx="11">
                  <c:v>234.66998431147624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C-4E54-94C7-EF5065B80F0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1.9675953095714018</c:v>
                </c:pt>
                <c:pt idx="2">
                  <c:v>3.9000552853104495</c:v>
                </c:pt>
                <c:pt idx="3">
                  <c:v>7.5641958762631196</c:v>
                </c:pt>
                <c:pt idx="4">
                  <c:v>14.974951719147118</c:v>
                </c:pt>
                <c:pt idx="5">
                  <c:v>29.50654061105832</c:v>
                </c:pt>
                <c:pt idx="6">
                  <c:v>54.718544846330751</c:v>
                </c:pt>
                <c:pt idx="7">
                  <c:v>93.035410738498157</c:v>
                </c:pt>
                <c:pt idx="8">
                  <c:v>141.71328822789249</c:v>
                </c:pt>
                <c:pt idx="9">
                  <c:v>170.62099881101318</c:v>
                </c:pt>
                <c:pt idx="10">
                  <c:v>214.42568382120575</c:v>
                </c:pt>
                <c:pt idx="11">
                  <c:v>255.43153521185673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C-4E54-94C7-EF5065B8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146-AB4A-A127B3FB441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5-4146-AB4A-A127B3FB441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5-4146-AB4A-A127B3FB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V4_HighWorkload!$D$2:$D$14</c:f>
              <c:numCache>
                <c:formatCode>General</c:formatCode>
                <c:ptCount val="13"/>
                <c:pt idx="0">
                  <c:v>141.43760322980626</c:v>
                </c:pt>
                <c:pt idx="1">
                  <c:v>237.73988614901009</c:v>
                </c:pt>
                <c:pt idx="2">
                  <c:v>280.0309900962373</c:v>
                </c:pt>
                <c:pt idx="3">
                  <c:v>366.99941280093952</c:v>
                </c:pt>
                <c:pt idx="4">
                  <c:v>434.90866917947227</c:v>
                </c:pt>
                <c:pt idx="5">
                  <c:v>496.97123640921717</c:v>
                </c:pt>
                <c:pt idx="6">
                  <c:v>548.11205846528628</c:v>
                </c:pt>
                <c:pt idx="7">
                  <c:v>575.67946167573893</c:v>
                </c:pt>
                <c:pt idx="8">
                  <c:v>590.78377313903115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F-4887-997F-B8F29C832DD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V4_HighWorkload!$K$2:$K$14</c:f>
              <c:numCache>
                <c:formatCode>General</c:formatCode>
                <c:ptCount val="13"/>
                <c:pt idx="0">
                  <c:v>154.50657039190591</c:v>
                </c:pt>
                <c:pt idx="1">
                  <c:v>231.60782927106069</c:v>
                </c:pt>
                <c:pt idx="2">
                  <c:v>258.05741261315819</c:v>
                </c:pt>
                <c:pt idx="3">
                  <c:v>301.42150381197729</c:v>
                </c:pt>
                <c:pt idx="4">
                  <c:v>372.48895880644602</c:v>
                </c:pt>
                <c:pt idx="5">
                  <c:v>431.84046086013984</c:v>
                </c:pt>
                <c:pt idx="6">
                  <c:v>506.26417539691113</c:v>
                </c:pt>
                <c:pt idx="7">
                  <c:v>570.78385747146558</c:v>
                </c:pt>
                <c:pt idx="8">
                  <c:v>603.4031940142404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F-4887-997F-B8F29C832DD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V4_HighWorkload!$R$2:$R$14</c:f>
              <c:numCache>
                <c:formatCode>General</c:formatCode>
                <c:ptCount val="13"/>
                <c:pt idx="0">
                  <c:v>161.78476640032397</c:v>
                </c:pt>
                <c:pt idx="1">
                  <c:v>160.07935667308141</c:v>
                </c:pt>
                <c:pt idx="2">
                  <c:v>261.99100060912906</c:v>
                </c:pt>
                <c:pt idx="3">
                  <c:v>289.48894586460216</c:v>
                </c:pt>
                <c:pt idx="4">
                  <c:v>344.78934233156895</c:v>
                </c:pt>
                <c:pt idx="5">
                  <c:v>406.27807974019873</c:v>
                </c:pt>
                <c:pt idx="6">
                  <c:v>456.40981950513009</c:v>
                </c:pt>
                <c:pt idx="7">
                  <c:v>532.56029248211269</c:v>
                </c:pt>
                <c:pt idx="8">
                  <c:v>596.62251991476251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F-4887-997F-B8F29C83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1.6808817508221838</c:v>
                </c:pt>
                <c:pt idx="2">
                  <c:v>1.9798906634556446</c:v>
                </c:pt>
                <c:pt idx="3">
                  <c:v>2.5947796372414693</c:v>
                </c:pt>
                <c:pt idx="4">
                  <c:v>3.0749154344254372</c:v>
                </c:pt>
                <c:pt idx="5">
                  <c:v>3.5137136451735813</c:v>
                </c:pt>
                <c:pt idx="6">
                  <c:v>3.8752923264311812</c:v>
                </c:pt>
                <c:pt idx="7">
                  <c:v>4.0702009121321252</c:v>
                </c:pt>
                <c:pt idx="8">
                  <c:v>4.1769922541683071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3-433E-A8B3-4DC7589C16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1.4990160527386469</c:v>
                </c:pt>
                <c:pt idx="2">
                  <c:v>1.6702034868717592</c:v>
                </c:pt>
                <c:pt idx="3">
                  <c:v>1.9508652806636098</c:v>
                </c:pt>
                <c:pt idx="4">
                  <c:v>2.4108292473363937</c:v>
                </c:pt>
                <c:pt idx="5">
                  <c:v>2.7949650281200116</c:v>
                </c:pt>
                <c:pt idx="6">
                  <c:v>3.2766514337401449</c:v>
                </c:pt>
                <c:pt idx="7">
                  <c:v>3.6942367953911108</c:v>
                </c:pt>
                <c:pt idx="8">
                  <c:v>3.9053562090188669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3-433E-A8B3-4DC7589C16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0.98945877436307772</c:v>
                </c:pt>
                <c:pt idx="2">
                  <c:v>1.6193799109667251</c:v>
                </c:pt>
                <c:pt idx="3">
                  <c:v>1.7893461313179759</c:v>
                </c:pt>
                <c:pt idx="4">
                  <c:v>2.1311607390674485</c:v>
                </c:pt>
                <c:pt idx="5">
                  <c:v>2.5112258019082883</c:v>
                </c:pt>
                <c:pt idx="6">
                  <c:v>2.8210926755352173</c:v>
                </c:pt>
                <c:pt idx="7">
                  <c:v>3.2917826834470501</c:v>
                </c:pt>
                <c:pt idx="8">
                  <c:v>3.6877546210900101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3-433E-A8B3-4DC7589C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'V5'!$C$2:$C$14</c:f>
              <c:numCache>
                <c:formatCode>General</c:formatCode>
                <c:ptCount val="13"/>
                <c:pt idx="0">
                  <c:v>509.30033333333336</c:v>
                </c:pt>
                <c:pt idx="1">
                  <c:v>254.52433333333332</c:v>
                </c:pt>
                <c:pt idx="2">
                  <c:v>165.11500000000001</c:v>
                </c:pt>
                <c:pt idx="3">
                  <c:v>131.05733333333333</c:v>
                </c:pt>
                <c:pt idx="4">
                  <c:v>83.069000000000003</c:v>
                </c:pt>
                <c:pt idx="5">
                  <c:v>47.527999999999999</c:v>
                </c:pt>
                <c:pt idx="6">
                  <c:v>28.478999999999999</c:v>
                </c:pt>
                <c:pt idx="7">
                  <c:v>19.076666666666668</c:v>
                </c:pt>
                <c:pt idx="8">
                  <c:v>13.651333333333334</c:v>
                </c:pt>
                <c:pt idx="9">
                  <c:v>11.916333333333334</c:v>
                </c:pt>
                <c:pt idx="10">
                  <c:v>11.704333333333333</c:v>
                </c:pt>
                <c:pt idx="11">
                  <c:v>11.693666666666667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8-4AD4-A58A-EE01560B8C09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'V5'!$J$2:$J$14</c:f>
              <c:numCache>
                <c:formatCode>General</c:formatCode>
                <c:ptCount val="13"/>
                <c:pt idx="0">
                  <c:v>2476.8519999999999</c:v>
                </c:pt>
                <c:pt idx="1">
                  <c:v>1242.0126666666667</c:v>
                </c:pt>
                <c:pt idx="2">
                  <c:v>658.13733333333334</c:v>
                </c:pt>
                <c:pt idx="3">
                  <c:v>332.70966666666664</c:v>
                </c:pt>
                <c:pt idx="4">
                  <c:v>170.006</c:v>
                </c:pt>
                <c:pt idx="5">
                  <c:v>153.94633333333334</c:v>
                </c:pt>
                <c:pt idx="6">
                  <c:v>99.224999999999994</c:v>
                </c:pt>
                <c:pt idx="7">
                  <c:v>56.583666666666666</c:v>
                </c:pt>
                <c:pt idx="8">
                  <c:v>35.345333333333336</c:v>
                </c:pt>
                <c:pt idx="9">
                  <c:v>29.697333333333333</c:v>
                </c:pt>
                <c:pt idx="10">
                  <c:v>27.346333333333334</c:v>
                </c:pt>
                <c:pt idx="11">
                  <c:v>24.981333333333332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8-4AD4-A58A-EE01560B8C09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'V5'!$Q$2:$Q$14</c:f>
              <c:numCache>
                <c:formatCode>General</c:formatCode>
                <c:ptCount val="13"/>
                <c:pt idx="0">
                  <c:v>4946.527</c:v>
                </c:pt>
                <c:pt idx="1">
                  <c:v>2476.8453333333332</c:v>
                </c:pt>
                <c:pt idx="2">
                  <c:v>1239.7919999999999</c:v>
                </c:pt>
                <c:pt idx="3">
                  <c:v>657.18166666666673</c:v>
                </c:pt>
                <c:pt idx="4">
                  <c:v>332.14233333333334</c:v>
                </c:pt>
                <c:pt idx="5">
                  <c:v>169.845</c:v>
                </c:pt>
                <c:pt idx="6">
                  <c:v>153.42033333333333</c:v>
                </c:pt>
                <c:pt idx="7">
                  <c:v>99.085666666666668</c:v>
                </c:pt>
                <c:pt idx="8">
                  <c:v>62.63133333333333</c:v>
                </c:pt>
                <c:pt idx="9">
                  <c:v>52.886333333333333</c:v>
                </c:pt>
                <c:pt idx="10">
                  <c:v>43.141333333333336</c:v>
                </c:pt>
                <c:pt idx="11">
                  <c:v>39.795666666666669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8-4AD4-A58A-EE01560B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'V1'!$D$2:$D$16</c:f>
              <c:numCache>
                <c:formatCode>General</c:formatCode>
                <c:ptCount val="15"/>
                <c:pt idx="0">
                  <c:v>2.9618778479319388E-2</c:v>
                </c:pt>
                <c:pt idx="1">
                  <c:v>5.8614826151356381E-2</c:v>
                </c:pt>
                <c:pt idx="2">
                  <c:v>0.11662081395419352</c:v>
                </c:pt>
                <c:pt idx="3">
                  <c:v>0.22795599081641299</c:v>
                </c:pt>
                <c:pt idx="4">
                  <c:v>0.45602802930679331</c:v>
                </c:pt>
                <c:pt idx="5">
                  <c:v>0.84852139490129153</c:v>
                </c:pt>
                <c:pt idx="6">
                  <c:v>1.4824697946779333</c:v>
                </c:pt>
                <c:pt idx="7">
                  <c:v>2.964919077475312</c:v>
                </c:pt>
                <c:pt idx="8">
                  <c:v>5.9031412582348821</c:v>
                </c:pt>
                <c:pt idx="9">
                  <c:v>5.9190043445491893</c:v>
                </c:pt>
                <c:pt idx="10">
                  <c:v>5.9194948697711132</c:v>
                </c:pt>
                <c:pt idx="11">
                  <c:v>5.903083180345094</c:v>
                </c:pt>
                <c:pt idx="12">
                  <c:v>5.9913724237098576</c:v>
                </c:pt>
                <c:pt idx="13">
                  <c:v>5.989554217444776</c:v>
                </c:pt>
                <c:pt idx="14">
                  <c:v>5.9959227725146906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'V1'!$K$2:$K$16</c:f>
              <c:numCache>
                <c:formatCode>General</c:formatCode>
                <c:ptCount val="15"/>
                <c:pt idx="0">
                  <c:v>2.9508956214118955E-2</c:v>
                </c:pt>
                <c:pt idx="1">
                  <c:v>5.8725692868040219E-2</c:v>
                </c:pt>
                <c:pt idx="2">
                  <c:v>0.11762408937586447</c:v>
                </c:pt>
                <c:pt idx="3">
                  <c:v>0.23466030292955553</c:v>
                </c:pt>
                <c:pt idx="4">
                  <c:v>0.46363090627911407</c:v>
                </c:pt>
                <c:pt idx="5">
                  <c:v>0.92412098074372151</c:v>
                </c:pt>
                <c:pt idx="6">
                  <c:v>1.8440218164991762</c:v>
                </c:pt>
                <c:pt idx="7">
                  <c:v>3.6469818793627025</c:v>
                </c:pt>
                <c:pt idx="8">
                  <c:v>7.243822226944121</c:v>
                </c:pt>
                <c:pt idx="9">
                  <c:v>14.047298189490562</c:v>
                </c:pt>
                <c:pt idx="10">
                  <c:v>24.531730157510061</c:v>
                </c:pt>
                <c:pt idx="11">
                  <c:v>24.573365420687825</c:v>
                </c:pt>
                <c:pt idx="12">
                  <c:v>24.996542145003275</c:v>
                </c:pt>
                <c:pt idx="13">
                  <c:v>24.455538201181042</c:v>
                </c:pt>
                <c:pt idx="14">
                  <c:v>24.897298643097223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'V5'!$D$2:$D$14</c:f>
              <c:numCache>
                <c:formatCode>General</c:formatCode>
                <c:ptCount val="13"/>
                <c:pt idx="0">
                  <c:v>5.89043400063224</c:v>
                </c:pt>
                <c:pt idx="1">
                  <c:v>11.7866923005397</c:v>
                </c:pt>
                <c:pt idx="2">
                  <c:v>18.169154831481087</c:v>
                </c:pt>
                <c:pt idx="3">
                  <c:v>22.890745017447834</c:v>
                </c:pt>
                <c:pt idx="4">
                  <c:v>36.11455536963247</c:v>
                </c:pt>
                <c:pt idx="5">
                  <c:v>63.120686753071872</c:v>
                </c:pt>
                <c:pt idx="6">
                  <c:v>105.34077741493732</c:v>
                </c:pt>
                <c:pt idx="7">
                  <c:v>157.26017822820199</c:v>
                </c:pt>
                <c:pt idx="8">
                  <c:v>219.75875372368998</c:v>
                </c:pt>
                <c:pt idx="9">
                  <c:v>251.75529385437352</c:v>
                </c:pt>
                <c:pt idx="10">
                  <c:v>256.31532480847551</c:v>
                </c:pt>
                <c:pt idx="11">
                  <c:v>256.54912915823377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0-4316-8623-72A655B49189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'V5'!$K$2:$K$14</c:f>
              <c:numCache>
                <c:formatCode>General</c:formatCode>
                <c:ptCount val="13"/>
                <c:pt idx="0">
                  <c:v>6.0560744041226524</c:v>
                </c:pt>
                <c:pt idx="1">
                  <c:v>12.07717151569576</c:v>
                </c:pt>
                <c:pt idx="2">
                  <c:v>22.791595675066805</c:v>
                </c:pt>
                <c:pt idx="3">
                  <c:v>45.084352824133958</c:v>
                </c:pt>
                <c:pt idx="4">
                  <c:v>88.232180040704449</c:v>
                </c:pt>
                <c:pt idx="5">
                  <c:v>97.43655256485485</c:v>
                </c:pt>
                <c:pt idx="6">
                  <c:v>151.17157974300832</c:v>
                </c:pt>
                <c:pt idx="7">
                  <c:v>265.09416733922041</c:v>
                </c:pt>
                <c:pt idx="8">
                  <c:v>424.38417141348219</c:v>
                </c:pt>
                <c:pt idx="9">
                  <c:v>505.09585596911057</c:v>
                </c:pt>
                <c:pt idx="10">
                  <c:v>548.51960652860225</c:v>
                </c:pt>
                <c:pt idx="11">
                  <c:v>600.44833475661835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0-4316-8623-72A655B49189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'V5'!$R$2:$R$14</c:f>
              <c:numCache>
                <c:formatCode>General</c:formatCode>
                <c:ptCount val="13"/>
                <c:pt idx="0">
                  <c:v>6.0648612652877461</c:v>
                </c:pt>
                <c:pt idx="1">
                  <c:v>12.112181409254999</c:v>
                </c:pt>
                <c:pt idx="2">
                  <c:v>24.197607340586163</c:v>
                </c:pt>
                <c:pt idx="3">
                  <c:v>45.649477947498021</c:v>
                </c:pt>
                <c:pt idx="4">
                  <c:v>90.322723089599137</c:v>
                </c:pt>
                <c:pt idx="5">
                  <c:v>176.63163472577938</c:v>
                </c:pt>
                <c:pt idx="6">
                  <c:v>195.54122552204075</c:v>
                </c:pt>
                <c:pt idx="7">
                  <c:v>302.76831159568991</c:v>
                </c:pt>
                <c:pt idx="8">
                  <c:v>478.99347504443995</c:v>
                </c:pt>
                <c:pt idx="9">
                  <c:v>567.25430010273601</c:v>
                </c:pt>
                <c:pt idx="10">
                  <c:v>695.38879960440102</c:v>
                </c:pt>
                <c:pt idx="11">
                  <c:v>753.85092179215485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0-4316-8623-72A655B4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'V5'!$E$2:$E$14</c:f>
              <c:numCache>
                <c:formatCode>General</c:formatCode>
                <c:ptCount val="13"/>
                <c:pt idx="0">
                  <c:v>1</c:v>
                </c:pt>
                <c:pt idx="1">
                  <c:v>2.0009887725207678</c:v>
                </c:pt>
                <c:pt idx="2">
                  <c:v>3.0845188706860873</c:v>
                </c:pt>
                <c:pt idx="3">
                  <c:v>3.8860880225448406</c:v>
                </c:pt>
                <c:pt idx="4">
                  <c:v>6.1310516959796475</c:v>
                </c:pt>
                <c:pt idx="5">
                  <c:v>10.715795601189475</c:v>
                </c:pt>
                <c:pt idx="6">
                  <c:v>17.883364350340017</c:v>
                </c:pt>
                <c:pt idx="7">
                  <c:v>26.697553730560895</c:v>
                </c:pt>
                <c:pt idx="8">
                  <c:v>37.307735508131074</c:v>
                </c:pt>
                <c:pt idx="9">
                  <c:v>42.739685026154575</c:v>
                </c:pt>
                <c:pt idx="10">
                  <c:v>43.513826787799395</c:v>
                </c:pt>
                <c:pt idx="11">
                  <c:v>43.553518998888286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B-429D-B815-843CA23839C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1.9942244281996049</c:v>
                </c:pt>
                <c:pt idx="2">
                  <c:v>3.7634272887320375</c:v>
                </c:pt>
                <c:pt idx="3">
                  <c:v>7.4444846307441228</c:v>
                </c:pt>
                <c:pt idx="4">
                  <c:v>14.569203439878592</c:v>
                </c:pt>
                <c:pt idx="5">
                  <c:v>16.089061339557723</c:v>
                </c:pt>
                <c:pt idx="6">
                  <c:v>24.961975308641975</c:v>
                </c:pt>
                <c:pt idx="7">
                  <c:v>43.773267904165515</c:v>
                </c:pt>
                <c:pt idx="8">
                  <c:v>70.075785582255079</c:v>
                </c:pt>
                <c:pt idx="9">
                  <c:v>83.403178736586895</c:v>
                </c:pt>
                <c:pt idx="10">
                  <c:v>90.57345896463876</c:v>
                </c:pt>
                <c:pt idx="11">
                  <c:v>99.148110589239963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B-429D-B815-843CA23839C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1.9971077456592634</c:v>
                </c:pt>
                <c:pt idx="2">
                  <c:v>3.9898039348535885</c:v>
                </c:pt>
                <c:pt idx="3">
                  <c:v>7.5268791734401184</c:v>
                </c:pt>
                <c:pt idx="4">
                  <c:v>14.892792949207518</c:v>
                </c:pt>
                <c:pt idx="5">
                  <c:v>29.123771674173511</c:v>
                </c:pt>
                <c:pt idx="6">
                  <c:v>32.241665055262125</c:v>
                </c:pt>
                <c:pt idx="7">
                  <c:v>49.921720935083108</c:v>
                </c:pt>
                <c:pt idx="8">
                  <c:v>78.978471904371617</c:v>
                </c:pt>
                <c:pt idx="9">
                  <c:v>93.531290377476225</c:v>
                </c:pt>
                <c:pt idx="10">
                  <c:v>114.65864909135863</c:v>
                </c:pt>
                <c:pt idx="11">
                  <c:v>124.29813128732609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B-429D-B815-843CA238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V5_HighWorkload!$C$2:$C$14</c:f>
              <c:numCache>
                <c:formatCode>General</c:formatCode>
                <c:ptCount val="13"/>
                <c:pt idx="0">
                  <c:v>109.908</c:v>
                </c:pt>
                <c:pt idx="1">
                  <c:v>61.366</c:v>
                </c:pt>
                <c:pt idx="2">
                  <c:v>50.947333333333333</c:v>
                </c:pt>
                <c:pt idx="3">
                  <c:v>41.375</c:v>
                </c:pt>
                <c:pt idx="4">
                  <c:v>36.819333333333333</c:v>
                </c:pt>
                <c:pt idx="5">
                  <c:v>35.379666666666665</c:v>
                </c:pt>
                <c:pt idx="6">
                  <c:v>35.274666666666668</c:v>
                </c:pt>
                <c:pt idx="7">
                  <c:v>37.027000000000001</c:v>
                </c:pt>
                <c:pt idx="8">
                  <c:v>37.113333333333337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2-464B-8C47-062E7FEA3263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V5_HighWorkload!$J$2:$J$14</c:f>
              <c:numCache>
                <c:formatCode>General</c:formatCode>
                <c:ptCount val="13"/>
                <c:pt idx="0">
                  <c:v>169.20466666666667</c:v>
                </c:pt>
                <c:pt idx="1">
                  <c:v>172.31533333333334</c:v>
                </c:pt>
                <c:pt idx="2">
                  <c:v>152.31433333333334</c:v>
                </c:pt>
                <c:pt idx="3">
                  <c:v>123.74733333333333</c:v>
                </c:pt>
                <c:pt idx="4">
                  <c:v>110.042</c:v>
                </c:pt>
                <c:pt idx="5">
                  <c:v>104.886</c:v>
                </c:pt>
                <c:pt idx="6">
                  <c:v>103.34700000000001</c:v>
                </c:pt>
                <c:pt idx="7">
                  <c:v>101.41233333333334</c:v>
                </c:pt>
                <c:pt idx="8">
                  <c:v>101.46566666666666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2-464B-8C47-062E7FEA3263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V5_HighWorkload!$Q$2:$Q$14</c:f>
              <c:numCache>
                <c:formatCode>General</c:formatCode>
                <c:ptCount val="13"/>
                <c:pt idx="0">
                  <c:v>331.60766666666666</c:v>
                </c:pt>
                <c:pt idx="1">
                  <c:v>286.03899999999999</c:v>
                </c:pt>
                <c:pt idx="2">
                  <c:v>278.44799999999998</c:v>
                </c:pt>
                <c:pt idx="3">
                  <c:v>236.02</c:v>
                </c:pt>
                <c:pt idx="4">
                  <c:v>209.83066666666667</c:v>
                </c:pt>
                <c:pt idx="5">
                  <c:v>198.70533333333333</c:v>
                </c:pt>
                <c:pt idx="6">
                  <c:v>193.31533333333334</c:v>
                </c:pt>
                <c:pt idx="7">
                  <c:v>191.14766666666668</c:v>
                </c:pt>
                <c:pt idx="8">
                  <c:v>191.46233333333333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2-464B-8C47-062E7FEA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V5_HighWorkload!$D$2:$D$14</c:f>
              <c:numCache>
                <c:formatCode>General</c:formatCode>
                <c:ptCount val="13"/>
                <c:pt idx="0">
                  <c:v>272.95556283437054</c:v>
                </c:pt>
                <c:pt idx="1">
                  <c:v>488.87005833849361</c:v>
                </c:pt>
                <c:pt idx="2">
                  <c:v>588.84338074613004</c:v>
                </c:pt>
                <c:pt idx="3">
                  <c:v>725.07552870090637</c:v>
                </c:pt>
                <c:pt idx="4">
                  <c:v>814.78933169168374</c:v>
                </c:pt>
                <c:pt idx="5">
                  <c:v>847.94467632067392</c:v>
                </c:pt>
                <c:pt idx="6">
                  <c:v>850.46870275173865</c:v>
                </c:pt>
                <c:pt idx="7">
                  <c:v>810.21956950333538</c:v>
                </c:pt>
                <c:pt idx="8">
                  <c:v>808.33483024968552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1-4A8A-8C98-E587B158A84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V5_HighWorkload!$K$2:$K$14</c:f>
              <c:numCache>
                <c:formatCode>General</c:formatCode>
                <c:ptCount val="13"/>
                <c:pt idx="0">
                  <c:v>591.00024822010425</c:v>
                </c:pt>
                <c:pt idx="1">
                  <c:v>580.33140792268432</c:v>
                </c:pt>
                <c:pt idx="2">
                  <c:v>656.53702978270815</c:v>
                </c:pt>
                <c:pt idx="3">
                  <c:v>808.09822164518027</c:v>
                </c:pt>
                <c:pt idx="4">
                  <c:v>908.74393413423968</c:v>
                </c:pt>
                <c:pt idx="5">
                  <c:v>953.41608984993229</c:v>
                </c:pt>
                <c:pt idx="6">
                  <c:v>967.61396073422543</c:v>
                </c:pt>
                <c:pt idx="7">
                  <c:v>986.07335728395947</c:v>
                </c:pt>
                <c:pt idx="8">
                  <c:v>985.55504817721601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1-4A8A-8C98-E587B158A84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V5_HighWorkload!$R$2:$R$14</c:f>
              <c:numCache>
                <c:formatCode>General</c:formatCode>
                <c:ptCount val="13"/>
                <c:pt idx="0">
                  <c:v>603.12236448091767</c:v>
                </c:pt>
                <c:pt idx="1">
                  <c:v>699.20535311618346</c:v>
                </c:pt>
                <c:pt idx="2">
                  <c:v>718.26696546572441</c:v>
                </c:pt>
                <c:pt idx="3">
                  <c:v>847.38581476146089</c:v>
                </c:pt>
                <c:pt idx="4">
                  <c:v>953.14952374295456</c:v>
                </c:pt>
                <c:pt idx="5">
                  <c:v>1006.5155104040153</c:v>
                </c:pt>
                <c:pt idx="6">
                  <c:v>1034.5790815006915</c:v>
                </c:pt>
                <c:pt idx="7">
                  <c:v>1046.3114904184024</c:v>
                </c:pt>
                <c:pt idx="8">
                  <c:v>1044.5918866548163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1-4A8A-8C98-E587B158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1.7910243457289052</c:v>
                </c:pt>
                <c:pt idx="2">
                  <c:v>2.1572866097015218</c:v>
                </c:pt>
                <c:pt idx="3">
                  <c:v>2.6563867069486404</c:v>
                </c:pt>
                <c:pt idx="4">
                  <c:v>2.9850621955856527</c:v>
                </c:pt>
                <c:pt idx="5">
                  <c:v>3.1065301161684209</c:v>
                </c:pt>
                <c:pt idx="6">
                  <c:v>3.1157771394012701</c:v>
                </c:pt>
                <c:pt idx="7">
                  <c:v>2.9683204148324194</c:v>
                </c:pt>
                <c:pt idx="8">
                  <c:v>2.9614154841027482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4-408B-BCEB-A0ACEAF7D95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0.98194782433755168</c:v>
                </c:pt>
                <c:pt idx="2">
                  <c:v>1.1108912927870653</c:v>
                </c:pt>
                <c:pt idx="3">
                  <c:v>1.3673399022739885</c:v>
                </c:pt>
                <c:pt idx="4">
                  <c:v>1.5376371446053931</c:v>
                </c:pt>
                <c:pt idx="5">
                  <c:v>1.6132245167769452</c:v>
                </c:pt>
                <c:pt idx="6">
                  <c:v>1.6372479768804771</c:v>
                </c:pt>
                <c:pt idx="7">
                  <c:v>1.6684821372811327</c:v>
                </c:pt>
                <c:pt idx="8">
                  <c:v>1.6676051340847644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4-408B-BCEB-A0ACEAF7D95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1.1593092783385017</c:v>
                </c:pt>
                <c:pt idx="2">
                  <c:v>1.1909141623091806</c:v>
                </c:pt>
                <c:pt idx="3">
                  <c:v>1.4049981639974012</c:v>
                </c:pt>
                <c:pt idx="4">
                  <c:v>1.580358447764229</c:v>
                </c:pt>
                <c:pt idx="5">
                  <c:v>1.6688412993444228</c:v>
                </c:pt>
                <c:pt idx="6">
                  <c:v>1.7153717759929372</c:v>
                </c:pt>
                <c:pt idx="7">
                  <c:v>1.734824559720844</c:v>
                </c:pt>
                <c:pt idx="8">
                  <c:v>1.731973390762674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4-408B-BCEB-A0ACEAF7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V5_TPB!$C$2:$C$7</c:f>
              <c:numCache>
                <c:formatCode>General</c:formatCode>
                <c:ptCount val="6"/>
                <c:pt idx="0">
                  <c:v>327.67633333333333</c:v>
                </c:pt>
                <c:pt idx="1">
                  <c:v>321.75700000000001</c:v>
                </c:pt>
                <c:pt idx="2">
                  <c:v>267.59399999999999</c:v>
                </c:pt>
                <c:pt idx="3">
                  <c:v>174.33199999999999</c:v>
                </c:pt>
                <c:pt idx="4">
                  <c:v>141.18799999999999</c:v>
                </c:pt>
                <c:pt idx="5">
                  <c:v>144.41266666666667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FAD-83D9-1593A6D9376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V5_TPB!$G$2:$G$7</c:f>
              <c:numCache>
                <c:formatCode>General</c:formatCode>
                <c:ptCount val="6"/>
                <c:pt idx="0">
                  <c:v>1233.624</c:v>
                </c:pt>
                <c:pt idx="1">
                  <c:v>684.77233333333334</c:v>
                </c:pt>
                <c:pt idx="2">
                  <c:v>681.45566666666662</c:v>
                </c:pt>
                <c:pt idx="3">
                  <c:v>682.65566666666666</c:v>
                </c:pt>
                <c:pt idx="4">
                  <c:v>653.75566666666668</c:v>
                </c:pt>
                <c:pt idx="5">
                  <c:v>694.15966666666668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FAD-83D9-1593A6D9376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V5_TPB!$K$2:$K$7</c:f>
              <c:numCache>
                <c:formatCode>General</c:formatCode>
                <c:ptCount val="6"/>
                <c:pt idx="0">
                  <c:v>1360.8823333333335</c:v>
                </c:pt>
                <c:pt idx="1">
                  <c:v>1357.3656666666666</c:v>
                </c:pt>
                <c:pt idx="2">
                  <c:v>1356.3083333333334</c:v>
                </c:pt>
                <c:pt idx="3">
                  <c:v>1288.1973333333333</c:v>
                </c:pt>
                <c:pt idx="4">
                  <c:v>1297.5126666666667</c:v>
                </c:pt>
                <c:pt idx="5">
                  <c:v>1400.2573333333335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FAD-83D9-1593A6D9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A2-BAD9-F6F92ABA2D1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B-42A2-BAD9-F6F92ABA2D1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B-42A2-BAD9-F6F92ABA2D1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'V4'!$Q$2:$Q$13</c:f>
              <c:numCache>
                <c:formatCode>General</c:formatCode>
                <c:ptCount val="12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B-42A2-BAD9-F6F92ABA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F-4833-B607-23235EA363D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F-4833-B607-23235EA363D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833-B607-23235EA363D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'V4'!$R$2:$R$13</c:f>
              <c:numCache>
                <c:formatCode>General</c:formatCode>
                <c:ptCount val="12"/>
                <c:pt idx="0">
                  <c:v>1.6375263396111728</c:v>
                </c:pt>
                <c:pt idx="1">
                  <c:v>3.2219891451185703</c:v>
                </c:pt>
                <c:pt idx="2">
                  <c:v>6.3864432556356281</c:v>
                </c:pt>
                <c:pt idx="3">
                  <c:v>12.386569985359074</c:v>
                </c:pt>
                <c:pt idx="4">
                  <c:v>24.521877874509016</c:v>
                </c:pt>
                <c:pt idx="5">
                  <c:v>48.317737441414742</c:v>
                </c:pt>
                <c:pt idx="6">
                  <c:v>89.603058451061798</c:v>
                </c:pt>
                <c:pt idx="7">
                  <c:v>152.34793560083486</c:v>
                </c:pt>
                <c:pt idx="8">
                  <c:v>232.05924214608388</c:v>
                </c:pt>
                <c:pt idx="9">
                  <c:v>279.39637964380069</c:v>
                </c:pt>
                <c:pt idx="10">
                  <c:v>351.12770514636168</c:v>
                </c:pt>
                <c:pt idx="11">
                  <c:v>418.27586687673409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F-4833-B607-23235EA3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'V1'!$E$2:$E$16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1.978975135395364</c:v>
                </c:pt>
                <c:pt idx="2">
                  <c:v>3.9373944484449699</c:v>
                </c:pt>
                <c:pt idx="3">
                  <c:v>7.6963332898950529</c:v>
                </c:pt>
                <c:pt idx="4">
                  <c:v>15.39658462367731</c:v>
                </c:pt>
                <c:pt idx="5">
                  <c:v>28.648088762126079</c:v>
                </c:pt>
                <c:pt idx="6">
                  <c:v>50.051685815234848</c:v>
                </c:pt>
                <c:pt idx="7">
                  <c:v>100.1026791008784</c:v>
                </c:pt>
                <c:pt idx="8">
                  <c:v>199.30400783937159</c:v>
                </c:pt>
                <c:pt idx="9">
                  <c:v>199.83958314425402</c:v>
                </c:pt>
                <c:pt idx="10">
                  <c:v>199.85614443567482</c:v>
                </c:pt>
                <c:pt idx="11">
                  <c:v>199.3020469924775</c:v>
                </c:pt>
                <c:pt idx="12">
                  <c:v>202.28290062310271</c:v>
                </c:pt>
                <c:pt idx="13">
                  <c:v>202.22151368014181</c:v>
                </c:pt>
                <c:pt idx="14">
                  <c:v>202.43653115881202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'V1'!$L$2:$L$16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1.9900972586736947</c:v>
                </c:pt>
                <c:pt idx="2">
                  <c:v>3.9860471011707848</c:v>
                </c:pt>
                <c:pt idx="3">
                  <c:v>7.9521722566818269</c:v>
                </c:pt>
                <c:pt idx="4">
                  <c:v>15.711531879168389</c:v>
                </c:pt>
                <c:pt idx="5">
                  <c:v>31.316627197459582</c:v>
                </c:pt>
                <c:pt idx="6">
                  <c:v>62.490242051221024</c:v>
                </c:pt>
                <c:pt idx="7">
                  <c:v>123.58898271087457</c:v>
                </c:pt>
                <c:pt idx="8">
                  <c:v>245.47876835705281</c:v>
                </c:pt>
                <c:pt idx="9">
                  <c:v>476.03507516709266</c:v>
                </c:pt>
                <c:pt idx="10">
                  <c:v>831.3316804398703</c:v>
                </c:pt>
                <c:pt idx="11">
                  <c:v>832.74261693235928</c:v>
                </c:pt>
                <c:pt idx="12">
                  <c:v>847.08323681890681</c:v>
                </c:pt>
                <c:pt idx="13">
                  <c:v>828.74968615392652</c:v>
                </c:pt>
                <c:pt idx="14">
                  <c:v>843.72007137225603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'V1'!$S$2:$S$16</c:f>
              <c:numCache>
                <c:formatCode>General</c:formatCode>
                <c:ptCount val="15"/>
                <c:pt idx="0">
                  <c:v>1</c:v>
                </c:pt>
                <c:pt idx="1">
                  <c:v>1.981145968843222</c:v>
                </c:pt>
                <c:pt idx="2">
                  <c:v>3.9698555428427</c:v>
                </c:pt>
                <c:pt idx="3">
                  <c:v>7.9507873308905763</c:v>
                </c:pt>
                <c:pt idx="4">
                  <c:v>15.858873827987978</c:v>
                </c:pt>
                <c:pt idx="5">
                  <c:v>31.331963962910493</c:v>
                </c:pt>
                <c:pt idx="6">
                  <c:v>62.335086042388276</c:v>
                </c:pt>
                <c:pt idx="7">
                  <c:v>123.3169852673777</c:v>
                </c:pt>
                <c:pt idx="8">
                  <c:v>244.33089371628517</c:v>
                </c:pt>
                <c:pt idx="9">
                  <c:v>469.16404474624898</c:v>
                </c:pt>
                <c:pt idx="10">
                  <c:v>778.14908493110306</c:v>
                </c:pt>
                <c:pt idx="11">
                  <c:v>1063.6331085213499</c:v>
                </c:pt>
                <c:pt idx="12">
                  <c:v>1063.5817838699152</c:v>
                </c:pt>
                <c:pt idx="13">
                  <c:v>1066.8833140243935</c:v>
                </c:pt>
                <c:pt idx="14">
                  <c:v>1068.1162698579917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V1_TPB!$C$2:$C$7</c:f>
              <c:numCache>
                <c:formatCode>General</c:formatCode>
                <c:ptCount val="6"/>
                <c:pt idx="0">
                  <c:v>3512.5709999999999</c:v>
                </c:pt>
                <c:pt idx="1">
                  <c:v>3507.0010000000002</c:v>
                </c:pt>
                <c:pt idx="2">
                  <c:v>3579.8653333333332</c:v>
                </c:pt>
                <c:pt idx="3">
                  <c:v>3611.8409999999999</c:v>
                </c:pt>
                <c:pt idx="4">
                  <c:v>3724.8026666666665</c:v>
                </c:pt>
                <c:pt idx="5">
                  <c:v>4222.2203333333337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F5C-ABB8-CAB8AE35E93E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V1_TPB!$G$2:$G$7</c:f>
              <c:numCache>
                <c:formatCode>General</c:formatCode>
                <c:ptCount val="6"/>
                <c:pt idx="0">
                  <c:v>16006.152</c:v>
                </c:pt>
                <c:pt idx="1">
                  <c:v>16009.886</c:v>
                </c:pt>
                <c:pt idx="2">
                  <c:v>16358.273333333333</c:v>
                </c:pt>
                <c:pt idx="3">
                  <c:v>16848.779333333332</c:v>
                </c:pt>
                <c:pt idx="4">
                  <c:v>18970.423999999999</c:v>
                </c:pt>
                <c:pt idx="5">
                  <c:v>31418.591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F5C-ABB8-CAB8AE35E93E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V1_TPB!$K$2:$K$7</c:f>
              <c:numCache>
                <c:formatCode>General</c:formatCode>
                <c:ptCount val="6"/>
                <c:pt idx="0">
                  <c:v>31913.974333333335</c:v>
                </c:pt>
                <c:pt idx="1">
                  <c:v>32007.975333333332</c:v>
                </c:pt>
                <c:pt idx="2">
                  <c:v>32722.23</c:v>
                </c:pt>
                <c:pt idx="3">
                  <c:v>33920.191333333336</c:v>
                </c:pt>
                <c:pt idx="4">
                  <c:v>41791.164333333334</c:v>
                </c:pt>
                <c:pt idx="5">
                  <c:v>75105.119666666666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F5C-ABB8-CAB8AE35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'V2'!$C$2:$C$16</c:f>
              <c:numCache>
                <c:formatCode>General</c:formatCode>
                <c:ptCount val="15"/>
                <c:pt idx="0">
                  <c:v>53463.649666666664</c:v>
                </c:pt>
                <c:pt idx="1">
                  <c:v>27038.955999999998</c:v>
                </c:pt>
                <c:pt idx="2">
                  <c:v>13509.862666666666</c:v>
                </c:pt>
                <c:pt idx="3">
                  <c:v>6527.1876666666667</c:v>
                </c:pt>
                <c:pt idx="4">
                  <c:v>3282.9213333333332</c:v>
                </c:pt>
                <c:pt idx="5">
                  <c:v>1641.9833333333333</c:v>
                </c:pt>
                <c:pt idx="6">
                  <c:v>823.17666666666662</c:v>
                </c:pt>
                <c:pt idx="7">
                  <c:v>415.6463333333333</c:v>
                </c:pt>
                <c:pt idx="8">
                  <c:v>214.62733333333333</c:v>
                </c:pt>
                <c:pt idx="9">
                  <c:v>109.14033333333333</c:v>
                </c:pt>
                <c:pt idx="10">
                  <c:v>60.944000000000003</c:v>
                </c:pt>
                <c:pt idx="11">
                  <c:v>57.974333333333334</c:v>
                </c:pt>
                <c:pt idx="12">
                  <c:v>44.286999999999999</c:v>
                </c:pt>
                <c:pt idx="13">
                  <c:v>37.729999999999997</c:v>
                </c:pt>
                <c:pt idx="14">
                  <c:v>32.800333333333334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'V2'!$J$2:$J$16</c:f>
              <c:numCache>
                <c:formatCode>General</c:formatCode>
                <c:ptCount val="15"/>
                <c:pt idx="0">
                  <c:v>268699.45833333331</c:v>
                </c:pt>
                <c:pt idx="1">
                  <c:v>135209.96366666668</c:v>
                </c:pt>
                <c:pt idx="2">
                  <c:v>67405.434999999998</c:v>
                </c:pt>
                <c:pt idx="3">
                  <c:v>32539.423999999999</c:v>
                </c:pt>
                <c:pt idx="4">
                  <c:v>16340.098333333333</c:v>
                </c:pt>
                <c:pt idx="5">
                  <c:v>8200.849666666667</c:v>
                </c:pt>
                <c:pt idx="6">
                  <c:v>4126.9766666666665</c:v>
                </c:pt>
                <c:pt idx="7">
                  <c:v>2086.4003333333335</c:v>
                </c:pt>
                <c:pt idx="8">
                  <c:v>1065.6870000000001</c:v>
                </c:pt>
                <c:pt idx="9">
                  <c:v>555.86866666666674</c:v>
                </c:pt>
                <c:pt idx="10">
                  <c:v>298.60500000000002</c:v>
                </c:pt>
                <c:pt idx="11">
                  <c:v>282.78100000000001</c:v>
                </c:pt>
                <c:pt idx="12">
                  <c:v>222.792</c:v>
                </c:pt>
                <c:pt idx="13">
                  <c:v>191.77033333333333</c:v>
                </c:pt>
                <c:pt idx="14">
                  <c:v>187.648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'V2'!$D$2:$D$16</c:f>
              <c:numCache>
                <c:formatCode>General</c:formatCode>
                <c:ptCount val="15"/>
                <c:pt idx="0">
                  <c:v>5.6112892006144312E-2</c:v>
                </c:pt>
                <c:pt idx="1">
                  <c:v>0.11095102932228597</c:v>
                </c:pt>
                <c:pt idx="2">
                  <c:v>0.22205999231968507</c:v>
                </c:pt>
                <c:pt idx="3">
                  <c:v>0.45961601737307689</c:v>
                </c:pt>
                <c:pt idx="4">
                  <c:v>0.91382025196258132</c:v>
                </c:pt>
                <c:pt idx="5">
                  <c:v>1.827058739938489</c:v>
                </c:pt>
                <c:pt idx="6">
                  <c:v>3.6444181686393771</c:v>
                </c:pt>
                <c:pt idx="7">
                  <c:v>7.2176746416625033</c:v>
                </c:pt>
                <c:pt idx="8">
                  <c:v>13.977716413877078</c:v>
                </c:pt>
                <c:pt idx="9">
                  <c:v>27.487546614297802</c:v>
                </c:pt>
                <c:pt idx="10">
                  <c:v>49.225518508794956</c:v>
                </c:pt>
                <c:pt idx="11">
                  <c:v>51.747037482104147</c:v>
                </c:pt>
                <c:pt idx="12">
                  <c:v>67.739968839614335</c:v>
                </c:pt>
                <c:pt idx="13">
                  <c:v>79.512324410283597</c:v>
                </c:pt>
                <c:pt idx="14">
                  <c:v>91.462485137346164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'V2'!$K$2:$K$16</c:f>
              <c:numCache>
                <c:formatCode>General</c:formatCode>
                <c:ptCount val="15"/>
                <c:pt idx="0">
                  <c:v>5.5824451947319706E-2</c:v>
                </c:pt>
                <c:pt idx="1">
                  <c:v>0.11093856985998105</c:v>
                </c:pt>
                <c:pt idx="2">
                  <c:v>0.22253398409193562</c:v>
                </c:pt>
                <c:pt idx="3">
                  <c:v>0.46097927240506781</c:v>
                </c:pt>
                <c:pt idx="4">
                  <c:v>0.91798713165638846</c:v>
                </c:pt>
                <c:pt idx="5">
                  <c:v>1.8290787674073934</c:v>
                </c:pt>
                <c:pt idx="6">
                  <c:v>3.6346219548935341</c:v>
                </c:pt>
                <c:pt idx="7">
                  <c:v>7.1894160292983074</c:v>
                </c:pt>
                <c:pt idx="8">
                  <c:v>14.075427400353011</c:v>
                </c:pt>
                <c:pt idx="9">
                  <c:v>26.984791371582972</c:v>
                </c:pt>
                <c:pt idx="10">
                  <c:v>50.233586175717079</c:v>
                </c:pt>
                <c:pt idx="11">
                  <c:v>53.044582203189037</c:v>
                </c:pt>
                <c:pt idx="12">
                  <c:v>67.327372616611015</c:v>
                </c:pt>
                <c:pt idx="13">
                  <c:v>78.218563524771824</c:v>
                </c:pt>
                <c:pt idx="14">
                  <c:v>79.936903137789912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1.9772823206142525</c:v>
                </c:pt>
                <c:pt idx="2">
                  <c:v>3.9573792114541111</c:v>
                </c:pt>
                <c:pt idx="3">
                  <c:v>8.1909165780075881</c:v>
                </c:pt>
                <c:pt idx="4">
                  <c:v>16.285388603077504</c:v>
                </c:pt>
                <c:pt idx="5">
                  <c:v>32.560409464164273</c:v>
                </c:pt>
                <c:pt idx="6">
                  <c:v>64.947965402323518</c:v>
                </c:pt>
                <c:pt idx="7">
                  <c:v>128.62774281660933</c:v>
                </c:pt>
                <c:pt idx="8">
                  <c:v>249.0999111638468</c:v>
                </c:pt>
                <c:pt idx="9">
                  <c:v>489.86152079432901</c:v>
                </c:pt>
                <c:pt idx="10">
                  <c:v>877.25862540474304</c:v>
                </c:pt>
                <c:pt idx="11">
                  <c:v>922.19516107702827</c:v>
                </c:pt>
                <c:pt idx="12">
                  <c:v>1207.2086541573524</c:v>
                </c:pt>
                <c:pt idx="13">
                  <c:v>1417.0063521512502</c:v>
                </c:pt>
                <c:pt idx="14">
                  <c:v>1629.9727543419274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1.9872755753101043</c:v>
                </c:pt>
                <c:pt idx="2">
                  <c:v>3.9863173990841143</c:v>
                </c:pt>
                <c:pt idx="3">
                  <c:v>8.257658719875721</c:v>
                </c:pt>
                <c:pt idx="4">
                  <c:v>16.444176335536127</c:v>
                </c:pt>
                <c:pt idx="5">
                  <c:v>32.764831603424504</c:v>
                </c:pt>
                <c:pt idx="6">
                  <c:v>65.108063368422236</c:v>
                </c:pt>
                <c:pt idx="7">
                  <c:v>128.78614618702929</c:v>
                </c:pt>
                <c:pt idx="8">
                  <c:v>252.13731455233412</c:v>
                </c:pt>
                <c:pt idx="9">
                  <c:v>483.38658831882339</c:v>
                </c:pt>
                <c:pt idx="10">
                  <c:v>899.84915970373333</c:v>
                </c:pt>
                <c:pt idx="11">
                  <c:v>950.20336703432451</c:v>
                </c:pt>
                <c:pt idx="12">
                  <c:v>1206.0552368726585</c:v>
                </c:pt>
                <c:pt idx="13">
                  <c:v>1401.1523767145075</c:v>
                </c:pt>
                <c:pt idx="14">
                  <c:v>1431.9335049312187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1.3295782074462181</c:v>
                </c:pt>
                <c:pt idx="2">
                  <c:v>2.5805991098671974</c:v>
                </c:pt>
                <c:pt idx="3">
                  <c:v>5.5372864808963103</c:v>
                </c:pt>
                <c:pt idx="4">
                  <c:v>11.013280584386109</c:v>
                </c:pt>
                <c:pt idx="5">
                  <c:v>21.98743784743808</c:v>
                </c:pt>
                <c:pt idx="6">
                  <c:v>43.783507239739286</c:v>
                </c:pt>
                <c:pt idx="7">
                  <c:v>86.284185301198818</c:v>
                </c:pt>
                <c:pt idx="8">
                  <c:v>166.73584951211404</c:v>
                </c:pt>
                <c:pt idx="9">
                  <c:v>315.1663860393877</c:v>
                </c:pt>
                <c:pt idx="10">
                  <c:v>582.303764684518</c:v>
                </c:pt>
                <c:pt idx="11">
                  <c:v>721.2356767887195</c:v>
                </c:pt>
                <c:pt idx="12">
                  <c:v>814.70111368544576</c:v>
                </c:pt>
                <c:pt idx="13">
                  <c:v>938.61930909873388</c:v>
                </c:pt>
                <c:pt idx="14">
                  <c:v>945.14637312971956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V2_TPB!$C$2:$C$8</c:f>
              <c:numCache>
                <c:formatCode>General</c:formatCode>
                <c:ptCount val="7"/>
                <c:pt idx="0">
                  <c:v>1781.0576666666666</c:v>
                </c:pt>
                <c:pt idx="1">
                  <c:v>1801.0219999999999</c:v>
                </c:pt>
                <c:pt idx="2">
                  <c:v>1854.7873333333334</c:v>
                </c:pt>
                <c:pt idx="3">
                  <c:v>1866.3476666666666</c:v>
                </c:pt>
                <c:pt idx="4">
                  <c:v>1895.0753333333334</c:v>
                </c:pt>
                <c:pt idx="5">
                  <c:v>1940.7796666666666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6-4E8F-90B4-F8FA63C9AD8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V2_TPB!$G$2:$G$8</c:f>
              <c:numCache>
                <c:formatCode>General</c:formatCode>
                <c:ptCount val="7"/>
                <c:pt idx="0">
                  <c:v>8756.3256666666675</c:v>
                </c:pt>
                <c:pt idx="1">
                  <c:v>8889.1779999999999</c:v>
                </c:pt>
                <c:pt idx="2">
                  <c:v>9058.0823333333337</c:v>
                </c:pt>
                <c:pt idx="3">
                  <c:v>9280.3503333333338</c:v>
                </c:pt>
                <c:pt idx="4">
                  <c:v>9574.235333333334</c:v>
                </c:pt>
                <c:pt idx="5">
                  <c:v>10736.677333333333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6-4E8F-90B4-F8FA63C9AD8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V2_TPB!$K$2:$K$8</c:f>
              <c:numCache>
                <c:formatCode>General</c:formatCode>
                <c:ptCount val="7"/>
                <c:pt idx="0">
                  <c:v>17452.600666666669</c:v>
                </c:pt>
                <c:pt idx="1">
                  <c:v>17863.179</c:v>
                </c:pt>
                <c:pt idx="2">
                  <c:v>18103.372333333333</c:v>
                </c:pt>
                <c:pt idx="3">
                  <c:v>18623.514333333333</c:v>
                </c:pt>
                <c:pt idx="4">
                  <c:v>19277.620999999999</c:v>
                </c:pt>
                <c:pt idx="5">
                  <c:v>24183.760333333335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6-4E8F-90B4-F8FA63C9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'V3'!$C$2:$C$14</c:f>
              <c:numCache>
                <c:formatCode>General</c:formatCode>
                <c:ptCount val="13"/>
                <c:pt idx="0">
                  <c:v>3517.0320000000002</c:v>
                </c:pt>
                <c:pt idx="1">
                  <c:v>1776.1376666666667</c:v>
                </c:pt>
                <c:pt idx="2">
                  <c:v>898.00833333333333</c:v>
                </c:pt>
                <c:pt idx="3">
                  <c:v>452.40199999999999</c:v>
                </c:pt>
                <c:pt idx="4">
                  <c:v>227.77866666666668</c:v>
                </c:pt>
                <c:pt idx="5">
                  <c:v>119.84666666666666</c:v>
                </c:pt>
                <c:pt idx="6">
                  <c:v>62.826999999999998</c:v>
                </c:pt>
                <c:pt idx="7">
                  <c:v>31.641333333333332</c:v>
                </c:pt>
                <c:pt idx="8">
                  <c:v>17.838666666666668</c:v>
                </c:pt>
                <c:pt idx="9">
                  <c:v>16.067</c:v>
                </c:pt>
                <c:pt idx="10">
                  <c:v>12.049666666666667</c:v>
                </c:pt>
                <c:pt idx="11">
                  <c:v>10.161666666666667</c:v>
                </c:pt>
                <c:pt idx="12">
                  <c:v>8.6053333333333324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'V3'!$J$2:$J$14</c:f>
              <c:numCache>
                <c:formatCode>General</c:formatCode>
                <c:ptCount val="13"/>
                <c:pt idx="0">
                  <c:v>17439.752</c:v>
                </c:pt>
                <c:pt idx="1">
                  <c:v>8772.9156666666659</c:v>
                </c:pt>
                <c:pt idx="2">
                  <c:v>4417.1436666666668</c:v>
                </c:pt>
                <c:pt idx="3">
                  <c:v>2246.5066666666667</c:v>
                </c:pt>
                <c:pt idx="4">
                  <c:v>1156.3589999999999</c:v>
                </c:pt>
                <c:pt idx="5">
                  <c:v>603.42700000000002</c:v>
                </c:pt>
                <c:pt idx="6">
                  <c:v>306.49700000000001</c:v>
                </c:pt>
                <c:pt idx="7">
                  <c:v>156.38266666666667</c:v>
                </c:pt>
                <c:pt idx="8">
                  <c:v>85.288666666666671</c:v>
                </c:pt>
                <c:pt idx="9">
                  <c:v>78.171999999999997</c:v>
                </c:pt>
                <c:pt idx="10">
                  <c:v>62.064666666666668</c:v>
                </c:pt>
                <c:pt idx="11">
                  <c:v>54.636333333333333</c:v>
                </c:pt>
                <c:pt idx="12">
                  <c:v>51.407333333333334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12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717550</xdr:colOff>
      <xdr:row>27</xdr:row>
      <xdr:rowOff>0</xdr:rowOff>
    </xdr:from>
    <xdr:to>
      <xdr:col>24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38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12</xdr:col>
      <xdr:colOff>69850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58B75C-AB7D-445D-A578-A63BE458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3176</xdr:rowOff>
    </xdr:from>
    <xdr:to>
      <xdr:col>24</xdr:col>
      <xdr:colOff>565150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DF752E-2C20-4E78-BA0F-9F190BEA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3176</xdr:rowOff>
    </xdr:from>
    <xdr:to>
      <xdr:col>38</xdr:col>
      <xdr:colOff>69850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9B326A-AD10-41DC-B303-7FC8A3669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1193800</xdr:colOff>
      <xdr:row>9</xdr:row>
      <xdr:rowOff>0</xdr:rowOff>
    </xdr:from>
    <xdr:to>
      <xdr:col>19</xdr:col>
      <xdr:colOff>584200</xdr:colOff>
      <xdr:row>52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70FD29-2D5A-9ED1-9380-7A6665A8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32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8BB3574-FA3C-433C-927F-3DCF5F7F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590550</xdr:colOff>
      <xdr:row>32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90D964E-1AED-4B87-B2DC-4F2815D5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19</xdr:col>
      <xdr:colOff>590550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0E6164-156D-42C9-AC25-323F029A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14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27</xdr:row>
      <xdr:rowOff>3176</xdr:rowOff>
    </xdr:from>
    <xdr:to>
      <xdr:col>27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27</xdr:row>
      <xdr:rowOff>3176</xdr:rowOff>
    </xdr:from>
    <xdr:to>
      <xdr:col>41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20</xdr:col>
      <xdr:colOff>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AB2967-066D-4E15-A02B-406B2E19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12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41276</xdr:rowOff>
    </xdr:from>
    <xdr:to>
      <xdr:col>24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41276</xdr:rowOff>
    </xdr:from>
    <xdr:to>
      <xdr:col>38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12</xdr:row>
      <xdr:rowOff>0</xdr:rowOff>
    </xdr:from>
    <xdr:to>
      <xdr:col>18</xdr:col>
      <xdr:colOff>546100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1ABA65-B0B5-4085-956D-E46013287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4126F2-746C-4931-83F0-9CCC4EA23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7B8786-C988-4CB2-B205-104A80C9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538D1E-D0D5-48B9-B31F-55DAD5F00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069095-E632-4A9D-84FB-8DCFBE01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FDB61E-3542-4D51-A03B-4CA8AE9C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B64A9D-1852-4CBA-B31F-1A7DA437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10</xdr:col>
      <xdr:colOff>603250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9D821D-9A1A-4F2D-9EDD-0F1BAD6AE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26</xdr:row>
      <xdr:rowOff>3176</xdr:rowOff>
    </xdr:from>
    <xdr:to>
      <xdr:col>23</xdr:col>
      <xdr:colOff>488950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363E018-515B-4C24-9C5D-2D23D7D0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577850</xdr:colOff>
      <xdr:row>26</xdr:row>
      <xdr:rowOff>3176</xdr:rowOff>
    </xdr:from>
    <xdr:to>
      <xdr:col>36</xdr:col>
      <xdr:colOff>603250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227A38-3FDC-4ADE-8759-3B7F88721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7" xr16:uid="{45D30DF5-5659-4EF1-8647-A47F6E65277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2" xr16:uid="{1D36B5C3-66C6-4BCF-9E54-A161FDA18374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4" xr16:uid="{5851F4E3-25EC-4350-9855-E576E6AFDC9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8" xr16:uid="{C96A608A-7AF4-4968-B2D7-6740B79F9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9" xr16:uid="{FBEF4E97-77B8-4E1D-B9F3-8CD5F81ADE0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1C997FC9-A78B-4562-81D5-6EC25724E63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2" xr16:uid="{5C8B0520-5A95-4218-B646-F8CA89226BE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3" xr16:uid="{FEF4011E-A45D-4298-8FB1-54993C69FDF2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5" xr16:uid="{D12CE502-8F91-4ADD-96F6-7D2F02A261F0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9" xr16:uid="{1CE82454-430D-4955-AA8E-137DDB20AEDE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0" xr16:uid="{9E53670D-D5DA-49AA-809B-CD2D90D8300E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9C18F1C-C3FB-4FF9-8F37-8264A5A162DB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AAAD39FF-7436-46DE-A466-C4FCC672A230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3" xr16:uid="{25446FA2-E38A-448A-9FB4-BEBEF10CCAC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00EAE6E5-7745-4A07-97E1-04CA74D561F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8861FE6B-1089-495F-B9DE-1CE07C36169F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435B1414-AFF2-4EE2-AC24-5627B4B8A5A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1" xr16:uid="{E3D04BDB-6900-4D88-8C55-DDEAC3E741D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F724ED32-0E2D-4F8B-BC3D-02BFD86E5D3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5" xr16:uid="{F37A6C20-CC28-4948-949E-00E1BFB1CAE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BEBC7239-13A8-4928-ACF9-EA109752190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6C89D15D-AEA0-4070-8508-AC71C9F9F096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1FF26695-AB6B-4998-B7BB-0A2BC59A0607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AB41C547-C7E8-4226-BBCF-9168C6303EF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0" xr16:uid="{D101F294-6971-4803-AA0E-ACF8EEC2FEC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2" xr16:uid="{8862CCFA-0C12-4A44-A00E-88F76380225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6" xr16:uid="{634495FA-1AAB-46A3-B7C7-E53E22D450C6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1" xr16:uid="{7082F20F-0598-4249-BBA0-1B807385761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3" xr16:uid="{02AE29AD-AB73-46DC-85E4-6AF7935A5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7" xr16:uid="{F7F70E5B-8399-4BEC-A057-0A41D7D44CD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8" xr16:uid="{0043DF77-C758-43F1-915A-FBCDDD95CD44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F3408CC6-B856-4C9D-BF03-E09D82528D4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1" xr16:uid="{4889F7DC-4788-4E19-82D3-D434D752C1CC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6" tableType="queryTable" totalsRowShown="0">
  <autoFilter ref="A1:F16" xr:uid="{804E084E-240C-43AC-9735-90F2B58E1F83}"/>
  <tableColumns count="6">
    <tableColumn id="1" xr3:uid="{4C0EAF74-4081-4D82-ABD1-F46BB719FEF8}" uniqueName="1" name="Blocks" queryTableFieldId="7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62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61">
      <calculatedColumnFormula>$C$2/executionTime_3IMGS[[#This Row],[mean]]</calculatedColumnFormula>
    </tableColumn>
    <tableColumn id="6" xr3:uid="{F8745B51-6C0C-40D8-92CA-9EA81C377D6F}" uniqueName="6" name="Colonna3" queryTableFieldId="6" dataDxfId="60">
      <calculatedColumnFormula>LOG(#REF!,2)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5C486A9-718F-4D01-8B2E-08BF27DD6378}" name="testTPB_3IMGS__3" displayName="testTPB_3IMGS__3" ref="A1:C7" tableType="queryTable" totalsRowShown="0">
  <autoFilter ref="A1:C7" xr:uid="{B5C486A9-718F-4D01-8B2E-08BF27DD6378}"/>
  <tableColumns count="3">
    <tableColumn id="1" xr3:uid="{CC8CE32A-8627-4AB6-9630-C934E92D8F9F}" uniqueName="1" name="ThreadsPerBlock" queryTableFieldId="1"/>
    <tableColumn id="2" xr3:uid="{9A7D3B8B-B449-44A2-8615-28AB579F3307}" uniqueName="2" name="NImgs" queryTableFieldId="2"/>
    <tableColumn id="3" xr3:uid="{EA91786B-4562-4955-9CDF-8D8962BE5715}" uniqueName="3" name="mean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03D7FC9-FA6D-406F-8866-11C25FEB3B35}" name="testTPB_15IMGS__3" displayName="testTPB_15IMGS__3" ref="E1:G7" tableType="queryTable" totalsRowShown="0">
  <autoFilter ref="E1:G7" xr:uid="{603D7FC9-FA6D-406F-8866-11C25FEB3B35}"/>
  <tableColumns count="3">
    <tableColumn id="1" xr3:uid="{0B59F637-E25C-4520-9EA1-9F9F186E88E7}" uniqueName="1" name="ThreadsPerBlock" queryTableFieldId="1"/>
    <tableColumn id="2" xr3:uid="{98A5BEBC-8B1E-4837-9555-AD0388499D8C}" uniqueName="2" name="NImgs" queryTableFieldId="2"/>
    <tableColumn id="3" xr3:uid="{C4C50C32-BAE4-41CC-A0C4-4D61D3711D5B}" uniqueName="3" name="mean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121C3B2-9C24-4318-B404-DBD78C12DEBF}" name="testTPB_30IMGS__3" displayName="testTPB_30IMGS__3" ref="I1:K7" tableType="queryTable" totalsRowShown="0">
  <autoFilter ref="I1:K7" xr:uid="{2121C3B2-9C24-4318-B404-DBD78C12DEBF}"/>
  <tableColumns count="3">
    <tableColumn id="1" xr3:uid="{ECD2117C-2712-4281-96A3-0BA511D27A1F}" uniqueName="1" name="ThreadsPerBlock" queryTableFieldId="1"/>
    <tableColumn id="2" xr3:uid="{62D332B9-AE28-4958-BCA0-0AE877F57B1F}" uniqueName="2" name="NImgs" queryTableFieldId="2"/>
    <tableColumn id="3" xr3:uid="{20576D50-83EC-4989-8182-045E5A10FF76}" uniqueName="3" name="mean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4" tableType="queryTable" totalsRowShown="0">
  <autoFilter ref="A1:F14" xr:uid="{A9D3E5EA-352F-46C9-A82B-53F973F865E0}"/>
  <tableColumns count="6">
    <tableColumn id="1" xr3:uid="{45ACE736-223E-42ED-A1B8-B909B7996E85}" uniqueName="1" name="Threads" queryTableFieldId="1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44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43">
      <calculatedColumnFormula>$C$2/executionTime_3IMGS__3[[#This Row],[mean]]</calculatedColumnFormula>
    </tableColumn>
    <tableColumn id="6" xr3:uid="{381811F1-1543-4588-9607-6976DADD565F}" uniqueName="6" name="Colonna3" queryTableFieldId="6" dataDxfId="42">
      <calculatedColumnFormula>LOG(executionTime_3IMGS__3[[#This Row],[Threads]],2)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4" tableType="queryTable" totalsRowShown="0">
  <autoFilter ref="H1:M14" xr:uid="{0D04398D-02C1-44D2-A67A-ADFEEC279DAA}"/>
  <tableColumns count="6">
    <tableColumn id="1" xr3:uid="{111253A4-C1B9-43ED-80BE-D494A7B21E6B}" uniqueName="1" name="Threads" queryTableFieldId="1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41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40">
      <calculatedColumnFormula>$J$2/executionTime_15IMGS__3[[#This Row],[mean]]</calculatedColumnFormula>
    </tableColumn>
    <tableColumn id="6" xr3:uid="{BFCF0BCC-5DDF-4429-8CAE-F31234639D5D}" uniqueName="6" name="Colonna3" queryTableFieldId="6" dataDxfId="39">
      <calculatedColumnFormula>LOG(executionTime_15IMGS__3[[#This Row],[Threads]],2)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4" tableType="queryTable" totalsRowShown="0">
  <autoFilter ref="O1:T14" xr:uid="{C4A0D5F6-13A1-422D-8ACA-AA3569235F3A}"/>
  <tableColumns count="6">
    <tableColumn id="1" xr3:uid="{519DBE2C-8414-427D-A055-9D41C0B1C2D9}" uniqueName="1" name="Threads" queryTableFieldId="1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38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37">
      <calculatedColumnFormula>$Q$2/executionTime_30IMGS__3[[#This Row],[mean]]</calculatedColumnFormula>
    </tableColumn>
    <tableColumn id="6" xr3:uid="{46A04E98-665D-4F58-A355-C53955953888}" uniqueName="6" name="Colonna3" queryTableFieldId="6" dataDxfId="36">
      <calculatedColumnFormula>LOG(executionTime_30IMGS__3[[#This Row],[Threads]],2)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2423383-23C9-4B8C-BA3A-CA9BDF926C10}" name="testTPB_3IMGS__4" displayName="testTPB_3IMGS__4" ref="A1:C7" tableType="queryTable" totalsRowShown="0">
  <autoFilter ref="A1:C7" xr:uid="{D2423383-23C9-4B8C-BA3A-CA9BDF926C10}"/>
  <tableColumns count="3">
    <tableColumn id="1" xr3:uid="{3569C845-EEE0-4E51-9F68-7117292ACDD0}" uniqueName="1" name="ThreadsPerBlock" queryTableFieldId="1"/>
    <tableColumn id="2" xr3:uid="{16D82ED9-C592-4887-B8BB-28E255F35326}" uniqueName="2" name="NImgs" queryTableFieldId="2"/>
    <tableColumn id="3" xr3:uid="{3A6A455B-1727-4254-80B5-064F7103DED9}" uniqueName="3" name="mean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A7D6B21-DB83-48AF-843F-4D1F5CB7BAC6}" name="testTPB_15IMGS__4" displayName="testTPB_15IMGS__4" ref="E1:G7" tableType="queryTable" totalsRowShown="0">
  <autoFilter ref="E1:G7" xr:uid="{0A7D6B21-DB83-48AF-843F-4D1F5CB7BAC6}"/>
  <tableColumns count="3">
    <tableColumn id="1" xr3:uid="{45139E75-33AF-4D26-93AD-B9258E4C7DB1}" uniqueName="1" name="ThreadsPerBlock" queryTableFieldId="1"/>
    <tableColumn id="2" xr3:uid="{9262F0CB-3EE2-48E7-86C3-0C03DB3D0373}" uniqueName="2" name="NImgs" queryTableFieldId="2"/>
    <tableColumn id="3" xr3:uid="{523D4F99-DEBB-40D9-A1F7-9EC16AB2F710}" uniqueName="3" name="mean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E9682B0-F1CF-4CED-A591-1771BB4C0D61}" name="testTPB_30IMGS__4" displayName="testTPB_30IMGS__4" ref="I1:K7" tableType="queryTable" totalsRowShown="0">
  <autoFilter ref="I1:K7" xr:uid="{5E9682B0-F1CF-4CED-A591-1771BB4C0D61}"/>
  <tableColumns count="3">
    <tableColumn id="1" xr3:uid="{29B23448-BD51-4A39-B672-967A7AD9F55A}" uniqueName="1" name="ThreadsPerBlock" queryTableFieldId="1"/>
    <tableColumn id="2" xr3:uid="{208D49B8-DD43-47D9-82B0-176BAB7000E6}" uniqueName="2" name="NImgs" queryTableFieldId="2"/>
    <tableColumn id="3" xr3:uid="{9282C18C-6945-4E73-9521-338552C05ED8}" uniqueName="3" name="mean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D821A5-714E-448E-A2E3-44AEEEE472D5}" name="executionTime_3IMGS__4" displayName="executionTime_3IMGS__4" ref="A1:F13" tableType="queryTable" totalsRowShown="0">
  <autoFilter ref="A1:F13" xr:uid="{38D821A5-714E-448E-A2E3-44AEEEE472D5}"/>
  <tableColumns count="6">
    <tableColumn id="1" xr3:uid="{9DC4C7CF-6132-47B1-B4FF-64BAE0CC7F98}" uniqueName="1" name="Threads" queryTableFieldId="1"/>
    <tableColumn id="2" xr3:uid="{3EC90C8F-3504-4656-8C26-A44F92097C3D}" uniqueName="2" name="NImgs" queryTableFieldId="2"/>
    <tableColumn id="3" xr3:uid="{D77230DD-C1EC-4B0C-8331-75B5F8785191}" uniqueName="3" name="mean" queryTableFieldId="3"/>
    <tableColumn id="4" xr3:uid="{A3F5BBC6-B18F-430C-9FEC-C193CD363FFE}" uniqueName="4" name="Colonna1" queryTableFieldId="4" dataDxfId="35">
      <calculatedColumnFormula>executionTime_3IMGS__4[[#This Row],[NImgs]]*1000/executionTime_3IMGS__4[[#This Row],[mean]]</calculatedColumnFormula>
    </tableColumn>
    <tableColumn id="5" xr3:uid="{07542FAB-B7FE-495B-9F3D-934CA31088AA}" uniqueName="5" name="Colonna2" queryTableFieldId="5" dataDxfId="34">
      <calculatedColumnFormula>$C$2/executionTime_3IMGS__4[[#This Row],[mean]]</calculatedColumnFormula>
    </tableColumn>
    <tableColumn id="6" xr3:uid="{CB06D5FB-018A-4EAE-AA03-7C9A09D5FDB8}" uniqueName="6" name="Colonna3" queryTableFieldId="6" dataDxfId="33">
      <calculatedColumnFormula>LOG(executionTime_3IMGS__4[[#This Row],[Threads]],2)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6" tableType="queryTable" totalsRowShown="0">
  <autoFilter ref="H1:M16" xr:uid="{33EDF9A5-289E-4E29-9B66-7D400AA7CD86}"/>
  <tableColumns count="6">
    <tableColumn id="1" xr3:uid="{2FEC2C63-AD41-41E5-B152-21FBFBE70C9A}" uniqueName="1" name="Blocks" queryTableFieldId="7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59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58">
      <calculatedColumnFormula>$J$2/executionTime_15IMGS[[#This Row],[mean]]</calculatedColumnFormula>
    </tableColumn>
    <tableColumn id="6" xr3:uid="{6DA4D3BE-08E8-499F-B45C-FE09809E78C0}" uniqueName="6" name="Colonna3" queryTableFieldId="6" dataDxfId="57">
      <calculatedColumnFormula>LOG(#REF!,2)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C3A200-77B0-49FC-91F3-C3E6934ACF06}" name="executionTime_15IMGS__4" displayName="executionTime_15IMGS__4" ref="H1:M13" tableType="queryTable" totalsRowShown="0">
  <autoFilter ref="H1:M13" xr:uid="{92C3A200-77B0-49FC-91F3-C3E6934ACF06}"/>
  <tableColumns count="6">
    <tableColumn id="1" xr3:uid="{63155336-DB1E-4FE5-A89C-2A0091CB5D09}" uniqueName="1" name="Threads" queryTableFieldId="1"/>
    <tableColumn id="2" xr3:uid="{D4490B17-B1BA-4E2D-88FC-0DD1BA896213}" uniqueName="2" name="NImgs" queryTableFieldId="2"/>
    <tableColumn id="5" xr3:uid="{237CE1AC-6D19-441D-97D9-CBC035D540C9}" uniqueName="5" name="mean" queryTableFieldId="5"/>
    <tableColumn id="6" xr3:uid="{DF2A5EF3-CA7F-47EC-878F-9F64CD3994D0}" uniqueName="6" name="Colonna1" queryTableFieldId="6" dataDxfId="32">
      <calculatedColumnFormula>executionTime_15IMGS__4[[#This Row],[NImgs]]*1000/executionTime_15IMGS__4[[#This Row],[mean]]</calculatedColumnFormula>
    </tableColumn>
    <tableColumn id="7" xr3:uid="{3E46360B-FD73-4CCF-97C4-20DE678C86B4}" uniqueName="7" name="Colonna2" queryTableFieldId="7" dataDxfId="31">
      <calculatedColumnFormula>$J$2/executionTime_15IMGS__4[[#This Row],[mean]]</calculatedColumnFormula>
    </tableColumn>
    <tableColumn id="8" xr3:uid="{D53BC8F0-8383-4557-AC89-94BACB55200E}" uniqueName="8" name="Colonna3" queryTableFieldId="8" dataDxfId="30">
      <calculatedColumnFormula>LOG(executionTime_15IMGS__4[[#This Row],[Threads]],2)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EA535-8C64-4589-9D3C-D6FC2AD7CA30}" name="executionTime_30IMGS__4" displayName="executionTime_30IMGS__4" ref="O1:T13" tableType="queryTable" totalsRowShown="0">
  <autoFilter ref="O1:T13" xr:uid="{4B8EA535-8C64-4589-9D3C-D6FC2AD7CA30}"/>
  <tableColumns count="6">
    <tableColumn id="1" xr3:uid="{5CEC958D-4033-4235-B91F-B6B1410FF7F2}" uniqueName="1" name="Threads" queryTableFieldId="1"/>
    <tableColumn id="2" xr3:uid="{A42FD327-967C-487A-9C83-092D3DA21598}" uniqueName="2" name="NImgs" queryTableFieldId="2"/>
    <tableColumn id="3" xr3:uid="{67B77064-2C51-4B85-8C8F-83EFFA3630D0}" uniqueName="3" name="mean" queryTableFieldId="3"/>
    <tableColumn id="4" xr3:uid="{A3A60ABB-1F72-4D86-BA7E-B98D183F3ACD}" uniqueName="4" name="Colonna1" queryTableFieldId="4" dataDxfId="29">
      <calculatedColumnFormula>executionTime_30IMGS__4[[#This Row],[NImgs]]*1000/executionTime_30IMGS__4[[#This Row],[mean]]</calculatedColumnFormula>
    </tableColumn>
    <tableColumn id="5" xr3:uid="{5372EB26-3C18-48B9-AC54-679557D55A62}" uniqueName="5" name="Colonna2" queryTableFieldId="5" dataDxfId="28">
      <calculatedColumnFormula>$Q$2/executionTime_30IMGS__4[[#This Row],[mean]]</calculatedColumnFormula>
    </tableColumn>
    <tableColumn id="6" xr3:uid="{D8BE9AEB-F481-4E01-85BD-DE0E605F6EDD}" uniqueName="6" name="Colonna3" queryTableFieldId="6" dataDxfId="27">
      <calculatedColumnFormula>LOG(executionTime_30IMGS__4[[#This Row],[Threads]],2)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5AB859-3DE0-408F-AD6C-113FA125F2E4}" name="executionTime_30IMGS__5" displayName="executionTime_30IMGS__5" ref="A1:F10" tableType="queryTable" totalsRowShown="0">
  <autoFilter ref="A1:F10" xr:uid="{915AB859-3DE0-408F-AD6C-113FA125F2E4}"/>
  <tableColumns count="6">
    <tableColumn id="1" xr3:uid="{47EB448F-F8AC-499E-82D4-2E04204CC02A}" uniqueName="1" name="Threads" queryTableFieldId="1"/>
    <tableColumn id="2" xr3:uid="{84B913FB-566E-4787-A7B6-C7838991FCB2}" uniqueName="2" name="NImgs" queryTableFieldId="2"/>
    <tableColumn id="3" xr3:uid="{272DDA00-1D9A-447A-949F-1F998669AA72}" uniqueName="3" name="mean" queryTableFieldId="3"/>
    <tableColumn id="4" xr3:uid="{4B43FB3C-3109-4123-8FB9-0B1D966E774A}" uniqueName="4" name="Colonna1" queryTableFieldId="4" dataDxfId="26">
      <calculatedColumnFormula>executionTime_30IMGS__5[[#This Row],[NImgs]]*1000/executionTime_30IMGS__5[[#This Row],[mean]]</calculatedColumnFormula>
    </tableColumn>
    <tableColumn id="5" xr3:uid="{E6DC5BF2-8CEB-4157-91C7-880AB05C8EA6}" uniqueName="5" name="Colonna2" queryTableFieldId="5" dataDxfId="25">
      <calculatedColumnFormula>$C$2/executionTime_30IMGS__5[[#This Row],[mean]]</calculatedColumnFormula>
    </tableColumn>
    <tableColumn id="6" xr3:uid="{966878BE-7898-4B09-B600-7A93D19F07AB}" uniqueName="6" name="Colonna3" queryTableFieldId="6" dataDxfId="24">
      <calculatedColumnFormula>LOG(executionTime_30IMGS__5[[#This Row],[Threads]],2)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33C5FA-49E7-449E-B47F-19D2FFAD4518}" name="executionTime_100IMGS" displayName="executionTime_100IMGS" ref="H1:M10" tableType="queryTable" totalsRowShown="0">
  <autoFilter ref="H1:M10" xr:uid="{AE33C5FA-49E7-449E-B47F-19D2FFAD4518}"/>
  <tableColumns count="6">
    <tableColumn id="1" xr3:uid="{4F61E778-17E9-4AB5-A424-A69FFC556985}" uniqueName="1" name="Threads" queryTableFieldId="1"/>
    <tableColumn id="2" xr3:uid="{AFFEFFE7-04E3-48A4-AA30-D354BBDBE5AD}" uniqueName="2" name="NImgs" queryTableFieldId="2"/>
    <tableColumn id="5" xr3:uid="{CC4FD05D-D74F-481F-9E67-DFD3CE492921}" uniqueName="5" name="mean" queryTableFieldId="5"/>
    <tableColumn id="6" xr3:uid="{58621888-2B0D-4CC6-8155-55EFF37396D0}" uniqueName="6" name="Colonna1" queryTableFieldId="6" dataDxfId="23">
      <calculatedColumnFormula>executionTime_100IMGS[[#This Row],[NImgs]]*1000/executionTime_100IMGS[[#This Row],[mean]]</calculatedColumnFormula>
    </tableColumn>
    <tableColumn id="7" xr3:uid="{5F02B75A-A08C-41CF-AD5B-641EDDBC9F31}" uniqueName="7" name="Colonna2" queryTableFieldId="7" dataDxfId="22">
      <calculatedColumnFormula>$J$2/executionTime_100IMGS[[#This Row],[mean]]</calculatedColumnFormula>
    </tableColumn>
    <tableColumn id="8" xr3:uid="{28729B3B-0598-4075-BAA6-7170DBC4B0B4}" uniqueName="8" name="Colonna3" queryTableFieldId="8" dataDxfId="21">
      <calculatedColumnFormula>LOG(executionTime_100IMGS[[#This Row],[Threads]],2)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5485337-B918-46FE-A3E1-C2A11E05A1F6}" name="executionTime_200IMGS" displayName="executionTime_200IMGS" ref="O1:T10" tableType="queryTable" totalsRowShown="0">
  <autoFilter ref="O1:T10" xr:uid="{85485337-B918-46FE-A3E1-C2A11E05A1F6}"/>
  <tableColumns count="6">
    <tableColumn id="1" xr3:uid="{E7532F63-94A6-4CB2-AD03-D6B69555F65E}" uniqueName="1" name="Threads" queryTableFieldId="1"/>
    <tableColumn id="2" xr3:uid="{BC82B43C-2544-4713-9AF8-206D5D49BB73}" uniqueName="2" name="NImgs" queryTableFieldId="2"/>
    <tableColumn id="3" xr3:uid="{AC8745C7-D341-4CB0-8F82-097C91545CF2}" uniqueName="3" name="mean" queryTableFieldId="3"/>
    <tableColumn id="4" xr3:uid="{93F7E955-31EE-4A5A-895D-3B6D5A3A3015}" uniqueName="4" name="Colonna1" queryTableFieldId="4" dataDxfId="20">
      <calculatedColumnFormula>executionTime_200IMGS[[#This Row],[NImgs]]*1000/executionTime_200IMGS[[#This Row],[mean]]</calculatedColumnFormula>
    </tableColumn>
    <tableColumn id="5" xr3:uid="{E00ED69A-1570-4675-8F3A-A16F55217C3D}" uniqueName="5" name="Colonna2" queryTableFieldId="5" dataDxfId="19">
      <calculatedColumnFormula>$Q$2/executionTime_200IMGS[[#This Row],[mean]]</calculatedColumnFormula>
    </tableColumn>
    <tableColumn id="6" xr3:uid="{A76CAEB7-0B74-4A17-BC8C-2DD5E8C6E514}" uniqueName="6" name="Colonna3" queryTableFieldId="6" dataDxfId="18">
      <calculatedColumnFormula>LOG(executionTime_200IMGS[[#This Row],[Threads]],2)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EBE2BA-A33C-4128-BBB7-EB26A1CC6CD8}" name="executionTime_3IMGS__5" displayName="executionTime_3IMGS__5" ref="A1:F13" tableType="queryTable" totalsRowShown="0">
  <autoFilter ref="A1:F13" xr:uid="{3AEBE2BA-A33C-4128-BBB7-EB26A1CC6CD8}"/>
  <tableColumns count="6">
    <tableColumn id="1" xr3:uid="{E112BEFB-3DCE-4AAB-89ED-125BF67B7F66}" uniqueName="1" name="Threads" queryTableFieldId="1"/>
    <tableColumn id="2" xr3:uid="{34533D2D-7A4C-4325-BA08-9AC1BFAA7284}" uniqueName="2" name="NImgs" queryTableFieldId="2"/>
    <tableColumn id="5" xr3:uid="{F0BF09A4-3E9D-46EB-A386-EE51839B4C81}" uniqueName="5" name="mean" queryTableFieldId="5"/>
    <tableColumn id="6" xr3:uid="{84416D0D-6462-4D25-9795-CB39F26314AA}" uniqueName="6" name="Colonna1" queryTableFieldId="6" dataDxfId="17">
      <calculatedColumnFormula>executionTime_3IMGS__5[[#This Row],[NImgs]]*1000/executionTime_3IMGS__5[[#This Row],[mean]]</calculatedColumnFormula>
    </tableColumn>
    <tableColumn id="7" xr3:uid="{41AF69E6-2CA0-4E36-B1FF-9B3143002F12}" uniqueName="7" name="Colonna2" queryTableFieldId="7" dataDxfId="16">
      <calculatedColumnFormula>$C$2/executionTime_3IMGS__5[[#This Row],[mean]]</calculatedColumnFormula>
    </tableColumn>
    <tableColumn id="8" xr3:uid="{D7CADC5D-E516-4B31-9DF3-80A36FD7E826}" uniqueName="8" name="Colonna3" queryTableFieldId="8" dataDxfId="15">
      <calculatedColumnFormula>LOG(executionTime_3IMGS__5[[#This Row],[Threads]],2)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927B12-0473-4034-9282-BCA6CFF0A883}" name="executionTime_15IMGS__5" displayName="executionTime_15IMGS__5" ref="H1:M13" tableType="queryTable" totalsRowShown="0">
  <autoFilter ref="H1:M13" xr:uid="{42927B12-0473-4034-9282-BCA6CFF0A883}"/>
  <tableColumns count="6">
    <tableColumn id="1" xr3:uid="{7B42B340-7317-464C-8B41-56DBB32B3FD6}" uniqueName="1" name="Threads" queryTableFieldId="1"/>
    <tableColumn id="2" xr3:uid="{BC348ED1-6F8D-46E5-AC1E-E523280C8DD6}" uniqueName="2" name="NImgs" queryTableFieldId="2"/>
    <tableColumn id="3" xr3:uid="{9AE30AEA-ACFD-4E85-97C0-E5099B4721FB}" uniqueName="3" name="mean" queryTableFieldId="3"/>
    <tableColumn id="4" xr3:uid="{37800B20-5390-472D-ACA4-90138368C309}" uniqueName="4" name="Colonna1" queryTableFieldId="4" dataDxfId="14">
      <calculatedColumnFormula>executionTime_15IMGS__5[[#This Row],[NImgs]]*1000/executionTime_15IMGS__5[[#This Row],[mean]]</calculatedColumnFormula>
    </tableColumn>
    <tableColumn id="5" xr3:uid="{CA2845DF-CA0C-4B7D-9A84-39A3B6275A1D}" uniqueName="5" name="Colonna2" queryTableFieldId="5" dataDxfId="13">
      <calculatedColumnFormula>$J$2/executionTime_15IMGS__5[[#This Row],[mean]]</calculatedColumnFormula>
    </tableColumn>
    <tableColumn id="6" xr3:uid="{4EE50DEA-88ED-4E5D-81EB-8D57D342019E}" uniqueName="6" name="Colonna3" queryTableFieldId="6" dataDxfId="12">
      <calculatedColumnFormula>LOG(executionTime_15IMGS__5[[#This Row],[Threads]],2)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425A9F3-BA79-48E7-B464-583D43E4DDE8}" name="executionTime_30IMGS__6" displayName="executionTime_30IMGS__6" ref="O1:T13" tableType="queryTable" totalsRowShown="0">
  <autoFilter ref="O1:T13" xr:uid="{5425A9F3-BA79-48E7-B464-583D43E4DDE8}"/>
  <tableColumns count="6">
    <tableColumn id="1" xr3:uid="{7C75047A-A8D9-4D17-82E2-2539922900B4}" uniqueName="1" name="Threads" queryTableFieldId="1"/>
    <tableColumn id="2" xr3:uid="{378A3EF5-DC2E-4B43-850B-60E613729D4B}" uniqueName="2" name="NImgs" queryTableFieldId="2"/>
    <tableColumn id="3" xr3:uid="{E81E063B-E10D-469B-B39A-0304109F30F8}" uniqueName="3" name="mean" queryTableFieldId="3"/>
    <tableColumn id="4" xr3:uid="{4DE87B9E-2903-4F63-A37C-770798744134}" uniqueName="4" name="Colonna1" queryTableFieldId="4" dataDxfId="11">
      <calculatedColumnFormula>executionTime_30IMGS__6[[#This Row],[NImgs]]*1000/executionTime_30IMGS__6[[#This Row],[mean]]</calculatedColumnFormula>
    </tableColumn>
    <tableColumn id="5" xr3:uid="{7E5041C7-F398-4584-B857-B71760566981}" uniqueName="5" name="Colonna2" queryTableFieldId="5" dataDxfId="10">
      <calculatedColumnFormula>$Q$2/executionTime_30IMGS__6[[#This Row],[mean]]</calculatedColumnFormula>
    </tableColumn>
    <tableColumn id="6" xr3:uid="{DB1DD758-985E-4518-AD05-5D30FAB2ED84}" uniqueName="6" name="Colonna3" queryTableFieldId="6" dataDxfId="9">
      <calculatedColumnFormula>LOG(executionTime_30IMGS__6[[#This Row],[Threads]],2)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EAC7FD-C053-4361-BF17-821CDD369486}" name="executionTime_30IMGS__7" displayName="executionTime_30IMGS__7" ref="A1:F10" tableType="queryTable" totalsRowShown="0">
  <autoFilter ref="A1:F10" xr:uid="{59EAC7FD-C053-4361-BF17-821CDD369486}"/>
  <tableColumns count="6">
    <tableColumn id="1" xr3:uid="{72267C3A-AB7D-4DBC-84AA-CADA8013A3FF}" uniqueName="1" name="Threads" queryTableFieldId="1"/>
    <tableColumn id="2" xr3:uid="{C7E995B9-0BAB-4B72-B3C6-95F0DE3CB09F}" uniqueName="2" name="NImgs" queryTableFieldId="2"/>
    <tableColumn id="3" xr3:uid="{8563815B-4FCC-4AFC-AF22-2ADE6597BE9C}" uniqueName="3" name="mean" queryTableFieldId="3"/>
    <tableColumn id="4" xr3:uid="{7958C03D-50F3-4D69-9FA0-4119761C0744}" uniqueName="4" name="Colonna1" queryTableFieldId="4" dataDxfId="8">
      <calculatedColumnFormula>executionTime_30IMGS__7[[#This Row],[NImgs]]*1000/executionTime_30IMGS__7[[#This Row],[mean]]</calculatedColumnFormula>
    </tableColumn>
    <tableColumn id="5" xr3:uid="{90E4F109-2FCD-4AF9-B094-421A387C6A08}" uniqueName="5" name="Colonna2" queryTableFieldId="5" dataDxfId="7">
      <calculatedColumnFormula>$C$2/executionTime_30IMGS__7[[#This Row],[mean]]</calculatedColumnFormula>
    </tableColumn>
    <tableColumn id="6" xr3:uid="{E54BC62B-B158-47C2-9BE3-48680FD011AC}" uniqueName="6" name="Colonna3" queryTableFieldId="6" dataDxfId="6">
      <calculatedColumnFormula>LOG(executionTime_30IMGS__7[[#This Row],[Threads]],2)</calculatedColumnFormula>
    </tableColumn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06F281-3C1C-4C60-935A-D741042F1F08}" name="executionTime_100IMGS__2" displayName="executionTime_100IMGS__2" ref="H1:M10" tableType="queryTable" totalsRowShown="0">
  <autoFilter ref="H1:M10" xr:uid="{D706F281-3C1C-4C60-935A-D741042F1F08}"/>
  <tableColumns count="6">
    <tableColumn id="1" xr3:uid="{F5916462-AD68-4EF0-BC93-B017BCDC4E45}" uniqueName="1" name="Threads" queryTableFieldId="1"/>
    <tableColumn id="2" xr3:uid="{26013A63-F6AD-4DDF-B006-351250BDB147}" uniqueName="2" name="NImgs" queryTableFieldId="2"/>
    <tableColumn id="3" xr3:uid="{565EBECF-B440-4293-BE83-D99B67F31CE4}" uniqueName="3" name="mean" queryTableFieldId="3"/>
    <tableColumn id="4" xr3:uid="{39B1128E-6620-4D44-8E26-73E002FFA448}" uniqueName="4" name="Colonna1" queryTableFieldId="4" dataDxfId="5">
      <calculatedColumnFormula>executionTime_100IMGS__2[[#This Row],[NImgs]]*1000/executionTime_100IMGS__2[[#This Row],[mean]]</calculatedColumnFormula>
    </tableColumn>
    <tableColumn id="5" xr3:uid="{EFE73BD4-6F7E-40B0-A24A-6A610C47EA82}" uniqueName="5" name="Colonna2" queryTableFieldId="5" dataDxfId="4">
      <calculatedColumnFormula>$J$2/executionTime_100IMGS__2[[#This Row],[mean]]</calculatedColumnFormula>
    </tableColumn>
    <tableColumn id="6" xr3:uid="{88089D1D-7D6F-4201-A8EB-BE46E7BE1932}" uniqueName="6" name="Colonna3" queryTableFieldId="6" dataDxfId="3">
      <calculatedColumnFormula>LOG(executionTime_100IMGS__2[[#This Row],[Threads]],2)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6" tableType="queryTable" totalsRowShown="0">
  <autoFilter ref="O1:T16" xr:uid="{00725769-6296-4776-BAE0-5A4618A1C8EE}"/>
  <tableColumns count="6">
    <tableColumn id="1" xr3:uid="{C2017633-0C80-43CE-9465-04E3ADE7C40F}" uniqueName="1" name="Blocks" queryTableFieldId="7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56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55">
      <calculatedColumnFormula>$Q$2/executionTime_30IMGS[[#This Row],[mean]]</calculatedColumnFormula>
    </tableColumn>
    <tableColumn id="6" xr3:uid="{2CFCBC26-E847-44B0-94BD-72F36A8187F7}" uniqueName="6" name="Colonna3" queryTableFieldId="6" dataDxfId="54">
      <calculatedColumnFormula>LOG(#REF!,2)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6EC8F65-8ED1-4D0D-9FAA-3CD667072C27}" name="executionTime_200IMGS__2" displayName="executionTime_200IMGS__2" ref="O1:T10" tableType="queryTable" totalsRowShown="0">
  <autoFilter ref="O1:T10" xr:uid="{D6EC8F65-8ED1-4D0D-9FAA-3CD667072C27}"/>
  <tableColumns count="6">
    <tableColumn id="1" xr3:uid="{8CD9BC09-BF3A-4606-B196-ACE91663398C}" uniqueName="1" name="Threads" queryTableFieldId="1"/>
    <tableColumn id="2" xr3:uid="{8D3CE927-CA60-4D23-9409-A366D3503AA1}" uniqueName="2" name="NImgs" queryTableFieldId="2"/>
    <tableColumn id="3" xr3:uid="{BEF863ED-2AAB-4C81-BC80-CB7E35BBF346}" uniqueName="3" name="mean" queryTableFieldId="3"/>
    <tableColumn id="4" xr3:uid="{303B61A7-5611-468F-8838-CD371FD95504}" uniqueName="4" name="Colonna1" queryTableFieldId="4" dataDxfId="2">
      <calculatedColumnFormula>executionTime_200IMGS__2[[#This Row],[NImgs]]*1000/executionTime_200IMGS__2[[#This Row],[mean]]</calculatedColumnFormula>
    </tableColumn>
    <tableColumn id="5" xr3:uid="{24CAC7B0-AF3F-452F-A8C0-63F3D14A0742}" uniqueName="5" name="Colonna2" queryTableFieldId="5" dataDxfId="1">
      <calculatedColumnFormula>$Q$2/executionTime_200IMGS__2[[#This Row],[mean]]</calculatedColumnFormula>
    </tableColumn>
    <tableColumn id="6" xr3:uid="{1E9C53E9-6E68-417A-9F59-2D8DF8780F17}" uniqueName="6" name="Colonna3" queryTableFieldId="6" dataDxfId="0">
      <calculatedColumnFormula>LOG(executionTime_200IMGS__2[[#This Row],[Threads]],2)</calculatedColumnFormula>
    </tableColumn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B0ACE1-3C81-4B3A-A077-7802AE117681}" name="testTPB_3IMGS" displayName="testTPB_3IMGS" ref="A1:C7" tableType="queryTable" totalsRowShown="0">
  <autoFilter ref="A1:C7" xr:uid="{C1B0ACE1-3C81-4B3A-A077-7802AE117681}"/>
  <tableColumns count="3">
    <tableColumn id="1" xr3:uid="{E3F2F205-D34B-43E1-93A8-83F24BF612F3}" uniqueName="1" name="ThreadsPerBlock" queryTableFieldId="1"/>
    <tableColumn id="2" xr3:uid="{6AEF8C02-941A-401B-965B-5F85D1023080}" uniqueName="2" name="NImgs" queryTableFieldId="2"/>
    <tableColumn id="3" xr3:uid="{ACE4EC75-5E62-46B8-844C-0D6D10958037}" uniqueName="3" name="mean" queryTableFieldId="3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0326622-0CC1-4C25-8420-B5B5A4650749}" name="testTPB_15IMGS" displayName="testTPB_15IMGS" ref="E1:G7" tableType="queryTable" totalsRowShown="0">
  <autoFilter ref="E1:G7" xr:uid="{B0326622-0CC1-4C25-8420-B5B5A4650749}"/>
  <tableColumns count="3">
    <tableColumn id="1" xr3:uid="{EA4C032A-677B-4911-803A-C2EBC6C5856E}" uniqueName="1" name="ThreadsPerBlock" queryTableFieldId="1"/>
    <tableColumn id="2" xr3:uid="{BD10EF6A-4A60-48BB-8B0B-93EE9C4D67D0}" uniqueName="2" name="NImgs" queryTableFieldId="2"/>
    <tableColumn id="3" xr3:uid="{60A71DCA-447E-4A0F-9D22-326788AAA062}" uniqueName="3" name="mean" queryTableFieldId="3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CCAA10B-7957-46F0-86E1-00C6F179BA44}" name="testTPB_30IMGS" displayName="testTPB_30IMGS" ref="I1:K7" tableType="queryTable" totalsRowShown="0">
  <autoFilter ref="I1:K7" xr:uid="{4CCAA10B-7957-46F0-86E1-00C6F179BA44}"/>
  <tableColumns count="3">
    <tableColumn id="1" xr3:uid="{9F0DCC3D-0F62-499D-9BC1-681796C2CD20}" uniqueName="1" name="ThreadsPerBlock" queryTableFieldId="1"/>
    <tableColumn id="2" xr3:uid="{1522DA43-AC66-4E18-885D-C6A7154A0462}" uniqueName="2" name="NImgs" queryTableFieldId="2"/>
    <tableColumn id="3" xr3:uid="{F13AAE47-D5EE-4C03-9895-7836BC65062A}" uniqueName="3" name="mean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16465ED-6D90-4FC7-B11D-E62D82258E13}" name="testTPB_3IMGS__2" displayName="testTPB_3IMGS__2" ref="A1:C7" tableType="queryTable" totalsRowShown="0">
  <autoFilter ref="A1:C7" xr:uid="{916465ED-6D90-4FC7-B11D-E62D82258E13}"/>
  <tableColumns count="3">
    <tableColumn id="1" xr3:uid="{7C9855F7-B1FD-40B3-8696-DEA5F3FB420F}" uniqueName="1" name="ThreadsPerBlock" queryTableFieldId="1"/>
    <tableColumn id="2" xr3:uid="{7559E3EA-AD0C-490A-A0DD-CD354F9A26C6}" uniqueName="2" name="NImgs" queryTableFieldId="2"/>
    <tableColumn id="3" xr3:uid="{BA53BD69-15ED-42C4-98B7-86B2D18DF32C}" uniqueName="3" name="mean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00E2C1-77A7-4C67-BE3F-ABF2C0EED3E8}" name="testTPB_15IMGS__2" displayName="testTPB_15IMGS__2" ref="E1:G7" tableType="queryTable" totalsRowShown="0">
  <autoFilter ref="E1:G7" xr:uid="{8000E2C1-77A7-4C67-BE3F-ABF2C0EED3E8}"/>
  <tableColumns count="3">
    <tableColumn id="1" xr3:uid="{FCA66E10-114D-4916-9AB1-C871023CE165}" uniqueName="1" name="ThreadsPerBlock" queryTableFieldId="1"/>
    <tableColumn id="2" xr3:uid="{106C759E-3D0B-4B16-82D7-6FC983B5DB5E}" uniqueName="2" name="NImgs" queryTableFieldId="2"/>
    <tableColumn id="3" xr3:uid="{B6E695E4-B9B1-4DDE-9027-FBE354CA5E80}" uniqueName="3" name="mea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0CAB878-E608-4214-A855-55AF6A7BC8DA}" name="testTPB_30IMGS__2" displayName="testTPB_30IMGS__2" ref="I1:K7" tableType="queryTable" totalsRowShown="0">
  <autoFilter ref="I1:K7" xr:uid="{30CAB878-E608-4214-A855-55AF6A7BC8DA}"/>
  <tableColumns count="3">
    <tableColumn id="1" xr3:uid="{481DBE2B-D8B6-4CB6-AC61-69C24EA1144F}" uniqueName="1" name="ThreadsPerBlock" queryTableFieldId="1"/>
    <tableColumn id="2" xr3:uid="{8E13DAC4-F09C-46F8-A660-5324461BC537}" uniqueName="2" name="NImgs" queryTableFieldId="2"/>
    <tableColumn id="3" xr3:uid="{B5CA7989-5800-48D7-9EBF-411B874FB5A4}" uniqueName="3" name="mea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6" tableType="queryTable" totalsRowShown="0">
  <autoFilter ref="A1:F16" xr:uid="{DDB86F94-95AB-4C52-B591-DA618C236BBB}"/>
  <tableColumns count="6">
    <tableColumn id="1" xr3:uid="{03F44DA1-0FF8-4835-81A4-CF992FA40FB3}" uniqueName="1" name="Blocks" queryTableFieldId="7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53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52">
      <calculatedColumnFormula>$C$2/executionTime_3IMGS__2[[#This Row],[mean]]</calculatedColumnFormula>
    </tableColumn>
    <tableColumn id="6" xr3:uid="{F45B5544-9D02-4B50-A286-CA4CCB527245}" uniqueName="6" name="Colonna3" queryTableFieldId="6" dataDxfId="51">
      <calculatedColumnFormula>LOG(executionTime_3IMGS__2[[#This Row],[Blocks]],2)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6" tableType="queryTable" totalsRowShown="0">
  <autoFilter ref="H1:M16" xr:uid="{B8FB5740-073A-46D4-AFB5-3049014AECA3}"/>
  <tableColumns count="6">
    <tableColumn id="1" xr3:uid="{ADA8384C-8932-4BD8-8913-CA8C768EE695}" uniqueName="1" name="Blocks" queryTableFieldId="7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50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49">
      <calculatedColumnFormula>$J$2/executionTime_15IMGS__2[[#This Row],[mean]]</calculatedColumnFormula>
    </tableColumn>
    <tableColumn id="6" xr3:uid="{56CBA5DB-D5BC-4FD7-BA0F-9A14AD843F05}" uniqueName="6" name="Colonna3" queryTableFieldId="6" dataDxfId="48">
      <calculatedColumnFormula>LOG(#REF!,2)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6" tableType="queryTable" totalsRowShown="0">
  <autoFilter ref="O1:T16" xr:uid="{1E89278D-AE93-4EE5-B57E-EEB3ED871147}"/>
  <tableColumns count="6">
    <tableColumn id="1" xr3:uid="{F63BBE27-046D-4AFC-84AB-DB2AB97171DE}" uniqueName="1" name="Blocks" queryTableFieldId="7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47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46">
      <calculatedColumnFormula>$Q$2/executionTime_30IMGS__2[[#This Row],[mean]]</calculatedColumnFormula>
    </tableColumn>
    <tableColumn id="6" xr3:uid="{5898FBE6-804B-475C-A3E3-BCDE3A98D172}" uniqueName="6" name="Colonna3" queryTableFieldId="6" dataDxfId="45">
      <calculatedColumnFormula>LOG(#REF!,2)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0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1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N20" sqref="N20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3" width="10.90625" bestFit="1" customWidth="1"/>
    <col min="4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0" width="10.90625" bestFit="1" customWidth="1"/>
    <col min="11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101287.094</v>
      </c>
      <c r="D2" s="1">
        <f>executionTime_3IMGS[[#This Row],[NImgs]]*1000/executionTime_3IMGS[[#This Row],[mean]]</f>
        <v>2.9618778479319388E-2</v>
      </c>
      <c r="E2" s="1">
        <f>$C$2/executionTime_3IMGS[[#This Row],[mean]]</f>
        <v>1</v>
      </c>
      <c r="F2" s="1" t="e">
        <f>LOG(#REF!,2)</f>
        <v>#REF!</v>
      </c>
      <c r="H2">
        <v>1</v>
      </c>
      <c r="I2">
        <v>15</v>
      </c>
      <c r="J2">
        <v>508320.25</v>
      </c>
      <c r="K2" s="1">
        <f>executionTime_15IMGS[[#This Row],[NImgs]]*1000/executionTime_15IMGS[[#This Row],[mean]]</f>
        <v>2.9508956214118955E-2</v>
      </c>
      <c r="L2" s="1">
        <f>$J$2/executionTime_15IMGS[[#This Row],[mean]]</f>
        <v>1</v>
      </c>
      <c r="M2" s="1" t="e">
        <f>LOG(#REF!,2)</f>
        <v>#REF!</v>
      </c>
      <c r="O2">
        <v>1</v>
      </c>
      <c r="P2">
        <v>30</v>
      </c>
      <c r="Q2">
        <v>1013898.688</v>
      </c>
      <c r="R2" s="1">
        <f>executionTime_30IMGS[[#This Row],[NImgs]]*1000/executionTime_30IMGS[[#This Row],[mean]]</f>
        <v>2.9588755124220066E-2</v>
      </c>
      <c r="S2" s="1">
        <f>$Q$2/executionTime_30IMGS[[#This Row],[mean]]</f>
        <v>1</v>
      </c>
      <c r="T2" s="1" t="e">
        <f>LOG(#REF!,2)</f>
        <v>#REF!</v>
      </c>
    </row>
    <row r="3" spans="1:20" x14ac:dyDescent="0.35">
      <c r="A3">
        <v>2</v>
      </c>
      <c r="B3">
        <v>3</v>
      </c>
      <c r="C3">
        <v>51181.59</v>
      </c>
      <c r="D3" s="1">
        <f>executionTime_3IMGS[[#This Row],[NImgs]]*1000/executionTime_3IMGS[[#This Row],[mean]]</f>
        <v>5.8614826151356381E-2</v>
      </c>
      <c r="E3" s="1">
        <f>$C$2/executionTime_3IMGS[[#This Row],[mean]]</f>
        <v>1.978975135395364</v>
      </c>
      <c r="F3" s="1" t="e">
        <f>LOG(#REF!,2)</f>
        <v>#REF!</v>
      </c>
      <c r="H3">
        <v>2</v>
      </c>
      <c r="I3">
        <v>15</v>
      </c>
      <c r="J3">
        <v>255424.82800000001</v>
      </c>
      <c r="K3" s="1">
        <f>executionTime_15IMGS[[#This Row],[NImgs]]*1000/executionTime_15IMGS[[#This Row],[mean]]</f>
        <v>5.8725692868040219E-2</v>
      </c>
      <c r="L3" s="1">
        <f>$J$2/executionTime_15IMGS[[#This Row],[mean]]</f>
        <v>1.9900972586736947</v>
      </c>
      <c r="M3" s="1" t="e">
        <f>LOG(#REF!,2)</f>
        <v>#REF!</v>
      </c>
      <c r="O3">
        <v>2</v>
      </c>
      <c r="P3">
        <v>30</v>
      </c>
      <c r="Q3">
        <v>511773.84399999998</v>
      </c>
      <c r="R3" s="1">
        <f>executionTime_30IMGS[[#This Row],[NImgs]]*1000/executionTime_30IMGS[[#This Row],[mean]]</f>
        <v>5.8619642937437814E-2</v>
      </c>
      <c r="S3" s="1">
        <f>$Q$2/executionTime_30IMGS[[#This Row],[mean]]</f>
        <v>1.981145968843222</v>
      </c>
      <c r="T3" s="1" t="e">
        <f>LOG(#REF!,2)</f>
        <v>#REF!</v>
      </c>
    </row>
    <row r="4" spans="1:20" x14ac:dyDescent="0.35">
      <c r="A4">
        <v>4</v>
      </c>
      <c r="B4">
        <v>3</v>
      </c>
      <c r="C4">
        <v>25724.396000000001</v>
      </c>
      <c r="D4" s="1">
        <f>executionTime_3IMGS[[#This Row],[NImgs]]*1000/executionTime_3IMGS[[#This Row],[mean]]</f>
        <v>0.11662081395419352</v>
      </c>
      <c r="E4" s="1">
        <f>$C$2/executionTime_3IMGS[[#This Row],[mean]]</f>
        <v>3.9373944484449699</v>
      </c>
      <c r="F4" s="1" t="e">
        <f>LOG(#REF!,2)</f>
        <v>#REF!</v>
      </c>
      <c r="H4">
        <v>4</v>
      </c>
      <c r="I4">
        <v>15</v>
      </c>
      <c r="J4">
        <v>127524.898</v>
      </c>
      <c r="K4" s="1">
        <f>executionTime_15IMGS[[#This Row],[NImgs]]*1000/executionTime_15IMGS[[#This Row],[mean]]</f>
        <v>0.11762408937586447</v>
      </c>
      <c r="L4" s="1">
        <f>$J$2/executionTime_15IMGS[[#This Row],[mean]]</f>
        <v>3.9860471011707848</v>
      </c>
      <c r="M4" s="1" t="e">
        <f>LOG(#REF!,2)</f>
        <v>#REF!</v>
      </c>
      <c r="O4">
        <v>4</v>
      </c>
      <c r="P4">
        <v>30</v>
      </c>
      <c r="Q4">
        <v>255399.391</v>
      </c>
      <c r="R4" s="1">
        <f>executionTime_30IMGS[[#This Row],[NImgs]]*1000/executionTime_30IMGS[[#This Row],[mean]]</f>
        <v>0.11746308353570037</v>
      </c>
      <c r="S4" s="1">
        <f>$Q$2/executionTime_30IMGS[[#This Row],[mean]]</f>
        <v>3.9698555428427</v>
      </c>
      <c r="T4" s="1" t="e">
        <f>LOG(#REF!,2)</f>
        <v>#REF!</v>
      </c>
    </row>
    <row r="5" spans="1:20" x14ac:dyDescent="0.35">
      <c r="A5">
        <v>8</v>
      </c>
      <c r="B5">
        <v>3</v>
      </c>
      <c r="C5">
        <v>13160.434999999999</v>
      </c>
      <c r="D5" s="1">
        <f>executionTime_3IMGS[[#This Row],[NImgs]]*1000/executionTime_3IMGS[[#This Row],[mean]]</f>
        <v>0.22795599081641299</v>
      </c>
      <c r="E5" s="1">
        <f>$C$2/executionTime_3IMGS[[#This Row],[mean]]</f>
        <v>7.6963332898950529</v>
      </c>
      <c r="F5" s="1" t="e">
        <f>LOG(#REF!,2)</f>
        <v>#REF!</v>
      </c>
      <c r="H5">
        <v>8</v>
      </c>
      <c r="I5">
        <v>15</v>
      </c>
      <c r="J5">
        <v>63922.188000000002</v>
      </c>
      <c r="K5" s="1">
        <f>executionTime_15IMGS[[#This Row],[NImgs]]*1000/executionTime_15IMGS[[#This Row],[mean]]</f>
        <v>0.23466030292955553</v>
      </c>
      <c r="L5" s="1">
        <f>$J$2/executionTime_15IMGS[[#This Row],[mean]]</f>
        <v>7.9521722566818269</v>
      </c>
      <c r="M5" s="1" t="e">
        <f>LOG(#REF!,2)</f>
        <v>#REF!</v>
      </c>
      <c r="O5">
        <v>8</v>
      </c>
      <c r="P5">
        <v>30</v>
      </c>
      <c r="Q5">
        <v>127521.79700000001</v>
      </c>
      <c r="R5" s="1">
        <f>executionTime_30IMGS[[#This Row],[NImgs]]*1000/executionTime_30IMGS[[#This Row],[mean]]</f>
        <v>0.23525389937847252</v>
      </c>
      <c r="S5" s="1">
        <f>$Q$2/executionTime_30IMGS[[#This Row],[mean]]</f>
        <v>7.9507873308905763</v>
      </c>
      <c r="T5" s="1" t="e">
        <f>LOG(#REF!,2)</f>
        <v>#REF!</v>
      </c>
    </row>
    <row r="6" spans="1:20" x14ac:dyDescent="0.35">
      <c r="A6">
        <v>16</v>
      </c>
      <c r="B6">
        <v>3</v>
      </c>
      <c r="C6">
        <v>6578.5429999999997</v>
      </c>
      <c r="D6" s="1">
        <f>executionTime_3IMGS[[#This Row],[NImgs]]*1000/executionTime_3IMGS[[#This Row],[mean]]</f>
        <v>0.45602802930679331</v>
      </c>
      <c r="E6" s="1">
        <f>$C$2/executionTime_3IMGS[[#This Row],[mean]]</f>
        <v>15.39658462367731</v>
      </c>
      <c r="F6" s="1" t="e">
        <f>LOG(#REF!,2)</f>
        <v>#REF!</v>
      </c>
      <c r="H6">
        <v>16</v>
      </c>
      <c r="I6">
        <v>15</v>
      </c>
      <c r="J6">
        <v>32353.322</v>
      </c>
      <c r="K6" s="1">
        <f>executionTime_15IMGS[[#This Row],[NImgs]]*1000/executionTime_15IMGS[[#This Row],[mean]]</f>
        <v>0.46363090627911407</v>
      </c>
      <c r="L6" s="1">
        <f>$J$2/executionTime_15IMGS[[#This Row],[mean]]</f>
        <v>15.711531879168389</v>
      </c>
      <c r="M6" s="1" t="e">
        <f>LOG(#REF!,2)</f>
        <v>#REF!</v>
      </c>
      <c r="O6">
        <v>16</v>
      </c>
      <c r="P6">
        <v>30</v>
      </c>
      <c r="Q6">
        <v>63932.578000000001</v>
      </c>
      <c r="R6" s="1">
        <f>executionTime_30IMGS[[#This Row],[NImgs]]*1000/executionTime_30IMGS[[#This Row],[mean]]</f>
        <v>0.46924433424223877</v>
      </c>
      <c r="S6" s="1">
        <f>$Q$2/executionTime_30IMGS[[#This Row],[mean]]</f>
        <v>15.858873827987978</v>
      </c>
      <c r="T6" s="1" t="e">
        <f>LOG(#REF!,2)</f>
        <v>#REF!</v>
      </c>
    </row>
    <row r="7" spans="1:20" x14ac:dyDescent="0.35">
      <c r="A7">
        <v>32</v>
      </c>
      <c r="B7">
        <v>3</v>
      </c>
      <c r="C7">
        <v>3535.5619999999999</v>
      </c>
      <c r="D7" s="1">
        <f>executionTime_3IMGS[[#This Row],[NImgs]]*1000/executionTime_3IMGS[[#This Row],[mean]]</f>
        <v>0.84852139490129153</v>
      </c>
      <c r="E7" s="1">
        <f>$C$2/executionTime_3IMGS[[#This Row],[mean]]</f>
        <v>28.648088762126079</v>
      </c>
      <c r="F7" s="1" t="e">
        <f>LOG(#REF!,2)</f>
        <v>#REF!</v>
      </c>
      <c r="H7">
        <v>32</v>
      </c>
      <c r="I7">
        <v>15</v>
      </c>
      <c r="J7">
        <v>16231.641</v>
      </c>
      <c r="K7" s="1">
        <f>executionTime_15IMGS[[#This Row],[NImgs]]*1000/executionTime_15IMGS[[#This Row],[mean]]</f>
        <v>0.92412098074372151</v>
      </c>
      <c r="L7" s="1">
        <f>$J$2/executionTime_15IMGS[[#This Row],[mean]]</f>
        <v>31.316627197459582</v>
      </c>
      <c r="M7" s="1" t="e">
        <f>LOG(#REF!,2)</f>
        <v>#REF!</v>
      </c>
      <c r="O7">
        <v>32</v>
      </c>
      <c r="P7">
        <v>30</v>
      </c>
      <c r="Q7">
        <v>32359.883000000002</v>
      </c>
      <c r="R7" s="1">
        <f>executionTime_30IMGS[[#This Row],[NImgs]]*1000/executionTime_30IMGS[[#This Row],[mean]]</f>
        <v>0.92707380925944627</v>
      </c>
      <c r="S7" s="1">
        <f>$Q$2/executionTime_30IMGS[[#This Row],[mean]]</f>
        <v>31.331963962910493</v>
      </c>
      <c r="T7" s="1" t="e">
        <f>LOG(#REF!,2)</f>
        <v>#REF!</v>
      </c>
    </row>
    <row r="8" spans="1:20" x14ac:dyDescent="0.35">
      <c r="A8">
        <v>64</v>
      </c>
      <c r="B8">
        <v>3</v>
      </c>
      <c r="C8">
        <v>2023.65</v>
      </c>
      <c r="D8" s="1">
        <f>executionTime_3IMGS[[#This Row],[NImgs]]*1000/executionTime_3IMGS[[#This Row],[mean]]</f>
        <v>1.4824697946779333</v>
      </c>
      <c r="E8" s="1">
        <f>$C$2/executionTime_3IMGS[[#This Row],[mean]]</f>
        <v>50.051685815234848</v>
      </c>
      <c r="F8" s="1" t="e">
        <f>LOG(#REF!,2)</f>
        <v>#REF!</v>
      </c>
      <c r="H8">
        <v>64</v>
      </c>
      <c r="I8">
        <v>15</v>
      </c>
      <c r="J8">
        <v>8134.3940000000002</v>
      </c>
      <c r="K8" s="1">
        <f>executionTime_15IMGS[[#This Row],[NImgs]]*1000/executionTime_15IMGS[[#This Row],[mean]]</f>
        <v>1.8440218164991762</v>
      </c>
      <c r="L8" s="1">
        <f>$J$2/executionTime_15IMGS[[#This Row],[mean]]</f>
        <v>62.490242051221024</v>
      </c>
      <c r="M8" s="1" t="e">
        <f>LOG(#REF!,2)</f>
        <v>#REF!</v>
      </c>
      <c r="O8">
        <v>64</v>
      </c>
      <c r="P8">
        <v>30</v>
      </c>
      <c r="Q8">
        <v>16265.297</v>
      </c>
      <c r="R8" s="1">
        <f>executionTime_30IMGS[[#This Row],[NImgs]]*1000/executionTime_30IMGS[[#This Row],[mean]]</f>
        <v>1.8444175965554148</v>
      </c>
      <c r="S8" s="1">
        <f>$Q$2/executionTime_30IMGS[[#This Row],[mean]]</f>
        <v>62.335086042388276</v>
      </c>
      <c r="T8" s="1" t="e">
        <f>LOG(#REF!,2)</f>
        <v>#REF!</v>
      </c>
    </row>
    <row r="9" spans="1:20" x14ac:dyDescent="0.35">
      <c r="A9">
        <v>128</v>
      </c>
      <c r="B9">
        <v>3</v>
      </c>
      <c r="C9">
        <v>1011.832</v>
      </c>
      <c r="D9" s="1">
        <f>executionTime_3IMGS[[#This Row],[NImgs]]*1000/executionTime_3IMGS[[#This Row],[mean]]</f>
        <v>2.964919077475312</v>
      </c>
      <c r="E9" s="1">
        <f>$C$2/executionTime_3IMGS[[#This Row],[mean]]</f>
        <v>100.1026791008784</v>
      </c>
      <c r="F9" s="1" t="e">
        <f>LOG(#REF!,2)</f>
        <v>#REF!</v>
      </c>
      <c r="H9">
        <v>128</v>
      </c>
      <c r="I9">
        <v>15</v>
      </c>
      <c r="J9">
        <v>4112.99</v>
      </c>
      <c r="K9" s="1">
        <f>executionTime_15IMGS[[#This Row],[NImgs]]*1000/executionTime_15IMGS[[#This Row],[mean]]</f>
        <v>3.6469818793627025</v>
      </c>
      <c r="L9" s="1">
        <f>$J$2/executionTime_15IMGS[[#This Row],[mean]]</f>
        <v>123.58898271087457</v>
      </c>
      <c r="M9" s="1" t="e">
        <f>LOG(#REF!,2)</f>
        <v>#REF!</v>
      </c>
      <c r="O9">
        <v>128</v>
      </c>
      <c r="P9">
        <v>30</v>
      </c>
      <c r="Q9">
        <v>8221.89</v>
      </c>
      <c r="R9" s="1">
        <f>executionTime_30IMGS[[#This Row],[NImgs]]*1000/executionTime_30IMGS[[#This Row],[mean]]</f>
        <v>3.6487960797334922</v>
      </c>
      <c r="S9" s="1">
        <f>$Q$2/executionTime_30IMGS[[#This Row],[mean]]</f>
        <v>123.3169852673777</v>
      </c>
      <c r="T9" s="1" t="e">
        <f>LOG(#REF!,2)</f>
        <v>#REF!</v>
      </c>
    </row>
    <row r="10" spans="1:20" x14ac:dyDescent="0.35">
      <c r="A10">
        <v>256</v>
      </c>
      <c r="B10">
        <v>3</v>
      </c>
      <c r="C10">
        <v>508.20400000000001</v>
      </c>
      <c r="D10" s="1">
        <f>executionTime_3IMGS[[#This Row],[NImgs]]*1000/executionTime_3IMGS[[#This Row],[mean]]</f>
        <v>5.9031412582348821</v>
      </c>
      <c r="E10" s="1">
        <f>$C$2/executionTime_3IMGS[[#This Row],[mean]]</f>
        <v>199.30400783937159</v>
      </c>
      <c r="F10" s="1" t="e">
        <f>LOG(#REF!,2)</f>
        <v>#REF!</v>
      </c>
      <c r="H10">
        <v>256</v>
      </c>
      <c r="I10">
        <v>15</v>
      </c>
      <c r="J10">
        <v>2070.73</v>
      </c>
      <c r="K10" s="1">
        <f>executionTime_15IMGS[[#This Row],[NImgs]]*1000/executionTime_15IMGS[[#This Row],[mean]]</f>
        <v>7.243822226944121</v>
      </c>
      <c r="L10" s="1">
        <f>$J$2/executionTime_15IMGS[[#This Row],[mean]]</f>
        <v>245.47876835705281</v>
      </c>
      <c r="M10" s="1" t="e">
        <f>LOG(#REF!,2)</f>
        <v>#REF!</v>
      </c>
      <c r="O10">
        <v>256</v>
      </c>
      <c r="P10">
        <v>30</v>
      </c>
      <c r="Q10">
        <v>4149.6949999999997</v>
      </c>
      <c r="R10" s="1">
        <f>executionTime_30IMGS[[#This Row],[NImgs]]*1000/executionTime_30IMGS[[#This Row],[mean]]</f>
        <v>7.2294469834530011</v>
      </c>
      <c r="S10" s="1">
        <f>$Q$2/executionTime_30IMGS[[#This Row],[mean]]</f>
        <v>244.33089371628517</v>
      </c>
      <c r="T10" s="1" t="e">
        <f>LOG(#REF!,2)</f>
        <v>#REF!</v>
      </c>
    </row>
    <row r="11" spans="1:20" x14ac:dyDescent="0.35">
      <c r="A11">
        <v>512</v>
      </c>
      <c r="B11">
        <v>3</v>
      </c>
      <c r="C11">
        <v>506.84199999999998</v>
      </c>
      <c r="D11" s="1">
        <f>executionTime_3IMGS[[#This Row],[NImgs]]*1000/executionTime_3IMGS[[#This Row],[mean]]</f>
        <v>5.9190043445491893</v>
      </c>
      <c r="E11" s="1">
        <f>$C$2/executionTime_3IMGS[[#This Row],[mean]]</f>
        <v>199.83958314425402</v>
      </c>
      <c r="F11" s="1" t="e">
        <f>LOG(#REF!,2)</f>
        <v>#REF!</v>
      </c>
      <c r="H11">
        <v>512</v>
      </c>
      <c r="I11">
        <v>15</v>
      </c>
      <c r="J11">
        <v>1067.8209999999999</v>
      </c>
      <c r="K11" s="1">
        <f>executionTime_15IMGS[[#This Row],[NImgs]]*1000/executionTime_15IMGS[[#This Row],[mean]]</f>
        <v>14.047298189490562</v>
      </c>
      <c r="L11" s="1">
        <f>$J$2/executionTime_15IMGS[[#This Row],[mean]]</f>
        <v>476.03507516709266</v>
      </c>
      <c r="M11" s="1" t="e">
        <f>LOG(#REF!,2)</f>
        <v>#REF!</v>
      </c>
      <c r="O11">
        <v>512</v>
      </c>
      <c r="P11">
        <v>30</v>
      </c>
      <c r="Q11">
        <v>2161.0749999999998</v>
      </c>
      <c r="R11" s="1">
        <f>executionTime_30IMGS[[#This Row],[NImgs]]*1000/executionTime_30IMGS[[#This Row],[mean]]</f>
        <v>13.881980033085387</v>
      </c>
      <c r="S11" s="1">
        <f>$Q$2/executionTime_30IMGS[[#This Row],[mean]]</f>
        <v>469.16404474624898</v>
      </c>
      <c r="T11" s="1" t="e">
        <f>LOG(#REF!,2)</f>
        <v>#REF!</v>
      </c>
    </row>
    <row r="12" spans="1:20" x14ac:dyDescent="0.35">
      <c r="A12">
        <v>1024</v>
      </c>
      <c r="B12">
        <v>3</v>
      </c>
      <c r="C12">
        <v>506.8</v>
      </c>
      <c r="D12" s="1">
        <f>executionTime_3IMGS[[#This Row],[NImgs]]*1000/executionTime_3IMGS[[#This Row],[mean]]</f>
        <v>5.9194948697711132</v>
      </c>
      <c r="E12" s="1">
        <f>$C$2/executionTime_3IMGS[[#This Row],[mean]]</f>
        <v>199.85614443567482</v>
      </c>
      <c r="F12" s="1" t="e">
        <f>LOG(#REF!,2)</f>
        <v>#REF!</v>
      </c>
      <c r="H12">
        <v>1024</v>
      </c>
      <c r="I12">
        <v>15</v>
      </c>
      <c r="J12">
        <v>611.45299999999997</v>
      </c>
      <c r="K12" s="1">
        <f>executionTime_15IMGS[[#This Row],[NImgs]]*1000/executionTime_15IMGS[[#This Row],[mean]]</f>
        <v>24.531730157510061</v>
      </c>
      <c r="L12" s="1">
        <f>$J$2/executionTime_15IMGS[[#This Row],[mean]]</f>
        <v>831.3316804398703</v>
      </c>
      <c r="M12" s="1" t="e">
        <f>LOG(#REF!,2)</f>
        <v>#REF!</v>
      </c>
      <c r="O12">
        <v>1024</v>
      </c>
      <c r="P12">
        <v>30</v>
      </c>
      <c r="Q12">
        <v>1302.962</v>
      </c>
      <c r="R12" s="1">
        <f>executionTime_30IMGS[[#This Row],[NImgs]]*1000/executionTime_30IMGS[[#This Row],[mean]]</f>
        <v>23.024462724162333</v>
      </c>
      <c r="S12" s="1">
        <f>$Q$2/executionTime_30IMGS[[#This Row],[mean]]</f>
        <v>778.14908493110306</v>
      </c>
      <c r="T12" s="1" t="e">
        <f>LOG(#REF!,2)</f>
        <v>#REF!</v>
      </c>
    </row>
    <row r="13" spans="1:20" x14ac:dyDescent="0.35">
      <c r="A13">
        <v>2048</v>
      </c>
      <c r="B13">
        <v>3</v>
      </c>
      <c r="C13">
        <v>508.209</v>
      </c>
      <c r="D13" s="1">
        <f>executionTime_3IMGS[[#This Row],[NImgs]]*1000/executionTime_3IMGS[[#This Row],[mean]]</f>
        <v>5.903083180345094</v>
      </c>
      <c r="E13" s="1">
        <f>$C$2/executionTime_3IMGS[[#This Row],[mean]]</f>
        <v>199.3020469924775</v>
      </c>
      <c r="F13" s="1" t="e">
        <f>LOG(#REF!,2)</f>
        <v>#REF!</v>
      </c>
      <c r="H13">
        <v>2048</v>
      </c>
      <c r="I13">
        <v>15</v>
      </c>
      <c r="J13">
        <v>610.41700000000003</v>
      </c>
      <c r="K13" s="1">
        <f>executionTime_15IMGS[[#This Row],[NImgs]]*1000/executionTime_15IMGS[[#This Row],[mean]]</f>
        <v>24.573365420687825</v>
      </c>
      <c r="L13" s="1">
        <f>$J$2/executionTime_15IMGS[[#This Row],[mean]]</f>
        <v>832.74261693235928</v>
      </c>
      <c r="M13" s="1" t="e">
        <f>LOG(#REF!,2)</f>
        <v>#REF!</v>
      </c>
      <c r="O13">
        <v>2048</v>
      </c>
      <c r="P13">
        <v>30</v>
      </c>
      <c r="Q13">
        <v>953.24099999999999</v>
      </c>
      <c r="R13" s="1">
        <f>executionTime_30IMGS[[#This Row],[NImgs]]*1000/executionTime_30IMGS[[#This Row],[mean]]</f>
        <v>31.471579590051206</v>
      </c>
      <c r="S13" s="1">
        <f>$Q$2/executionTime_30IMGS[[#This Row],[mean]]</f>
        <v>1063.6331085213499</v>
      </c>
      <c r="T13" s="1" t="e">
        <f>LOG(#REF!,2)</f>
        <v>#REF!</v>
      </c>
    </row>
    <row r="14" spans="1:20" x14ac:dyDescent="0.35">
      <c r="A14">
        <v>4096</v>
      </c>
      <c r="B14">
        <v>3</v>
      </c>
      <c r="C14">
        <v>500.72</v>
      </c>
      <c r="D14" s="1">
        <f>executionTime_3IMGS[[#This Row],[NImgs]]*1000/executionTime_3IMGS[[#This Row],[mean]]</f>
        <v>5.9913724237098576</v>
      </c>
      <c r="E14" s="1">
        <f>$C$2/executionTime_3IMGS[[#This Row],[mean]]</f>
        <v>202.28290062310271</v>
      </c>
      <c r="F14" s="1" t="e">
        <f>LOG(#REF!,2)</f>
        <v>#REF!</v>
      </c>
      <c r="H14">
        <v>4096</v>
      </c>
      <c r="I14">
        <v>15</v>
      </c>
      <c r="J14">
        <v>600.08299999999997</v>
      </c>
      <c r="K14" s="1">
        <f>executionTime_15IMGS[[#This Row],[NImgs]]*1000/executionTime_15IMGS[[#This Row],[mean]]</f>
        <v>24.996542145003275</v>
      </c>
      <c r="L14" s="1">
        <f>$J$2/executionTime_15IMGS[[#This Row],[mean]]</f>
        <v>847.08323681890681</v>
      </c>
      <c r="M14" s="1" t="e">
        <f>LOG(#REF!,2)</f>
        <v>#REF!</v>
      </c>
      <c r="O14">
        <v>4096</v>
      </c>
      <c r="P14">
        <v>30</v>
      </c>
      <c r="Q14">
        <v>953.28700000000003</v>
      </c>
      <c r="R14" s="1">
        <f>executionTime_30IMGS[[#This Row],[NImgs]]*1000/executionTime_30IMGS[[#This Row],[mean]]</f>
        <v>31.470060957508075</v>
      </c>
      <c r="S14" s="1">
        <f>$Q$2/executionTime_30IMGS[[#This Row],[mean]]</f>
        <v>1063.5817838699152</v>
      </c>
      <c r="T14" s="1" t="e">
        <f>LOG(#REF!,2)</f>
        <v>#REF!</v>
      </c>
    </row>
    <row r="15" spans="1:20" x14ac:dyDescent="0.35">
      <c r="A15">
        <v>8192</v>
      </c>
      <c r="B15">
        <v>3</v>
      </c>
      <c r="C15">
        <v>500.87200000000001</v>
      </c>
      <c r="D15" s="1">
        <f>executionTime_3IMGS[[#This Row],[NImgs]]*1000/executionTime_3IMGS[[#This Row],[mean]]</f>
        <v>5.989554217444776</v>
      </c>
      <c r="E15" s="1">
        <f>$C$2/executionTime_3IMGS[[#This Row],[mean]]</f>
        <v>202.22151368014181</v>
      </c>
      <c r="F15" s="1" t="e">
        <f>LOG(#REF!,2)</f>
        <v>#REF!</v>
      </c>
      <c r="H15">
        <v>8192</v>
      </c>
      <c r="I15">
        <v>15</v>
      </c>
      <c r="J15">
        <v>613.35799999999995</v>
      </c>
      <c r="K15" s="1">
        <f>executionTime_15IMGS[[#This Row],[NImgs]]*1000/executionTime_15IMGS[[#This Row],[mean]]</f>
        <v>24.455538201181042</v>
      </c>
      <c r="L15" s="1">
        <f>$J$2/executionTime_15IMGS[[#This Row],[mean]]</f>
        <v>828.74968615392652</v>
      </c>
      <c r="M15" s="1" t="e">
        <f>LOG(#REF!,2)</f>
        <v>#REF!</v>
      </c>
      <c r="O15">
        <v>8192</v>
      </c>
      <c r="P15">
        <v>30</v>
      </c>
      <c r="Q15">
        <v>950.33699999999999</v>
      </c>
      <c r="R15" s="1">
        <f>executionTime_30IMGS[[#This Row],[NImgs]]*1000/executionTime_30IMGS[[#This Row],[mean]]</f>
        <v>31.567749124784157</v>
      </c>
      <c r="S15" s="1">
        <f>$Q$2/executionTime_30IMGS[[#This Row],[mean]]</f>
        <v>1066.8833140243935</v>
      </c>
      <c r="T15" s="1" t="e">
        <f>LOG(#REF!,2)</f>
        <v>#REF!</v>
      </c>
    </row>
    <row r="16" spans="1:20" x14ac:dyDescent="0.35">
      <c r="A16">
        <v>16384</v>
      </c>
      <c r="B16">
        <v>3</v>
      </c>
      <c r="C16">
        <v>500.34</v>
      </c>
      <c r="D16" s="1">
        <f>executionTime_3IMGS[[#This Row],[NImgs]]*1000/executionTime_3IMGS[[#This Row],[mean]]</f>
        <v>5.9959227725146906</v>
      </c>
      <c r="E16" s="1">
        <f>$C$2/executionTime_3IMGS[[#This Row],[mean]]</f>
        <v>202.43653115881202</v>
      </c>
      <c r="F16" s="1" t="e">
        <f>LOG(#REF!,2)</f>
        <v>#REF!</v>
      </c>
      <c r="H16">
        <v>16384</v>
      </c>
      <c r="I16">
        <v>15</v>
      </c>
      <c r="J16">
        <v>602.47500000000002</v>
      </c>
      <c r="K16" s="1">
        <f>executionTime_15IMGS[[#This Row],[NImgs]]*1000/executionTime_15IMGS[[#This Row],[mean]]</f>
        <v>24.897298643097223</v>
      </c>
      <c r="L16" s="1">
        <f>$J$2/executionTime_15IMGS[[#This Row],[mean]]</f>
        <v>843.72007137225603</v>
      </c>
      <c r="M16" s="1" t="e">
        <f>LOG(#REF!,2)</f>
        <v>#REF!</v>
      </c>
      <c r="O16">
        <v>16384</v>
      </c>
      <c r="P16">
        <v>30</v>
      </c>
      <c r="Q16">
        <v>949.24</v>
      </c>
      <c r="R16" s="1">
        <f>executionTime_30IMGS[[#This Row],[NImgs]]*1000/executionTime_30IMGS[[#This Row],[mean]]</f>
        <v>31.604230753023472</v>
      </c>
      <c r="S16" s="1">
        <f>$Q$2/executionTime_30IMGS[[#This Row],[mean]]</f>
        <v>1068.1162698579917</v>
      </c>
      <c r="T16" s="1" t="e">
        <f>LOG(#REF!,2)</f>
        <v>#REF!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EDD-A817-4CC7-AF18-039F5907EFC3}">
  <dimension ref="A1:T10"/>
  <sheetViews>
    <sheetView workbookViewId="0">
      <selection activeCell="Q17" sqref="Q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109.908</v>
      </c>
      <c r="D2">
        <f>executionTime_30IMGS__7[[#This Row],[NImgs]]*1000/executionTime_30IMGS__7[[#This Row],[mean]]</f>
        <v>272.95556283437054</v>
      </c>
      <c r="E2">
        <f>$C$2/executionTime_30IMGS__7[[#This Row],[mean]]</f>
        <v>1</v>
      </c>
      <c r="F2">
        <f>LOG(executionTime_30IMGS__7[[#This Row],[Threads]],2)</f>
        <v>15</v>
      </c>
      <c r="H2">
        <v>32768</v>
      </c>
      <c r="I2">
        <v>100</v>
      </c>
      <c r="J2">
        <v>169.20466666666667</v>
      </c>
      <c r="K2">
        <f>executionTime_100IMGS__2[[#This Row],[NImgs]]*1000/executionTime_100IMGS__2[[#This Row],[mean]]</f>
        <v>591.00024822010425</v>
      </c>
      <c r="L2">
        <f>$J$2/executionTime_100IMGS__2[[#This Row],[mean]]</f>
        <v>1</v>
      </c>
      <c r="M2">
        <f>LOG(executionTime_100IMGS__2[[#This Row],[Threads]],2)</f>
        <v>15</v>
      </c>
      <c r="O2">
        <v>32768</v>
      </c>
      <c r="P2">
        <v>200</v>
      </c>
      <c r="Q2">
        <v>331.60766666666666</v>
      </c>
      <c r="R2">
        <f>executionTime_200IMGS__2[[#This Row],[NImgs]]*1000/executionTime_200IMGS__2[[#This Row],[mean]]</f>
        <v>603.12236448091767</v>
      </c>
      <c r="S2">
        <f>$Q$2/executionTime_200IMGS__2[[#This Row],[mean]]</f>
        <v>1</v>
      </c>
      <c r="T2">
        <f>LOG(executionTime_200IMGS__2[[#This Row],[Threads]],2)</f>
        <v>15</v>
      </c>
    </row>
    <row r="3" spans="1:20" x14ac:dyDescent="0.35">
      <c r="A3">
        <v>65536</v>
      </c>
      <c r="B3">
        <v>30</v>
      </c>
      <c r="C3">
        <v>61.366</v>
      </c>
      <c r="D3">
        <f>executionTime_30IMGS__7[[#This Row],[NImgs]]*1000/executionTime_30IMGS__7[[#This Row],[mean]]</f>
        <v>488.87005833849361</v>
      </c>
      <c r="E3">
        <f>$C$2/executionTime_30IMGS__7[[#This Row],[mean]]</f>
        <v>1.7910243457289052</v>
      </c>
      <c r="F3">
        <f>LOG(executionTime_30IMGS__7[[#This Row],[Threads]],2)</f>
        <v>16</v>
      </c>
      <c r="H3">
        <v>65536</v>
      </c>
      <c r="I3">
        <v>100</v>
      </c>
      <c r="J3">
        <v>172.31533333333334</v>
      </c>
      <c r="K3">
        <f>executionTime_100IMGS__2[[#This Row],[NImgs]]*1000/executionTime_100IMGS__2[[#This Row],[mean]]</f>
        <v>580.33140792268432</v>
      </c>
      <c r="L3">
        <f>$J$2/executionTime_100IMGS__2[[#This Row],[mean]]</f>
        <v>0.98194782433755168</v>
      </c>
      <c r="M3">
        <f>LOG(executionTime_100IMGS__2[[#This Row],[Threads]],2)</f>
        <v>16</v>
      </c>
      <c r="O3">
        <v>65536</v>
      </c>
      <c r="P3">
        <v>200</v>
      </c>
      <c r="Q3">
        <v>286.03899999999999</v>
      </c>
      <c r="R3">
        <f>executionTime_200IMGS__2[[#This Row],[NImgs]]*1000/executionTime_200IMGS__2[[#This Row],[mean]]</f>
        <v>699.20535311618346</v>
      </c>
      <c r="S3">
        <f>$Q$2/executionTime_200IMGS__2[[#This Row],[mean]]</f>
        <v>1.1593092783385017</v>
      </c>
      <c r="T3">
        <f>LOG(executionTime_200IMGS__2[[#This Row],[Threads]],2)</f>
        <v>16</v>
      </c>
    </row>
    <row r="4" spans="1:20" x14ac:dyDescent="0.35">
      <c r="A4">
        <v>131072</v>
      </c>
      <c r="B4">
        <v>30</v>
      </c>
      <c r="C4">
        <v>50.947333333333333</v>
      </c>
      <c r="D4">
        <f>executionTime_30IMGS__7[[#This Row],[NImgs]]*1000/executionTime_30IMGS__7[[#This Row],[mean]]</f>
        <v>588.84338074613004</v>
      </c>
      <c r="E4">
        <f>$C$2/executionTime_30IMGS__7[[#This Row],[mean]]</f>
        <v>2.1572866097015218</v>
      </c>
      <c r="F4">
        <f>LOG(executionTime_30IMGS__7[[#This Row],[Threads]],2)</f>
        <v>17</v>
      </c>
      <c r="H4">
        <v>131072</v>
      </c>
      <c r="I4">
        <v>100</v>
      </c>
      <c r="J4">
        <v>152.31433333333334</v>
      </c>
      <c r="K4">
        <f>executionTime_100IMGS__2[[#This Row],[NImgs]]*1000/executionTime_100IMGS__2[[#This Row],[mean]]</f>
        <v>656.53702978270815</v>
      </c>
      <c r="L4">
        <f>$J$2/executionTime_100IMGS__2[[#This Row],[mean]]</f>
        <v>1.1108912927870653</v>
      </c>
      <c r="M4">
        <f>LOG(executionTime_100IMGS__2[[#This Row],[Threads]],2)</f>
        <v>17</v>
      </c>
      <c r="O4">
        <v>131072</v>
      </c>
      <c r="P4">
        <v>200</v>
      </c>
      <c r="Q4">
        <v>278.44799999999998</v>
      </c>
      <c r="R4">
        <f>executionTime_200IMGS__2[[#This Row],[NImgs]]*1000/executionTime_200IMGS__2[[#This Row],[mean]]</f>
        <v>718.26696546572441</v>
      </c>
      <c r="S4">
        <f>$Q$2/executionTime_200IMGS__2[[#This Row],[mean]]</f>
        <v>1.1909141623091806</v>
      </c>
      <c r="T4">
        <f>LOG(executionTime_200IMGS__2[[#This Row],[Threads]],2)</f>
        <v>17</v>
      </c>
    </row>
    <row r="5" spans="1:20" x14ac:dyDescent="0.35">
      <c r="A5">
        <v>262144</v>
      </c>
      <c r="B5">
        <v>30</v>
      </c>
      <c r="C5">
        <v>41.375</v>
      </c>
      <c r="D5">
        <f>executionTime_30IMGS__7[[#This Row],[NImgs]]*1000/executionTime_30IMGS__7[[#This Row],[mean]]</f>
        <v>725.07552870090637</v>
      </c>
      <c r="E5">
        <f>$C$2/executionTime_30IMGS__7[[#This Row],[mean]]</f>
        <v>2.6563867069486404</v>
      </c>
      <c r="F5">
        <f>LOG(executionTime_30IMGS__7[[#This Row],[Threads]],2)</f>
        <v>18</v>
      </c>
      <c r="H5">
        <v>262144</v>
      </c>
      <c r="I5">
        <v>100</v>
      </c>
      <c r="J5">
        <v>123.74733333333333</v>
      </c>
      <c r="K5">
        <f>executionTime_100IMGS__2[[#This Row],[NImgs]]*1000/executionTime_100IMGS__2[[#This Row],[mean]]</f>
        <v>808.09822164518027</v>
      </c>
      <c r="L5">
        <f>$J$2/executionTime_100IMGS__2[[#This Row],[mean]]</f>
        <v>1.3673399022739885</v>
      </c>
      <c r="M5">
        <f>LOG(executionTime_100IMGS__2[[#This Row],[Threads]],2)</f>
        <v>18</v>
      </c>
      <c r="O5">
        <v>262144</v>
      </c>
      <c r="P5">
        <v>200</v>
      </c>
      <c r="Q5">
        <v>236.02</v>
      </c>
      <c r="R5">
        <f>executionTime_200IMGS__2[[#This Row],[NImgs]]*1000/executionTime_200IMGS__2[[#This Row],[mean]]</f>
        <v>847.38581476146089</v>
      </c>
      <c r="S5">
        <f>$Q$2/executionTime_200IMGS__2[[#This Row],[mean]]</f>
        <v>1.4049981639974012</v>
      </c>
      <c r="T5">
        <f>LOG(executionTime_200IMGS__2[[#This Row],[Threads]],2)</f>
        <v>18</v>
      </c>
    </row>
    <row r="6" spans="1:20" x14ac:dyDescent="0.35">
      <c r="A6">
        <v>524288</v>
      </c>
      <c r="B6">
        <v>30</v>
      </c>
      <c r="C6">
        <v>36.819333333333333</v>
      </c>
      <c r="D6">
        <f>executionTime_30IMGS__7[[#This Row],[NImgs]]*1000/executionTime_30IMGS__7[[#This Row],[mean]]</f>
        <v>814.78933169168374</v>
      </c>
      <c r="E6">
        <f>$C$2/executionTime_30IMGS__7[[#This Row],[mean]]</f>
        <v>2.9850621955856527</v>
      </c>
      <c r="F6">
        <f>LOG(executionTime_30IMGS__7[[#This Row],[Threads]],2)</f>
        <v>19</v>
      </c>
      <c r="H6">
        <v>524288</v>
      </c>
      <c r="I6">
        <v>100</v>
      </c>
      <c r="J6">
        <v>110.042</v>
      </c>
      <c r="K6">
        <f>executionTime_100IMGS__2[[#This Row],[NImgs]]*1000/executionTime_100IMGS__2[[#This Row],[mean]]</f>
        <v>908.74393413423968</v>
      </c>
      <c r="L6">
        <f>$J$2/executionTime_100IMGS__2[[#This Row],[mean]]</f>
        <v>1.5376371446053931</v>
      </c>
      <c r="M6">
        <f>LOG(executionTime_100IMGS__2[[#This Row],[Threads]],2)</f>
        <v>19</v>
      </c>
      <c r="O6">
        <v>524288</v>
      </c>
      <c r="P6">
        <v>200</v>
      </c>
      <c r="Q6">
        <v>209.83066666666667</v>
      </c>
      <c r="R6">
        <f>executionTime_200IMGS__2[[#This Row],[NImgs]]*1000/executionTime_200IMGS__2[[#This Row],[mean]]</f>
        <v>953.14952374295456</v>
      </c>
      <c r="S6">
        <f>$Q$2/executionTime_200IMGS__2[[#This Row],[mean]]</f>
        <v>1.580358447764229</v>
      </c>
      <c r="T6">
        <f>LOG(executionTime_200IMGS__2[[#This Row],[Threads]],2)</f>
        <v>19</v>
      </c>
    </row>
    <row r="7" spans="1:20" x14ac:dyDescent="0.35">
      <c r="A7">
        <v>1048576</v>
      </c>
      <c r="B7">
        <v>30</v>
      </c>
      <c r="C7">
        <v>35.379666666666665</v>
      </c>
      <c r="D7">
        <f>executionTime_30IMGS__7[[#This Row],[NImgs]]*1000/executionTime_30IMGS__7[[#This Row],[mean]]</f>
        <v>847.94467632067392</v>
      </c>
      <c r="E7">
        <f>$C$2/executionTime_30IMGS__7[[#This Row],[mean]]</f>
        <v>3.1065301161684209</v>
      </c>
      <c r="F7">
        <f>LOG(executionTime_30IMGS__7[[#This Row],[Threads]],2)</f>
        <v>20</v>
      </c>
      <c r="H7">
        <v>1048576</v>
      </c>
      <c r="I7">
        <v>100</v>
      </c>
      <c r="J7">
        <v>104.886</v>
      </c>
      <c r="K7">
        <f>executionTime_100IMGS__2[[#This Row],[NImgs]]*1000/executionTime_100IMGS__2[[#This Row],[mean]]</f>
        <v>953.41608984993229</v>
      </c>
      <c r="L7">
        <f>$J$2/executionTime_100IMGS__2[[#This Row],[mean]]</f>
        <v>1.6132245167769452</v>
      </c>
      <c r="M7">
        <f>LOG(executionTime_100IMGS__2[[#This Row],[Threads]],2)</f>
        <v>20</v>
      </c>
      <c r="O7">
        <v>1048576</v>
      </c>
      <c r="P7">
        <v>200</v>
      </c>
      <c r="Q7">
        <v>198.70533333333333</v>
      </c>
      <c r="R7">
        <f>executionTime_200IMGS__2[[#This Row],[NImgs]]*1000/executionTime_200IMGS__2[[#This Row],[mean]]</f>
        <v>1006.5155104040153</v>
      </c>
      <c r="S7">
        <f>$Q$2/executionTime_200IMGS__2[[#This Row],[mean]]</f>
        <v>1.6688412993444228</v>
      </c>
      <c r="T7">
        <f>LOG(executionTime_200IMGS__2[[#This Row],[Threads]],2)</f>
        <v>20</v>
      </c>
    </row>
    <row r="8" spans="1:20" x14ac:dyDescent="0.35">
      <c r="A8">
        <v>2097152</v>
      </c>
      <c r="B8">
        <v>30</v>
      </c>
      <c r="C8">
        <v>35.274666666666668</v>
      </c>
      <c r="D8">
        <f>executionTime_30IMGS__7[[#This Row],[NImgs]]*1000/executionTime_30IMGS__7[[#This Row],[mean]]</f>
        <v>850.46870275173865</v>
      </c>
      <c r="E8">
        <f>$C$2/executionTime_30IMGS__7[[#This Row],[mean]]</f>
        <v>3.1157771394012701</v>
      </c>
      <c r="F8">
        <f>LOG(executionTime_30IMGS__7[[#This Row],[Threads]],2)</f>
        <v>21</v>
      </c>
      <c r="H8">
        <v>2097152</v>
      </c>
      <c r="I8">
        <v>100</v>
      </c>
      <c r="J8">
        <v>103.34700000000001</v>
      </c>
      <c r="K8">
        <f>executionTime_100IMGS__2[[#This Row],[NImgs]]*1000/executionTime_100IMGS__2[[#This Row],[mean]]</f>
        <v>967.61396073422543</v>
      </c>
      <c r="L8">
        <f>$J$2/executionTime_100IMGS__2[[#This Row],[mean]]</f>
        <v>1.6372479768804771</v>
      </c>
      <c r="M8">
        <f>LOG(executionTime_100IMGS__2[[#This Row],[Threads]],2)</f>
        <v>21</v>
      </c>
      <c r="O8">
        <v>2097152</v>
      </c>
      <c r="P8">
        <v>200</v>
      </c>
      <c r="Q8">
        <v>193.31533333333334</v>
      </c>
      <c r="R8">
        <f>executionTime_200IMGS__2[[#This Row],[NImgs]]*1000/executionTime_200IMGS__2[[#This Row],[mean]]</f>
        <v>1034.5790815006915</v>
      </c>
      <c r="S8">
        <f>$Q$2/executionTime_200IMGS__2[[#This Row],[mean]]</f>
        <v>1.7153717759929372</v>
      </c>
      <c r="T8">
        <f>LOG(executionTime_200IMGS__2[[#This Row],[Threads]],2)</f>
        <v>21</v>
      </c>
    </row>
    <row r="9" spans="1:20" x14ac:dyDescent="0.35">
      <c r="A9">
        <v>4194304</v>
      </c>
      <c r="B9">
        <v>30</v>
      </c>
      <c r="C9">
        <v>37.027000000000001</v>
      </c>
      <c r="D9">
        <f>executionTime_30IMGS__7[[#This Row],[NImgs]]*1000/executionTime_30IMGS__7[[#This Row],[mean]]</f>
        <v>810.21956950333538</v>
      </c>
      <c r="E9">
        <f>$C$2/executionTime_30IMGS__7[[#This Row],[mean]]</f>
        <v>2.9683204148324194</v>
      </c>
      <c r="F9">
        <f>LOG(executionTime_30IMGS__7[[#This Row],[Threads]],2)</f>
        <v>22</v>
      </c>
      <c r="H9">
        <v>4194304</v>
      </c>
      <c r="I9">
        <v>100</v>
      </c>
      <c r="J9">
        <v>101.41233333333334</v>
      </c>
      <c r="K9">
        <f>executionTime_100IMGS__2[[#This Row],[NImgs]]*1000/executionTime_100IMGS__2[[#This Row],[mean]]</f>
        <v>986.07335728395947</v>
      </c>
      <c r="L9">
        <f>$J$2/executionTime_100IMGS__2[[#This Row],[mean]]</f>
        <v>1.6684821372811327</v>
      </c>
      <c r="M9">
        <f>LOG(executionTime_100IMGS__2[[#This Row],[Threads]],2)</f>
        <v>22</v>
      </c>
      <c r="O9">
        <v>4194304</v>
      </c>
      <c r="P9">
        <v>200</v>
      </c>
      <c r="Q9">
        <v>191.14766666666668</v>
      </c>
      <c r="R9">
        <f>executionTime_200IMGS__2[[#This Row],[NImgs]]*1000/executionTime_200IMGS__2[[#This Row],[mean]]</f>
        <v>1046.3114904184024</v>
      </c>
      <c r="S9">
        <f>$Q$2/executionTime_200IMGS__2[[#This Row],[mean]]</f>
        <v>1.734824559720844</v>
      </c>
      <c r="T9">
        <f>LOG(executionTime_200IMGS__2[[#This Row],[Threads]],2)</f>
        <v>22</v>
      </c>
    </row>
    <row r="10" spans="1:20" x14ac:dyDescent="0.35">
      <c r="A10">
        <v>8388608</v>
      </c>
      <c r="B10">
        <v>30</v>
      </c>
      <c r="C10">
        <v>37.113333333333337</v>
      </c>
      <c r="D10">
        <f>executionTime_30IMGS__7[[#This Row],[NImgs]]*1000/executionTime_30IMGS__7[[#This Row],[mean]]</f>
        <v>808.33483024968552</v>
      </c>
      <c r="E10">
        <f>$C$2/executionTime_30IMGS__7[[#This Row],[mean]]</f>
        <v>2.9614154841027482</v>
      </c>
      <c r="F10">
        <f>LOG(executionTime_30IMGS__7[[#This Row],[Threads]],2)</f>
        <v>23</v>
      </c>
      <c r="H10">
        <v>8388608</v>
      </c>
      <c r="I10">
        <v>100</v>
      </c>
      <c r="J10">
        <v>101.46566666666666</v>
      </c>
      <c r="K10">
        <f>executionTime_100IMGS__2[[#This Row],[NImgs]]*1000/executionTime_100IMGS__2[[#This Row],[mean]]</f>
        <v>985.55504817721601</v>
      </c>
      <c r="L10">
        <f>$J$2/executionTime_100IMGS__2[[#This Row],[mean]]</f>
        <v>1.6676051340847644</v>
      </c>
      <c r="M10">
        <f>LOG(executionTime_100IMGS__2[[#This Row],[Threads]],2)</f>
        <v>23</v>
      </c>
      <c r="O10">
        <v>8388608</v>
      </c>
      <c r="P10">
        <v>200</v>
      </c>
      <c r="Q10">
        <v>191.46233333333333</v>
      </c>
      <c r="R10">
        <f>executionTime_200IMGS__2[[#This Row],[NImgs]]*1000/executionTime_200IMGS__2[[#This Row],[mean]]</f>
        <v>1044.5918866548163</v>
      </c>
      <c r="S10">
        <f>$Q$2/executionTime_200IMGS__2[[#This Row],[mean]]</f>
        <v>1.731973390762674</v>
      </c>
      <c r="T10">
        <f>LOG(executionTime_200IMGS__2[[#This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7DDD-87A6-430A-BDFF-F6C01939C0D1}">
  <dimension ref="A1:K7"/>
  <sheetViews>
    <sheetView workbookViewId="0">
      <selection activeCell="Z32" sqref="Z32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327.67633333333333</v>
      </c>
      <c r="E2">
        <v>32</v>
      </c>
      <c r="F2">
        <v>15</v>
      </c>
      <c r="G2">
        <v>1233.624</v>
      </c>
      <c r="I2">
        <v>32</v>
      </c>
      <c r="J2">
        <v>30</v>
      </c>
      <c r="K2">
        <v>1360.8823333333335</v>
      </c>
    </row>
    <row r="3" spans="1:11" x14ac:dyDescent="0.35">
      <c r="A3">
        <v>64</v>
      </c>
      <c r="B3">
        <v>3</v>
      </c>
      <c r="C3">
        <v>321.75700000000001</v>
      </c>
      <c r="E3">
        <v>64</v>
      </c>
      <c r="F3">
        <v>15</v>
      </c>
      <c r="G3">
        <v>684.77233333333334</v>
      </c>
      <c r="I3">
        <v>64</v>
      </c>
      <c r="J3">
        <v>30</v>
      </c>
      <c r="K3">
        <v>1357.3656666666666</v>
      </c>
    </row>
    <row r="4" spans="1:11" x14ac:dyDescent="0.35">
      <c r="A4">
        <v>128</v>
      </c>
      <c r="B4">
        <v>3</v>
      </c>
      <c r="C4">
        <v>267.59399999999999</v>
      </c>
      <c r="E4">
        <v>128</v>
      </c>
      <c r="F4">
        <v>15</v>
      </c>
      <c r="G4">
        <v>681.45566666666662</v>
      </c>
      <c r="I4">
        <v>128</v>
      </c>
      <c r="J4">
        <v>30</v>
      </c>
      <c r="K4">
        <v>1356.3083333333334</v>
      </c>
    </row>
    <row r="5" spans="1:11" x14ac:dyDescent="0.35">
      <c r="A5">
        <v>256</v>
      </c>
      <c r="B5">
        <v>3</v>
      </c>
      <c r="C5">
        <v>174.33199999999999</v>
      </c>
      <c r="E5">
        <v>256</v>
      </c>
      <c r="F5">
        <v>15</v>
      </c>
      <c r="G5">
        <v>682.65566666666666</v>
      </c>
      <c r="I5">
        <v>256</v>
      </c>
      <c r="J5">
        <v>30</v>
      </c>
      <c r="K5">
        <v>1288.1973333333333</v>
      </c>
    </row>
    <row r="6" spans="1:11" x14ac:dyDescent="0.35">
      <c r="A6">
        <v>512</v>
      </c>
      <c r="B6">
        <v>3</v>
      </c>
      <c r="C6">
        <v>141.18799999999999</v>
      </c>
      <c r="E6">
        <v>512</v>
      </c>
      <c r="F6">
        <v>15</v>
      </c>
      <c r="G6">
        <v>653.75566666666668</v>
      </c>
      <c r="I6">
        <v>512</v>
      </c>
      <c r="J6">
        <v>30</v>
      </c>
      <c r="K6">
        <v>1297.5126666666667</v>
      </c>
    </row>
    <row r="7" spans="1:11" x14ac:dyDescent="0.35">
      <c r="A7">
        <v>1024</v>
      </c>
      <c r="B7">
        <v>3</v>
      </c>
      <c r="C7">
        <v>144.41266666666667</v>
      </c>
      <c r="E7">
        <v>1024</v>
      </c>
      <c r="F7">
        <v>15</v>
      </c>
      <c r="G7">
        <v>694.15966666666668</v>
      </c>
      <c r="I7">
        <v>1024</v>
      </c>
      <c r="J7">
        <v>30</v>
      </c>
      <c r="K7">
        <v>1400.2573333333335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6028-ECFA-4A16-ACBD-A93E018B2A37}">
  <dimension ref="A1"/>
  <sheetViews>
    <sheetView workbookViewId="0">
      <selection activeCell="U43" sqref="U4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9848-56E6-4B1F-B1E2-C49F2D49D768}">
  <dimension ref="A1:K7"/>
  <sheetViews>
    <sheetView workbookViewId="0">
      <selection activeCell="Y24" sqref="Y24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3512.5709999999999</v>
      </c>
      <c r="E2">
        <v>32</v>
      </c>
      <c r="F2">
        <v>15</v>
      </c>
      <c r="G2">
        <v>16006.152</v>
      </c>
      <c r="I2">
        <v>32</v>
      </c>
      <c r="J2">
        <v>30</v>
      </c>
      <c r="K2">
        <v>31913.974333333335</v>
      </c>
    </row>
    <row r="3" spans="1:11" x14ac:dyDescent="0.35">
      <c r="A3">
        <v>64</v>
      </c>
      <c r="B3">
        <v>3</v>
      </c>
      <c r="C3">
        <v>3507.0010000000002</v>
      </c>
      <c r="E3">
        <v>64</v>
      </c>
      <c r="F3">
        <v>15</v>
      </c>
      <c r="G3">
        <v>16009.886</v>
      </c>
      <c r="I3">
        <v>64</v>
      </c>
      <c r="J3">
        <v>30</v>
      </c>
      <c r="K3">
        <v>32007.975333333332</v>
      </c>
    </row>
    <row r="4" spans="1:11" x14ac:dyDescent="0.35">
      <c r="A4">
        <v>128</v>
      </c>
      <c r="B4">
        <v>3</v>
      </c>
      <c r="C4">
        <v>3579.8653333333332</v>
      </c>
      <c r="E4">
        <v>128</v>
      </c>
      <c r="F4">
        <v>15</v>
      </c>
      <c r="G4">
        <v>16358.273333333333</v>
      </c>
      <c r="I4">
        <v>128</v>
      </c>
      <c r="J4">
        <v>30</v>
      </c>
      <c r="K4">
        <v>32722.23</v>
      </c>
    </row>
    <row r="5" spans="1:11" x14ac:dyDescent="0.35">
      <c r="A5">
        <v>256</v>
      </c>
      <c r="B5">
        <v>3</v>
      </c>
      <c r="C5">
        <v>3611.8409999999999</v>
      </c>
      <c r="E5">
        <v>256</v>
      </c>
      <c r="F5">
        <v>15</v>
      </c>
      <c r="G5">
        <v>16848.779333333332</v>
      </c>
      <c r="I5">
        <v>256</v>
      </c>
      <c r="J5">
        <v>30</v>
      </c>
      <c r="K5">
        <v>33920.191333333336</v>
      </c>
    </row>
    <row r="6" spans="1:11" x14ac:dyDescent="0.35">
      <c r="A6">
        <v>512</v>
      </c>
      <c r="B6">
        <v>3</v>
      </c>
      <c r="C6">
        <v>3724.8026666666665</v>
      </c>
      <c r="E6">
        <v>512</v>
      </c>
      <c r="F6">
        <v>15</v>
      </c>
      <c r="G6">
        <v>18970.423999999999</v>
      </c>
      <c r="I6">
        <v>512</v>
      </c>
      <c r="J6">
        <v>30</v>
      </c>
      <c r="K6">
        <v>41791.164333333334</v>
      </c>
    </row>
    <row r="7" spans="1:11" x14ac:dyDescent="0.35">
      <c r="A7">
        <v>1024</v>
      </c>
      <c r="B7">
        <v>3</v>
      </c>
      <c r="C7">
        <v>4222.2203333333337</v>
      </c>
      <c r="E7">
        <v>1024</v>
      </c>
      <c r="F7">
        <v>15</v>
      </c>
      <c r="G7">
        <v>31418.591</v>
      </c>
      <c r="I7">
        <v>1024</v>
      </c>
      <c r="J7">
        <v>30</v>
      </c>
      <c r="K7">
        <v>75105.119666666666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6"/>
  <sheetViews>
    <sheetView workbookViewId="0">
      <selection activeCell="J21" sqref="J21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53463.649666666664</v>
      </c>
      <c r="D2" s="1">
        <f>executionTime_3IMGS__2[[#This Row],[NImgs]]*1000/executionTime_3IMGS__2[[#This Row],[mean]]</f>
        <v>5.6112892006144312E-2</v>
      </c>
      <c r="E2" s="1">
        <f>$C$2/executionTime_3IMGS__2[[#This Row],[mean]]</f>
        <v>1</v>
      </c>
      <c r="F2" s="1">
        <f>LOG(executionTime_3IMGS__2[[#This Row],[Blocks]],2)</f>
        <v>0</v>
      </c>
      <c r="H2">
        <v>1</v>
      </c>
      <c r="I2">
        <v>15</v>
      </c>
      <c r="J2">
        <v>268699.45833333331</v>
      </c>
      <c r="K2" s="1">
        <f>executionTime_15IMGS__2[[#This Row],[NImgs]]*1000/executionTime_15IMGS__2[[#This Row],[mean]]</f>
        <v>5.5824451947319706E-2</v>
      </c>
      <c r="L2" s="1">
        <f>$J$2/executionTime_15IMGS__2[[#This Row],[mean]]</f>
        <v>1</v>
      </c>
      <c r="M2" s="1">
        <f>LOG(executionTime_15IMGS__2[[#This Row],[Blocks]],2)</f>
        <v>0</v>
      </c>
      <c r="O2">
        <v>1</v>
      </c>
      <c r="P2">
        <v>30</v>
      </c>
      <c r="Q2">
        <v>359135.45866666664</v>
      </c>
      <c r="R2" s="1">
        <f>executionTime_30IMGS__2[[#This Row],[NImgs]]*1000/executionTime_30IMGS__2[[#This Row],[mean]]</f>
        <v>8.3533940400590326E-2</v>
      </c>
      <c r="S2" s="1">
        <f>$Q$2/executionTime_30IMGS__2[[#This Row],[mean]]</f>
        <v>1</v>
      </c>
      <c r="T2" s="1">
        <f>LOG(executionTime_30IMGS__2[[#This Row],[Blocks]],2)</f>
        <v>0</v>
      </c>
    </row>
    <row r="3" spans="1:20" x14ac:dyDescent="0.35">
      <c r="A3">
        <v>2</v>
      </c>
      <c r="B3">
        <v>3</v>
      </c>
      <c r="C3">
        <v>27038.955999999998</v>
      </c>
      <c r="D3" s="1">
        <f>executionTime_3IMGS__2[[#This Row],[NImgs]]*1000/executionTime_3IMGS__2[[#This Row],[mean]]</f>
        <v>0.11095102932228597</v>
      </c>
      <c r="E3" s="1">
        <f>$C$2/executionTime_3IMGS__2[[#This Row],[mean]]</f>
        <v>1.9772823206142525</v>
      </c>
      <c r="F3" s="1">
        <f>LOG(executionTime_3IMGS__2[[#This Row],[Blocks]],2)</f>
        <v>1</v>
      </c>
      <c r="H3">
        <v>2</v>
      </c>
      <c r="I3">
        <v>15</v>
      </c>
      <c r="J3">
        <v>135209.96366666668</v>
      </c>
      <c r="K3" s="1">
        <f>executionTime_15IMGS__2[[#This Row],[NImgs]]*1000/executionTime_15IMGS__2[[#This Row],[mean]]</f>
        <v>0.11093856985998105</v>
      </c>
      <c r="L3" s="1">
        <f>$J$2/executionTime_15IMGS__2[[#This Row],[mean]]</f>
        <v>1.9872755753101043</v>
      </c>
      <c r="M3" s="1">
        <f>LOG(executionTime_15IMGS__2[[#This Row],[Blocks]],2)</f>
        <v>1</v>
      </c>
      <c r="O3">
        <v>2</v>
      </c>
      <c r="P3">
        <v>30</v>
      </c>
      <c r="Q3">
        <v>270112.32333333336</v>
      </c>
      <c r="R3" s="1">
        <f>executionTime_30IMGS__2[[#This Row],[NImgs]]*1000/executionTime_30IMGS__2[[#This Row],[mean]]</f>
        <v>0.11106490673873609</v>
      </c>
      <c r="S3" s="1">
        <f>$Q$2/executionTime_30IMGS__2[[#This Row],[mean]]</f>
        <v>1.3295782074462181</v>
      </c>
      <c r="T3" s="1">
        <f>LOG(executionTime_30IMGS__2[[#This Row],[Blocks]],2)</f>
        <v>1</v>
      </c>
    </row>
    <row r="4" spans="1:20" x14ac:dyDescent="0.35">
      <c r="A4">
        <v>4</v>
      </c>
      <c r="B4">
        <v>3</v>
      </c>
      <c r="C4">
        <v>13509.862666666666</v>
      </c>
      <c r="D4" s="1">
        <f>executionTime_3IMGS__2[[#This Row],[NImgs]]*1000/executionTime_3IMGS__2[[#This Row],[mean]]</f>
        <v>0.22205999231968507</v>
      </c>
      <c r="E4" s="1">
        <f>$C$2/executionTime_3IMGS__2[[#This Row],[mean]]</f>
        <v>3.9573792114541111</v>
      </c>
      <c r="F4" s="1">
        <f>LOG(executionTime_3IMGS__2[[#This Row],[Blocks]],2)</f>
        <v>2</v>
      </c>
      <c r="H4">
        <v>4</v>
      </c>
      <c r="I4">
        <v>15</v>
      </c>
      <c r="J4">
        <v>67405.434999999998</v>
      </c>
      <c r="K4" s="1">
        <f>executionTime_15IMGS__2[[#This Row],[NImgs]]*1000/executionTime_15IMGS__2[[#This Row],[mean]]</f>
        <v>0.22253398409193562</v>
      </c>
      <c r="L4" s="1">
        <f>$J$2/executionTime_15IMGS__2[[#This Row],[mean]]</f>
        <v>3.9863173990841143</v>
      </c>
      <c r="M4" s="1">
        <f>LOG(executionTime_15IMGS__2[[#This Row],[Blocks]],2)</f>
        <v>2</v>
      </c>
      <c r="O4">
        <v>4</v>
      </c>
      <c r="P4">
        <v>30</v>
      </c>
      <c r="Q4">
        <v>139167.47366666666</v>
      </c>
      <c r="R4" s="1">
        <f>executionTime_30IMGS__2[[#This Row],[NImgs]]*1000/executionTime_30IMGS__2[[#This Row],[mean]]</f>
        <v>0.21556761224146292</v>
      </c>
      <c r="S4" s="1">
        <f>$Q$2/executionTime_30IMGS__2[[#This Row],[mean]]</f>
        <v>2.5805991098671974</v>
      </c>
      <c r="T4" s="1">
        <f>LOG(executionTime_30IMGS__2[[#This Row],[Blocks]],2)</f>
        <v>2</v>
      </c>
    </row>
    <row r="5" spans="1:20" x14ac:dyDescent="0.35">
      <c r="A5">
        <v>8</v>
      </c>
      <c r="B5">
        <v>3</v>
      </c>
      <c r="C5">
        <v>6527.1876666666667</v>
      </c>
      <c r="D5" s="1">
        <f>executionTime_3IMGS__2[[#This Row],[NImgs]]*1000/executionTime_3IMGS__2[[#This Row],[mean]]</f>
        <v>0.45961601737307689</v>
      </c>
      <c r="E5" s="1">
        <f>$C$2/executionTime_3IMGS__2[[#This Row],[mean]]</f>
        <v>8.1909165780075881</v>
      </c>
      <c r="F5" s="1">
        <f>LOG(executionTime_3IMGS__2[[#This Row],[Blocks]],2)</f>
        <v>3</v>
      </c>
      <c r="H5">
        <v>8</v>
      </c>
      <c r="I5">
        <v>15</v>
      </c>
      <c r="J5">
        <v>32539.423999999999</v>
      </c>
      <c r="K5" s="1">
        <f>executionTime_15IMGS__2[[#This Row],[NImgs]]*1000/executionTime_15IMGS__2[[#This Row],[mean]]</f>
        <v>0.46097927240506781</v>
      </c>
      <c r="L5" s="1">
        <f>$J$2/executionTime_15IMGS__2[[#This Row],[mean]]</f>
        <v>8.257658719875721</v>
      </c>
      <c r="M5" s="1">
        <f>LOG(executionTime_15IMGS__2[[#This Row],[Blocks]],2)</f>
        <v>3</v>
      </c>
      <c r="O5">
        <v>8</v>
      </c>
      <c r="P5">
        <v>30</v>
      </c>
      <c r="Q5">
        <v>64857.662666666663</v>
      </c>
      <c r="R5" s="1">
        <f>executionTime_30IMGS__2[[#This Row],[NImgs]]*1000/executionTime_30IMGS__2[[#This Row],[mean]]</f>
        <v>0.46255135887618687</v>
      </c>
      <c r="S5" s="1">
        <f>$Q$2/executionTime_30IMGS__2[[#This Row],[mean]]</f>
        <v>5.5372864808963103</v>
      </c>
      <c r="T5" s="1">
        <f>LOG(executionTime_30IMGS__2[[#This Row],[Blocks]],2)</f>
        <v>3</v>
      </c>
    </row>
    <row r="6" spans="1:20" x14ac:dyDescent="0.35">
      <c r="A6">
        <v>16</v>
      </c>
      <c r="B6">
        <v>3</v>
      </c>
      <c r="C6">
        <v>3282.9213333333332</v>
      </c>
      <c r="D6" s="1">
        <f>executionTime_3IMGS__2[[#This Row],[NImgs]]*1000/executionTime_3IMGS__2[[#This Row],[mean]]</f>
        <v>0.91382025196258132</v>
      </c>
      <c r="E6" s="1">
        <f>$C$2/executionTime_3IMGS__2[[#This Row],[mean]]</f>
        <v>16.285388603077504</v>
      </c>
      <c r="F6" s="1">
        <f>LOG(executionTime_3IMGS__2[[#This Row],[Blocks]],2)</f>
        <v>4</v>
      </c>
      <c r="H6">
        <v>16</v>
      </c>
      <c r="I6">
        <v>15</v>
      </c>
      <c r="J6">
        <v>16340.098333333333</v>
      </c>
      <c r="K6" s="1">
        <f>executionTime_15IMGS__2[[#This Row],[NImgs]]*1000/executionTime_15IMGS__2[[#This Row],[mean]]</f>
        <v>0.91798713165638846</v>
      </c>
      <c r="L6" s="1">
        <f>$J$2/executionTime_15IMGS__2[[#This Row],[mean]]</f>
        <v>16.444176335536127</v>
      </c>
      <c r="M6" s="1">
        <f>LOG(executionTime_15IMGS__2[[#This Row],[Blocks]],2)</f>
        <v>4</v>
      </c>
      <c r="O6">
        <v>16</v>
      </c>
      <c r="P6">
        <v>30</v>
      </c>
      <c r="Q6">
        <v>32609.308000000001</v>
      </c>
      <c r="R6" s="1">
        <f>executionTime_30IMGS__2[[#This Row],[NImgs]]*1000/executionTime_30IMGS__2[[#This Row],[mean]]</f>
        <v>0.91998272395108782</v>
      </c>
      <c r="S6" s="1">
        <f>$Q$2/executionTime_30IMGS__2[[#This Row],[mean]]</f>
        <v>11.013280584386109</v>
      </c>
      <c r="T6" s="1">
        <f>LOG(executionTime_30IMGS__2[[#This Row],[Blocks]],2)</f>
        <v>4</v>
      </c>
    </row>
    <row r="7" spans="1:20" x14ac:dyDescent="0.35">
      <c r="A7">
        <v>32</v>
      </c>
      <c r="B7">
        <v>3</v>
      </c>
      <c r="C7">
        <v>1641.9833333333333</v>
      </c>
      <c r="D7" s="1">
        <f>executionTime_3IMGS__2[[#This Row],[NImgs]]*1000/executionTime_3IMGS__2[[#This Row],[mean]]</f>
        <v>1.827058739938489</v>
      </c>
      <c r="E7" s="1">
        <f>$C$2/executionTime_3IMGS__2[[#This Row],[mean]]</f>
        <v>32.560409464164273</v>
      </c>
      <c r="F7" s="1">
        <f>LOG(executionTime_3IMGS__2[[#This Row],[Blocks]],2)</f>
        <v>5</v>
      </c>
      <c r="H7">
        <v>32</v>
      </c>
      <c r="I7">
        <v>15</v>
      </c>
      <c r="J7">
        <v>8200.849666666667</v>
      </c>
      <c r="K7" s="1">
        <f>executionTime_15IMGS__2[[#This Row],[NImgs]]*1000/executionTime_15IMGS__2[[#This Row],[mean]]</f>
        <v>1.8290787674073934</v>
      </c>
      <c r="L7" s="1">
        <f>$J$2/executionTime_15IMGS__2[[#This Row],[mean]]</f>
        <v>32.764831603424504</v>
      </c>
      <c r="M7" s="1">
        <f>LOG(executionTime_15IMGS__2[[#This Row],[Blocks]],2)</f>
        <v>5</v>
      </c>
      <c r="O7">
        <v>32</v>
      </c>
      <c r="P7">
        <v>30</v>
      </c>
      <c r="Q7">
        <v>16333.665666666668</v>
      </c>
      <c r="R7" s="1">
        <f>executionTime_30IMGS__2[[#This Row],[NImgs]]*1000/executionTime_30IMGS__2[[#This Row],[mean]]</f>
        <v>1.8366973227095766</v>
      </c>
      <c r="S7" s="1">
        <f>$Q$2/executionTime_30IMGS__2[[#This Row],[mean]]</f>
        <v>21.98743784743808</v>
      </c>
      <c r="T7" s="1">
        <f>LOG(executionTime_30IMGS__2[[#This Row],[Blocks]],2)</f>
        <v>5</v>
      </c>
    </row>
    <row r="8" spans="1:20" x14ac:dyDescent="0.35">
      <c r="A8">
        <v>64</v>
      </c>
      <c r="B8">
        <v>3</v>
      </c>
      <c r="C8">
        <v>823.17666666666662</v>
      </c>
      <c r="D8" s="1">
        <f>executionTime_3IMGS__2[[#This Row],[NImgs]]*1000/executionTime_3IMGS__2[[#This Row],[mean]]</f>
        <v>3.6444181686393771</v>
      </c>
      <c r="E8" s="1">
        <f>$C$2/executionTime_3IMGS__2[[#This Row],[mean]]</f>
        <v>64.947965402323518</v>
      </c>
      <c r="F8" s="1">
        <f>LOG(executionTime_3IMGS__2[[#This Row],[Blocks]],2)</f>
        <v>6</v>
      </c>
      <c r="H8">
        <v>64</v>
      </c>
      <c r="I8">
        <v>15</v>
      </c>
      <c r="J8">
        <v>4126.9766666666665</v>
      </c>
      <c r="K8" s="1">
        <f>executionTime_15IMGS__2[[#This Row],[NImgs]]*1000/executionTime_15IMGS__2[[#This Row],[mean]]</f>
        <v>3.6346219548935341</v>
      </c>
      <c r="L8" s="1">
        <f>$J$2/executionTime_15IMGS__2[[#This Row],[mean]]</f>
        <v>65.108063368422236</v>
      </c>
      <c r="M8" s="1">
        <f>LOG(executionTime_15IMGS__2[[#This Row],[Blocks]],2)</f>
        <v>6</v>
      </c>
      <c r="O8">
        <v>64</v>
      </c>
      <c r="P8">
        <v>30</v>
      </c>
      <c r="Q8">
        <v>8202.5283333333336</v>
      </c>
      <c r="R8" s="1">
        <f>executionTime_30IMGS__2[[#This Row],[NImgs]]*1000/executionTime_30IMGS__2[[#This Row],[mean]]</f>
        <v>3.6574088842931967</v>
      </c>
      <c r="S8" s="1">
        <f>$Q$2/executionTime_30IMGS__2[[#This Row],[mean]]</f>
        <v>43.783507239739286</v>
      </c>
      <c r="T8" s="1">
        <f>LOG(executionTime_30IMGS__2[[#This Row],[Blocks]],2)</f>
        <v>6</v>
      </c>
    </row>
    <row r="9" spans="1:20" x14ac:dyDescent="0.35">
      <c r="A9">
        <v>128</v>
      </c>
      <c r="B9">
        <v>3</v>
      </c>
      <c r="C9">
        <v>415.6463333333333</v>
      </c>
      <c r="D9" s="1">
        <f>executionTime_3IMGS__2[[#This Row],[NImgs]]*1000/executionTime_3IMGS__2[[#This Row],[mean]]</f>
        <v>7.2176746416625033</v>
      </c>
      <c r="E9" s="1">
        <f>$C$2/executionTime_3IMGS__2[[#This Row],[mean]]</f>
        <v>128.62774281660933</v>
      </c>
      <c r="F9" s="1">
        <f>LOG(executionTime_3IMGS__2[[#This Row],[Blocks]],2)</f>
        <v>7</v>
      </c>
      <c r="H9">
        <v>128</v>
      </c>
      <c r="I9">
        <v>15</v>
      </c>
      <c r="J9">
        <v>2086.4003333333335</v>
      </c>
      <c r="K9" s="1">
        <f>executionTime_15IMGS__2[[#This Row],[NImgs]]*1000/executionTime_15IMGS__2[[#This Row],[mean]]</f>
        <v>7.1894160292983074</v>
      </c>
      <c r="L9" s="1">
        <f>$J$2/executionTime_15IMGS__2[[#This Row],[mean]]</f>
        <v>128.78614618702929</v>
      </c>
      <c r="M9" s="1">
        <f>LOG(executionTime_15IMGS__2[[#This Row],[Blocks]],2)</f>
        <v>7</v>
      </c>
      <c r="O9">
        <v>128</v>
      </c>
      <c r="P9">
        <v>30</v>
      </c>
      <c r="Q9">
        <v>4162.2396666666664</v>
      </c>
      <c r="R9" s="1">
        <f>executionTime_30IMGS__2[[#This Row],[NImgs]]*1000/executionTime_30IMGS__2[[#This Row],[mean]]</f>
        <v>7.2076579924638331</v>
      </c>
      <c r="S9" s="1">
        <f>$Q$2/executionTime_30IMGS__2[[#This Row],[mean]]</f>
        <v>86.284185301198818</v>
      </c>
      <c r="T9" s="1">
        <f>LOG(executionTime_30IMGS__2[[#This Row],[Blocks]],2)</f>
        <v>7</v>
      </c>
    </row>
    <row r="10" spans="1:20" x14ac:dyDescent="0.35">
      <c r="A10">
        <v>256</v>
      </c>
      <c r="B10">
        <v>3</v>
      </c>
      <c r="C10">
        <v>214.62733333333333</v>
      </c>
      <c r="D10" s="1">
        <f>executionTime_3IMGS__2[[#This Row],[NImgs]]*1000/executionTime_3IMGS__2[[#This Row],[mean]]</f>
        <v>13.977716413877078</v>
      </c>
      <c r="E10" s="1">
        <f>$C$2/executionTime_3IMGS__2[[#This Row],[mean]]</f>
        <v>249.0999111638468</v>
      </c>
      <c r="F10" s="1">
        <f>LOG(executionTime_3IMGS__2[[#This Row],[Blocks]],2)</f>
        <v>8</v>
      </c>
      <c r="H10">
        <v>256</v>
      </c>
      <c r="I10">
        <v>15</v>
      </c>
      <c r="J10">
        <v>1065.6870000000001</v>
      </c>
      <c r="K10" s="1">
        <f>executionTime_15IMGS__2[[#This Row],[NImgs]]*1000/executionTime_15IMGS__2[[#This Row],[mean]]</f>
        <v>14.075427400353011</v>
      </c>
      <c r="L10" s="1">
        <f>$J$2/executionTime_15IMGS__2[[#This Row],[mean]]</f>
        <v>252.13731455233412</v>
      </c>
      <c r="M10" s="1">
        <f>LOG(executionTime_15IMGS__2[[#This Row],[Blocks]],2)</f>
        <v>8</v>
      </c>
      <c r="O10">
        <v>256</v>
      </c>
      <c r="P10">
        <v>30</v>
      </c>
      <c r="Q10">
        <v>2153.9186666666665</v>
      </c>
      <c r="R10" s="1">
        <f>executionTime_30IMGS__2[[#This Row],[NImgs]]*1000/executionTime_30IMGS__2[[#This Row],[mean]]</f>
        <v>13.928102515786732</v>
      </c>
      <c r="S10" s="1">
        <f>$Q$2/executionTime_30IMGS__2[[#This Row],[mean]]</f>
        <v>166.73584951211404</v>
      </c>
      <c r="T10" s="1">
        <f>LOG(executionTime_30IMGS__2[[#This Row],[Blocks]],2)</f>
        <v>8</v>
      </c>
    </row>
    <row r="11" spans="1:20" x14ac:dyDescent="0.35">
      <c r="A11">
        <v>512</v>
      </c>
      <c r="B11">
        <v>3</v>
      </c>
      <c r="C11">
        <v>109.14033333333333</v>
      </c>
      <c r="D11" s="1">
        <f>executionTime_3IMGS__2[[#This Row],[NImgs]]*1000/executionTime_3IMGS__2[[#This Row],[mean]]</f>
        <v>27.487546614297802</v>
      </c>
      <c r="E11" s="1">
        <f>$C$2/executionTime_3IMGS__2[[#This Row],[mean]]</f>
        <v>489.86152079432901</v>
      </c>
      <c r="F11" s="1">
        <f>LOG(executionTime_3IMGS__2[[#This Row],[Blocks]],2)</f>
        <v>9</v>
      </c>
      <c r="H11">
        <v>512</v>
      </c>
      <c r="I11">
        <v>15</v>
      </c>
      <c r="J11">
        <v>555.86866666666674</v>
      </c>
      <c r="K11" s="1">
        <f>executionTime_15IMGS__2[[#This Row],[NImgs]]*1000/executionTime_15IMGS__2[[#This Row],[mean]]</f>
        <v>26.984791371582972</v>
      </c>
      <c r="L11" s="1">
        <f>$J$2/executionTime_15IMGS__2[[#This Row],[mean]]</f>
        <v>483.38658831882339</v>
      </c>
      <c r="M11" s="1">
        <f>LOG(executionTime_15IMGS__2[[#This Row],[Blocks]],2)</f>
        <v>9</v>
      </c>
      <c r="O11">
        <v>512</v>
      </c>
      <c r="P11">
        <v>30</v>
      </c>
      <c r="Q11">
        <v>1139.5106666666666</v>
      </c>
      <c r="R11" s="1">
        <f>executionTime_30IMGS__2[[#This Row],[NImgs]]*1000/executionTime_30IMGS__2[[#This Row],[mean]]</f>
        <v>26.327090107683652</v>
      </c>
      <c r="S11" s="1">
        <f>$Q$2/executionTime_30IMGS__2[[#This Row],[mean]]</f>
        <v>315.1663860393877</v>
      </c>
      <c r="T11" s="1">
        <f>LOG(executionTime_30IMGS__2[[#This Row],[Blocks]],2)</f>
        <v>9</v>
      </c>
    </row>
    <row r="12" spans="1:20" x14ac:dyDescent="0.35">
      <c r="A12">
        <v>1024</v>
      </c>
      <c r="B12">
        <v>3</v>
      </c>
      <c r="C12">
        <v>60.944000000000003</v>
      </c>
      <c r="D12" s="1">
        <f>executionTime_3IMGS__2[[#This Row],[NImgs]]*1000/executionTime_3IMGS__2[[#This Row],[mean]]</f>
        <v>49.225518508794956</v>
      </c>
      <c r="E12" s="1">
        <f>$C$2/executionTime_3IMGS__2[[#This Row],[mean]]</f>
        <v>877.25862540474304</v>
      </c>
      <c r="F12" s="1">
        <f>LOG(executionTime_3IMGS__2[[#This Row],[Blocks]],2)</f>
        <v>10</v>
      </c>
      <c r="H12">
        <v>1024</v>
      </c>
      <c r="I12">
        <v>15</v>
      </c>
      <c r="J12">
        <v>298.60500000000002</v>
      </c>
      <c r="K12" s="1">
        <f>executionTime_15IMGS__2[[#This Row],[NImgs]]*1000/executionTime_15IMGS__2[[#This Row],[mean]]</f>
        <v>50.233586175717079</v>
      </c>
      <c r="L12" s="1">
        <f>$J$2/executionTime_15IMGS__2[[#This Row],[mean]]</f>
        <v>899.84915970373333</v>
      </c>
      <c r="M12" s="1">
        <f>LOG(executionTime_15IMGS__2[[#This Row],[Blocks]],2)</f>
        <v>10</v>
      </c>
      <c r="O12">
        <v>1024</v>
      </c>
      <c r="P12">
        <v>30</v>
      </c>
      <c r="Q12">
        <v>616.74933333333331</v>
      </c>
      <c r="R12" s="1">
        <f>executionTime_30IMGS__2[[#This Row],[NImgs]]*1000/executionTime_30IMGS__2[[#This Row],[mean]]</f>
        <v>48.642127974195894</v>
      </c>
      <c r="S12" s="1">
        <f>$Q$2/executionTime_30IMGS__2[[#This Row],[mean]]</f>
        <v>582.303764684518</v>
      </c>
      <c r="T12" s="1">
        <f>LOG(executionTime_30IMGS__2[[#This Row],[Blocks]],2)</f>
        <v>10</v>
      </c>
    </row>
    <row r="13" spans="1:20" x14ac:dyDescent="0.35">
      <c r="A13">
        <v>2048</v>
      </c>
      <c r="B13">
        <v>3</v>
      </c>
      <c r="C13">
        <v>57.974333333333334</v>
      </c>
      <c r="D13" s="1">
        <f>executionTime_3IMGS__2[[#This Row],[NImgs]]*1000/executionTime_3IMGS__2[[#This Row],[mean]]</f>
        <v>51.747037482104147</v>
      </c>
      <c r="E13" s="1">
        <f>$C$2/executionTime_3IMGS__2[[#This Row],[mean]]</f>
        <v>922.19516107702827</v>
      </c>
      <c r="F13" s="1">
        <f>LOG(executionTime_3IMGS__2[[#This Row],[Blocks]],2)</f>
        <v>11</v>
      </c>
      <c r="H13">
        <v>2048</v>
      </c>
      <c r="I13">
        <v>15</v>
      </c>
      <c r="J13">
        <v>282.78100000000001</v>
      </c>
      <c r="K13" s="1">
        <f>executionTime_15IMGS__2[[#This Row],[NImgs]]*1000/executionTime_15IMGS__2[[#This Row],[mean]]</f>
        <v>53.044582203189037</v>
      </c>
      <c r="L13" s="1">
        <f>$J$2/executionTime_15IMGS__2[[#This Row],[mean]]</f>
        <v>950.20336703432451</v>
      </c>
      <c r="M13" s="1">
        <f>LOG(executionTime_15IMGS__2[[#This Row],[Blocks]],2)</f>
        <v>11</v>
      </c>
      <c r="O13">
        <v>2048</v>
      </c>
      <c r="P13">
        <v>30</v>
      </c>
      <c r="Q13">
        <v>497.94466666666665</v>
      </c>
      <c r="R13" s="1">
        <f>executionTime_30IMGS__2[[#This Row],[NImgs]]*1000/executionTime_30IMGS__2[[#This Row],[mean]]</f>
        <v>60.247658039648314</v>
      </c>
      <c r="S13" s="1">
        <f>$Q$2/executionTime_30IMGS__2[[#This Row],[mean]]</f>
        <v>721.2356767887195</v>
      </c>
      <c r="T13" s="1">
        <f>LOG(executionTime_30IMGS__2[[#This Row],[Blocks]],2)</f>
        <v>11</v>
      </c>
    </row>
    <row r="14" spans="1:20" x14ac:dyDescent="0.35">
      <c r="A14">
        <v>4096</v>
      </c>
      <c r="B14">
        <v>3</v>
      </c>
      <c r="C14">
        <v>44.286999999999999</v>
      </c>
      <c r="D14" s="1">
        <f>executionTime_3IMGS__2[[#This Row],[NImgs]]*1000/executionTime_3IMGS__2[[#This Row],[mean]]</f>
        <v>67.739968839614335</v>
      </c>
      <c r="E14" s="1">
        <f>$C$2/executionTime_3IMGS__2[[#This Row],[mean]]</f>
        <v>1207.2086541573524</v>
      </c>
      <c r="F14" s="1">
        <f>LOG(executionTime_3IMGS__2[[#This Row],[Blocks]],2)</f>
        <v>12</v>
      </c>
      <c r="H14">
        <v>4096</v>
      </c>
      <c r="I14">
        <v>15</v>
      </c>
      <c r="J14">
        <v>222.792</v>
      </c>
      <c r="K14" s="1">
        <f>executionTime_15IMGS__2[[#This Row],[NImgs]]*1000/executionTime_15IMGS__2[[#This Row],[mean]]</f>
        <v>67.327372616611015</v>
      </c>
      <c r="L14" s="1">
        <f>$J$2/executionTime_15IMGS__2[[#This Row],[mean]]</f>
        <v>1206.0552368726585</v>
      </c>
      <c r="M14" s="1">
        <f>LOG(executionTime_15IMGS__2[[#This Row],[Blocks]],2)</f>
        <v>12</v>
      </c>
      <c r="O14">
        <v>4096</v>
      </c>
      <c r="P14">
        <v>30</v>
      </c>
      <c r="Q14">
        <v>440.81866666666667</v>
      </c>
      <c r="R14" s="1">
        <f>executionTime_30IMGS__2[[#This Row],[NImgs]]*1000/executionTime_30IMGS__2[[#This Row],[mean]]</f>
        <v>68.055194274894589</v>
      </c>
      <c r="S14" s="1">
        <f>$Q$2/executionTime_30IMGS__2[[#This Row],[mean]]</f>
        <v>814.70111368544576</v>
      </c>
      <c r="T14" s="1">
        <f>LOG(executionTime_30IMGS__2[[#This Row],[Blocks]],2)</f>
        <v>12</v>
      </c>
    </row>
    <row r="15" spans="1:20" x14ac:dyDescent="0.35">
      <c r="A15">
        <v>8192</v>
      </c>
      <c r="B15">
        <v>3</v>
      </c>
      <c r="C15">
        <v>37.729999999999997</v>
      </c>
      <c r="D15" s="1">
        <f>executionTime_3IMGS__2[[#This Row],[NImgs]]*1000/executionTime_3IMGS__2[[#This Row],[mean]]</f>
        <v>79.512324410283597</v>
      </c>
      <c r="E15" s="1">
        <f>$C$2/executionTime_3IMGS__2[[#This Row],[mean]]</f>
        <v>1417.0063521512502</v>
      </c>
      <c r="F15" s="1">
        <f>LOG(executionTime_3IMGS__2[[#This Row],[Blocks]],2)</f>
        <v>13</v>
      </c>
      <c r="H15">
        <v>8192</v>
      </c>
      <c r="I15">
        <v>15</v>
      </c>
      <c r="J15">
        <v>191.77033333333333</v>
      </c>
      <c r="K15" s="1">
        <f>executionTime_15IMGS__2[[#This Row],[NImgs]]*1000/executionTime_15IMGS__2[[#This Row],[mean]]</f>
        <v>78.218563524771824</v>
      </c>
      <c r="L15" s="1">
        <f>$J$2/executionTime_15IMGS__2[[#This Row],[mean]]</f>
        <v>1401.1523767145075</v>
      </c>
      <c r="M15" s="1">
        <f>LOG(executionTime_15IMGS__2[[#This Row],[Blocks]],2)</f>
        <v>13</v>
      </c>
      <c r="O15">
        <v>8192</v>
      </c>
      <c r="P15">
        <v>30</v>
      </c>
      <c r="Q15">
        <v>382.62099999999998</v>
      </c>
      <c r="R15" s="1">
        <f>executionTime_30IMGS__2[[#This Row],[NImgs]]*1000/executionTime_30IMGS__2[[#This Row],[mean]]</f>
        <v>78.406569425096905</v>
      </c>
      <c r="S15" s="1">
        <f>$Q$2/executionTime_30IMGS__2[[#This Row],[mean]]</f>
        <v>938.61930909873388</v>
      </c>
      <c r="T15" s="1">
        <f>LOG(executionTime_30IMGS__2[[#This Row],[Blocks]],2)</f>
        <v>13</v>
      </c>
    </row>
    <row r="16" spans="1:20" x14ac:dyDescent="0.35">
      <c r="A16">
        <v>16384</v>
      </c>
      <c r="B16">
        <v>3</v>
      </c>
      <c r="C16">
        <v>32.800333333333334</v>
      </c>
      <c r="D16" s="1">
        <f>executionTime_3IMGS__2[[#This Row],[NImgs]]*1000/executionTime_3IMGS__2[[#This Row],[mean]]</f>
        <v>91.462485137346164</v>
      </c>
      <c r="E16" s="1">
        <f>$C$2/executionTime_3IMGS__2[[#This Row],[mean]]</f>
        <v>1629.9727543419274</v>
      </c>
      <c r="F16" s="1">
        <f>LOG(executionTime_3IMGS__2[[#This Row],[Blocks]],2)</f>
        <v>14</v>
      </c>
      <c r="H16">
        <v>16384</v>
      </c>
      <c r="I16">
        <v>15</v>
      </c>
      <c r="J16">
        <v>187.648</v>
      </c>
      <c r="K16" s="1">
        <f>executionTime_15IMGS__2[[#This Row],[NImgs]]*1000/executionTime_15IMGS__2[[#This Row],[mean]]</f>
        <v>79.936903137789912</v>
      </c>
      <c r="L16" s="1">
        <f>$J$2/executionTime_15IMGS__2[[#This Row],[mean]]</f>
        <v>1431.9335049312187</v>
      </c>
      <c r="M16" s="1">
        <f>LOG(executionTime_15IMGS__2[[#This Row],[Blocks]],2)</f>
        <v>14</v>
      </c>
      <c r="O16">
        <v>16384</v>
      </c>
      <c r="P16">
        <v>30</v>
      </c>
      <c r="Q16">
        <v>379.97866666666664</v>
      </c>
      <c r="R16" s="1">
        <f>executionTime_30IMGS__2[[#This Row],[NImgs]]*1000/executionTime_30IMGS__2[[#This Row],[mean]]</f>
        <v>78.951800802852091</v>
      </c>
      <c r="S16" s="1">
        <f>$Q$2/executionTime_30IMGS__2[[#This Row],[mean]]</f>
        <v>945.14637312971956</v>
      </c>
      <c r="T16" s="1">
        <f>LOG(executionTime_30IMGS__2[[#This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F65-2132-48F1-9344-BBF5C3BA1D00}">
  <dimension ref="A1:K7"/>
  <sheetViews>
    <sheetView workbookViewId="0">
      <selection activeCell="F58" sqref="F58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1781.0576666666666</v>
      </c>
      <c r="E2">
        <v>32</v>
      </c>
      <c r="F2">
        <v>15</v>
      </c>
      <c r="G2">
        <v>8756.3256666666675</v>
      </c>
      <c r="I2">
        <v>32</v>
      </c>
      <c r="J2">
        <v>30</v>
      </c>
      <c r="K2">
        <v>17452.600666666669</v>
      </c>
    </row>
    <row r="3" spans="1:11" x14ac:dyDescent="0.35">
      <c r="A3">
        <v>64</v>
      </c>
      <c r="B3">
        <v>3</v>
      </c>
      <c r="C3">
        <v>1801.0219999999999</v>
      </c>
      <c r="E3">
        <v>64</v>
      </c>
      <c r="F3">
        <v>15</v>
      </c>
      <c r="G3">
        <v>8889.1779999999999</v>
      </c>
      <c r="I3">
        <v>64</v>
      </c>
      <c r="J3">
        <v>30</v>
      </c>
      <c r="K3">
        <v>17863.179</v>
      </c>
    </row>
    <row r="4" spans="1:11" x14ac:dyDescent="0.35">
      <c r="A4">
        <v>128</v>
      </c>
      <c r="B4">
        <v>3</v>
      </c>
      <c r="C4">
        <v>1854.7873333333334</v>
      </c>
      <c r="E4">
        <v>128</v>
      </c>
      <c r="F4">
        <v>15</v>
      </c>
      <c r="G4">
        <v>9058.0823333333337</v>
      </c>
      <c r="I4">
        <v>128</v>
      </c>
      <c r="J4">
        <v>30</v>
      </c>
      <c r="K4">
        <v>18103.372333333333</v>
      </c>
    </row>
    <row r="5" spans="1:11" x14ac:dyDescent="0.35">
      <c r="A5">
        <v>256</v>
      </c>
      <c r="B5">
        <v>3</v>
      </c>
      <c r="C5">
        <v>1866.3476666666666</v>
      </c>
      <c r="E5">
        <v>256</v>
      </c>
      <c r="F5">
        <v>15</v>
      </c>
      <c r="G5">
        <v>9280.3503333333338</v>
      </c>
      <c r="I5">
        <v>256</v>
      </c>
      <c r="J5">
        <v>30</v>
      </c>
      <c r="K5">
        <v>18623.514333333333</v>
      </c>
    </row>
    <row r="6" spans="1:11" x14ac:dyDescent="0.35">
      <c r="A6">
        <v>512</v>
      </c>
      <c r="B6">
        <v>3</v>
      </c>
      <c r="C6">
        <v>1895.0753333333334</v>
      </c>
      <c r="E6">
        <v>512</v>
      </c>
      <c r="F6">
        <v>15</v>
      </c>
      <c r="G6">
        <v>9574.235333333334</v>
      </c>
      <c r="I6">
        <v>512</v>
      </c>
      <c r="J6">
        <v>30</v>
      </c>
      <c r="K6">
        <v>19277.620999999999</v>
      </c>
    </row>
    <row r="7" spans="1:11" x14ac:dyDescent="0.35">
      <c r="A7">
        <v>1024</v>
      </c>
      <c r="B7">
        <v>3</v>
      </c>
      <c r="C7">
        <v>1940.7796666666666</v>
      </c>
      <c r="E7">
        <v>1024</v>
      </c>
      <c r="F7">
        <v>15</v>
      </c>
      <c r="G7">
        <v>10736.677333333333</v>
      </c>
      <c r="I7">
        <v>1024</v>
      </c>
      <c r="J7">
        <v>30</v>
      </c>
      <c r="K7">
        <v>24183.760333333335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4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3517.0320000000002</v>
      </c>
      <c r="D2">
        <f>executionTime_3IMGS__3[[#This Row],[NImgs]]*1000/executionTime_3IMGS__3[[#This Row],[mean]]</f>
        <v>0.85299195457988441</v>
      </c>
      <c r="E2">
        <f>$C$2/executionTime_3IMGS__3[[#This Row],[mean]]</f>
        <v>1</v>
      </c>
      <c r="F2">
        <f>LOG(executionTime_3IMGS__3[[#This Row],[Threads]],2)</f>
        <v>7</v>
      </c>
      <c r="H2">
        <v>128</v>
      </c>
      <c r="I2">
        <v>15</v>
      </c>
      <c r="J2">
        <v>17439.752</v>
      </c>
      <c r="K2">
        <f>executionTime_15IMGS__3[[#This Row],[NImgs]]*1000/executionTime_15IMGS__3[[#This Row],[mean]]</f>
        <v>0.8601039739555929</v>
      </c>
      <c r="L2">
        <f>$J$2/executionTime_15IMGS__3[[#This Row],[mean]]</f>
        <v>1</v>
      </c>
      <c r="M2">
        <f>LOG(executionTime_15IMGS__3[[#This Row],[Threads]],2)</f>
        <v>7</v>
      </c>
      <c r="O2">
        <v>128</v>
      </c>
      <c r="P2">
        <v>30</v>
      </c>
      <c r="Q2">
        <v>34937.781333333332</v>
      </c>
      <c r="R2">
        <f>executionTime_30IMGS__3[[#This Row],[NImgs]]*1000/executionTime_30IMGS__3[[#This Row],[mean]]</f>
        <v>0.85866929310069529</v>
      </c>
      <c r="S2">
        <f>$Q$2/executionTime_30IMGS__3[[#This Row],[mean]]</f>
        <v>1</v>
      </c>
      <c r="T2">
        <f>LOG(executionTime_30IMGS__3[[#This Row],[Threads]],2)</f>
        <v>7</v>
      </c>
    </row>
    <row r="3" spans="1:20" x14ac:dyDescent="0.35">
      <c r="A3">
        <v>256</v>
      </c>
      <c r="B3">
        <v>3</v>
      </c>
      <c r="C3">
        <v>1776.1376666666667</v>
      </c>
      <c r="D3">
        <f>executionTime_3IMGS__3[[#This Row],[NImgs]]*1000/executionTime_3IMGS__3[[#This Row],[mean]]</f>
        <v>1.6890582618126635</v>
      </c>
      <c r="E3">
        <f>$C$2/executionTime_3IMGS__3[[#This Row],[mean]]</f>
        <v>1.9801573188865051</v>
      </c>
      <c r="F3">
        <f>LOG(executionTime_3IMGS__3[[#This Row],[Threads]],2)</f>
        <v>8</v>
      </c>
      <c r="H3">
        <v>256</v>
      </c>
      <c r="I3">
        <v>15</v>
      </c>
      <c r="J3">
        <v>8772.9156666666659</v>
      </c>
      <c r="K3">
        <f>executionTime_15IMGS__3[[#This Row],[NImgs]]*1000/executionTime_15IMGS__3[[#This Row],[mean]]</f>
        <v>1.7098078415359212</v>
      </c>
      <c r="L3">
        <f>$J$2/executionTime_15IMGS__3[[#This Row],[mean]]</f>
        <v>1.9879083149361179</v>
      </c>
      <c r="M3">
        <f>LOG(executionTime_15IMGS__3[[#This Row],[Threads]],2)</f>
        <v>8</v>
      </c>
      <c r="O3">
        <v>256</v>
      </c>
      <c r="P3">
        <v>30</v>
      </c>
      <c r="Q3">
        <v>17435.703666666668</v>
      </c>
      <c r="R3">
        <f>executionTime_30IMGS__3[[#This Row],[NImgs]]*1000/executionTime_30IMGS__3[[#This Row],[mean]]</f>
        <v>1.7206073568085225</v>
      </c>
      <c r="S3">
        <f>$Q$2/executionTime_30IMGS__3[[#This Row],[mean]]</f>
        <v>2.0038067864233602</v>
      </c>
      <c r="T3">
        <f>LOG(executionTime_30IMGS__3[[#This Row],[Threads]],2)</f>
        <v>8</v>
      </c>
    </row>
    <row r="4" spans="1:20" x14ac:dyDescent="0.35">
      <c r="A4">
        <v>512</v>
      </c>
      <c r="B4">
        <v>3</v>
      </c>
      <c r="C4">
        <v>898.00833333333333</v>
      </c>
      <c r="D4">
        <f>executionTime_3IMGS__3[[#This Row],[NImgs]]*1000/executionTime_3IMGS__3[[#This Row],[mean]]</f>
        <v>3.3407262367646924</v>
      </c>
      <c r="E4">
        <f>$C$2/executionTime_3IMGS__3[[#This Row],[mean]]</f>
        <v>3.9164803593136663</v>
      </c>
      <c r="F4">
        <f>LOG(executionTime_3IMGS__3[[#This Row],[Threads]],2)</f>
        <v>9</v>
      </c>
      <c r="H4">
        <v>512</v>
      </c>
      <c r="I4">
        <v>15</v>
      </c>
      <c r="J4">
        <v>4417.1436666666668</v>
      </c>
      <c r="K4">
        <f>executionTime_15IMGS__3[[#This Row],[NImgs]]*1000/executionTime_15IMGS__3[[#This Row],[mean]]</f>
        <v>3.3958596622508166</v>
      </c>
      <c r="L4">
        <f>$J$2/executionTime_15IMGS__3[[#This Row],[mean]]</f>
        <v>3.9481966890972</v>
      </c>
      <c r="M4">
        <f>LOG(executionTime_15IMGS__3[[#This Row],[Threads]],2)</f>
        <v>9</v>
      </c>
      <c r="O4">
        <v>512</v>
      </c>
      <c r="P4">
        <v>30</v>
      </c>
      <c r="Q4">
        <v>8766.8406666666669</v>
      </c>
      <c r="R4">
        <f>executionTime_30IMGS__3[[#This Row],[NImgs]]*1000/executionTime_30IMGS__3[[#This Row],[mean]]</f>
        <v>3.4219853126869495</v>
      </c>
      <c r="S4">
        <f>$Q$2/executionTime_30IMGS__3[[#This Row],[mean]]</f>
        <v>3.9852191526844978</v>
      </c>
      <c r="T4">
        <f>LOG(executionTime_30IMGS__3[[#This Row],[Threads]],2)</f>
        <v>9</v>
      </c>
    </row>
    <row r="5" spans="1:20" x14ac:dyDescent="0.35">
      <c r="A5">
        <v>1024</v>
      </c>
      <c r="B5">
        <v>3</v>
      </c>
      <c r="C5">
        <v>452.40199999999999</v>
      </c>
      <c r="D5">
        <f>executionTime_3IMGS__3[[#This Row],[NImgs]]*1000/executionTime_3IMGS__3[[#This Row],[mean]]</f>
        <v>6.6312704187868317</v>
      </c>
      <c r="E5">
        <f>$C$2/executionTime_3IMGS__3[[#This Row],[mean]]</f>
        <v>7.774130087842229</v>
      </c>
      <c r="F5">
        <f>LOG(executionTime_3IMGS__3[[#This Row],[Threads]],2)</f>
        <v>10</v>
      </c>
      <c r="H5">
        <v>1024</v>
      </c>
      <c r="I5">
        <v>15</v>
      </c>
      <c r="J5">
        <v>2246.5066666666667</v>
      </c>
      <c r="K5">
        <f>executionTime_15IMGS__3[[#This Row],[NImgs]]*1000/executionTime_15IMGS__3[[#This Row],[mean]]</f>
        <v>6.6770333792317551</v>
      </c>
      <c r="L5">
        <f>$J$2/executionTime_15IMGS__3[[#This Row],[mean]]</f>
        <v>7.7630537486349178</v>
      </c>
      <c r="M5">
        <f>LOG(executionTime_15IMGS__3[[#This Row],[Threads]],2)</f>
        <v>10</v>
      </c>
      <c r="O5">
        <v>1024</v>
      </c>
      <c r="P5">
        <v>30</v>
      </c>
      <c r="Q5">
        <v>4420.7476666666671</v>
      </c>
      <c r="R5">
        <f>executionTime_30IMGS__3[[#This Row],[NImgs]]*1000/executionTime_30IMGS__3[[#This Row],[mean]]</f>
        <v>6.7861823976532474</v>
      </c>
      <c r="S5">
        <f>$Q$2/executionTime_30IMGS__3[[#This Row],[mean]]</f>
        <v>7.9031385565774954</v>
      </c>
      <c r="T5">
        <f>LOG(executionTime_30IMGS__3[[#This Row],[Threads]],2)</f>
        <v>10</v>
      </c>
    </row>
    <row r="6" spans="1:20" x14ac:dyDescent="0.35">
      <c r="A6">
        <v>2048</v>
      </c>
      <c r="B6">
        <v>3</v>
      </c>
      <c r="C6">
        <v>227.77866666666668</v>
      </c>
      <c r="D6">
        <f>executionTime_3IMGS__3[[#This Row],[NImgs]]*1000/executionTime_3IMGS__3[[#This Row],[mean]]</f>
        <v>13.170680309540254</v>
      </c>
      <c r="E6">
        <f>$C$2/executionTime_3IMGS__3[[#This Row],[mean]]</f>
        <v>15.440568036807662</v>
      </c>
      <c r="F6">
        <f>LOG(executionTime_3IMGS__3[[#This Row],[Threads]],2)</f>
        <v>11</v>
      </c>
      <c r="H6">
        <v>2048</v>
      </c>
      <c r="I6">
        <v>15</v>
      </c>
      <c r="J6">
        <v>1156.3589999999999</v>
      </c>
      <c r="K6">
        <f>executionTime_15IMGS__3[[#This Row],[NImgs]]*1000/executionTime_15IMGS__3[[#This Row],[mean]]</f>
        <v>12.971750122583039</v>
      </c>
      <c r="L6">
        <f>$J$2/executionTime_15IMGS__3[[#This Row],[mean]]</f>
        <v>15.081607009587854</v>
      </c>
      <c r="M6">
        <f>LOG(executionTime_15IMGS__3[[#This Row],[Threads]],2)</f>
        <v>11</v>
      </c>
      <c r="O6">
        <v>2048</v>
      </c>
      <c r="P6">
        <v>30</v>
      </c>
      <c r="Q6">
        <v>2251.2413333333334</v>
      </c>
      <c r="R6">
        <f>executionTime_30IMGS__3[[#This Row],[NImgs]]*1000/executionTime_30IMGS__3[[#This Row],[mean]]</f>
        <v>13.325981340072529</v>
      </c>
      <c r="S6">
        <f>$Q$2/executionTime_30IMGS__3[[#This Row],[mean]]</f>
        <v>15.519340737051143</v>
      </c>
      <c r="T6">
        <f>LOG(executionTime_30IMGS__3[[#This Row],[Threads]],2)</f>
        <v>11</v>
      </c>
    </row>
    <row r="7" spans="1:20" x14ac:dyDescent="0.35">
      <c r="A7">
        <v>4096</v>
      </c>
      <c r="B7">
        <v>3</v>
      </c>
      <c r="C7">
        <v>119.84666666666666</v>
      </c>
      <c r="D7">
        <f>executionTime_3IMGS__3[[#This Row],[NImgs]]*1000/executionTime_3IMGS__3[[#This Row],[mean]]</f>
        <v>25.031985314568615</v>
      </c>
      <c r="E7">
        <f>$C$2/executionTime_3IMGS__3[[#This Row],[mean]]</f>
        <v>29.346097791622629</v>
      </c>
      <c r="F7">
        <f>LOG(executionTime_3IMGS__3[[#This Row],[Threads]],2)</f>
        <v>12</v>
      </c>
      <c r="H7">
        <v>4096</v>
      </c>
      <c r="I7">
        <v>15</v>
      </c>
      <c r="J7">
        <v>603.42700000000002</v>
      </c>
      <c r="K7">
        <f>executionTime_15IMGS__3[[#This Row],[NImgs]]*1000/executionTime_15IMGS__3[[#This Row],[mean]]</f>
        <v>24.858019279879752</v>
      </c>
      <c r="L7">
        <f>$J$2/executionTime_15IMGS__3[[#This Row],[mean]]</f>
        <v>28.901179430154766</v>
      </c>
      <c r="M7">
        <f>LOG(executionTime_15IMGS__3[[#This Row],[Threads]],2)</f>
        <v>12</v>
      </c>
      <c r="O7">
        <v>4096</v>
      </c>
      <c r="P7">
        <v>30</v>
      </c>
      <c r="Q7">
        <v>1185.721</v>
      </c>
      <c r="R7">
        <f>executionTime_30IMGS__3[[#This Row],[NImgs]]*1000/executionTime_30IMGS__3[[#This Row],[mean]]</f>
        <v>25.301061548205691</v>
      </c>
      <c r="S7">
        <f>$Q$2/executionTime_30IMGS__3[[#This Row],[mean]]</f>
        <v>29.465431862413951</v>
      </c>
      <c r="T7">
        <f>LOG(executionTime_30IMGS__3[[#This Row],[Threads]],2)</f>
        <v>12</v>
      </c>
    </row>
    <row r="8" spans="1:20" x14ac:dyDescent="0.35">
      <c r="A8">
        <v>8192</v>
      </c>
      <c r="B8">
        <v>3</v>
      </c>
      <c r="C8">
        <v>62.826999999999998</v>
      </c>
      <c r="D8">
        <f>executionTime_3IMGS__3[[#This Row],[NImgs]]*1000/executionTime_3IMGS__3[[#This Row],[mean]]</f>
        <v>47.750171104779795</v>
      </c>
      <c r="E8">
        <f>$C$2/executionTime_3IMGS__3[[#This Row],[mean]]</f>
        <v>55.979626593661962</v>
      </c>
      <c r="F8">
        <f>LOG(executionTime_3IMGS__3[[#This Row],[Threads]],2)</f>
        <v>13</v>
      </c>
      <c r="H8">
        <v>8192</v>
      </c>
      <c r="I8">
        <v>15</v>
      </c>
      <c r="J8">
        <v>306.49700000000001</v>
      </c>
      <c r="K8">
        <f>executionTime_15IMGS__3[[#This Row],[NImgs]]*1000/executionTime_15IMGS__3[[#This Row],[mean]]</f>
        <v>48.940120131681546</v>
      </c>
      <c r="L8">
        <f>$J$2/executionTime_15IMGS__3[[#This Row],[mean]]</f>
        <v>56.900237196448906</v>
      </c>
      <c r="M8">
        <f>LOG(executionTime_15IMGS__3[[#This Row],[Threads]],2)</f>
        <v>13</v>
      </c>
      <c r="O8">
        <v>8192</v>
      </c>
      <c r="P8">
        <v>30</v>
      </c>
      <c r="Q8">
        <v>626.12433333333331</v>
      </c>
      <c r="R8">
        <f>executionTime_30IMGS__3[[#This Row],[NImgs]]*1000/executionTime_30IMGS__3[[#This Row],[mean]]</f>
        <v>47.91380625679777</v>
      </c>
      <c r="S8">
        <f>$Q$2/executionTime_30IMGS__3[[#This Row],[mean]]</f>
        <v>55.800069528256635</v>
      </c>
      <c r="T8">
        <f>LOG(executionTime_30IMGS__3[[#This Row],[Threads]],2)</f>
        <v>13</v>
      </c>
    </row>
    <row r="9" spans="1:20" x14ac:dyDescent="0.35">
      <c r="A9">
        <v>16384</v>
      </c>
      <c r="B9">
        <v>3</v>
      </c>
      <c r="C9">
        <v>31.641333333333332</v>
      </c>
      <c r="D9">
        <f>executionTime_3IMGS__3[[#This Row],[NImgs]]*1000/executionTime_3IMGS__3[[#This Row],[mean]]</f>
        <v>94.812692259070417</v>
      </c>
      <c r="E9">
        <f>$C$2/executionTime_3IMGS__3[[#This Row],[mean]]</f>
        <v>111.15309089376765</v>
      </c>
      <c r="F9">
        <f>LOG(executionTime_3IMGS__3[[#This Row],[Threads]],2)</f>
        <v>14</v>
      </c>
      <c r="H9">
        <v>16384</v>
      </c>
      <c r="I9">
        <v>15</v>
      </c>
      <c r="J9">
        <v>156.38266666666667</v>
      </c>
      <c r="K9">
        <f>executionTime_15IMGS__3[[#This Row],[NImgs]]*1000/executionTime_15IMGS__3[[#This Row],[mean]]</f>
        <v>95.918558749051471</v>
      </c>
      <c r="L9">
        <f>$J$2/executionTime_15IMGS__3[[#This Row],[mean]]</f>
        <v>111.51972511872586</v>
      </c>
      <c r="M9">
        <f>LOG(executionTime_15IMGS__3[[#This Row],[Threads]],2)</f>
        <v>14</v>
      </c>
      <c r="O9">
        <v>16384</v>
      </c>
      <c r="P9">
        <v>30</v>
      </c>
      <c r="Q9">
        <v>326.745</v>
      </c>
      <c r="R9">
        <f>executionTime_30IMGS__3[[#This Row],[NImgs]]*1000/executionTime_30IMGS__3[[#This Row],[mean]]</f>
        <v>91.814717899279259</v>
      </c>
      <c r="S9">
        <f>$Q$2/executionTime_30IMGS__3[[#This Row],[mean]]</f>
        <v>106.92675123822349</v>
      </c>
      <c r="T9">
        <f>LOG(executionTime_30IMGS__3[[#This Row],[Threads]],2)</f>
        <v>14</v>
      </c>
    </row>
    <row r="10" spans="1:20" x14ac:dyDescent="0.35">
      <c r="A10">
        <v>32768</v>
      </c>
      <c r="B10">
        <v>3</v>
      </c>
      <c r="C10">
        <v>17.838666666666668</v>
      </c>
      <c r="D10">
        <f>executionTime_3IMGS__3[[#This Row],[NImgs]]*1000/executionTime_3IMGS__3[[#This Row],[mean]]</f>
        <v>168.17400403617609</v>
      </c>
      <c r="E10">
        <f>$C$2/executionTime_3IMGS__3[[#This Row],[mean]]</f>
        <v>197.15778458778681</v>
      </c>
      <c r="F10">
        <f>LOG(executionTime_3IMGS__3[[#This Row],[Threads]],2)</f>
        <v>15</v>
      </c>
      <c r="H10">
        <v>32768</v>
      </c>
      <c r="I10">
        <v>15</v>
      </c>
      <c r="J10">
        <v>85.288666666666671</v>
      </c>
      <c r="K10">
        <f>executionTime_15IMGS__3[[#This Row],[NImgs]]*1000/executionTime_15IMGS__3[[#This Row],[mean]]</f>
        <v>175.87330868501479</v>
      </c>
      <c r="L10">
        <f>$J$2/executionTime_15IMGS__3[[#This Row],[mean]]</f>
        <v>204.47912579240696</v>
      </c>
      <c r="M10">
        <f>LOG(executionTime_15IMGS__3[[#This Row],[Threads]],2)</f>
        <v>15</v>
      </c>
      <c r="O10">
        <v>32768</v>
      </c>
      <c r="P10">
        <v>30</v>
      </c>
      <c r="Q10">
        <v>179.97233333333332</v>
      </c>
      <c r="R10">
        <f>executionTime_30IMGS__3[[#This Row],[NImgs]]*1000/executionTime_30IMGS__3[[#This Row],[mean]]</f>
        <v>166.69228788869401</v>
      </c>
      <c r="S10">
        <f>$Q$2/executionTime_30IMGS__3[[#This Row],[mean]]</f>
        <v>194.12862347360797</v>
      </c>
      <c r="T10">
        <f>LOG(executionTime_30IMGS__3[[#This Row],[Threads]],2)</f>
        <v>15</v>
      </c>
    </row>
    <row r="11" spans="1:20" x14ac:dyDescent="0.35">
      <c r="A11">
        <v>65536</v>
      </c>
      <c r="B11">
        <v>3</v>
      </c>
      <c r="C11">
        <v>16.067</v>
      </c>
      <c r="D11">
        <f>executionTime_3IMGS__3[[#This Row],[NImgs]]*1000/executionTime_3IMGS__3[[#This Row],[mean]]</f>
        <v>186.71811788137177</v>
      </c>
      <c r="E11">
        <f>$C$2/executionTime_3IMGS__3[[#This Row],[mean]]</f>
        <v>218.89786518951891</v>
      </c>
      <c r="F11">
        <f>LOG(executionTime_3IMGS__3[[#This Row],[Threads]],2)</f>
        <v>16</v>
      </c>
      <c r="H11">
        <v>65536</v>
      </c>
      <c r="I11">
        <v>15</v>
      </c>
      <c r="J11">
        <v>78.171999999999997</v>
      </c>
      <c r="K11">
        <f>executionTime_15IMGS__3[[#This Row],[NImgs]]*1000/executionTime_15IMGS__3[[#This Row],[mean]]</f>
        <v>191.88456224735199</v>
      </c>
      <c r="L11">
        <f>$J$2/executionTime_15IMGS__3[[#This Row],[mean]]</f>
        <v>223.09461188149211</v>
      </c>
      <c r="M11">
        <f>LOG(executionTime_15IMGS__3[[#This Row],[Threads]],2)</f>
        <v>16</v>
      </c>
      <c r="O11">
        <v>65536</v>
      </c>
      <c r="P11">
        <v>30</v>
      </c>
      <c r="Q11">
        <v>140.86000000000001</v>
      </c>
      <c r="R11">
        <f>executionTime_30IMGS__3[[#This Row],[NImgs]]*1000/executionTime_30IMGS__3[[#This Row],[mean]]</f>
        <v>212.97742439301433</v>
      </c>
      <c r="S11">
        <f>$Q$2/executionTime_30IMGS__3[[#This Row],[mean]]</f>
        <v>248.03195607932224</v>
      </c>
      <c r="T11">
        <f>LOG(executionTime_30IMGS__3[[#This Row],[Threads]],2)</f>
        <v>16</v>
      </c>
    </row>
    <row r="12" spans="1:20" x14ac:dyDescent="0.35">
      <c r="A12">
        <v>131072</v>
      </c>
      <c r="B12">
        <v>3</v>
      </c>
      <c r="C12">
        <v>12.049666666666667</v>
      </c>
      <c r="D12">
        <f>executionTime_3IMGS__3[[#This Row],[NImgs]]*1000/executionTime_3IMGS__3[[#This Row],[mean]]</f>
        <v>248.96954272593985</v>
      </c>
      <c r="E12">
        <f>$C$2/executionTime_3IMGS__3[[#This Row],[mean]]</f>
        <v>291.87794959749925</v>
      </c>
      <c r="F12">
        <f>LOG(executionTime_3IMGS__3[[#This Row],[Threads]],2)</f>
        <v>17</v>
      </c>
      <c r="H12">
        <v>131072</v>
      </c>
      <c r="I12">
        <v>15</v>
      </c>
      <c r="J12">
        <v>62.064666666666668</v>
      </c>
      <c r="K12">
        <f>executionTime_15IMGS__3[[#This Row],[NImgs]]*1000/executionTime_15IMGS__3[[#This Row],[mean]]</f>
        <v>241.68340548030548</v>
      </c>
      <c r="L12">
        <f>$J$2/executionTime_15IMGS__3[[#This Row],[mean]]</f>
        <v>280.99324360613122</v>
      </c>
      <c r="M12">
        <f>LOG(executionTime_15IMGS__3[[#This Row],[Threads]],2)</f>
        <v>17</v>
      </c>
      <c r="O12">
        <v>131072</v>
      </c>
      <c r="P12">
        <v>30</v>
      </c>
      <c r="Q12">
        <v>122.91833333333334</v>
      </c>
      <c r="R12">
        <f>executionTime_30IMGS__3[[#This Row],[NImgs]]*1000/executionTime_30IMGS__3[[#This Row],[mean]]</f>
        <v>244.06448726118967</v>
      </c>
      <c r="S12">
        <f>$Q$2/executionTime_30IMGS__3[[#This Row],[mean]]</f>
        <v>284.23572290545212</v>
      </c>
      <c r="T12">
        <f>LOG(executionTime_30IMGS__3[[#This Row],[Threads]],2)</f>
        <v>17</v>
      </c>
    </row>
    <row r="13" spans="1:20" x14ac:dyDescent="0.35">
      <c r="A13">
        <v>262144</v>
      </c>
      <c r="B13">
        <v>3</v>
      </c>
      <c r="C13">
        <v>10.161666666666667</v>
      </c>
      <c r="D13">
        <f>executionTime_3IMGS__3[[#This Row],[NImgs]]*1000/executionTime_3IMGS__3[[#This Row],[mean]]</f>
        <v>295.22716089880265</v>
      </c>
      <c r="E13">
        <f>$C$2/executionTime_3IMGS__3[[#This Row],[mean]]</f>
        <v>346.10779071674597</v>
      </c>
      <c r="F13">
        <f>LOG(executionTime_3IMGS__3[[#This Row],[Threads]],2)</f>
        <v>18</v>
      </c>
      <c r="H13">
        <v>262144</v>
      </c>
      <c r="I13">
        <v>15</v>
      </c>
      <c r="J13">
        <v>54.636333333333333</v>
      </c>
      <c r="K13">
        <f>executionTime_15IMGS__3[[#This Row],[NImgs]]*1000/executionTime_15IMGS__3[[#This Row],[mean]]</f>
        <v>274.54258155439908</v>
      </c>
      <c r="L13">
        <f>$J$2/executionTime_15IMGS__3[[#This Row],[mean]]</f>
        <v>319.19696904989962</v>
      </c>
      <c r="M13">
        <f>LOG(executionTime_15IMGS__3[[#This Row],[Threads]],2)</f>
        <v>18</v>
      </c>
      <c r="O13">
        <v>262144</v>
      </c>
      <c r="P13">
        <v>30</v>
      </c>
      <c r="Q13">
        <v>108.33266666666667</v>
      </c>
      <c r="R13">
        <f>executionTime_30IMGS__3[[#This Row],[NImgs]]*1000/executionTime_30IMGS__3[[#This Row],[mean]]</f>
        <v>276.92478107557582</v>
      </c>
      <c r="S13">
        <f>$Q$2/executionTime_30IMGS__3[[#This Row],[mean]]</f>
        <v>322.50458156665576</v>
      </c>
      <c r="T13">
        <f>LOG(executionTime_30IMGS__3[[#This Row],[Threads]],2)</f>
        <v>18</v>
      </c>
    </row>
    <row r="14" spans="1:20" x14ac:dyDescent="0.35">
      <c r="A14">
        <v>524288</v>
      </c>
      <c r="B14">
        <v>3</v>
      </c>
      <c r="C14">
        <v>8.6053333333333324</v>
      </c>
      <c r="D14">
        <f>executionTime_3IMGS__3[[#This Row],[NImgs]]*1000/executionTime_3IMGS__3[[#This Row],[mean]]</f>
        <v>348.62101022621636</v>
      </c>
      <c r="E14">
        <f>$C$2/executionTime_3IMGS__3[[#This Row],[mean]]</f>
        <v>408.70374961264338</v>
      </c>
      <c r="F14">
        <f>LOG(executionTime_3IMGS__3[[#This Row],[Threads]],2)</f>
        <v>19</v>
      </c>
      <c r="H14">
        <v>524288</v>
      </c>
      <c r="I14">
        <v>15</v>
      </c>
      <c r="J14">
        <v>51.407333333333334</v>
      </c>
      <c r="K14">
        <f>executionTime_15IMGS__3[[#This Row],[NImgs]]*1000/executionTime_15IMGS__3[[#This Row],[mean]]</f>
        <v>291.78716395844953</v>
      </c>
      <c r="L14">
        <f>$J$2/executionTime_15IMGS__3[[#This Row],[mean]]</f>
        <v>339.2463850812465</v>
      </c>
      <c r="M14">
        <f>LOG(executionTime_15IMGS__3[[#This Row],[Threads]],2)</f>
        <v>19</v>
      </c>
      <c r="O14">
        <v>524288</v>
      </c>
      <c r="P14">
        <v>30</v>
      </c>
      <c r="Q14">
        <v>106.62766666666667</v>
      </c>
      <c r="R14">
        <f>executionTime_30IMGS__3[[#This Row],[NImgs]]*1000/executionTime_30IMGS__3[[#This Row],[mean]]</f>
        <v>281.35286964296319</v>
      </c>
      <c r="S14">
        <f>$Q$2/executionTime_30IMGS__3[[#This Row],[mean]]</f>
        <v>327.66150123638954</v>
      </c>
      <c r="T14">
        <f>LOG(executionTime_30IMGS__3[[#This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6C59-3C26-4E5C-9A4B-9399A14A5B22}">
  <dimension ref="A1:K7"/>
  <sheetViews>
    <sheetView tabSelected="1" workbookViewId="0">
      <selection activeCell="X27" sqref="X27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81640625" bestFit="1" customWidth="1"/>
    <col min="5" max="5" width="17.1796875" bestFit="1" customWidth="1"/>
    <col min="6" max="6" width="8.26953125" bestFit="1" customWidth="1"/>
    <col min="7" max="7" width="11.81640625" bestFit="1" customWidth="1"/>
    <col min="9" max="9" width="17.1796875" bestFit="1" customWidth="1"/>
    <col min="10" max="10" width="8.26953125" bestFit="1" customWidth="1"/>
    <col min="11" max="11" width="11.8164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468.02300000000002</v>
      </c>
      <c r="E2">
        <v>32</v>
      </c>
      <c r="F2">
        <v>15</v>
      </c>
      <c r="G2">
        <v>2279.6179999999999</v>
      </c>
      <c r="I2">
        <v>32</v>
      </c>
      <c r="J2">
        <v>30</v>
      </c>
      <c r="K2">
        <v>4463.53</v>
      </c>
    </row>
    <row r="3" spans="1:11" x14ac:dyDescent="0.35">
      <c r="A3">
        <v>64</v>
      </c>
      <c r="B3">
        <v>3</v>
      </c>
      <c r="C3">
        <v>482.33566666666667</v>
      </c>
      <c r="E3">
        <v>64</v>
      </c>
      <c r="F3">
        <v>15</v>
      </c>
      <c r="G3">
        <v>2260.3946666666666</v>
      </c>
      <c r="I3">
        <v>64</v>
      </c>
      <c r="J3">
        <v>30</v>
      </c>
      <c r="K3">
        <v>4448.0503333333336</v>
      </c>
    </row>
    <row r="4" spans="1:11" x14ac:dyDescent="0.35">
      <c r="A4">
        <v>128</v>
      </c>
      <c r="B4">
        <v>3</v>
      </c>
      <c r="C4">
        <v>502.00700000000001</v>
      </c>
      <c r="E4">
        <v>128</v>
      </c>
      <c r="F4">
        <v>15</v>
      </c>
      <c r="G4">
        <v>2320.5686666666666</v>
      </c>
      <c r="I4">
        <v>128</v>
      </c>
      <c r="J4">
        <v>30</v>
      </c>
      <c r="K4">
        <v>4542.7873333333328</v>
      </c>
    </row>
    <row r="5" spans="1:11" x14ac:dyDescent="0.35">
      <c r="A5">
        <v>256</v>
      </c>
      <c r="B5">
        <v>3</v>
      </c>
      <c r="C5">
        <v>514.08266666666668</v>
      </c>
      <c r="E5">
        <v>256</v>
      </c>
      <c r="F5">
        <v>15</v>
      </c>
      <c r="G5">
        <v>2426.8583333333336</v>
      </c>
      <c r="I5">
        <v>256</v>
      </c>
      <c r="J5">
        <v>30</v>
      </c>
      <c r="K5">
        <v>4674.4926666666661</v>
      </c>
    </row>
    <row r="6" spans="1:11" x14ac:dyDescent="0.35">
      <c r="A6">
        <v>512</v>
      </c>
      <c r="B6">
        <v>3</v>
      </c>
      <c r="C6">
        <v>528.04066666666665</v>
      </c>
      <c r="E6">
        <v>512</v>
      </c>
      <c r="F6">
        <v>15</v>
      </c>
      <c r="G6">
        <v>2515.0073333333335</v>
      </c>
      <c r="I6">
        <v>512</v>
      </c>
      <c r="J6">
        <v>30</v>
      </c>
      <c r="K6">
        <v>4790.4886666666671</v>
      </c>
    </row>
    <row r="7" spans="1:11" x14ac:dyDescent="0.35">
      <c r="A7">
        <v>1024</v>
      </c>
      <c r="B7">
        <v>3</v>
      </c>
      <c r="C7">
        <v>541.28200000000004</v>
      </c>
      <c r="E7">
        <v>1024</v>
      </c>
      <c r="F7">
        <v>15</v>
      </c>
      <c r="G7">
        <v>2631.2336666666665</v>
      </c>
      <c r="I7">
        <v>1024</v>
      </c>
      <c r="J7">
        <v>30</v>
      </c>
      <c r="K7">
        <v>5049.5810000000001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108A-D803-4C05-9CCF-804900C6EFF0}">
  <dimension ref="A1:T13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256</v>
      </c>
      <c r="B2">
        <v>3</v>
      </c>
      <c r="C2">
        <v>1908.1446666666666</v>
      </c>
      <c r="D2">
        <f>executionTime_3IMGS__4[[#This Row],[NImgs]]*1000/executionTime_3IMGS__4[[#This Row],[mean]]</f>
        <v>1.572207837491008</v>
      </c>
      <c r="E2">
        <f>$C$2/executionTime_3IMGS__4[[#This Row],[mean]]</f>
        <v>1</v>
      </c>
      <c r="F2">
        <f>LOG(executionTime_3IMGS__4[[#This Row],[Threads]],2)</f>
        <v>8</v>
      </c>
      <c r="H2">
        <v>256</v>
      </c>
      <c r="I2">
        <v>15</v>
      </c>
      <c r="J2">
        <v>9274.0013333333336</v>
      </c>
      <c r="K2">
        <f>executionTime_15IMGS__4[[#This Row],[NImgs]]*1000/executionTime_15IMGS__4[[#This Row],[mean]]</f>
        <v>1.6174248267666125</v>
      </c>
      <c r="L2">
        <f>$J$2/executionTime_15IMGS__4[[#This Row],[mean]]</f>
        <v>1</v>
      </c>
      <c r="M2">
        <f>LOG(executionTime_15IMGS__4[[#This Row],[Threads]],2)</f>
        <v>8</v>
      </c>
      <c r="O2">
        <v>256</v>
      </c>
      <c r="P2">
        <v>30</v>
      </c>
      <c r="Q2">
        <v>18320.315999999999</v>
      </c>
      <c r="R2">
        <f>executionTime_30IMGS__4[[#This Row],[NImgs]]*1000/executionTime_30IMGS__4[[#This Row],[mean]]</f>
        <v>1.6375263396111728</v>
      </c>
      <c r="S2">
        <f>$Q$2/executionTime_30IMGS__4[[#This Row],[mean]]</f>
        <v>1</v>
      </c>
      <c r="T2">
        <f>LOG(executionTime_30IMGS__4[[#This Row],[Threads]],2)</f>
        <v>8</v>
      </c>
    </row>
    <row r="3" spans="1:20" x14ac:dyDescent="0.35">
      <c r="A3">
        <v>512</v>
      </c>
      <c r="B3">
        <v>3</v>
      </c>
      <c r="C3">
        <v>983.82033333333334</v>
      </c>
      <c r="D3">
        <f>executionTime_3IMGS__4[[#This Row],[NImgs]]*1000/executionTime_3IMGS__4[[#This Row],[mean]]</f>
        <v>3.0493372604279712</v>
      </c>
      <c r="E3">
        <f>$C$2/executionTime_3IMGS__4[[#This Row],[mean]]</f>
        <v>1.9395255434511924</v>
      </c>
      <c r="F3">
        <f>LOG(executionTime_3IMGS__4[[#This Row],[Threads]],2)</f>
        <v>9</v>
      </c>
      <c r="H3">
        <v>512</v>
      </c>
      <c r="I3">
        <v>15</v>
      </c>
      <c r="J3">
        <v>4697.8826666666664</v>
      </c>
      <c r="K3">
        <f>executionTime_15IMGS__4[[#This Row],[NImgs]]*1000/executionTime_15IMGS__4[[#This Row],[mean]]</f>
        <v>3.1929277643375231</v>
      </c>
      <c r="L3">
        <f>$J$2/executionTime_15IMGS__4[[#This Row],[mean]]</f>
        <v>1.9740810895802139</v>
      </c>
      <c r="M3">
        <f>LOG(executionTime_15IMGS__4[[#This Row],[Threads]],2)</f>
        <v>9</v>
      </c>
      <c r="O3">
        <v>512</v>
      </c>
      <c r="P3">
        <v>30</v>
      </c>
      <c r="Q3">
        <v>9311.0183333333334</v>
      </c>
      <c r="R3">
        <f>executionTime_30IMGS__4[[#This Row],[NImgs]]*1000/executionTime_30IMGS__4[[#This Row],[mean]]</f>
        <v>3.2219891451185703</v>
      </c>
      <c r="S3">
        <f>$Q$2/executionTime_30IMGS__4[[#This Row],[mean]]</f>
        <v>1.9675953095714018</v>
      </c>
      <c r="T3">
        <f>LOG(executionTime_30IMGS__4[[#This Row],[Threads]],2)</f>
        <v>9</v>
      </c>
    </row>
    <row r="4" spans="1:20" x14ac:dyDescent="0.35">
      <c r="A4">
        <v>1024</v>
      </c>
      <c r="B4">
        <v>3</v>
      </c>
      <c r="C4">
        <v>505.00333333333333</v>
      </c>
      <c r="D4">
        <f>executionTime_3IMGS__4[[#This Row],[NImgs]]*1000/executionTime_3IMGS__4[[#This Row],[mean]]</f>
        <v>5.9405548478227868</v>
      </c>
      <c r="E4">
        <f>$C$2/executionTime_3IMGS__4[[#This Row],[mean]]</f>
        <v>3.778479349971287</v>
      </c>
      <c r="F4">
        <f>LOG(executionTime_3IMGS__4[[#This Row],[Threads]],2)</f>
        <v>10</v>
      </c>
      <c r="H4">
        <v>1024</v>
      </c>
      <c r="I4">
        <v>15</v>
      </c>
      <c r="J4">
        <v>2429.3036666666667</v>
      </c>
      <c r="K4">
        <f>executionTime_15IMGS__4[[#This Row],[NImgs]]*1000/executionTime_15IMGS__4[[#This Row],[mean]]</f>
        <v>6.1746088831216515</v>
      </c>
      <c r="L4">
        <f>$J$2/executionTime_15IMGS__4[[#This Row],[mean]]</f>
        <v>3.8175554009921364</v>
      </c>
      <c r="M4">
        <f>LOG(executionTime_15IMGS__4[[#This Row],[Threads]],2)</f>
        <v>10</v>
      </c>
      <c r="O4">
        <v>1024</v>
      </c>
      <c r="P4">
        <v>30</v>
      </c>
      <c r="Q4">
        <v>4697.4503333333332</v>
      </c>
      <c r="R4">
        <f>executionTime_30IMGS__4[[#This Row],[NImgs]]*1000/executionTime_30IMGS__4[[#This Row],[mean]]</f>
        <v>6.3864432556356281</v>
      </c>
      <c r="S4">
        <f>$Q$2/executionTime_30IMGS__4[[#This Row],[mean]]</f>
        <v>3.9000552853104495</v>
      </c>
      <c r="T4">
        <f>LOG(executionTime_30IMGS__4[[#This Row],[Threads]],2)</f>
        <v>10</v>
      </c>
    </row>
    <row r="5" spans="1:20" x14ac:dyDescent="0.35">
      <c r="A5">
        <v>2048</v>
      </c>
      <c r="B5">
        <v>3</v>
      </c>
      <c r="C5">
        <v>264.24133333333333</v>
      </c>
      <c r="D5">
        <f>executionTime_3IMGS__4[[#This Row],[NImgs]]*1000/executionTime_3IMGS__4[[#This Row],[mean]]</f>
        <v>11.353257880422442</v>
      </c>
      <c r="E5">
        <f>$C$2/executionTime_3IMGS__4[[#This Row],[mean]]</f>
        <v>7.2212194912731285</v>
      </c>
      <c r="F5">
        <f>LOG(executionTime_3IMGS__4[[#This Row],[Threads]],2)</f>
        <v>11</v>
      </c>
      <c r="H5">
        <v>2048</v>
      </c>
      <c r="I5">
        <v>15</v>
      </c>
      <c r="J5">
        <v>1230.2976666666666</v>
      </c>
      <c r="K5">
        <f>executionTime_15IMGS__4[[#This Row],[NImgs]]*1000/executionTime_15IMGS__4[[#This Row],[mean]]</f>
        <v>12.192171379663405</v>
      </c>
      <c r="L5">
        <f>$J$2/executionTime_15IMGS__4[[#This Row],[mean]]</f>
        <v>7.538014242081795</v>
      </c>
      <c r="M5">
        <f>LOG(executionTime_15IMGS__4[[#This Row],[Threads]],2)</f>
        <v>11</v>
      </c>
      <c r="O5">
        <v>2048</v>
      </c>
      <c r="P5">
        <v>30</v>
      </c>
      <c r="Q5">
        <v>2421.9780000000001</v>
      </c>
      <c r="R5">
        <f>executionTime_30IMGS__4[[#This Row],[NImgs]]*1000/executionTime_30IMGS__4[[#This Row],[mean]]</f>
        <v>12.386569985359074</v>
      </c>
      <c r="S5">
        <f>$Q$2/executionTime_30IMGS__4[[#This Row],[mean]]</f>
        <v>7.5641958762631196</v>
      </c>
      <c r="T5">
        <f>LOG(executionTime_30IMGS__4[[#This Row],[Threads]],2)</f>
        <v>11</v>
      </c>
    </row>
    <row r="6" spans="1:20" x14ac:dyDescent="0.35">
      <c r="A6">
        <v>4096</v>
      </c>
      <c r="B6">
        <v>3</v>
      </c>
      <c r="C6">
        <v>134.04500000000002</v>
      </c>
      <c r="D6">
        <f>executionTime_3IMGS__4[[#This Row],[NImgs]]*1000/executionTime_3IMGS__4[[#This Row],[mean]]</f>
        <v>22.380543847215485</v>
      </c>
      <c r="E6">
        <f>$C$2/executionTime_3IMGS__4[[#This Row],[mean]]</f>
        <v>14.235105126387902</v>
      </c>
      <c r="F6">
        <f>LOG(executionTime_3IMGS__4[[#This Row],[Threads]],2)</f>
        <v>12</v>
      </c>
      <c r="H6">
        <v>4096</v>
      </c>
      <c r="I6">
        <v>15</v>
      </c>
      <c r="J6">
        <v>621.31933333333336</v>
      </c>
      <c r="K6">
        <f>executionTime_15IMGS__4[[#This Row],[NImgs]]*1000/executionTime_15IMGS__4[[#This Row],[mean]]</f>
        <v>24.142174877330927</v>
      </c>
      <c r="L6">
        <f>$J$2/executionTime_15IMGS__4[[#This Row],[mean]]</f>
        <v>14.926304133462235</v>
      </c>
      <c r="M6">
        <f>LOG(executionTime_15IMGS__4[[#This Row],[Threads]],2)</f>
        <v>12</v>
      </c>
      <c r="O6">
        <v>4096</v>
      </c>
      <c r="P6">
        <v>30</v>
      </c>
      <c r="Q6">
        <v>1223.3973333333333</v>
      </c>
      <c r="R6">
        <f>executionTime_30IMGS__4[[#This Row],[NImgs]]*1000/executionTime_30IMGS__4[[#This Row],[mean]]</f>
        <v>24.521877874509016</v>
      </c>
      <c r="S6">
        <f>$Q$2/executionTime_30IMGS__4[[#This Row],[mean]]</f>
        <v>14.974951719147118</v>
      </c>
      <c r="T6">
        <f>LOG(executionTime_30IMGS__4[[#This Row],[Threads]],2)</f>
        <v>12</v>
      </c>
    </row>
    <row r="7" spans="1:20" x14ac:dyDescent="0.35">
      <c r="A7">
        <v>8192</v>
      </c>
      <c r="B7">
        <v>3</v>
      </c>
      <c r="C7">
        <v>71.584999999999994</v>
      </c>
      <c r="D7">
        <f>executionTime_3IMGS__4[[#This Row],[NImgs]]*1000/executionTime_3IMGS__4[[#This Row],[mean]]</f>
        <v>41.90822099601872</v>
      </c>
      <c r="E7">
        <f>$C$2/executionTime_3IMGS__4[[#This Row],[mean]]</f>
        <v>26.655649461013713</v>
      </c>
      <c r="F7">
        <f>LOG(executionTime_3IMGS__4[[#This Row],[Threads]],2)</f>
        <v>13</v>
      </c>
      <c r="H7">
        <v>8192</v>
      </c>
      <c r="I7">
        <v>15</v>
      </c>
      <c r="J7">
        <v>323.86066666666665</v>
      </c>
      <c r="K7">
        <f>executionTime_15IMGS__4[[#This Row],[NImgs]]*1000/executionTime_15IMGS__4[[#This Row],[mean]]</f>
        <v>46.316214174408337</v>
      </c>
      <c r="L7">
        <f>$J$2/executionTime_15IMGS__4[[#This Row],[mean]]</f>
        <v>28.635775467227678</v>
      </c>
      <c r="M7">
        <f>LOG(executionTime_15IMGS__4[[#This Row],[Threads]],2)</f>
        <v>13</v>
      </c>
      <c r="O7">
        <v>8192</v>
      </c>
      <c r="P7">
        <v>30</v>
      </c>
      <c r="Q7">
        <v>620.89</v>
      </c>
      <c r="R7">
        <f>executionTime_30IMGS__4[[#This Row],[NImgs]]*1000/executionTime_30IMGS__4[[#This Row],[mean]]</f>
        <v>48.317737441414742</v>
      </c>
      <c r="S7">
        <f>$Q$2/executionTime_30IMGS__4[[#This Row],[mean]]</f>
        <v>29.50654061105832</v>
      </c>
      <c r="T7">
        <f>LOG(executionTime_30IMGS__4[[#This Row],[Threads]],2)</f>
        <v>13</v>
      </c>
    </row>
    <row r="8" spans="1:20" x14ac:dyDescent="0.35">
      <c r="A8">
        <v>16384</v>
      </c>
      <c r="B8">
        <v>3</v>
      </c>
      <c r="C8">
        <v>39.736666666666665</v>
      </c>
      <c r="D8">
        <f>executionTime_3IMGS__4[[#This Row],[NImgs]]*1000/executionTime_3IMGS__4[[#This Row],[mean]]</f>
        <v>75.497022061907558</v>
      </c>
      <c r="E8">
        <f>$C$2/executionTime_3IMGS__4[[#This Row],[mean]]</f>
        <v>48.01974666554819</v>
      </c>
      <c r="F8">
        <f>LOG(executionTime_3IMGS__4[[#This Row],[Threads]],2)</f>
        <v>14</v>
      </c>
      <c r="H8">
        <v>16384</v>
      </c>
      <c r="I8">
        <v>15</v>
      </c>
      <c r="J8">
        <v>170.15366666666668</v>
      </c>
      <c r="K8">
        <f>executionTime_15IMGS__4[[#This Row],[NImgs]]*1000/executionTime_15IMGS__4[[#This Row],[mean]]</f>
        <v>88.155608361853297</v>
      </c>
      <c r="L8">
        <f>$J$2/executionTime_15IMGS__4[[#This Row],[mean]]</f>
        <v>54.503681965909244</v>
      </c>
      <c r="M8">
        <f>LOG(executionTime_15IMGS__4[[#This Row],[Threads]],2)</f>
        <v>14</v>
      </c>
      <c r="O8">
        <v>16384</v>
      </c>
      <c r="P8">
        <v>30</v>
      </c>
      <c r="Q8">
        <v>334.81</v>
      </c>
      <c r="R8">
        <f>executionTime_30IMGS__4[[#This Row],[NImgs]]*1000/executionTime_30IMGS__4[[#This Row],[mean]]</f>
        <v>89.603058451061798</v>
      </c>
      <c r="S8">
        <f>$Q$2/executionTime_30IMGS__4[[#This Row],[mean]]</f>
        <v>54.718544846330751</v>
      </c>
      <c r="T8">
        <f>LOG(executionTime_30IMGS__4[[#This Row],[Threads]],2)</f>
        <v>14</v>
      </c>
    </row>
    <row r="9" spans="1:20" x14ac:dyDescent="0.35">
      <c r="A9">
        <v>32768</v>
      </c>
      <c r="B9">
        <v>3</v>
      </c>
      <c r="C9">
        <v>26.267666666666667</v>
      </c>
      <c r="D9">
        <f>executionTime_3IMGS__4[[#This Row],[NImgs]]*1000/executionTime_3IMGS__4[[#This Row],[mean]]</f>
        <v>114.20884991688133</v>
      </c>
      <c r="E9">
        <f>$C$2/executionTime_3IMGS__4[[#This Row],[mean]]</f>
        <v>72.642335951676969</v>
      </c>
      <c r="F9">
        <f>LOG(executionTime_3IMGS__4[[#This Row],[Threads]],2)</f>
        <v>15</v>
      </c>
      <c r="H9">
        <v>32768</v>
      </c>
      <c r="I9">
        <v>15</v>
      </c>
      <c r="J9">
        <v>100.175</v>
      </c>
      <c r="K9">
        <f>executionTime_15IMGS__4[[#This Row],[NImgs]]*1000/executionTime_15IMGS__4[[#This Row],[mean]]</f>
        <v>149.73795857249814</v>
      </c>
      <c r="L9">
        <f>$J$2/executionTime_15IMGS__4[[#This Row],[mean]]</f>
        <v>92.578001830130617</v>
      </c>
      <c r="M9">
        <f>LOG(executionTime_15IMGS__4[[#This Row],[Threads]],2)</f>
        <v>15</v>
      </c>
      <c r="O9">
        <v>32768</v>
      </c>
      <c r="P9">
        <v>30</v>
      </c>
      <c r="Q9">
        <v>196.91766666666666</v>
      </c>
      <c r="R9">
        <f>executionTime_30IMGS__4[[#This Row],[NImgs]]*1000/executionTime_30IMGS__4[[#This Row],[mean]]</f>
        <v>152.34793560083486</v>
      </c>
      <c r="S9">
        <f>$Q$2/executionTime_30IMGS__4[[#This Row],[mean]]</f>
        <v>93.035410738498157</v>
      </c>
      <c r="T9">
        <f>LOG(executionTime_30IMGS__4[[#This Row],[Threads]],2)</f>
        <v>15</v>
      </c>
    </row>
    <row r="10" spans="1:20" x14ac:dyDescent="0.35">
      <c r="A10">
        <v>65536</v>
      </c>
      <c r="B10">
        <v>3</v>
      </c>
      <c r="C10">
        <v>18.267666666666667</v>
      </c>
      <c r="D10">
        <f>executionTime_3IMGS__4[[#This Row],[NImgs]]*1000/executionTime_3IMGS__4[[#This Row],[mean]]</f>
        <v>164.22458624527854</v>
      </c>
      <c r="E10">
        <f>$C$2/executionTime_3IMGS__4[[#This Row],[mean]]</f>
        <v>104.45475612648941</v>
      </c>
      <c r="F10">
        <f>LOG(executionTime_3IMGS__4[[#This Row],[Threads]],2)</f>
        <v>16</v>
      </c>
      <c r="H10">
        <v>65536</v>
      </c>
      <c r="I10">
        <v>15</v>
      </c>
      <c r="J10">
        <v>68.760333333333335</v>
      </c>
      <c r="K10">
        <f>executionTime_15IMGS__4[[#This Row],[NImgs]]*1000/executionTime_15IMGS__4[[#This Row],[mean]]</f>
        <v>218.14902972159337</v>
      </c>
      <c r="L10">
        <f>$J$2/executionTime_15IMGS__4[[#This Row],[mean]]</f>
        <v>134.87429283356198</v>
      </c>
      <c r="M10">
        <f>LOG(executionTime_15IMGS__4[[#This Row],[Threads]],2)</f>
        <v>16</v>
      </c>
      <c r="O10">
        <v>65536</v>
      </c>
      <c r="P10">
        <v>30</v>
      </c>
      <c r="Q10">
        <v>129.27733333333333</v>
      </c>
      <c r="R10">
        <f>executionTime_30IMGS__4[[#This Row],[NImgs]]*1000/executionTime_30IMGS__4[[#This Row],[mean]]</f>
        <v>232.05924214608388</v>
      </c>
      <c r="S10">
        <f>$Q$2/executionTime_30IMGS__4[[#This Row],[mean]]</f>
        <v>141.71328822789249</v>
      </c>
      <c r="T10">
        <f>LOG(executionTime_30IMGS__4[[#This Row],[Threads]],2)</f>
        <v>16</v>
      </c>
    </row>
    <row r="11" spans="1:20" x14ac:dyDescent="0.35">
      <c r="A11">
        <v>131072</v>
      </c>
      <c r="B11">
        <v>3</v>
      </c>
      <c r="C11">
        <v>17.705333333333332</v>
      </c>
      <c r="D11">
        <f>executionTime_3IMGS__4[[#This Row],[NImgs]]*1000/executionTime_3IMGS__4[[#This Row],[mean]]</f>
        <v>169.44046991490325</v>
      </c>
      <c r="E11">
        <f>$C$2/executionTime_3IMGS__4[[#This Row],[mean]]</f>
        <v>107.77230966187213</v>
      </c>
      <c r="F11">
        <f>LOG(executionTime_3IMGS__4[[#This Row],[Threads]],2)</f>
        <v>17</v>
      </c>
      <c r="H11">
        <v>131072</v>
      </c>
      <c r="I11">
        <v>15</v>
      </c>
      <c r="J11">
        <v>54.928000000000004</v>
      </c>
      <c r="K11">
        <f>executionTime_15IMGS__4[[#This Row],[NImgs]]*1000/executionTime_15IMGS__4[[#This Row],[mean]]</f>
        <v>273.08476551121464</v>
      </c>
      <c r="L11">
        <f>$J$2/executionTime_15IMGS__4[[#This Row],[mean]]</f>
        <v>168.83923196426838</v>
      </c>
      <c r="M11">
        <f>LOG(executionTime_15IMGS__4[[#This Row],[Threads]],2)</f>
        <v>17</v>
      </c>
      <c r="O11">
        <v>131072</v>
      </c>
      <c r="P11">
        <v>30</v>
      </c>
      <c r="Q11">
        <v>107.37433333333333</v>
      </c>
      <c r="R11">
        <f>executionTime_30IMGS__4[[#This Row],[NImgs]]*1000/executionTime_30IMGS__4[[#This Row],[mean]]</f>
        <v>279.39637964380069</v>
      </c>
      <c r="S11">
        <f>$Q$2/executionTime_30IMGS__4[[#This Row],[mean]]</f>
        <v>170.62099881101318</v>
      </c>
      <c r="T11">
        <f>LOG(executionTime_30IMGS__4[[#This Row],[Threads]],2)</f>
        <v>17</v>
      </c>
    </row>
    <row r="12" spans="1:20" x14ac:dyDescent="0.35">
      <c r="A12">
        <v>262144</v>
      </c>
      <c r="B12">
        <v>3</v>
      </c>
      <c r="C12">
        <v>13.250333333333334</v>
      </c>
      <c r="D12">
        <f>executionTime_3IMGS__4[[#This Row],[NImgs]]*1000/executionTime_3IMGS__4[[#This Row],[mean]]</f>
        <v>226.40939850569796</v>
      </c>
      <c r="E12">
        <f>$C$2/executionTime_3IMGS__4[[#This Row],[mean]]</f>
        <v>144.00729541395185</v>
      </c>
      <c r="F12">
        <f>LOG(executionTime_3IMGS__4[[#This Row],[Threads]],2)</f>
        <v>18</v>
      </c>
      <c r="H12">
        <v>262144</v>
      </c>
      <c r="I12">
        <v>15</v>
      </c>
      <c r="J12">
        <v>42.975333333333332</v>
      </c>
      <c r="K12">
        <f>executionTime_15IMGS__4[[#This Row],[NImgs]]*1000/executionTime_15IMGS__4[[#This Row],[mean]]</f>
        <v>349.03743232552006</v>
      </c>
      <c r="L12">
        <f>$J$2/executionTime_15IMGS__4[[#This Row],[mean]]</f>
        <v>215.79824085134109</v>
      </c>
      <c r="M12">
        <f>LOG(executionTime_15IMGS__4[[#This Row],[Threads]],2)</f>
        <v>18</v>
      </c>
      <c r="O12">
        <v>262144</v>
      </c>
      <c r="P12">
        <v>30</v>
      </c>
      <c r="Q12">
        <v>85.439000000000007</v>
      </c>
      <c r="R12">
        <f>executionTime_30IMGS__4[[#This Row],[NImgs]]*1000/executionTime_30IMGS__4[[#This Row],[mean]]</f>
        <v>351.12770514636168</v>
      </c>
      <c r="S12">
        <f>$Q$2/executionTime_30IMGS__4[[#This Row],[mean]]</f>
        <v>214.42568382120575</v>
      </c>
      <c r="T12">
        <f>LOG(executionTime_30IMGS__4[[#This Row],[Threads]],2)</f>
        <v>18</v>
      </c>
    </row>
    <row r="13" spans="1:20" x14ac:dyDescent="0.35">
      <c r="A13">
        <v>524288</v>
      </c>
      <c r="B13">
        <v>3</v>
      </c>
      <c r="C13">
        <v>12.186999999999999</v>
      </c>
      <c r="D13">
        <f>executionTime_3IMGS__4[[#This Row],[NImgs]]*1000/executionTime_3IMGS__4[[#This Row],[mean]]</f>
        <v>246.16394518749487</v>
      </c>
      <c r="E13">
        <f>$C$2/executionTime_3IMGS__4[[#This Row],[mean]]</f>
        <v>156.57213971171467</v>
      </c>
      <c r="F13">
        <f>LOG(executionTime_3IMGS__4[[#This Row],[Threads]],2)</f>
        <v>19</v>
      </c>
      <c r="H13">
        <v>524288</v>
      </c>
      <c r="I13">
        <v>15</v>
      </c>
      <c r="J13">
        <v>39.519333333333336</v>
      </c>
      <c r="K13">
        <f>executionTime_15IMGS__4[[#This Row],[NImgs]]*1000/executionTime_15IMGS__4[[#This Row],[mean]]</f>
        <v>379.56105872231313</v>
      </c>
      <c r="L13">
        <f>$J$2/executionTime_15IMGS__4[[#This Row],[mean]]</f>
        <v>234.66998431147624</v>
      </c>
      <c r="M13">
        <f>LOG(executionTime_15IMGS__4[[#This Row],[Threads]],2)</f>
        <v>19</v>
      </c>
      <c r="O13">
        <v>524288</v>
      </c>
      <c r="P13">
        <v>30</v>
      </c>
      <c r="Q13">
        <v>71.722999999999999</v>
      </c>
      <c r="R13">
        <f>executionTime_30IMGS__4[[#This Row],[NImgs]]*1000/executionTime_30IMGS__4[[#This Row],[mean]]</f>
        <v>418.27586687673409</v>
      </c>
      <c r="S13">
        <f>$Q$2/executionTime_30IMGS__4[[#This Row],[mean]]</f>
        <v>255.43153521185673</v>
      </c>
      <c r="T13">
        <f>LOG(executionTime_30IMGS__4[[#This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D18B-8708-4B62-AEC9-7E43AF4E3DAB}">
  <dimension ref="A1:T10"/>
  <sheetViews>
    <sheetView workbookViewId="0">
      <selection activeCell="E17" sqref="E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212.10766666666666</v>
      </c>
      <c r="D2">
        <f>executionTime_30IMGS__5[[#This Row],[NImgs]]*1000/executionTime_30IMGS__5[[#This Row],[mean]]</f>
        <v>141.43760322980626</v>
      </c>
      <c r="E2">
        <f>$C$2/executionTime_30IMGS__5[[#This Row],[mean]]</f>
        <v>1</v>
      </c>
      <c r="F2">
        <f>LOG(executionTime_30IMGS__5[[#This Row],[Threads]],2)</f>
        <v>15</v>
      </c>
      <c r="H2">
        <v>32768</v>
      </c>
      <c r="I2">
        <v>100</v>
      </c>
      <c r="J2">
        <v>647.22166666666669</v>
      </c>
      <c r="K2">
        <f>executionTime_100IMGS[[#This Row],[NImgs]]*1000/executionTime_100IMGS[[#This Row],[mean]]</f>
        <v>154.50657039190591</v>
      </c>
      <c r="L2">
        <f>$J$2/executionTime_100IMGS[[#This Row],[mean]]</f>
        <v>1</v>
      </c>
      <c r="M2">
        <f>LOG(executionTime_100IMGS[[#This Row],[Threads]],2)</f>
        <v>15</v>
      </c>
      <c r="O2">
        <v>32768</v>
      </c>
      <c r="P2">
        <v>200</v>
      </c>
      <c r="Q2">
        <v>1236.2103333333334</v>
      </c>
      <c r="R2">
        <f>executionTime_200IMGS[[#This Row],[NImgs]]*1000/executionTime_200IMGS[[#This Row],[mean]]</f>
        <v>161.78476640032397</v>
      </c>
      <c r="S2">
        <f>$Q$2/executionTime_200IMGS[[#This Row],[mean]]</f>
        <v>1</v>
      </c>
      <c r="T2">
        <f>LOG(executionTime_200IMGS[[#This Row],[Threads]],2)</f>
        <v>15</v>
      </c>
    </row>
    <row r="3" spans="1:20" x14ac:dyDescent="0.35">
      <c r="A3">
        <v>65536</v>
      </c>
      <c r="B3">
        <v>30</v>
      </c>
      <c r="C3">
        <v>126.18833333333333</v>
      </c>
      <c r="D3">
        <f>executionTime_30IMGS__5[[#This Row],[NImgs]]*1000/executionTime_30IMGS__5[[#This Row],[mean]]</f>
        <v>237.73988614901009</v>
      </c>
      <c r="E3">
        <f>$C$2/executionTime_30IMGS__5[[#This Row],[mean]]</f>
        <v>1.6808817508221838</v>
      </c>
      <c r="F3">
        <f>LOG(executionTime_30IMGS__5[[#This Row],[Threads]],2)</f>
        <v>16</v>
      </c>
      <c r="H3">
        <v>65536</v>
      </c>
      <c r="I3">
        <v>100</v>
      </c>
      <c r="J3">
        <v>431.7643333333333</v>
      </c>
      <c r="K3">
        <f>executionTime_100IMGS[[#This Row],[NImgs]]*1000/executionTime_100IMGS[[#This Row],[mean]]</f>
        <v>231.60782927106069</v>
      </c>
      <c r="L3">
        <f>$J$2/executionTime_100IMGS[[#This Row],[mean]]</f>
        <v>1.4990160527386469</v>
      </c>
      <c r="M3">
        <f>LOG(executionTime_100IMGS[[#This Row],[Threads]],2)</f>
        <v>16</v>
      </c>
      <c r="O3">
        <v>65536</v>
      </c>
      <c r="P3">
        <v>200</v>
      </c>
      <c r="Q3">
        <v>1249.3803333333333</v>
      </c>
      <c r="R3">
        <f>executionTime_200IMGS[[#This Row],[NImgs]]*1000/executionTime_200IMGS[[#This Row],[mean]]</f>
        <v>160.07935667308141</v>
      </c>
      <c r="S3">
        <f>$Q$2/executionTime_200IMGS[[#This Row],[mean]]</f>
        <v>0.98945877436307772</v>
      </c>
      <c r="T3">
        <f>LOG(executionTime_200IMGS[[#This Row],[Threads]],2)</f>
        <v>16</v>
      </c>
    </row>
    <row r="4" spans="1:20" x14ac:dyDescent="0.35">
      <c r="A4">
        <v>131072</v>
      </c>
      <c r="B4">
        <v>30</v>
      </c>
      <c r="C4">
        <v>107.131</v>
      </c>
      <c r="D4">
        <f>executionTime_30IMGS__5[[#This Row],[NImgs]]*1000/executionTime_30IMGS__5[[#This Row],[mean]]</f>
        <v>280.0309900962373</v>
      </c>
      <c r="E4">
        <f>$C$2/executionTime_30IMGS__5[[#This Row],[mean]]</f>
        <v>1.9798906634556446</v>
      </c>
      <c r="F4">
        <f>LOG(executionTime_30IMGS__5[[#This Row],[Threads]],2)</f>
        <v>17</v>
      </c>
      <c r="H4">
        <v>131072</v>
      </c>
      <c r="I4">
        <v>100</v>
      </c>
      <c r="J4">
        <v>387.51066666666668</v>
      </c>
      <c r="K4">
        <f>executionTime_100IMGS[[#This Row],[NImgs]]*1000/executionTime_100IMGS[[#This Row],[mean]]</f>
        <v>258.05741261315819</v>
      </c>
      <c r="L4">
        <f>$J$2/executionTime_100IMGS[[#This Row],[mean]]</f>
        <v>1.6702034868717592</v>
      </c>
      <c r="M4">
        <f>LOG(executionTime_100IMGS[[#This Row],[Threads]],2)</f>
        <v>17</v>
      </c>
      <c r="O4">
        <v>131072</v>
      </c>
      <c r="P4">
        <v>200</v>
      </c>
      <c r="Q4">
        <v>763.38499999999999</v>
      </c>
      <c r="R4">
        <f>executionTime_200IMGS[[#This Row],[NImgs]]*1000/executionTime_200IMGS[[#This Row],[mean]]</f>
        <v>261.99100060912906</v>
      </c>
      <c r="S4">
        <f>$Q$2/executionTime_200IMGS[[#This Row],[mean]]</f>
        <v>1.6193799109667251</v>
      </c>
      <c r="T4">
        <f>LOG(executionTime_200IMGS[[#This Row],[Threads]],2)</f>
        <v>17</v>
      </c>
    </row>
    <row r="5" spans="1:20" x14ac:dyDescent="0.35">
      <c r="A5">
        <v>262144</v>
      </c>
      <c r="B5">
        <v>30</v>
      </c>
      <c r="C5">
        <v>81.744</v>
      </c>
      <c r="D5">
        <f>executionTime_30IMGS__5[[#This Row],[NImgs]]*1000/executionTime_30IMGS__5[[#This Row],[mean]]</f>
        <v>366.99941280093952</v>
      </c>
      <c r="E5">
        <f>$C$2/executionTime_30IMGS__5[[#This Row],[mean]]</f>
        <v>2.5947796372414693</v>
      </c>
      <c r="F5">
        <f>LOG(executionTime_30IMGS__5[[#This Row],[Threads]],2)</f>
        <v>18</v>
      </c>
      <c r="H5">
        <v>262144</v>
      </c>
      <c r="I5">
        <v>100</v>
      </c>
      <c r="J5">
        <v>331.76133333333331</v>
      </c>
      <c r="K5">
        <f>executionTime_100IMGS[[#This Row],[NImgs]]*1000/executionTime_100IMGS[[#This Row],[mean]]</f>
        <v>301.42150381197729</v>
      </c>
      <c r="L5">
        <f>$J$2/executionTime_100IMGS[[#This Row],[mean]]</f>
        <v>1.9508652806636098</v>
      </c>
      <c r="M5">
        <f>LOG(executionTime_100IMGS[[#This Row],[Threads]],2)</f>
        <v>18</v>
      </c>
      <c r="O5">
        <v>262144</v>
      </c>
      <c r="P5">
        <v>200</v>
      </c>
      <c r="Q5">
        <v>690.87266666666665</v>
      </c>
      <c r="R5">
        <f>executionTime_200IMGS[[#This Row],[NImgs]]*1000/executionTime_200IMGS[[#This Row],[mean]]</f>
        <v>289.48894586460216</v>
      </c>
      <c r="S5">
        <f>$Q$2/executionTime_200IMGS[[#This Row],[mean]]</f>
        <v>1.7893461313179759</v>
      </c>
      <c r="T5">
        <f>LOG(executionTime_200IMGS[[#This Row],[Threads]],2)</f>
        <v>18</v>
      </c>
    </row>
    <row r="6" spans="1:20" x14ac:dyDescent="0.35">
      <c r="A6">
        <v>524288</v>
      </c>
      <c r="B6">
        <v>30</v>
      </c>
      <c r="C6">
        <v>68.98</v>
      </c>
      <c r="D6">
        <f>executionTime_30IMGS__5[[#This Row],[NImgs]]*1000/executionTime_30IMGS__5[[#This Row],[mean]]</f>
        <v>434.90866917947227</v>
      </c>
      <c r="E6">
        <f>$C$2/executionTime_30IMGS__5[[#This Row],[mean]]</f>
        <v>3.0749154344254372</v>
      </c>
      <c r="F6">
        <f>LOG(executionTime_30IMGS__5[[#This Row],[Threads]],2)</f>
        <v>19</v>
      </c>
      <c r="H6">
        <v>524288</v>
      </c>
      <c r="I6">
        <v>100</v>
      </c>
      <c r="J6">
        <v>268.46433333333334</v>
      </c>
      <c r="K6">
        <f>executionTime_100IMGS[[#This Row],[NImgs]]*1000/executionTime_100IMGS[[#This Row],[mean]]</f>
        <v>372.48895880644602</v>
      </c>
      <c r="L6">
        <f>$J$2/executionTime_100IMGS[[#This Row],[mean]]</f>
        <v>2.4108292473363937</v>
      </c>
      <c r="M6">
        <f>LOG(executionTime_100IMGS[[#This Row],[Threads]],2)</f>
        <v>19</v>
      </c>
      <c r="O6">
        <v>524288</v>
      </c>
      <c r="P6">
        <v>200</v>
      </c>
      <c r="Q6">
        <v>580.06433333333337</v>
      </c>
      <c r="R6">
        <f>executionTime_200IMGS[[#This Row],[NImgs]]*1000/executionTime_200IMGS[[#This Row],[mean]]</f>
        <v>344.78934233156895</v>
      </c>
      <c r="S6">
        <f>$Q$2/executionTime_200IMGS[[#This Row],[mean]]</f>
        <v>2.1311607390674485</v>
      </c>
      <c r="T6">
        <f>LOG(executionTime_200IMGS[[#This Row],[Threads]],2)</f>
        <v>19</v>
      </c>
    </row>
    <row r="7" spans="1:20" x14ac:dyDescent="0.35">
      <c r="A7">
        <v>1048576</v>
      </c>
      <c r="B7">
        <v>30</v>
      </c>
      <c r="C7">
        <v>60.365666666666662</v>
      </c>
      <c r="D7">
        <f>executionTime_30IMGS__5[[#This Row],[NImgs]]*1000/executionTime_30IMGS__5[[#This Row],[mean]]</f>
        <v>496.97123640921717</v>
      </c>
      <c r="E7">
        <f>$C$2/executionTime_30IMGS__5[[#This Row],[mean]]</f>
        <v>3.5137136451735813</v>
      </c>
      <c r="F7">
        <f>LOG(executionTime_30IMGS__5[[#This Row],[Threads]],2)</f>
        <v>20</v>
      </c>
      <c r="H7">
        <v>1048576</v>
      </c>
      <c r="I7">
        <v>100</v>
      </c>
      <c r="J7">
        <v>231.56700000000001</v>
      </c>
      <c r="K7">
        <f>executionTime_100IMGS[[#This Row],[NImgs]]*1000/executionTime_100IMGS[[#This Row],[mean]]</f>
        <v>431.84046086013984</v>
      </c>
      <c r="L7">
        <f>$J$2/executionTime_100IMGS[[#This Row],[mean]]</f>
        <v>2.7949650281200116</v>
      </c>
      <c r="M7">
        <f>LOG(executionTime_100IMGS[[#This Row],[Threads]],2)</f>
        <v>20</v>
      </c>
      <c r="O7">
        <v>1048576</v>
      </c>
      <c r="P7">
        <v>200</v>
      </c>
      <c r="Q7">
        <v>492.27366666666666</v>
      </c>
      <c r="R7">
        <f>executionTime_200IMGS[[#This Row],[NImgs]]*1000/executionTime_200IMGS[[#This Row],[mean]]</f>
        <v>406.27807974019873</v>
      </c>
      <c r="S7">
        <f>$Q$2/executionTime_200IMGS[[#This Row],[mean]]</f>
        <v>2.5112258019082883</v>
      </c>
      <c r="T7">
        <f>LOG(executionTime_200IMGS[[#This Row],[Threads]],2)</f>
        <v>20</v>
      </c>
    </row>
    <row r="8" spans="1:20" x14ac:dyDescent="0.35">
      <c r="A8">
        <v>2097152</v>
      </c>
      <c r="B8">
        <v>30</v>
      </c>
      <c r="C8">
        <v>54.733333333333334</v>
      </c>
      <c r="D8">
        <f>executionTime_30IMGS__5[[#This Row],[NImgs]]*1000/executionTime_30IMGS__5[[#This Row],[mean]]</f>
        <v>548.11205846528628</v>
      </c>
      <c r="E8">
        <f>$C$2/executionTime_30IMGS__5[[#This Row],[mean]]</f>
        <v>3.8752923264311812</v>
      </c>
      <c r="F8">
        <f>LOG(executionTime_30IMGS__5[[#This Row],[Threads]],2)</f>
        <v>21</v>
      </c>
      <c r="H8">
        <v>2097152</v>
      </c>
      <c r="I8">
        <v>100</v>
      </c>
      <c r="J8">
        <v>197.52533333333332</v>
      </c>
      <c r="K8">
        <f>executionTime_100IMGS[[#This Row],[NImgs]]*1000/executionTime_100IMGS[[#This Row],[mean]]</f>
        <v>506.26417539691113</v>
      </c>
      <c r="L8">
        <f>$J$2/executionTime_100IMGS[[#This Row],[mean]]</f>
        <v>3.2766514337401449</v>
      </c>
      <c r="M8">
        <f>LOG(executionTime_100IMGS[[#This Row],[Threads]],2)</f>
        <v>21</v>
      </c>
      <c r="O8">
        <v>2097152</v>
      </c>
      <c r="P8">
        <v>200</v>
      </c>
      <c r="Q8">
        <v>438.20266666666663</v>
      </c>
      <c r="R8">
        <f>executionTime_200IMGS[[#This Row],[NImgs]]*1000/executionTime_200IMGS[[#This Row],[mean]]</f>
        <v>456.40981950513009</v>
      </c>
      <c r="S8">
        <f>$Q$2/executionTime_200IMGS[[#This Row],[mean]]</f>
        <v>2.8210926755352173</v>
      </c>
      <c r="T8">
        <f>LOG(executionTime_200IMGS[[#This Row],[Threads]],2)</f>
        <v>21</v>
      </c>
    </row>
    <row r="9" spans="1:20" x14ac:dyDescent="0.35">
      <c r="A9">
        <v>4194304</v>
      </c>
      <c r="B9">
        <v>30</v>
      </c>
      <c r="C9">
        <v>52.112333333333332</v>
      </c>
      <c r="D9">
        <f>executionTime_30IMGS__5[[#This Row],[NImgs]]*1000/executionTime_30IMGS__5[[#This Row],[mean]]</f>
        <v>575.67946167573893</v>
      </c>
      <c r="E9">
        <f>$C$2/executionTime_30IMGS__5[[#This Row],[mean]]</f>
        <v>4.0702009121321252</v>
      </c>
      <c r="F9">
        <f>LOG(executionTime_30IMGS__5[[#This Row],[Threads]],2)</f>
        <v>22</v>
      </c>
      <c r="H9">
        <v>4194304</v>
      </c>
      <c r="I9">
        <v>100</v>
      </c>
      <c r="J9">
        <v>175.19766666666666</v>
      </c>
      <c r="K9">
        <f>executionTime_100IMGS[[#This Row],[NImgs]]*1000/executionTime_100IMGS[[#This Row],[mean]]</f>
        <v>570.78385747146558</v>
      </c>
      <c r="L9">
        <f>$J$2/executionTime_100IMGS[[#This Row],[mean]]</f>
        <v>3.6942367953911108</v>
      </c>
      <c r="M9">
        <f>LOG(executionTime_100IMGS[[#This Row],[Threads]],2)</f>
        <v>22</v>
      </c>
      <c r="O9">
        <v>4194304</v>
      </c>
      <c r="P9">
        <v>200</v>
      </c>
      <c r="Q9">
        <v>375.54433333333333</v>
      </c>
      <c r="R9">
        <f>executionTime_200IMGS[[#This Row],[NImgs]]*1000/executionTime_200IMGS[[#This Row],[mean]]</f>
        <v>532.56029248211269</v>
      </c>
      <c r="S9">
        <f>$Q$2/executionTime_200IMGS[[#This Row],[mean]]</f>
        <v>3.2917826834470501</v>
      </c>
      <c r="T9">
        <f>LOG(executionTime_200IMGS[[#This Row],[Threads]],2)</f>
        <v>22</v>
      </c>
    </row>
    <row r="10" spans="1:20" x14ac:dyDescent="0.35">
      <c r="A10">
        <v>8388608</v>
      </c>
      <c r="B10">
        <v>30</v>
      </c>
      <c r="C10">
        <v>50.78</v>
      </c>
      <c r="D10">
        <f>executionTime_30IMGS__5[[#This Row],[NImgs]]*1000/executionTime_30IMGS__5[[#This Row],[mean]]</f>
        <v>590.78377313903115</v>
      </c>
      <c r="E10">
        <f>$C$2/executionTime_30IMGS__5[[#This Row],[mean]]</f>
        <v>4.1769922541683071</v>
      </c>
      <c r="F10">
        <f>LOG(executionTime_30IMGS__5[[#This Row],[Threads]],2)</f>
        <v>23</v>
      </c>
      <c r="H10">
        <v>8388608</v>
      </c>
      <c r="I10">
        <v>100</v>
      </c>
      <c r="J10">
        <v>165.72666666666666</v>
      </c>
      <c r="K10">
        <f>executionTime_100IMGS[[#This Row],[NImgs]]*1000/executionTime_100IMGS[[#This Row],[mean]]</f>
        <v>603.4031940142404</v>
      </c>
      <c r="L10">
        <f>$J$2/executionTime_100IMGS[[#This Row],[mean]]</f>
        <v>3.9053562090188669</v>
      </c>
      <c r="M10">
        <f>LOG(executionTime_100IMGS[[#This Row],[Threads]],2)</f>
        <v>23</v>
      </c>
      <c r="O10">
        <v>8388608</v>
      </c>
      <c r="P10">
        <v>200</v>
      </c>
      <c r="Q10">
        <v>335.22033333333331</v>
      </c>
      <c r="R10">
        <f>executionTime_200IMGS[[#This Row],[NImgs]]*1000/executionTime_200IMGS[[#This Row],[mean]]</f>
        <v>596.62251991476251</v>
      </c>
      <c r="S10">
        <f>$Q$2/executionTime_200IMGS[[#This Row],[mean]]</f>
        <v>3.6877546210900101</v>
      </c>
      <c r="T10">
        <f>LOG(executionTime_200IMGS[[#This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D07-2CCF-4D5D-9C20-91CEA2B2B1CF}">
  <dimension ref="A1:T13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256</v>
      </c>
      <c r="B2">
        <v>3</v>
      </c>
      <c r="C2">
        <v>509.30033333333336</v>
      </c>
      <c r="D2">
        <f>executionTime_3IMGS__5[[#This Row],[NImgs]]*1000/executionTime_3IMGS__5[[#This Row],[mean]]</f>
        <v>5.89043400063224</v>
      </c>
      <c r="E2">
        <f>$C$2/executionTime_3IMGS__5[[#This Row],[mean]]</f>
        <v>1</v>
      </c>
      <c r="F2">
        <f>LOG(executionTime_3IMGS__5[[#This Row],[Threads]],2)</f>
        <v>8</v>
      </c>
      <c r="H2">
        <v>256</v>
      </c>
      <c r="I2">
        <v>15</v>
      </c>
      <c r="J2">
        <v>2476.8519999999999</v>
      </c>
      <c r="K2">
        <f>executionTime_15IMGS__5[[#This Row],[NImgs]]*1000/executionTime_15IMGS__5[[#This Row],[mean]]</f>
        <v>6.0560744041226524</v>
      </c>
      <c r="L2">
        <f>$J$2/executionTime_15IMGS__5[[#This Row],[mean]]</f>
        <v>1</v>
      </c>
      <c r="M2">
        <f>LOG(executionTime_15IMGS__5[[#This Row],[Threads]],2)</f>
        <v>8</v>
      </c>
      <c r="O2">
        <v>256</v>
      </c>
      <c r="P2">
        <v>30</v>
      </c>
      <c r="Q2">
        <v>4946.527</v>
      </c>
      <c r="R2">
        <f>executionTime_30IMGS__6[[#This Row],[NImgs]]*1000/executionTime_30IMGS__6[[#This Row],[mean]]</f>
        <v>6.0648612652877461</v>
      </c>
      <c r="S2">
        <f>$Q$2/executionTime_30IMGS__6[[#This Row],[mean]]</f>
        <v>1</v>
      </c>
      <c r="T2">
        <f>LOG(executionTime_30IMGS__6[[#This Row],[Threads]],2)</f>
        <v>8</v>
      </c>
    </row>
    <row r="3" spans="1:20" x14ac:dyDescent="0.35">
      <c r="A3">
        <v>512</v>
      </c>
      <c r="B3">
        <v>3</v>
      </c>
      <c r="C3">
        <v>254.52433333333332</v>
      </c>
      <c r="D3">
        <f>executionTime_3IMGS__5[[#This Row],[NImgs]]*1000/executionTime_3IMGS__5[[#This Row],[mean]]</f>
        <v>11.7866923005397</v>
      </c>
      <c r="E3">
        <f>$C$2/executionTime_3IMGS__5[[#This Row],[mean]]</f>
        <v>2.0009887725207678</v>
      </c>
      <c r="F3">
        <f>LOG(executionTime_3IMGS__5[[#This Row],[Threads]],2)</f>
        <v>9</v>
      </c>
      <c r="H3">
        <v>512</v>
      </c>
      <c r="I3">
        <v>15</v>
      </c>
      <c r="J3">
        <v>1242.0126666666667</v>
      </c>
      <c r="K3">
        <f>executionTime_15IMGS__5[[#This Row],[NImgs]]*1000/executionTime_15IMGS__5[[#This Row],[mean]]</f>
        <v>12.07717151569576</v>
      </c>
      <c r="L3">
        <f>$J$2/executionTime_15IMGS__5[[#This Row],[mean]]</f>
        <v>1.9942244281996049</v>
      </c>
      <c r="M3">
        <f>LOG(executionTime_15IMGS__5[[#This Row],[Threads]],2)</f>
        <v>9</v>
      </c>
      <c r="O3">
        <v>512</v>
      </c>
      <c r="P3">
        <v>30</v>
      </c>
      <c r="Q3">
        <v>2476.8453333333332</v>
      </c>
      <c r="R3">
        <f>executionTime_30IMGS__6[[#This Row],[NImgs]]*1000/executionTime_30IMGS__6[[#This Row],[mean]]</f>
        <v>12.112181409254999</v>
      </c>
      <c r="S3">
        <f>$Q$2/executionTime_30IMGS__6[[#This Row],[mean]]</f>
        <v>1.9971077456592634</v>
      </c>
      <c r="T3">
        <f>LOG(executionTime_30IMGS__6[[#This Row],[Threads]],2)</f>
        <v>9</v>
      </c>
    </row>
    <row r="4" spans="1:20" x14ac:dyDescent="0.35">
      <c r="A4">
        <v>1024</v>
      </c>
      <c r="B4">
        <v>3</v>
      </c>
      <c r="C4">
        <v>165.11500000000001</v>
      </c>
      <c r="D4">
        <f>executionTime_3IMGS__5[[#This Row],[NImgs]]*1000/executionTime_3IMGS__5[[#This Row],[mean]]</f>
        <v>18.169154831481087</v>
      </c>
      <c r="E4">
        <f>$C$2/executionTime_3IMGS__5[[#This Row],[mean]]</f>
        <v>3.0845188706860873</v>
      </c>
      <c r="F4">
        <f>LOG(executionTime_3IMGS__5[[#This Row],[Threads]],2)</f>
        <v>10</v>
      </c>
      <c r="H4">
        <v>1024</v>
      </c>
      <c r="I4">
        <v>15</v>
      </c>
      <c r="J4">
        <v>658.13733333333334</v>
      </c>
      <c r="K4">
        <f>executionTime_15IMGS__5[[#This Row],[NImgs]]*1000/executionTime_15IMGS__5[[#This Row],[mean]]</f>
        <v>22.791595675066805</v>
      </c>
      <c r="L4">
        <f>$J$2/executionTime_15IMGS__5[[#This Row],[mean]]</f>
        <v>3.7634272887320375</v>
      </c>
      <c r="M4">
        <f>LOG(executionTime_15IMGS__5[[#This Row],[Threads]],2)</f>
        <v>10</v>
      </c>
      <c r="O4">
        <v>1024</v>
      </c>
      <c r="P4">
        <v>30</v>
      </c>
      <c r="Q4">
        <v>1239.7919999999999</v>
      </c>
      <c r="R4">
        <f>executionTime_30IMGS__6[[#This Row],[NImgs]]*1000/executionTime_30IMGS__6[[#This Row],[mean]]</f>
        <v>24.197607340586163</v>
      </c>
      <c r="S4">
        <f>$Q$2/executionTime_30IMGS__6[[#This Row],[mean]]</f>
        <v>3.9898039348535885</v>
      </c>
      <c r="T4">
        <f>LOG(executionTime_30IMGS__6[[#This Row],[Threads]],2)</f>
        <v>10</v>
      </c>
    </row>
    <row r="5" spans="1:20" x14ac:dyDescent="0.35">
      <c r="A5">
        <v>2048</v>
      </c>
      <c r="B5">
        <v>3</v>
      </c>
      <c r="C5">
        <v>131.05733333333333</v>
      </c>
      <c r="D5">
        <f>executionTime_3IMGS__5[[#This Row],[NImgs]]*1000/executionTime_3IMGS__5[[#This Row],[mean]]</f>
        <v>22.890745017447834</v>
      </c>
      <c r="E5">
        <f>$C$2/executionTime_3IMGS__5[[#This Row],[mean]]</f>
        <v>3.8860880225448406</v>
      </c>
      <c r="F5">
        <f>LOG(executionTime_3IMGS__5[[#This Row],[Threads]],2)</f>
        <v>11</v>
      </c>
      <c r="H5">
        <v>2048</v>
      </c>
      <c r="I5">
        <v>15</v>
      </c>
      <c r="J5">
        <v>332.70966666666664</v>
      </c>
      <c r="K5">
        <f>executionTime_15IMGS__5[[#This Row],[NImgs]]*1000/executionTime_15IMGS__5[[#This Row],[mean]]</f>
        <v>45.084352824133958</v>
      </c>
      <c r="L5">
        <f>$J$2/executionTime_15IMGS__5[[#This Row],[mean]]</f>
        <v>7.4444846307441228</v>
      </c>
      <c r="M5">
        <f>LOG(executionTime_15IMGS__5[[#This Row],[Threads]],2)</f>
        <v>11</v>
      </c>
      <c r="O5">
        <v>2048</v>
      </c>
      <c r="P5">
        <v>30</v>
      </c>
      <c r="Q5">
        <v>657.18166666666673</v>
      </c>
      <c r="R5">
        <f>executionTime_30IMGS__6[[#This Row],[NImgs]]*1000/executionTime_30IMGS__6[[#This Row],[mean]]</f>
        <v>45.649477947498021</v>
      </c>
      <c r="S5">
        <f>$Q$2/executionTime_30IMGS__6[[#This Row],[mean]]</f>
        <v>7.5268791734401184</v>
      </c>
      <c r="T5">
        <f>LOG(executionTime_30IMGS__6[[#This Row],[Threads]],2)</f>
        <v>11</v>
      </c>
    </row>
    <row r="6" spans="1:20" x14ac:dyDescent="0.35">
      <c r="A6">
        <v>4096</v>
      </c>
      <c r="B6">
        <v>3</v>
      </c>
      <c r="C6">
        <v>83.069000000000003</v>
      </c>
      <c r="D6">
        <f>executionTime_3IMGS__5[[#This Row],[NImgs]]*1000/executionTime_3IMGS__5[[#This Row],[mean]]</f>
        <v>36.11455536963247</v>
      </c>
      <c r="E6">
        <f>$C$2/executionTime_3IMGS__5[[#This Row],[mean]]</f>
        <v>6.1310516959796475</v>
      </c>
      <c r="F6">
        <f>LOG(executionTime_3IMGS__5[[#This Row],[Threads]],2)</f>
        <v>12</v>
      </c>
      <c r="H6">
        <v>4096</v>
      </c>
      <c r="I6">
        <v>15</v>
      </c>
      <c r="J6">
        <v>170.006</v>
      </c>
      <c r="K6">
        <f>executionTime_15IMGS__5[[#This Row],[NImgs]]*1000/executionTime_15IMGS__5[[#This Row],[mean]]</f>
        <v>88.232180040704449</v>
      </c>
      <c r="L6">
        <f>$J$2/executionTime_15IMGS__5[[#This Row],[mean]]</f>
        <v>14.569203439878592</v>
      </c>
      <c r="M6">
        <f>LOG(executionTime_15IMGS__5[[#This Row],[Threads]],2)</f>
        <v>12</v>
      </c>
      <c r="O6">
        <v>4096</v>
      </c>
      <c r="P6">
        <v>30</v>
      </c>
      <c r="Q6">
        <v>332.14233333333334</v>
      </c>
      <c r="R6">
        <f>executionTime_30IMGS__6[[#This Row],[NImgs]]*1000/executionTime_30IMGS__6[[#This Row],[mean]]</f>
        <v>90.322723089599137</v>
      </c>
      <c r="S6">
        <f>$Q$2/executionTime_30IMGS__6[[#This Row],[mean]]</f>
        <v>14.892792949207518</v>
      </c>
      <c r="T6">
        <f>LOG(executionTime_30IMGS__6[[#This Row],[Threads]],2)</f>
        <v>12</v>
      </c>
    </row>
    <row r="7" spans="1:20" x14ac:dyDescent="0.35">
      <c r="A7">
        <v>8192</v>
      </c>
      <c r="B7">
        <v>3</v>
      </c>
      <c r="C7">
        <v>47.527999999999999</v>
      </c>
      <c r="D7">
        <f>executionTime_3IMGS__5[[#This Row],[NImgs]]*1000/executionTime_3IMGS__5[[#This Row],[mean]]</f>
        <v>63.120686753071872</v>
      </c>
      <c r="E7">
        <f>$C$2/executionTime_3IMGS__5[[#This Row],[mean]]</f>
        <v>10.715795601189475</v>
      </c>
      <c r="F7">
        <f>LOG(executionTime_3IMGS__5[[#This Row],[Threads]],2)</f>
        <v>13</v>
      </c>
      <c r="H7">
        <v>8192</v>
      </c>
      <c r="I7">
        <v>15</v>
      </c>
      <c r="J7">
        <v>153.94633333333334</v>
      </c>
      <c r="K7">
        <f>executionTime_15IMGS__5[[#This Row],[NImgs]]*1000/executionTime_15IMGS__5[[#This Row],[mean]]</f>
        <v>97.43655256485485</v>
      </c>
      <c r="L7">
        <f>$J$2/executionTime_15IMGS__5[[#This Row],[mean]]</f>
        <v>16.089061339557723</v>
      </c>
      <c r="M7">
        <f>LOG(executionTime_15IMGS__5[[#This Row],[Threads]],2)</f>
        <v>13</v>
      </c>
      <c r="O7">
        <v>8192</v>
      </c>
      <c r="P7">
        <v>30</v>
      </c>
      <c r="Q7">
        <v>169.845</v>
      </c>
      <c r="R7">
        <f>executionTime_30IMGS__6[[#This Row],[NImgs]]*1000/executionTime_30IMGS__6[[#This Row],[mean]]</f>
        <v>176.63163472577938</v>
      </c>
      <c r="S7">
        <f>$Q$2/executionTime_30IMGS__6[[#This Row],[mean]]</f>
        <v>29.123771674173511</v>
      </c>
      <c r="T7">
        <f>LOG(executionTime_30IMGS__6[[#This Row],[Threads]],2)</f>
        <v>13</v>
      </c>
    </row>
    <row r="8" spans="1:20" x14ac:dyDescent="0.35">
      <c r="A8">
        <v>16384</v>
      </c>
      <c r="B8">
        <v>3</v>
      </c>
      <c r="C8">
        <v>28.478999999999999</v>
      </c>
      <c r="D8">
        <f>executionTime_3IMGS__5[[#This Row],[NImgs]]*1000/executionTime_3IMGS__5[[#This Row],[mean]]</f>
        <v>105.34077741493732</v>
      </c>
      <c r="E8">
        <f>$C$2/executionTime_3IMGS__5[[#This Row],[mean]]</f>
        <v>17.883364350340017</v>
      </c>
      <c r="F8">
        <f>LOG(executionTime_3IMGS__5[[#This Row],[Threads]],2)</f>
        <v>14</v>
      </c>
      <c r="H8">
        <v>16384</v>
      </c>
      <c r="I8">
        <v>15</v>
      </c>
      <c r="J8">
        <v>99.224999999999994</v>
      </c>
      <c r="K8">
        <f>executionTime_15IMGS__5[[#This Row],[NImgs]]*1000/executionTime_15IMGS__5[[#This Row],[mean]]</f>
        <v>151.17157974300832</v>
      </c>
      <c r="L8">
        <f>$J$2/executionTime_15IMGS__5[[#This Row],[mean]]</f>
        <v>24.961975308641975</v>
      </c>
      <c r="M8">
        <f>LOG(executionTime_15IMGS__5[[#This Row],[Threads]],2)</f>
        <v>14</v>
      </c>
      <c r="O8">
        <v>16384</v>
      </c>
      <c r="P8">
        <v>30</v>
      </c>
      <c r="Q8">
        <v>153.42033333333333</v>
      </c>
      <c r="R8">
        <f>executionTime_30IMGS__6[[#This Row],[NImgs]]*1000/executionTime_30IMGS__6[[#This Row],[mean]]</f>
        <v>195.54122552204075</v>
      </c>
      <c r="S8">
        <f>$Q$2/executionTime_30IMGS__6[[#This Row],[mean]]</f>
        <v>32.241665055262125</v>
      </c>
      <c r="T8">
        <f>LOG(executionTime_30IMGS__6[[#This Row],[Threads]],2)</f>
        <v>14</v>
      </c>
    </row>
    <row r="9" spans="1:20" x14ac:dyDescent="0.35">
      <c r="A9">
        <v>32768</v>
      </c>
      <c r="B9">
        <v>3</v>
      </c>
      <c r="C9">
        <v>19.076666666666668</v>
      </c>
      <c r="D9">
        <f>executionTime_3IMGS__5[[#This Row],[NImgs]]*1000/executionTime_3IMGS__5[[#This Row],[mean]]</f>
        <v>157.26017822820199</v>
      </c>
      <c r="E9">
        <f>$C$2/executionTime_3IMGS__5[[#This Row],[mean]]</f>
        <v>26.697553730560895</v>
      </c>
      <c r="F9">
        <f>LOG(executionTime_3IMGS__5[[#This Row],[Threads]],2)</f>
        <v>15</v>
      </c>
      <c r="H9">
        <v>32768</v>
      </c>
      <c r="I9">
        <v>15</v>
      </c>
      <c r="J9">
        <v>56.583666666666666</v>
      </c>
      <c r="K9">
        <f>executionTime_15IMGS__5[[#This Row],[NImgs]]*1000/executionTime_15IMGS__5[[#This Row],[mean]]</f>
        <v>265.09416733922041</v>
      </c>
      <c r="L9">
        <f>$J$2/executionTime_15IMGS__5[[#This Row],[mean]]</f>
        <v>43.773267904165515</v>
      </c>
      <c r="M9">
        <f>LOG(executionTime_15IMGS__5[[#This Row],[Threads]],2)</f>
        <v>15</v>
      </c>
      <c r="O9">
        <v>32768</v>
      </c>
      <c r="P9">
        <v>30</v>
      </c>
      <c r="Q9">
        <v>99.085666666666668</v>
      </c>
      <c r="R9">
        <f>executionTime_30IMGS__6[[#This Row],[NImgs]]*1000/executionTime_30IMGS__6[[#This Row],[mean]]</f>
        <v>302.76831159568991</v>
      </c>
      <c r="S9">
        <f>$Q$2/executionTime_30IMGS__6[[#This Row],[mean]]</f>
        <v>49.921720935083108</v>
      </c>
      <c r="T9">
        <f>LOG(executionTime_30IMGS__6[[#This Row],[Threads]],2)</f>
        <v>15</v>
      </c>
    </row>
    <row r="10" spans="1:20" x14ac:dyDescent="0.35">
      <c r="A10">
        <v>65536</v>
      </c>
      <c r="B10">
        <v>3</v>
      </c>
      <c r="C10">
        <v>13.651333333333334</v>
      </c>
      <c r="D10">
        <f>executionTime_3IMGS__5[[#This Row],[NImgs]]*1000/executionTime_3IMGS__5[[#This Row],[mean]]</f>
        <v>219.75875372368998</v>
      </c>
      <c r="E10">
        <f>$C$2/executionTime_3IMGS__5[[#This Row],[mean]]</f>
        <v>37.307735508131074</v>
      </c>
      <c r="F10">
        <f>LOG(executionTime_3IMGS__5[[#This Row],[Threads]],2)</f>
        <v>16</v>
      </c>
      <c r="H10">
        <v>65536</v>
      </c>
      <c r="I10">
        <v>15</v>
      </c>
      <c r="J10">
        <v>35.345333333333336</v>
      </c>
      <c r="K10">
        <f>executionTime_15IMGS__5[[#This Row],[NImgs]]*1000/executionTime_15IMGS__5[[#This Row],[mean]]</f>
        <v>424.38417141348219</v>
      </c>
      <c r="L10">
        <f>$J$2/executionTime_15IMGS__5[[#This Row],[mean]]</f>
        <v>70.075785582255079</v>
      </c>
      <c r="M10">
        <f>LOG(executionTime_15IMGS__5[[#This Row],[Threads]],2)</f>
        <v>16</v>
      </c>
      <c r="O10">
        <v>65536</v>
      </c>
      <c r="P10">
        <v>30</v>
      </c>
      <c r="Q10">
        <v>62.63133333333333</v>
      </c>
      <c r="R10">
        <f>executionTime_30IMGS__6[[#This Row],[NImgs]]*1000/executionTime_30IMGS__6[[#This Row],[mean]]</f>
        <v>478.99347504443995</v>
      </c>
      <c r="S10">
        <f>$Q$2/executionTime_30IMGS__6[[#This Row],[mean]]</f>
        <v>78.978471904371617</v>
      </c>
      <c r="T10">
        <f>LOG(executionTime_30IMGS__6[[#This Row],[Threads]],2)</f>
        <v>16</v>
      </c>
    </row>
    <row r="11" spans="1:20" x14ac:dyDescent="0.35">
      <c r="A11">
        <v>131072</v>
      </c>
      <c r="B11">
        <v>3</v>
      </c>
      <c r="C11">
        <v>11.916333333333334</v>
      </c>
      <c r="D11">
        <f>executionTime_3IMGS__5[[#This Row],[NImgs]]*1000/executionTime_3IMGS__5[[#This Row],[mean]]</f>
        <v>251.75529385437352</v>
      </c>
      <c r="E11">
        <f>$C$2/executionTime_3IMGS__5[[#This Row],[mean]]</f>
        <v>42.739685026154575</v>
      </c>
      <c r="F11">
        <f>LOG(executionTime_3IMGS__5[[#This Row],[Threads]],2)</f>
        <v>17</v>
      </c>
      <c r="H11">
        <v>131072</v>
      </c>
      <c r="I11">
        <v>15</v>
      </c>
      <c r="J11">
        <v>29.697333333333333</v>
      </c>
      <c r="K11">
        <f>executionTime_15IMGS__5[[#This Row],[NImgs]]*1000/executionTime_15IMGS__5[[#This Row],[mean]]</f>
        <v>505.09585596911057</v>
      </c>
      <c r="L11">
        <f>$J$2/executionTime_15IMGS__5[[#This Row],[mean]]</f>
        <v>83.403178736586895</v>
      </c>
      <c r="M11">
        <f>LOG(executionTime_15IMGS__5[[#This Row],[Threads]],2)</f>
        <v>17</v>
      </c>
      <c r="O11">
        <v>131072</v>
      </c>
      <c r="P11">
        <v>30</v>
      </c>
      <c r="Q11">
        <v>52.886333333333333</v>
      </c>
      <c r="R11">
        <f>executionTime_30IMGS__6[[#This Row],[NImgs]]*1000/executionTime_30IMGS__6[[#This Row],[mean]]</f>
        <v>567.25430010273601</v>
      </c>
      <c r="S11">
        <f>$Q$2/executionTime_30IMGS__6[[#This Row],[mean]]</f>
        <v>93.531290377476225</v>
      </c>
      <c r="T11">
        <f>LOG(executionTime_30IMGS__6[[#This Row],[Threads]],2)</f>
        <v>17</v>
      </c>
    </row>
    <row r="12" spans="1:20" x14ac:dyDescent="0.35">
      <c r="A12">
        <v>262144</v>
      </c>
      <c r="B12">
        <v>3</v>
      </c>
      <c r="C12">
        <v>11.704333333333333</v>
      </c>
      <c r="D12">
        <f>executionTime_3IMGS__5[[#This Row],[NImgs]]*1000/executionTime_3IMGS__5[[#This Row],[mean]]</f>
        <v>256.31532480847551</v>
      </c>
      <c r="E12">
        <f>$C$2/executionTime_3IMGS__5[[#This Row],[mean]]</f>
        <v>43.513826787799395</v>
      </c>
      <c r="F12">
        <f>LOG(executionTime_3IMGS__5[[#This Row],[Threads]],2)</f>
        <v>18</v>
      </c>
      <c r="H12">
        <v>262144</v>
      </c>
      <c r="I12">
        <v>15</v>
      </c>
      <c r="J12">
        <v>27.346333333333334</v>
      </c>
      <c r="K12">
        <f>executionTime_15IMGS__5[[#This Row],[NImgs]]*1000/executionTime_15IMGS__5[[#This Row],[mean]]</f>
        <v>548.51960652860225</v>
      </c>
      <c r="L12">
        <f>$J$2/executionTime_15IMGS__5[[#This Row],[mean]]</f>
        <v>90.57345896463876</v>
      </c>
      <c r="M12">
        <f>LOG(executionTime_15IMGS__5[[#This Row],[Threads]],2)</f>
        <v>18</v>
      </c>
      <c r="O12">
        <v>262144</v>
      </c>
      <c r="P12">
        <v>30</v>
      </c>
      <c r="Q12">
        <v>43.141333333333336</v>
      </c>
      <c r="R12">
        <f>executionTime_30IMGS__6[[#This Row],[NImgs]]*1000/executionTime_30IMGS__6[[#This Row],[mean]]</f>
        <v>695.38879960440102</v>
      </c>
      <c r="S12">
        <f>$Q$2/executionTime_30IMGS__6[[#This Row],[mean]]</f>
        <v>114.65864909135863</v>
      </c>
      <c r="T12">
        <f>LOG(executionTime_30IMGS__6[[#This Row],[Threads]],2)</f>
        <v>18</v>
      </c>
    </row>
    <row r="13" spans="1:20" x14ac:dyDescent="0.35">
      <c r="A13">
        <v>524288</v>
      </c>
      <c r="B13">
        <v>3</v>
      </c>
      <c r="C13">
        <v>11.693666666666667</v>
      </c>
      <c r="D13">
        <f>executionTime_3IMGS__5[[#This Row],[NImgs]]*1000/executionTime_3IMGS__5[[#This Row],[mean]]</f>
        <v>256.54912915823377</v>
      </c>
      <c r="E13">
        <f>$C$2/executionTime_3IMGS__5[[#This Row],[mean]]</f>
        <v>43.553518998888286</v>
      </c>
      <c r="F13">
        <f>LOG(executionTime_3IMGS__5[[#This Row],[Threads]],2)</f>
        <v>19</v>
      </c>
      <c r="H13">
        <v>524288</v>
      </c>
      <c r="I13">
        <v>15</v>
      </c>
      <c r="J13">
        <v>24.981333333333332</v>
      </c>
      <c r="K13">
        <f>executionTime_15IMGS__5[[#This Row],[NImgs]]*1000/executionTime_15IMGS__5[[#This Row],[mean]]</f>
        <v>600.44833475661835</v>
      </c>
      <c r="L13">
        <f>$J$2/executionTime_15IMGS__5[[#This Row],[mean]]</f>
        <v>99.148110589239963</v>
      </c>
      <c r="M13">
        <f>LOG(executionTime_15IMGS__5[[#This Row],[Threads]],2)</f>
        <v>19</v>
      </c>
      <c r="O13">
        <v>524288</v>
      </c>
      <c r="P13">
        <v>30</v>
      </c>
      <c r="Q13">
        <v>39.795666666666669</v>
      </c>
      <c r="R13">
        <f>executionTime_30IMGS__6[[#This Row],[NImgs]]*1000/executionTime_30IMGS__6[[#This Row],[mean]]</f>
        <v>753.85092179215485</v>
      </c>
      <c r="S13">
        <f>$Q$2/executionTime_30IMGS__6[[#This Row],[mean]]</f>
        <v>124.29813128732609</v>
      </c>
      <c r="T13">
        <f>LOG(executionTime_30IMGS__6[[#This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F Q G A A B Q S w M E F A A C A A g A e F S 2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e F S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U t l q U N x F A T g M A A M l f A A A T A B w A R m 9 y b X V s Y X M v U 2 V j d G l v b j E u b S C i G A A o o B Q A A A A A A A A A A A A A A A A A A A A A A A A A A A D t 2 2 9 P G j E c B / D n J L y H 5 n y C y Y X A A S 6 Z 4 Y H i p i b O M c H t g b e Y e l T o 7 L W k v W N T 4 n t f E R w Q / y 4 c 9 p Z 9 f a L 2 v P b X + u H y p d w Z F i V c S d K Z f q 9 u F w v F g h l Q z X q E / W J R O m n t 8 p i d 1 w 4 / 7 X d I k w i W F A v E f n 3 W v M 8 l s 0 0 t M y r v q S i N m U x K H 7 l g 5 Z a S i f 3 F l L z W + / D U M G 1 C k 0 p 5 H b a O b H 9 t r X 7 Y 8 U y 4 3 z 7 d 5 T 3 b u z S 2 m Q p 7 2 k i J u z F D z U w q E v O 1 G j 5 S R z k y I 2 / T P 9 t j g s c 8 Y b r p b X s + a d m T Y 2 m a d Z 9 8 k J H q c d l v V o N G 4 J M v q U p Y J 7 k W r D n / s X y s J P u + 6 U / n s + E d 2 q J N Q m / s U J x Q c U M T R n q c C D 5 i Q i j P z r R L L + x p t v 7 Y 9 n H A a M / O r D R b C J + c z Q 7 s C N G J q K D a N B O d L o 7 w y d Z 0 y S O a K J L w 4 U K X X U 2 l u V Q 6 n k 6 h e z 1 k p v R i R f 5 4 7 O 0 K F V 0 Z O 3 n 7 t 1 v 1 8 u T M W 5 + M v e P D u P 9 I 8 4 n 6 a e y / y C 7 Z w 2 N L C 2 0 P J / Y A k W l 8 w f T t 7 X w S J 7 T f 1 + l w O C n G T n 3 A 5 t P Y 1 y o d l h 7 O c 9 L 7 n 0 J n p U 2 G H H s x o 9 K 2 M R o N y B E 3 S X l n x D T t s 9 L Z U j V 2 D e / L E W I y 1 L y u Y o H L p 0 t 7 G n S 1 k R P R 0 0 J A G q R X J V 2 r 5 I T 0 t B C Q B u m / J 7 3 h P R Y 8 S s G m 5 w B 2 g P Q B 1 + t x P c s f O Y G N E A L Z m V 2 x K 3 m S j S w C 2 R l n k Z o T 2 D V k k W d d d w f a 1 v E v w J 5 X m h v Z 9 2 k k H 7 S R R m A 7 + z y S D 9 v I I 7 C d e S K p O 6 F d R y K B 7 H U n k n z Q R i K B 7 e w T S T 5 s I 5 H A d v a 2 G 2 5 s n x / Y C r 8 p f S U U 7 Q E 6 o K / r 9 p G K q w / b n y U + K w v G Y X x 1 4 0 E + j Q c w D u O Z b 6 G 4 y S s N b K F A 9 r q 3 U P J B G 1 s o s J 3 9 2 8 y t X N j G O 0 v Y z t 7 2 O z e 2 s Y U C 6 G 8 U U C p O b x V 8 V j p 2 U k A 9 Q + p B j q l j Q w X U V 6 A + W c 1 u e 9 f Z I 8 K N c K m C F x g 3 / j / G b a b v 7 q X O h P O T L 4 0 3 c b 4 w F e f e n T 1 B P A f / q j 0 V i I f 4 j K 7 w r j 4 P W r j E v y a q Q D z E r x r f l 1 O N o 9 h e R b Q B e y f s 3 T 6 e X E X C A X x H 1 3 u n + z R V B B 3 A d x p 0 3 D w l F y D o g L 3 T o O P a P Y I O 4 D s J O q 7 h I + g A v o u g 4 + b h u x q C D t g 7 D T q u 3 S P o A L 6 T o O M a P o I O 4 K 8 L / m 9 Q S w E C L Q A U A A I A C A B 4 V L Z a n C v r p q Q A A A D 2 A A A A E g A A A A A A A A A A A A A A A A A A A A A A Q 2 9 u Z m l n L 1 B h Y 2 t h Z 2 U u e G 1 s U E s B A i 0 A F A A C A A g A e F S 2 W g / K 6 a u k A A A A 6 Q A A A B M A A A A A A A A A A A A A A A A A 8 A A A A F t D b 2 5 0 Z W 5 0 X 1 R 5 c G V z X S 5 4 b W x Q S w E C L Q A U A A I A C A B 4 V L Z a l D c R Q E 4 D A A D J X w A A E w A A A A A A A A A A A A A A A A D h A Q A A R m 9 y b X V s Y X M v U 2 V j d G l v b j E u b V B L B Q Y A A A A A A w A D A M I A A A B 8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W A E A A A A A A O t X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M 4 N D B l Z T M t M m M 2 Y i 0 0 N G F j L W J l O G Y t N W Z i N z M 4 M j Q 0 M W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F U M j E 6 N T Q 6 N T Y u M j I 5 M D I 5 O V o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9 B d X R v U m V t b 3 Z l Z E N v b H V t b n M x L n t C b G 9 j a 3 M s M H 0 m c X V v d D s s J n F 1 b 3 Q 7 U 2 V j d G l v b j E v Z X h l Y 3 V 0 a W 9 u V G l t Z V 8 z S U 1 H U y 9 B d X R v U m V t b 3 Z l Z E N v b H V t b n M x L n t O S W 1 n c y w x f S Z x d W 9 0 O y w m c X V v d D t T Z W N 0 a W 9 u M S 9 l e G V j d X R p b 2 5 U a W 1 l X z N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9 B d X R v U m V t b 3 Z l Z E N v b H V t b n M x L n t C b G 9 j a 3 M s M H 0 m c X V v d D s s J n F 1 b 3 Q 7 U 2 V j d G l v b j E v Z X h l Y 3 V 0 a W 9 u V G l t Z V 8 z S U 1 H U y 9 B d X R v U m V t b 3 Z l Z E N v b H V t b n M x L n t O S W 1 n c y w x f S Z x d W 9 0 O y w m c X V v d D t T Z W N 0 a W 9 u M S 9 l e G V j d X R p b 2 5 U a W 1 l X z N J T U d T L 0 F 1 d G 9 S Z W 1 v d m V k Q 2 9 s d W 1 u c z E u e 2 1 l Y W 4 s M n 0 m c X V v d D t d L C Z x d W 9 0 O 1 J l b G F 0 a W 9 u c 2 h p c E l u Z m 8 m c X V v d D s 6 W 1 1 9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Z T k 0 M j g 0 L T N k O G M t N D N h M y 0 4 M T B j L W R h M m U w N G M 3 Y T U 4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x N U l N R 1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y M V Q y M T o 1 N D o 1 N i 4 y N j I 5 O T Y 5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9 B d X R v U m V t b 3 Z l Z E N v b H V t b n M x L n t C b G 9 j a 3 M s M H 0 m c X V v d D s s J n F 1 b 3 Q 7 U 2 V j d G l v b j E v Z X h l Y 3 V 0 a W 9 u V G l t Z V 8 x N U l N R 1 M v Q X V 0 b 1 J l b W 9 2 Z W R D b 2 x 1 b W 5 z M S 5 7 T k l t Z 3 M s M X 0 m c X V v d D s s J n F 1 b 3 Q 7 U 2 V j d G l v b j E v Z X h l Y 3 V 0 a W 9 u V G l t Z V 8 x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9 B d X R v U m V t b 3 Z l Z E N v b H V t b n M x L n t C b G 9 j a 3 M s M H 0 m c X V v d D s s J n F 1 b 3 Q 7 U 2 V j d G l v b j E v Z X h l Y 3 V 0 a W 9 u V G l t Z V 8 x N U l N R 1 M v Q X V 0 b 1 J l b W 9 2 Z W R D b 2 x 1 b W 5 z M S 5 7 T k l t Z 3 M s M X 0 m c X V v d D s s J n F 1 b 3 Q 7 U 2 V j d G l v b j E v Z X h l Y 3 V 0 a W 9 u V G l t Z V 8 x N U l N R 1 M v Q X V 0 b 1 J l b W 9 2 Z W R D b 2 x 1 b W 5 z M S 5 7 b W V h b i w y f S Z x d W 9 0 O 1 0 s J n F 1 b 3 Q 7 U m V s Y X R p b 2 5 z a G l w S W 5 m b y Z x d W 9 0 O z p b X X 0 i I C 8 + P E V u d H J 5 I F R 5 c G U 9 I k Z p b G x D b 3 V u d C I g V m F s d W U 9 I m w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Y T M 0 N W Q 4 L W Q 5 N z I t N G F h Y y 0 5 N G Q z L T V i M j g 2 O T Y x N D U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z B J T U d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F U M j E 6 N T Q 6 N T Y u M j g 4 N D U x N V o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v Q X V 0 b 1 J l b W 9 2 Z W R D b 2 x 1 b W 5 z M S 5 7 Q m x v Y 2 t z L D B 9 J n F 1 b 3 Q 7 L C Z x d W 9 0 O 1 N l Y 3 R p b 2 4 x L 2 V 4 Z W N 1 d G l v b l R p b W V f M z B J T U d T L 0 F 1 d G 9 S Z W 1 v d m V k Q 2 9 s d W 1 u c z E u e 0 5 J b W d z L D F 9 J n F 1 b 3 Q 7 L C Z x d W 9 0 O 1 N l Y 3 R p b 2 4 x L 2 V 4 Z W N 1 d G l v b l R p b W V f M z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v Q X V 0 b 1 J l b W 9 2 Z W R D b 2 x 1 b W 5 z M S 5 7 Q m x v Y 2 t z L D B 9 J n F 1 b 3 Q 7 L C Z x d W 9 0 O 1 N l Y 3 R p b 2 4 x L 2 V 4 Z W N 1 d G l v b l R p b W V f M z B J T U d T L 0 F 1 d G 9 S Z W 1 v d m V k Q 2 9 s d W 1 u c z E u e 0 5 J b W d z L D F 9 J n F 1 b 3 Q 7 L C Z x d W 9 0 O 1 N l Y 3 R p b 2 4 x L 2 V 4 Z W N 1 d G l v b l R p b W V f M z B J T U d T L 0 F 1 d G 9 S Z W 1 v d m V k Q 2 9 s d W 1 u c z E u e 2 1 l Y W 4 s M n 0 m c X V v d D t d L C Z x d W 9 0 O 1 J l b G F 0 a W 9 u c 2 h p c E l u Z m 8 m c X V v d D s 6 W 1 1 9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Y j k y Y 2 I w L W Q 1 M D Q t N D R l M y 0 4 Y T B i L T g z O G F i O T Z i Y T Q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I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I x O j U 2 O j A y L j E 3 O T Q 0 O D l a I i A v P j x F b n R y e S B U e X B l P S J G a W x s Q 2 9 s d W 1 u V H l w Z X M i I F Z h b H V l P S J z Q X d N R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M i k v Q X V 0 b 1 J l b W 9 2 Z W R D b 2 x 1 b W 5 z M S 5 7 Q m x v Y 2 t z L D B 9 J n F 1 b 3 Q 7 L C Z x d W 9 0 O 1 N l Y 3 R p b 2 4 x L 2 V 4 Z W N 1 d G l v b l R p b W V f M 0 l N R 1 M g K D I p L 0 F 1 d G 9 S Z W 1 v d m V k Q 2 9 s d W 1 u c z E u e 0 5 J b W d z L D F 9 J n F 1 b 3 Q 7 L C Z x d W 9 0 O 1 N l Y 3 R p b 2 4 x L 2 V 4 Z W N 1 d G l v b l R p b W V f M 0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M i k v Q X V 0 b 1 J l b W 9 2 Z W R D b 2 x 1 b W 5 z M S 5 7 Q m x v Y 2 t z L D B 9 J n F 1 b 3 Q 7 L C Z x d W 9 0 O 1 N l Y 3 R p b 2 4 x L 2 V 4 Z W N 1 d G l v b l R p b W V f M 0 l N R 1 M g K D I p L 0 F 1 d G 9 S Z W 1 v d m V k Q 2 9 s d W 1 u c z E u e 0 5 J b W d z L D F 9 J n F 1 b 3 Q 7 L C Z x d W 9 0 O 1 N l Y 3 R p b 2 4 x L 2 V 4 Z W N 1 d G l v b l R p b W V f M 0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h Y j Y 1 Y z c t M W U z N C 0 0 Z W Y 0 L T g 2 N 2 I t O D d m Y j l h M D l i O D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I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I x O j U 2 O j A z L j I 1 M z M 1 N D l a I i A v P j x F b n R y e S B U e X B l P S J G a W x s Q 2 9 s d W 1 u V H l w Z X M i I F Z h b H V l P S J z Q X d N R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I p L 0 F 1 d G 9 S Z W 1 v d m V k Q 2 9 s d W 1 u c z E u e 0 J s b 2 N r c y w w f S Z x d W 9 0 O y w m c X V v d D t T Z W N 0 a W 9 u M S 9 l e G V j d X R p b 2 5 U a W 1 l X z E 1 S U 1 H U y A o M i k v Q X V 0 b 1 J l b W 9 2 Z W R D b 2 x 1 b W 5 z M S 5 7 T k l t Z 3 M s M X 0 m c X V v d D s s J n F 1 b 3 Q 7 U 2 V j d G l v b j E v Z X h l Y 3 V 0 a W 9 u V G l t Z V 8 x N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I p L 0 F 1 d G 9 S Z W 1 v d m V k Q 2 9 s d W 1 u c z E u e 0 J s b 2 N r c y w w f S Z x d W 9 0 O y w m c X V v d D t T Z W N 0 a W 9 u M S 9 l e G V j d X R p b 2 5 U a W 1 l X z E 1 S U 1 H U y A o M i k v Q X V 0 b 1 J l b W 9 2 Z W R D b 2 x 1 b W 5 z M S 5 7 T k l t Z 3 M s M X 0 m c X V v d D s s J n F 1 b 3 Q 7 U 2 V j d G l v b j E v Z X h l Y 3 V 0 a W 9 u V G l t Z V 8 x N U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N T Y 5 N 2 M 1 L W E 0 Y z Q t N D Q 5 Z i 1 h Z T Q 4 L T U x Y m Y 3 M T c 4 N j I y N y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y M T o 1 N j o w M y 4 y M D Q 1 N D Q 1 W i I g L z 4 8 R W 5 0 c n k g V H l w Z T 0 i R m l s b E N v b H V t b l R 5 c G V z I i B W Y W x 1 Z T 0 i c 0 F 3 T U Y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G a W x s V G F y Z 2 V 0 I i B W Y W x 1 Z T 0 i c 2 V 4 Z W N 1 d G l v b l R p b W V f M z B J T U d T X 1 8 y I i A v P j x F b n R y e S B U e X B l P S J S Z W N v d m V y e V R h c m d l d F N o Z W V 0 I i B W Y W x 1 Z T 0 i c 1 Y y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M i k v Q X V 0 b 1 J l b W 9 2 Z W R D b 2 x 1 b W 5 z M S 5 7 Q m x v Y 2 t z L D B 9 J n F 1 b 3 Q 7 L C Z x d W 9 0 O 1 N l Y 3 R p b 2 4 x L 2 V 4 Z W N 1 d G l v b l R p b W V f M z B J T U d T I C g y K S 9 B d X R v U m V t b 3 Z l Z E N v b H V t b n M x L n t O S W 1 n c y w x f S Z x d W 9 0 O y w m c X V v d D t T Z W N 0 a W 9 u M S 9 l e G V j d X R p b 2 5 U a W 1 l X z M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M i k v Q X V 0 b 1 J l b W 9 2 Z W R D b 2 x 1 b W 5 z M S 5 7 Q m x v Y 2 t z L D B 9 J n F 1 b 3 Q 7 L C Z x d W 9 0 O 1 N l Y 3 R p b 2 4 x L 2 V 4 Z W N 1 d G l v b l R p b W V f M z B J T U d T I C g y K S 9 B d X R v U m V t b 3 Z l Z E N v b H V t b n M x L n t O S W 1 n c y w x f S Z x d W 9 0 O y w m c X V v d D t T Z W N 0 a W 9 u M S 9 l e G V j d X R p b 2 5 U a W 1 l X z M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U z O G Y 0 M C 1 i M z A w L T Q w Y 2 I t O D U 4 Z S 0 w N D Q 3 O D U x O T Z i Y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V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y M V Q y M T o 1 N T o w M i 4 x O D E 4 N j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M p L 0 F 1 d G 9 S Z W 1 v d m V k Q 2 9 s d W 1 u c z E u e 1 R o c m V h Z H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z K S 9 B d X R v U m V t b 3 Z l Z E N v b H V t b n M x L n t U a H J l Y W R z L D B 9 J n F 1 b 3 Q 7 L C Z x d W 9 0 O 1 N l Y 3 R p b 2 4 x L 2 V 4 Z W N 1 d G l v b l R p b W V f M 0 l N R 1 M g K D M p L 0 F 1 d G 9 S Z W 1 v d m V k Q 2 9 s d W 1 u c z E u e 0 5 J b W d z L D F 9 J n F 1 b 3 Q 7 L C Z x d W 9 0 O 1 N l Y 3 R p b 2 4 x L 2 V 4 Z W N 1 d G l v b l R p b W V f M 0 l N R 1 M g K D M p L 0 F 1 d G 9 S Z W 1 v d m V k Q 2 9 s d W 1 u c z E u e 2 1 l Y W 4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M 0 Y z c 1 M i 1 k N D Y 4 L T Q 1 Z D E t Y m E 4 Z C 1 m M W M 2 O T M 5 N m N m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V j M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F U M j E 6 N T Q 6 N T k u N T E 3 O D M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M y k v Q X V 0 b 1 J l b W 9 2 Z W R D b 2 x 1 b W 5 z M S 5 7 V G h y Z W F k c y w w f S Z x d W 9 0 O y w m c X V v d D t T Z W N 0 a W 9 u M S 9 l e G V j d X R p b 2 5 U a W 1 l X z E 1 S U 1 H U y A o M y k v Q X V 0 b 1 J l b W 9 2 Z W R D b 2 x 1 b W 5 z M S 5 7 T k l t Z 3 M s M X 0 m c X V v d D s s J n F 1 b 3 Q 7 U 2 V j d G l v b j E v Z X h l Y 3 V 0 a W 9 u V G l t Z V 8 x N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M p L 0 F 1 d G 9 S Z W 1 v d m V k Q 2 9 s d W 1 u c z E u e 1 R o c m V h Z H M s M H 0 m c X V v d D s s J n F 1 b 3 Q 7 U 2 V j d G l v b j E v Z X h l Y 3 V 0 a W 9 u V G l t Z V 8 x N U l N R 1 M g K D M p L 0 F 1 d G 9 S Z W 1 v d m V k Q 2 9 s d W 1 u c z E u e 0 5 J b W d z L D F 9 J n F 1 b 3 Q 7 L C Z x d W 9 0 O 1 N l Y 3 R p b 2 4 x L 2 V 4 Z W N 1 d G l v b l R p b W V f M T V J T U d T I C g z K S 9 B d X R v U m V t b 3 Z l Z E N v b H V t b n M x L n t t Z W F u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Z T h m Z D Q 2 L T Q 5 O D k t N D g z Y y 1 i Y m Y y L T Q x Y T R l N z g 3 Y z l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W M y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z M E l N R 1 N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F U M j E 6 N T Q 6 N T k u N T I 5 N T U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M y k v Q X V 0 b 1 J l b W 9 2 Z W R D b 2 x 1 b W 5 z M S 5 7 V G h y Z W F k c y w w f S Z x d W 9 0 O y w m c X V v d D t T Z W N 0 a W 9 u M S 9 l e G V j d X R p b 2 5 U a W 1 l X z M w S U 1 H U y A o M y k v Q X V 0 b 1 J l b W 9 2 Z W R D b 2 x 1 b W 5 z M S 5 7 T k l t Z 3 M s M X 0 m c X V v d D s s J n F 1 b 3 Q 7 U 2 V j d G l v b j E v Z X h l Y 3 V 0 a W 9 u V G l t Z V 8 z M E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M p L 0 F 1 d G 9 S Z W 1 v d m V k Q 2 9 s d W 1 u c z E u e 1 R o c m V h Z H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y Y 2 Y 5 M D M t Z G J h N S 0 0 Y T M 1 L W I 0 Y W E t N D Y 2 O T N m M D J i Y j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y M V Q y M T o 1 N T o w M i 4 w N z k 3 N j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Q p L 0 F 1 d G 9 S Z W 1 v d m V k Q 2 9 s d W 1 u c z E u e 1 R o c m V h Z H M s M H 0 m c X V v d D s s J n F 1 b 3 Q 7 U 2 V j d G l v b j E v Z X h l Y 3 V 0 a W 9 u V G l t Z V 8 z S U 1 H U y A o N C k v Q X V 0 b 1 J l b W 9 2 Z W R D b 2 x 1 b W 5 z M S 5 7 T k l t Z 3 M s M X 0 m c X V v d D s s J n F 1 b 3 Q 7 U 2 V j d G l v b j E v Z X h l Y 3 V 0 a W 9 u V G l t Z V 8 z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0 K S 9 B d X R v U m V t b 3 Z l Z E N v b H V t b n M x L n t U a H J l Y W R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W Q w M G U 0 M y 1 j O T Q z L T R i N T M t Y W J m Y S 0 4 N W E y M m Q x Y T k y M z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C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N C I g L z 4 8 R W 5 0 c n k g V H l w Z T 0 i R m l s b G V k Q 2 9 t c G x l d G V S Z X N 1 b H R U b 1 d v c m t z a G V l d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j E 6 N T U 6 M D I u M T A z N T Y x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0 K S 9 B d X R v U m V t b 3 Z l Z E N v b H V t b n M x L n t U a H J l Y W R z L D B 9 J n F 1 b 3 Q 7 L C Z x d W 9 0 O 1 N l Y 3 R p b 2 4 x L 2 V 4 Z W N 1 d G l v b l R p b W V f M T V J T U d T I C g 0 K S 9 B d X R v U m V t b 3 Z l Z E N v b H V t b n M x L n t O S W 1 n c y w x f S Z x d W 9 0 O y w m c X V v d D t T Z W N 0 a W 9 u M S 9 l e G V j d X R p b 2 5 U a W 1 l X z E 1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N C k v Q X V 0 b 1 J l b W 9 2 Z W R D b 2 x 1 b W 5 z M S 5 7 V G h y Z W F k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V i Z j N j Y z Y t M z I w N S 0 0 N z k 5 L W E x Y W M t O T N m Y W J k N j B k Z T c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z B J T U d T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x V D I x O j U 1 O j A y L j E y O D A 2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Q p L 0 F 1 d G 9 S Z W 1 v d m V k Q 2 9 s d W 1 u c z E u e 1 R o c m V h Z H M s M H 0 m c X V v d D s s J n F 1 b 3 Q 7 U 2 V j d G l v b j E v Z X h l Y 3 V 0 a W 9 u V G l t Z V 8 z M E l N R 1 M g K D Q p L 0 F 1 d G 9 S Z W 1 v d m V k Q 2 9 s d W 1 u c z E u e 0 5 J b W d z L D F 9 J n F 1 b 3 Q 7 L C Z x d W 9 0 O 1 N l Y 3 R p b 2 4 x L 2 V 4 Z W N 1 d G l v b l R p b W V f M z B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0 K S 9 B d X R v U m V t b 3 Z l Z E N v b H V t b n M x L n t U a H J l Y W R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D g w M T Q w N i 0 4 Z G M 2 L T Q 4 N W Q t O T A 2 N y 1 i Y 2 V m M z M 0 M G R l Z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M E l N R 1 N f X z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F U M j E 6 N T U 6 M D E u O T Y 0 M T A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1 K S 9 B d X R v U m V t b 3 Z l Z E N v b H V t b n M x L n t U a H J l Y W R z L D B 9 J n F 1 b 3 Q 7 L C Z x d W 9 0 O 1 N l Y 3 R p b 2 4 x L 2 V 4 Z W N 1 d G l v b l R p b W V f M z B J T U d T I C g 1 K S 9 B d X R v U m V t b 3 Z l Z E N v b H V t b n M x L n t O S W 1 n c y w x f S Z x d W 9 0 O y w m c X V v d D t T Z W N 0 a W 9 u M S 9 l e G V j d X R p b 2 5 U a W 1 l X z M w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S k v Q X V 0 b 1 J l b W 9 2 Z W R D b 2 x 1 b W 5 z M S 5 7 V G h y Z W F k c y w w f S Z x d W 9 0 O y w m c X V v d D t T Z W N 0 a W 9 u M S 9 l e G V j d X R p b 2 5 U a W 1 l X z M w S U 1 H U y A o N S k v Q X V 0 b 1 J l b W 9 2 Z W R D b 2 x 1 b W 5 z M S 5 7 T k l t Z 3 M s M X 0 m c X V v d D s s J n F 1 b 3 Q 7 U 2 V j d G l v b j E v Z X h l Y 3 V 0 a W 9 u V G l t Z V 8 z M E l N R 1 M g K D U p L 0 F 1 d G 9 S Z W 1 v d m V k Q 2 9 s d W 1 u c z E u e 2 1 l Y W 4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N z M 1 O T U w L W F k M W I t N D B m N S 0 5 N W N l L T M 0 N G J h M G I y N m Z m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Y 0 X 0 h p Z 2 h X b 3 J r b G 9 h Z C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w M E l N R 1 M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j E 6 N T U 6 M D E u O T c 0 N D Y y N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A w S U 1 H U y 9 B d X R v U m V t b 3 Z l Z E N v b H V t b n M x L n t U a H J l Y W R z L D B 9 J n F 1 b 3 Q 7 L C Z x d W 9 0 O 1 N l Y 3 R p b 2 4 x L 2 V 4 Z W N 1 d G l v b l R p b W V f M T A w S U 1 H U y 9 B d X R v U m V t b 3 Z l Z E N v b H V t b n M x L n t O S W 1 n c y w x f S Z x d W 9 0 O y w m c X V v d D t T Z W N 0 a W 9 u M S 9 l e G V j d X R p b 2 5 U a W 1 l X z E w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M E l N R 1 M v Q X V 0 b 1 J l b W 9 2 Z W R D b 2 x 1 b W 5 z M S 5 7 V G h y Z W F k c y w w f S Z x d W 9 0 O y w m c X V v d D t T Z W N 0 a W 9 u M S 9 l e G V j d X R p b 2 5 U a W 1 l X z E w M E l N R 1 M v Q X V 0 b 1 J l b W 9 2 Z W R D b 2 x 1 b W 5 z M S 5 7 T k l t Z 3 M s M X 0 m c X V v d D s s J n F 1 b 3 Q 7 U 2 V j d G l v b j E v Z X h l Y 3 V 0 a W 9 u V G l t Z V 8 x M D B J T U d T L 0 F 1 d G 9 S Z W 1 v d m V k Q 2 9 s d W 1 u c z E u e 2 1 l Y W 4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D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Q 2 Z T A 1 Z i 1 l O W V h L T R k Z m E t O T U 3 Y S 0 3 Z j J h M G Q 2 O G F j N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j A w S U 1 H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y M V Q y M T o 1 N T o w M i 4 w M j g 0 N j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y M D B J T U d T L 0 F 1 d G 9 S Z W 1 v d m V k Q 2 9 s d W 1 u c z E u e 1 R o c m V h Z H M s M H 0 m c X V v d D s s J n F 1 b 3 Q 7 U 2 V j d G l v b j E v Z X h l Y 3 V 0 a W 9 u V G l t Z V 8 y M D B J T U d T L 0 F 1 d G 9 S Z W 1 v d m V k Q 2 9 s d W 1 u c z E u e 0 5 J b W d z L D F 9 J n F 1 b 3 Q 7 L C Z x d W 9 0 O 1 N l Y 3 R p b 2 4 x L 2 V 4 Z W N 1 d G l v b l R p b W V f M j A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j A w S U 1 H U y 9 B d X R v U m V t b 3 Z l Z E N v b H V t b n M x L n t U a H J l Y W R z L D B 9 J n F 1 b 3 Q 7 L C Z x d W 9 0 O 1 N l Y 3 R p b 2 4 x L 2 V 4 Z W N 1 d G l v b l R p b W V f M j A w S U 1 H U y 9 B d X R v U m V t b 3 Z l Z E N v b H V t b n M x L n t O S W 1 n c y w x f S Z x d W 9 0 O y w m c X V v d D t T Z W N 0 a W 9 u M S 9 l e G V j d X R p b 2 5 U a W 1 l X z I w M E l N R 1 M v Q X V 0 b 1 J l b W 9 2 Z W R D b 2 x 1 b W 5 z M S 5 7 b W V h b i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I w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W Y 0 Z j Q w M y 0 4 O G F k L T Q y N z g t O D c 5 Z S 1 h M D g 5 O T c w M G M z Y T Y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1 I i A v P j x F b n R y e S B U e X B l P S J G a W x s Z W R D b 2 1 w b G V 0 Z V J l c 3 V s d F R v V 2 9 y a 3 N o Z W V 0 I i B W Y W x 1 Z T 0 i b D E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y M T o 1 N T o w M S 4 4 N j Y 5 N z k 5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S k v Q X V 0 b 1 J l b W 9 2 Z W R D b 2 x 1 b W 5 z M S 5 7 V G h y Z W F k c y w w f S Z x d W 9 0 O y w m c X V v d D t T Z W N 0 a W 9 u M S 9 l e G V j d X R p b 2 5 U a W 1 l X z N J T U d T I C g 1 K S 9 B d X R v U m V t b 3 Z l Z E N v b H V t b n M x L n t O S W 1 n c y w x f S Z x d W 9 0 O y w m c X V v d D t T Z W N 0 a W 9 u M S 9 l e G V j d X R p b 2 5 U a W 1 l X z N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U p L 0 F 1 d G 9 S Z W 1 v d m V k Q 2 9 s d W 1 u c z E u e 1 R o c m V h Z H M s M H 0 m c X V v d D s s J n F 1 b 3 Q 7 U 2 V j d G l v b j E v Z X h l Y 3 V 0 a W 9 u V G l t Z V 8 z S U 1 H U y A o N S k v Q X V 0 b 1 J l b W 9 2 Z W R D b 2 x 1 b W 5 z M S 5 7 T k l t Z 3 M s M X 0 m c X V v d D s s J n F 1 b 3 Q 7 U 2 V j d G l v b j E v Z X h l Y 3 V 0 a W 9 u V G l t Z V 8 z S U 1 H U y A o N S k v Q X V 0 b 1 J l b W 9 2 Z W R D b 2 x 1 b W 5 z M S 5 7 b W V h b i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O D N i N T R k L T N j M T U t N G N m M S 0 5 M T U w L T E 1 Z D l j N D g x Z T N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x V D I x O j U 1 O j A x L j g 5 N z k 1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U p L 0 F 1 d G 9 S Z W 1 v d m V k Q 2 9 s d W 1 u c z E u e 1 R o c m V h Z H M s M H 0 m c X V v d D s s J n F 1 b 3 Q 7 U 2 V j d G l v b j E v Z X h l Y 3 V 0 a W 9 u V G l t Z V 8 x N U l N R 1 M g K D U p L 0 F 1 d G 9 S Z W 1 v d m V k Q 2 9 s d W 1 u c z E u e 0 5 J b W d z L D F 9 J n F 1 b 3 Q 7 L C Z x d W 9 0 O 1 N l Y 3 R p b 2 4 x L 2 V 4 Z W N 1 d G l v b l R p b W V f M T V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1 K S 9 B d X R v U m V t b 3 Z l Z E N v b H V t b n M x L n t U a H J l Y W R z L D B 9 J n F 1 b 3 Q 7 L C Z x d W 9 0 O 1 N l Y 3 R p b 2 4 x L 2 V 4 Z W N 1 d G l v b l R p b W V f M T V J T U d T I C g 1 K S 9 B d X R v U m V t b 3 Z l Z E N v b H V t b n M x L n t O S W 1 n c y w x f S Z x d W 9 0 O y w m c X V v d D t T Z W N 0 a W 9 u M S 9 l e G V j d X R p b 2 5 U a W 1 l X z E 1 S U 1 H U y A o N S k v Q X V 0 b 1 J l b W 9 2 Z W R D b 2 x 1 b W 5 z M S 5 7 b W V h b i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D k 5 M D B k N C 1 l N D Z k L T Q 1 Y T c t Y T A w Z S 0 w Z m E x Z D k x N T I 1 Y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S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z M E l N R 1 N f X z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F U M j E 6 N T U 6 M D E u O T E 5 M T k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i k v Q X V 0 b 1 J l b W 9 2 Z W R D b 2 x 1 b W 5 z M S 5 7 V G h y Z W F k c y w w f S Z x d W 9 0 O y w m c X V v d D t T Z W N 0 a W 9 u M S 9 l e G V j d X R p b 2 5 U a W 1 l X z M w S U 1 H U y A o N i k v Q X V 0 b 1 J l b W 9 2 Z W R D b 2 x 1 b W 5 z M S 5 7 T k l t Z 3 M s M X 0 m c X V v d D s s J n F 1 b 3 Q 7 U 2 V j d G l v b j E v Z X h l Y 3 V 0 a W 9 u V G l t Z V 8 z M E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Y p L 0 F 1 d G 9 S Z W 1 v d m V k Q 2 9 s d W 1 u c z E u e 1 R o c m V h Z H M s M H 0 m c X V v d D s s J n F 1 b 3 Q 7 U 2 V j d G l v b j E v Z X h l Y 3 V 0 a W 9 u V G l t Z V 8 z M E l N R 1 M g K D Y p L 0 F 1 d G 9 S Z W 1 v d m V k Q 2 9 s d W 1 u c z E u e 0 5 J b W d z L D F 9 J n F 1 b 3 Q 7 L C Z x d W 9 0 O 1 N l Y 3 R p b 2 4 x L 2 V 4 Z W N 1 d G l v b l R p b W V f M z B J T U d T I C g 2 K S 9 B d X R v U m V t b 3 Z l Z E N v b H V t b n M x L n t t Z W F u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Z D Z k Y z d l L T d i Y z M t N D A y Y S 0 5 Y j M 3 L T g 1 Z j N k M m Q 3 Z G M 5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0 h p Z 2 h X b 3 J r b G 9 h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y M V Q y M T o 1 N T o w M S 4 4 M D Q 1 M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c p L 0 F 1 d G 9 S Z W 1 v d m V k Q 2 9 s d W 1 u c z E u e 1 R o c m V h Z H M s M H 0 m c X V v d D s s J n F 1 b 3 Q 7 U 2 V j d G l v b j E v Z X h l Y 3 V 0 a W 9 u V G l t Z V 8 z M E l N R 1 M g K D c p L 0 F 1 d G 9 S Z W 1 v d m V k Q 2 9 s d W 1 u c z E u e 0 5 J b W d z L D F 9 J n F 1 b 3 Q 7 L C Z x d W 9 0 O 1 N l Y 3 R p b 2 4 x L 2 V 4 Z W N 1 d G l v b l R p b W V f M z B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3 K S 9 B d X R v U m V t b 3 Z l Z E N v b H V t b n M x L n t U a H J l Y W R z L D B 9 J n F 1 b 3 Q 7 L C Z x d W 9 0 O 1 N l Y 3 R p b 2 4 x L 2 V 4 Z W N 1 d G l v b l R p b W V f M z B J T U d T I C g 3 K S 9 B d X R v U m V t b 3 Z l Z E N v b H V t b n M x L n t O S W 1 n c y w x f S Z x d W 9 0 O y w m c X V v d D t T Z W N 0 a W 9 u M S 9 l e G V j d X R p b 2 5 U a W 1 l X z M w S U 1 H U y A o N y k v Q X V 0 b 1 J l b W 9 2 Z W R D b 2 x 1 b W 5 z M S 5 7 b W V h b i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0 M z R h N m Q t O T J l Y i 0 0 M T k x L T g 2 Y z g t M z F k Z T M y Y z V j M D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S G l n a F d v c m t s b 2 F k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A w S U 1 H U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y M V Q y M T o 1 N T o w M S 4 4 M z E w N j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D B J T U d T I C g y K S 9 B d X R v U m V t b 3 Z l Z E N v b H V t b n M x L n t U a H J l Y W R z L D B 9 J n F 1 b 3 Q 7 L C Z x d W 9 0 O 1 N l Y 3 R p b 2 4 x L 2 V 4 Z W N 1 d G l v b l R p b W V f M T A w S U 1 H U y A o M i k v Q X V 0 b 1 J l b W 9 2 Z W R D b 2 x 1 b W 5 z M S 5 7 T k l t Z 3 M s M X 0 m c X V v d D s s J n F 1 b 3 Q 7 U 2 V j d G l v b j E v Z X h l Y 3 V 0 a W 9 u V G l t Z V 8 x M D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A w S U 1 H U y A o M i k v Q X V 0 b 1 J l b W 9 2 Z W R D b 2 x 1 b W 5 z M S 5 7 V G h y Z W F k c y w w f S Z x d W 9 0 O y w m c X V v d D t T Z W N 0 a W 9 u M S 9 l e G V j d X R p b 2 5 U a W 1 l X z E w M E l N R 1 M g K D I p L 0 F 1 d G 9 S Z W 1 v d m V k Q 2 9 s d W 1 u c z E u e 0 5 J b W d z L D F 9 J n F 1 b 3 Q 7 L C Z x d W 9 0 O 1 N l Y 3 R p b 2 4 x L 2 V 4 Z W N 1 d G l v b l R p b W V f M T A w S U 1 H U y A o M i k v Q X V 0 b 1 J l b W 9 2 Z W R D b 2 x 1 b W 5 z M S 5 7 b W V h b i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N z c 0 M T E y L T N h Z D c t N D d j Z S 0 4 N W M 2 L W Z j M j U 0 Z j h j O T Z k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0 h p Z 2 h X b 3 J r b G 9 h Z C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y M D B J T U d T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x V D I x O j U 1 O j A x L j g 1 M z Q w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I w M E l N R 1 M g K D I p L 0 F 1 d G 9 S Z W 1 v d m V k Q 2 9 s d W 1 u c z E u e 1 R o c m V h Z H M s M H 0 m c X V v d D s s J n F 1 b 3 Q 7 U 2 V j d G l v b j E v Z X h l Y 3 V 0 a W 9 u V G l t Z V 8 y M D B J T U d T I C g y K S 9 B d X R v U m V t b 3 Z l Z E N v b H V t b n M x L n t O S W 1 n c y w x f S Z x d W 9 0 O y w m c X V v d D t T Z W N 0 a W 9 u M S 9 l e G V j d X R p b 2 5 U a W 1 l X z I w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y M D B J T U d T I C g y K S 9 B d X R v U m V t b 3 Z l Z E N v b H V t b n M x L n t U a H J l Y W R z L D B 9 J n F 1 b 3 Q 7 L C Z x d W 9 0 O 1 N l Y 3 R p b 2 4 x L 2 V 4 Z W N 1 d G l v b l R p b W V f M j A w S U 1 H U y A o M i k v Q X V 0 b 1 J l b W 9 2 Z W R D b 2 x 1 b W 5 z M S 5 7 T k l t Z 3 M s M X 0 m c X V v d D s s J n F 1 b 3 Q 7 U 2 V j d G l v b j E v Z X h l Y 3 V 0 a W 9 u V G l t Z V 8 y M D B J T U d T I C g y K S 9 B d X R v U m V t b 3 Z l Z E N v b H V t b n M x L n t t Z W F u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j A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Z D U 3 N W Q 0 L W E 5 Z m E t N D N m N S 1 h Y j h m L W M y Z j M 0 N j c 1 N j Q w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1 R Q Q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0 Z X N 0 V F B C X z N J T U d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F U M j E 6 N T U 6 M D E u N z E 0 N D E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v Q X V 0 b 1 J l b W 9 2 Z W R D b 2 x 1 b W 5 z M S 5 7 V G h y Z W F k c 1 B l c k J s b 2 N r L D B 9 J n F 1 b 3 Q 7 L C Z x d W 9 0 O 1 N l Y 3 R p b 2 4 x L 3 R l c 3 R U U E J f M 0 l N R 1 M v Q X V 0 b 1 J l b W 9 2 Z W R D b 2 x 1 b W 5 z M S 5 7 T k l t Z 3 M s M X 0 m c X V v d D s s J n F 1 b 3 Q 7 U 2 V j d G l v b j E v d G V z d F R Q Q l 8 z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v Q X V 0 b 1 J l b W 9 2 Z W R D b 2 x 1 b W 5 z M S 5 7 V G h y Z W F k c 1 B l c k J s b 2 N r L D B 9 J n F 1 b 3 Q 7 L C Z x d W 9 0 O 1 N l Y 3 R p b 2 4 x L 3 R l c 3 R U U E J f M 0 l N R 1 M v Q X V 0 b 1 J l b W 9 2 Z W R D b 2 x 1 b W 5 z M S 5 7 T k l t Z 3 M s M X 0 m c X V v d D s s J n F 1 b 3 Q 7 U 2 V j d G l v b j E v d G V z d F R Q Q l 8 z S U 1 H U y 9 B d X R v U m V t b 3 Z l Z E N v b H V t b n M x L n t t Z W F u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U U E J f M 0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J k Z W M 0 Z W Q t Y z Y z Z S 0 0 O T k 3 L W I 2 Y 2 I t M 2 Y 3 N D E 2 Z T Z j M W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V F B C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V G F y Z 2 V 0 I i B W Y W x 1 Z T 0 i c 3 R l c 3 R U U E J f M T V J T U d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F U M j E 6 N T U 6 M D E u N z I 2 N j c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L 0 F 1 d G 9 S Z W 1 v d m V k Q 2 9 s d W 1 u c z E u e 1 R o c m V h Z H N Q Z X J C b G 9 j a y w w f S Z x d W 9 0 O y w m c X V v d D t T Z W N 0 a W 9 u M S 9 0 Z X N 0 V F B C X z E 1 S U 1 H U y 9 B d X R v U m V t b 3 Z l Z E N v b H V t b n M x L n t O S W 1 n c y w x f S Z x d W 9 0 O y w m c X V v d D t T Z W N 0 a W 9 u M S 9 0 Z X N 0 V F B C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L 0 F 1 d G 9 S Z W 1 v d m V k Q 2 9 s d W 1 u c z E u e 1 R o c m V h Z H N Q Z X J C b G 9 j a y w w f S Z x d W 9 0 O y w m c X V v d D t T Z W N 0 a W 9 u M S 9 0 Z X N 0 V F B C X z E 1 S U 1 H U y 9 B d X R v U m V t b 3 Z l Z E N v b H V t b n M x L n t O S W 1 n c y w x f S Z x d W 9 0 O y w m c X V v d D t T Z W N 0 a W 9 u M S 9 0 Z X N 0 V F B C X z E 1 S U 1 H U y 9 B d X R v U m V t b 3 Z l Z E N v b H V t b n M x L n t t Z W F u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U U E J f M T V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M j E 1 Y W Q z L W I z Z T k t N D Y 0 N S 1 i O G I 3 L T R m Z T M 5 Y W Y 3 N j E x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1 R Q Q i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0 Z X N 0 V F B C X z M w S U 1 H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x V D I x O j U 1 O j A x L j c 2 M z g w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9 B d X R v U m V t b 3 Z l Z E N v b H V t b n M x L n t U a H J l Y W R z U G V y Q m x v Y 2 s s M H 0 m c X V v d D s s J n F 1 b 3 Q 7 U 2 V j d G l v b j E v d G V z d F R Q Q l 8 z M E l N R 1 M v Q X V 0 b 1 J l b W 9 2 Z W R D b 2 x 1 b W 5 z M S 5 7 T k l t Z 3 M s M X 0 m c X V v d D s s J n F 1 b 3 Q 7 U 2 V j d G l v b j E v d G V z d F R Q Q l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9 B d X R v U m V t b 3 Z l Z E N v b H V t b n M x L n t U a H J l Y W R z U G V y Q m x v Y 2 s s M H 0 m c X V v d D s s J n F 1 b 3 Q 7 U 2 V j d G l v b j E v d G V z d F R Q Q l 8 z M E l N R 1 M v Q X V 0 b 1 J l b W 9 2 Z W R D b 2 x 1 b W 5 z M S 5 7 T k l t Z 3 M s M X 0 m c X V v d D s s J n F 1 b 3 Q 7 U 2 V j d G l v b j E v d G V z d F R Q Q l 8 z M E l N R 1 M v Q X V 0 b 1 J l b W 9 2 Z W R D b 2 x 1 b W 5 z M S 5 7 b W V h b i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V F B C X z M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N T g 1 O D I z L T c 1 Y W I t N D M 3 N C 1 h Z m U 1 L T Q 0 M D Q 3 Z m N l Y T I 2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X 1 R Q Q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0 Z X N 0 V F B C X z N J T U d T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F U M j E 6 N T Q 6 N T Y u M T I 1 O D A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g K D I p L 0 F 1 d G 9 S Z W 1 v d m V k Q 2 9 s d W 1 u c z E u e 1 R o c m V h Z H N Q Z X J C b G 9 j a y w w f S Z x d W 9 0 O y w m c X V v d D t T Z W N 0 a W 9 u M S 9 0 Z X N 0 V F B C X z N J T U d T I C g y K S 9 B d X R v U m V t b 3 Z l Z E N v b H V t b n M x L n t O S W 1 n c y w x f S Z x d W 9 0 O y w m c X V v d D t T Z W N 0 a W 9 u M S 9 0 Z X N 0 V F B C X z N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g K D I p L 0 F 1 d G 9 S Z W 1 v d m V k Q 2 9 s d W 1 u c z E u e 1 R o c m V h Z H N Q Z X J C b G 9 j a y w w f S Z x d W 9 0 O y w m c X V v d D t T Z W N 0 a W 9 u M S 9 0 Z X N 0 V F B C X z N J T U d T I C g y K S 9 B d X R v U m V t b 3 Z l Z E N v b H V t b n M x L n t O S W 1 n c y w x f S Z x d W 9 0 O y w m c X V v d D t T Z W N 0 a W 9 u M S 9 0 Z X N 0 V F B C X z N J T U d T I C g y K S 9 B d X R v U m V t b 3 Z l Z E N v b H V t b n M x L n t t Z W F u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U U E J f M 0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N k Y j M 2 O W Q t O T Z i Y i 0 0 O D I 1 L T g 3 N z k t Z j h m Y m F i Y z A 0 M T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F f V F B C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V G F y Z 2 V 0 I i B W Y W x 1 Z T 0 i c 3 R l c 3 R U U E J f M T V J T U d T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F U M j E 6 N T Q 6 N T Y u M T k w N D U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I C g y K S 9 B d X R v U m V t b 3 Z l Z E N v b H V t b n M x L n t U a H J l Y W R z U G V y Q m x v Y 2 s s M H 0 m c X V v d D s s J n F 1 b 3 Q 7 U 2 V j d G l v b j E v d G V z d F R Q Q l 8 x N U l N R 1 M g K D I p L 0 F 1 d G 9 S Z W 1 v d m V k Q 2 9 s d W 1 u c z E u e 0 5 J b W d z L D F 9 J n F 1 b 3 Q 7 L C Z x d W 9 0 O 1 N l Y 3 R p b 2 4 x L 3 R l c 3 R U U E J f M T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I C g y K S 9 B d X R v U m V t b 3 Z l Z E N v b H V t b n M x L n t U a H J l Y W R z U G V y Q m x v Y 2 s s M H 0 m c X V v d D s s J n F 1 b 3 Q 7 U 2 V j d G l v b j E v d G V z d F R Q Q l 8 x N U l N R 1 M g K D I p L 0 F 1 d G 9 S Z W 1 v d m V k Q 2 9 s d W 1 u c z E u e 0 5 J b W d z L D F 9 J n F 1 b 3 Q 7 L C Z x d W 9 0 O 1 N l Y 3 R p b 2 4 x L 3 R l c 3 R U U E J f M T V J T U d T I C g y K S 9 B d X R v U m V t b 3 Z l Z E N v b H V t b n M x L n t t Z W F u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U U E J f M T V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M D A 5 Z m J m L W R h M D I t N G F k Y i 1 i M T U x L T Y w Z W R j Y 2 N i N T k 1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X 1 R Q Q i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0 Z X N 0 V F B C X z M w S U 1 H U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x V D I x O j U 0 O j U 2 L j I w M j I 0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A o M i k v Q X V 0 b 1 J l b W 9 2 Z W R D b 2 x 1 b W 5 z M S 5 7 V G h y Z W F k c 1 B l c k J s b 2 N r L D B 9 J n F 1 b 3 Q 7 L C Z x d W 9 0 O 1 N l Y 3 R p b 2 4 x L 3 R l c 3 R U U E J f M z B J T U d T I C g y K S 9 B d X R v U m V t b 3 Z l Z E N v b H V t b n M x L n t O S W 1 n c y w x f S Z x d W 9 0 O y w m c X V v d D t T Z W N 0 a W 9 u M S 9 0 Z X N 0 V F B C X z M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A o M i k v Q X V 0 b 1 J l b W 9 2 Z W R D b 2 x 1 b W 5 z M S 5 7 V G h y Z W F k c 1 B l c k J s b 2 N r L D B 9 J n F 1 b 3 Q 7 L C Z x d W 9 0 O 1 N l Y 3 R p b 2 4 x L 3 R l c 3 R U U E J f M z B J T U d T I C g y K S 9 B d X R v U m V t b 3 Z l Z E N v b H V t b n M x L n t O S W 1 n c y w x f S Z x d W 9 0 O y w m c X V v d D t T Z W N 0 a W 9 u M S 9 0 Z X N 0 V F B C X z M w S U 1 H U y A o M i k v Q X V 0 b 1 J l b W 9 2 Z W R D b 2 x 1 b W 5 z M S 5 7 b W V h b i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V F B C X z M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O D Y 5 Z m N l L W F k N m I t N D E 1 Y S 0 5 O W M 1 L W Y 1 N T Y y M W V k N D Q 4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X 1 R Q Q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0 Z X N 0 V F B C X z N J T U d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j E 6 N T Q 6 N T k u N T Q 5 M z g 4 N V o i I C 8 + P E V u d H J 5 I F R 5 c G U 9 I k Z p b G x D b 2 x 1 b W 5 U e X B l c y I g V m F s d W U 9 I n N B d 0 1 G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S U 1 H U y A o M y k v Q X V 0 b 1 J l b W 9 2 Z W R D b 2 x 1 b W 5 z M S 5 7 V G h y Z W F k c 1 B l c k J s b 2 N r L D B 9 J n F 1 b 3 Q 7 L C Z x d W 9 0 O 1 N l Y 3 R p b 2 4 x L 3 R l c 3 R U U E J f M 0 l N R 1 M g K D M p L 0 F 1 d G 9 S Z W 1 v d m V k Q 2 9 s d W 1 u c z E u e 0 5 J b W d z L D F 9 J n F 1 b 3 Q 7 L C Z x d W 9 0 O 1 N l Y 3 R p b 2 4 x L 3 R l c 3 R U U E J f M 0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S U 1 H U y A o M y k v Q X V 0 b 1 J l b W 9 2 Z W R D b 2 x 1 b W 5 z M S 5 7 V G h y Z W F k c 1 B l c k J s b 2 N r L D B 9 J n F 1 b 3 Q 7 L C Z x d W 9 0 O 1 N l Y 3 R p b 2 4 x L 3 R l c 3 R U U E J f M 0 l N R 1 M g K D M p L 0 F 1 d G 9 S Z W 1 v d m V k Q 2 9 s d W 1 u c z E u e 0 5 J b W d z L D F 9 J n F 1 b 3 Q 7 L C Z x d W 9 0 O 1 N l Y 3 R p b 2 4 x L 3 R l c 3 R U U E J f M 0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0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N l N j Q 1 O D k t O T g y Z C 0 0 N W V l L W F h Y T M t Z T M z N 2 F l M j l i Y W Q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d G V z d F R Q Q l 8 x N U l N R 1 N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x N U l N R 1 M g K D M p L 0 F 1 d G 9 S Z W 1 v d m V k Q 2 9 s d W 1 u c z E u e 1 R o c m V h Z H N Q Z X J C b G 9 j a y w w f S Z x d W 9 0 O y w m c X V v d D t T Z W N 0 a W 9 u M S 9 0 Z X N 0 V F B C X z E 1 S U 1 H U y A o M y k v Q X V 0 b 1 J l b W 9 2 Z W R D b 2 x 1 b W 5 z M S 5 7 T k l t Z 3 M s M X 0 m c X V v d D s s J n F 1 b 3 Q 7 U 2 V j d G l v b j E v d G V z d F R Q Q l 8 x N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x N U l N R 1 M g K D M p L 0 F 1 d G 9 S Z W 1 v d m V k Q 2 9 s d W 1 u c z E u e 1 R o c m V h Z H N Q Z X J C b G 9 j a y w w f S Z x d W 9 0 O y w m c X V v d D t T Z W N 0 a W 9 u M S 9 0 Z X N 0 V F B C X z E 1 S U 1 H U y A o M y k v Q X V 0 b 1 J l b W 9 2 Z W R D b 2 x 1 b W 5 z M S 5 7 T k l t Z 3 M s M X 0 m c X V v d D s s J n F 1 b 3 Q 7 U 2 V j d G l v b j E v d G V z d F R Q Q l 8 x N U l N R 1 M g K D M p L 0 F 1 d G 9 S Z W 1 v d m V k Q 2 9 s d W 1 u c z E u e 2 1 l Y W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x V D I x O j U 0 O j U 5 L j Y w N j U 5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U i I C 8 + P E V u d H J 5 I F R 5 c G U 9 I l J l Y 2 9 2 Z X J 5 V G F y Z 2 V 0 U 2 h l Z X Q i I F Z h b H V l P S J z V j J f V F B C I i A v P j w v U 3 R h Y m x l R W 5 0 c m l l c z 4 8 L 0 l 0 Z W 0 + P E l 0 Z W 0 + P E l 0 Z W 1 M b 2 N h d G l v b j 4 8 S X R l b V R 5 c G U + R m 9 y b X V s Y T w v S X R l b V R 5 c G U + P E l 0 Z W 1 Q Y X R o P l N l Y 3 R p b 2 4 x L 3 R l c 3 R U U E J f M T V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y Y W Q 1 Z j F k L T I y Z W I t N D E 4 O C 1 h Z D Y 2 L T c 3 M W Y z Y W R h Z D k 4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X 1 R Q Q i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0 Z X N 0 V F B C X z M w S U 1 H U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I x O j U 0 O j U 5 L j Y 0 N D k 4 N T Z a I i A v P j x F b n R y e S B U e X B l P S J G a W x s Q 2 9 s d W 1 u V H l w Z X M i I F Z h b H V l P S J z Q X d N R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z B J T U d T I C g z K S 9 B d X R v U m V t b 3 Z l Z E N v b H V t b n M x L n t U a H J l Y W R z U G V y Q m x v Y 2 s s M H 0 m c X V v d D s s J n F 1 b 3 Q 7 U 2 V j d G l v b j E v d G V z d F R Q Q l 8 z M E l N R 1 M g K D M p L 0 F 1 d G 9 S Z W 1 v d m V k Q 2 9 s d W 1 u c z E u e 0 5 J b W d z L D F 9 J n F 1 b 3 Q 7 L C Z x d W 9 0 O 1 N l Y 3 R p b 2 4 x L 3 R l c 3 R U U E J f M z B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z B J T U d T I C g z K S 9 B d X R v U m V t b 3 Z l Z E N v b H V t b n M x L n t U a H J l Y W R z U G V y Q m x v Y 2 s s M H 0 m c X V v d D s s J n F 1 b 3 Q 7 U 2 V j d G l v b j E v d G V z d F R Q Q l 8 z M E l N R 1 M g K D M p L 0 F 1 d G 9 S Z W 1 v d m V k Q 2 9 s d W 1 u c z E u e 0 5 J b W d z L D F 9 J n F 1 b 3 Q 7 L C Z x d W 9 0 O 1 N l Y 3 R p b 2 4 x L 3 R l c 3 R U U E J f M z B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M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k Y z F l Y W Z l L W M 3 Y T k t N D I 1 Z C 1 i N 2 I 1 L T F m N T V i M G N h M D d h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X 1 R Q Q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0 Z X N 0 V F B C X z N J T U d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J U M D g 6 M z Q 6 M z M u N j M z M z Y w M F o i I C 8 + P E V u d H J 5 I F R 5 c G U 9 I k Z p b G x D b 2 x 1 b W 5 U e X B l c y I g V m F s d W U 9 I n N B d 0 1 G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S U 1 H U y A o N C k v Q X V 0 b 1 J l b W 9 2 Z W R D b 2 x 1 b W 5 z M S 5 7 V G h y Z W F k c 1 B l c k J s b 2 N r L D B 9 J n F 1 b 3 Q 7 L C Z x d W 9 0 O 1 N l Y 3 R p b 2 4 x L 3 R l c 3 R U U E J f M 0 l N R 1 M g K D Q p L 0 F 1 d G 9 S Z W 1 v d m V k Q 2 9 s d W 1 u c z E u e 0 5 J b W d z L D F 9 J n F 1 b 3 Q 7 L C Z x d W 9 0 O 1 N l Y 3 R p b 2 4 x L 3 R l c 3 R U U E J f M 0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S U 1 H U y A o N C k v Q X V 0 b 1 J l b W 9 2 Z W R D b 2 x 1 b W 5 z M S 5 7 V G h y Z W F k c 1 B l c k J s b 2 N r L D B 9 J n F 1 b 3 Q 7 L C Z x d W 9 0 O 1 N l Y 3 R p b 2 4 x L 3 R l c 3 R U U E J f M 0 l N R 1 M g K D Q p L 0 F 1 d G 9 S Z W 1 v d m V k Q 2 9 s d W 1 u c z E u e 0 5 J b W d z L D F 9 J n F 1 b 3 Q 7 L C Z x d W 9 0 O 1 N l Y 3 R p b 2 4 x L 3 R l c 3 R U U E J f M 0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0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E 4 O T A 3 O D A t N 2 N h N S 0 0 N G M 0 L T g 3 M D c t M m M 3 N z B m M D J k N T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N f V F B C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V G F y Z 2 V 0 I i B W Y W x 1 Z T 0 i c 3 R l c 3 R U U E J f M T V J T U d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J U M D g 6 M z U 6 M j E u N T E 4 O T k 4 O V o i I C 8 + P E V u d H J 5 I F R 5 c G U 9 I k Z p b G x D b 2 x 1 b W 5 U e X B l c y I g V m F s d W U 9 I n N B d 0 1 G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x N U l N R 1 M g K D Q p L 0 F 1 d G 9 S Z W 1 v d m V k Q 2 9 s d W 1 u c z E u e 1 R o c m V h Z H N Q Z X J C b G 9 j a y w w f S Z x d W 9 0 O y w m c X V v d D t T Z W N 0 a W 9 u M S 9 0 Z X N 0 V F B C X z E 1 S U 1 H U y A o N C k v Q X V 0 b 1 J l b W 9 2 Z W R D b 2 x 1 b W 5 z M S 5 7 T k l t Z 3 M s M X 0 m c X V v d D s s J n F 1 b 3 Q 7 U 2 V j d G l v b j E v d G V z d F R Q Q l 8 x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x N U l N R 1 M g K D Q p L 0 F 1 d G 9 S Z W 1 v d m V k Q 2 9 s d W 1 u c z E u e 1 R o c m V h Z H N Q Z X J C b G 9 j a y w w f S Z x d W 9 0 O y w m c X V v d D t T Z W N 0 a W 9 u M S 9 0 Z X N 0 V F B C X z E 1 S U 1 H U y A o N C k v Q X V 0 b 1 J l b W 9 2 Z W R D b 2 x 1 b W 5 z M S 5 7 T k l t Z 3 M s M X 0 m c X V v d D s s J n F 1 b 3 Q 7 U 2 V j d G l v b j E v d G V z d F R Q Q l 8 x N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T V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Y j h i N D h h L T g w M z U t N G M 5 Y S 1 i O G V l L T c x Y T V i N W Y 4 N T c 3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X 1 R Q Q i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0 Z X N 0 V F B C X z M w S U 1 H U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A 4 O j M 1 O j Q 4 L j c x O T k w N T l a I i A v P j x F b n R y e S B U e X B l P S J G a W x s Q 2 9 s d W 1 u V H l w Z X M i I F Z h b H V l P S J z Q X d N R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z B J T U d T I C g 0 K S 9 B d X R v U m V t b 3 Z l Z E N v b H V t b n M x L n t U a H J l Y W R z U G V y Q m x v Y 2 s s M H 0 m c X V v d D s s J n F 1 b 3 Q 7 U 2 V j d G l v b j E v d G V z d F R Q Q l 8 z M E l N R 1 M g K D Q p L 0 F 1 d G 9 S Z W 1 v d m V k Q 2 9 s d W 1 u c z E u e 0 5 J b W d z L D F 9 J n F 1 b 3 Q 7 L C Z x d W 9 0 O 1 N l Y 3 R p b 2 4 x L 3 R l c 3 R U U E J f M z B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z B J T U d T I C g 0 K S 9 B d X R v U m V t b 3 Z l Z E N v b H V t b n M x L n t U a H J l Y W R z U G V y Q m x v Y 2 s s M H 0 m c X V v d D s s J n F 1 b 3 Q 7 U 2 V j d G l v b j E v d G V z d F R Q Q l 8 z M E l N R 1 M g K D Q p L 0 F 1 d G 9 S Z W 1 v d m V k Q 2 9 s d W 1 u c z E u e 0 5 J b W d z L D F 9 J n F 1 b 3 Q 7 L C Z x d W 9 0 O 1 N l Y 3 R p b 2 4 x L 3 R l c 3 R U U E J f M z B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M w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0 K S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m 8 w Y Y 9 r B B l 9 0 W c s F a M F Q A A A A A A g A A A A A A E G Y A A A A B A A A g A A A A N 5 z h x g + B G A l b L h J q o R L 7 5 q H V 7 H H z b s C V R O W b p s h F r o Y A A A A A D o A A A A A C A A A g A A A A 6 W u g J 3 h 9 P + t + T b 6 X W v Y A 7 + b j g 3 L V f 8 i o P N q b f r S r 2 y J Q A A A A M G V P X 0 W P y l K 9 G u F Y O f 1 r F b 4 3 4 n I d W P H 1 9 / Z D i I q W 4 w e L 3 U k E 2 s I 6 9 v p v p A 5 d P r H S n q L n g w G U + / 3 z 8 X 4 J g Y H S E t c N K J P 8 X o t y s m l R u C m j i G F A A A A A U d Z R / a v m T p U A C H 8 8 d L z 7 / 0 e A 1 q R w X j + c F + L h k M U f U 4 9 M 0 G h G U C y z G h d h 5 d Z I L o K l 2 j H V O S D h p W g V 0 s O G R c b K W w = =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V1</vt:lpstr>
      <vt:lpstr>V1_TPB</vt:lpstr>
      <vt:lpstr>V2</vt:lpstr>
      <vt:lpstr>V2_TPB</vt:lpstr>
      <vt:lpstr>V3</vt:lpstr>
      <vt:lpstr>V3_TPB</vt:lpstr>
      <vt:lpstr>V4</vt:lpstr>
      <vt:lpstr>V4_HighWorkload</vt:lpstr>
      <vt:lpstr>V5</vt:lpstr>
      <vt:lpstr>V5_HighWorkload</vt:lpstr>
      <vt:lpstr>V5_TPB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2025-05-22T08:36:30Z</dcterms:modified>
</cp:coreProperties>
</file>