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winmarin/Downloads/MATRIZ  2/"/>
    </mc:Choice>
  </mc:AlternateContent>
  <xr:revisionPtr revIDLastSave="180" documentId="13_ncr:1_{99420BE4-9F83-8D46-932A-36AB9BF5BB02}" xr6:coauthVersionLast="47" xr6:coauthVersionMax="47" xr10:uidLastSave="{400C540E-B887-42CB-B106-A9A64396566F}"/>
  <bookViews>
    <workbookView xWindow="0" yWindow="0" windowWidth="28800" windowHeight="18000" firstSheet="1" activeTab="1" xr2:uid="{00000000-000D-0000-FFFF-FFFF00000000}"/>
  </bookViews>
  <sheets>
    <sheet name="- AYUDA -" sheetId="5" r:id="rId1"/>
    <sheet name="Admin" sheetId="10" r:id="rId2"/>
    <sheet name="Nosotros" sheetId="11" r:id="rId3"/>
    <sheet name="Ambos" sheetId="13" r:id="rId4"/>
    <sheet name="Soporte" sheetId="8" state="hidden" r:id="rId5"/>
  </sheets>
  <externalReferences>
    <externalReference r:id="rId6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1" l="1"/>
  <c r="K11" i="11"/>
  <c r="L11" i="11"/>
  <c r="I25" i="13"/>
  <c r="H25" i="13"/>
  <c r="G25" i="13"/>
  <c r="L24" i="13"/>
  <c r="K24" i="13"/>
  <c r="J24" i="13"/>
  <c r="L23" i="13"/>
  <c r="K23" i="13"/>
  <c r="J23" i="13"/>
  <c r="L22" i="13"/>
  <c r="K22" i="13"/>
  <c r="J22" i="13"/>
  <c r="F25" i="13"/>
  <c r="E25" i="13"/>
  <c r="L9" i="13"/>
  <c r="K9" i="13"/>
  <c r="J9" i="13"/>
  <c r="F13" i="11"/>
  <c r="E13" i="11"/>
  <c r="D13" i="11"/>
  <c r="K14" i="10"/>
  <c r="J13" i="10"/>
  <c r="F9" i="10"/>
  <c r="D9" i="10"/>
  <c r="J20" i="11"/>
  <c r="J24" i="11"/>
  <c r="K25" i="11"/>
  <c r="K23" i="11"/>
  <c r="K24" i="11"/>
  <c r="L23" i="11"/>
  <c r="L24" i="11"/>
  <c r="I26" i="11"/>
  <c r="H26" i="11"/>
  <c r="G26" i="11"/>
  <c r="J23" i="11"/>
  <c r="K20" i="11"/>
  <c r="I26" i="10"/>
  <c r="H26" i="10"/>
  <c r="G26" i="10"/>
  <c r="L25" i="10"/>
  <c r="K25" i="10"/>
  <c r="J25" i="10"/>
  <c r="L24" i="10"/>
  <c r="K24" i="10"/>
  <c r="J24" i="10"/>
  <c r="L23" i="10"/>
  <c r="K23" i="10"/>
  <c r="J23" i="10"/>
  <c r="L22" i="10"/>
  <c r="K22" i="10"/>
  <c r="J22" i="10"/>
  <c r="L21" i="10"/>
  <c r="K21" i="10"/>
  <c r="J21" i="10"/>
  <c r="L20" i="10"/>
  <c r="K20" i="10"/>
  <c r="J20" i="10"/>
  <c r="L19" i="10"/>
  <c r="K19" i="10"/>
  <c r="J19" i="10"/>
  <c r="D25" i="13" l="1"/>
  <c r="L10" i="13"/>
  <c r="K10" i="13"/>
  <c r="J10" i="13"/>
  <c r="L11" i="13"/>
  <c r="K11" i="13"/>
  <c r="J11" i="13"/>
  <c r="L12" i="13"/>
  <c r="K12" i="13"/>
  <c r="J12" i="13"/>
  <c r="L13" i="13"/>
  <c r="K13" i="13"/>
  <c r="J13" i="13"/>
  <c r="L14" i="13"/>
  <c r="K14" i="13"/>
  <c r="J14" i="13"/>
  <c r="L15" i="13"/>
  <c r="K15" i="13"/>
  <c r="J15" i="13"/>
  <c r="L16" i="13"/>
  <c r="K16" i="13"/>
  <c r="J16" i="13"/>
  <c r="L17" i="13"/>
  <c r="K17" i="13"/>
  <c r="J17" i="13"/>
  <c r="L18" i="13"/>
  <c r="K18" i="13"/>
  <c r="J18" i="13"/>
  <c r="L19" i="13"/>
  <c r="K19" i="13"/>
  <c r="J19" i="13"/>
  <c r="L20" i="13"/>
  <c r="K20" i="13"/>
  <c r="J20" i="13"/>
  <c r="L21" i="13"/>
  <c r="K21" i="13"/>
  <c r="J21" i="13"/>
  <c r="L12" i="10"/>
  <c r="J12" i="11"/>
  <c r="L15" i="11"/>
  <c r="J15" i="11"/>
  <c r="L22" i="11"/>
  <c r="J18" i="10"/>
  <c r="J22" i="11"/>
  <c r="K22" i="11"/>
  <c r="K19" i="11"/>
  <c r="J19" i="11"/>
  <c r="L19" i="11"/>
  <c r="L16" i="10"/>
  <c r="L14" i="11"/>
  <c r="K14" i="11"/>
  <c r="L18" i="11"/>
  <c r="K18" i="11"/>
  <c r="F10" i="10"/>
  <c r="F26" i="10" s="1"/>
  <c r="K9" i="11"/>
  <c r="L15" i="10"/>
  <c r="E26" i="11"/>
  <c r="K16" i="11"/>
  <c r="K10" i="11"/>
  <c r="J16" i="10"/>
  <c r="J14" i="10"/>
  <c r="J17" i="10"/>
  <c r="J12" i="10"/>
  <c r="J15" i="10"/>
  <c r="J21" i="11"/>
  <c r="J17" i="11"/>
  <c r="J13" i="11"/>
  <c r="L20" i="11"/>
  <c r="K21" i="11"/>
  <c r="J25" i="11"/>
  <c r="K12" i="11"/>
  <c r="L21" i="11"/>
  <c r="L25" i="11"/>
  <c r="F26" i="11"/>
  <c r="L13" i="11"/>
  <c r="J9" i="11"/>
  <c r="L12" i="11"/>
  <c r="J14" i="11"/>
  <c r="K15" i="11"/>
  <c r="L16" i="11"/>
  <c r="J18" i="11"/>
  <c r="D26" i="11"/>
  <c r="L9" i="11"/>
  <c r="K13" i="11"/>
  <c r="K17" i="11"/>
  <c r="L17" i="11"/>
  <c r="L14" i="10"/>
  <c r="K17" i="10"/>
  <c r="K12" i="10"/>
  <c r="K11" i="10"/>
  <c r="K13" i="10"/>
  <c r="L13" i="10"/>
  <c r="K16" i="10"/>
  <c r="L17" i="10"/>
  <c r="K15" i="10"/>
  <c r="L10" i="10" l="1"/>
  <c r="L11" i="10"/>
  <c r="L18" i="10"/>
  <c r="K18" i="10"/>
  <c r="J10" i="10"/>
  <c r="J16" i="11"/>
  <c r="L10" i="11"/>
  <c r="J10" i="11"/>
  <c r="K10" i="10"/>
  <c r="J11" i="10"/>
  <c r="D26" i="10"/>
  <c r="E26" i="10"/>
  <c r="L9" i="10"/>
  <c r="J9" i="10"/>
  <c r="E9" i="10"/>
  <c r="K9" i="10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<sst xmlns="http://schemas.openxmlformats.org/spreadsheetml/2006/main" count="119" uniqueCount="67">
  <si>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</si>
  <si>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</si>
  <si>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</si>
  <si>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</si>
  <si>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</si>
  <si>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</si>
  <si>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</si>
  <si>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</si>
  <si>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</si>
  <si>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</si>
  <si>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</si>
  <si>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</si>
  <si>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</si>
  <si>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</si>
  <si>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</si>
  <si>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Torre admin</t>
  </si>
  <si>
    <t>Monitor admin</t>
  </si>
  <si>
    <t>DiscoSolido Admin</t>
  </si>
  <si>
    <t>Disco duro interno Admin</t>
  </si>
  <si>
    <t>Servidor Admin</t>
  </si>
  <si>
    <t>ram Admin</t>
  </si>
  <si>
    <t>Teclado Admin</t>
  </si>
  <si>
    <t>Mouse Admin</t>
  </si>
  <si>
    <t>Total</t>
  </si>
  <si>
    <t>DATOS ADICIONALES</t>
  </si>
  <si>
    <t>TIEMPO DE ENTREGA (DÍAS)</t>
  </si>
  <si>
    <t>Horas de dia los 7 dias de la semana</t>
  </si>
  <si>
    <t>de 3 a 5 minutos</t>
  </si>
  <si>
    <t>3 a 10 dias habiles</t>
  </si>
  <si>
    <t>entrega de 2  dias habiles</t>
  </si>
  <si>
    <t>1 a 5 dias habiles</t>
  </si>
  <si>
    <t>5 dias laborales</t>
  </si>
  <si>
    <t>COSTO DE ENVÍO</t>
  </si>
  <si>
    <t>$ 7.055</t>
  </si>
  <si>
    <t>$287.497</t>
  </si>
  <si>
    <t>$295.39</t>
  </si>
  <si>
    <t>FORMAS DE PAGO</t>
  </si>
  <si>
    <t>contado</t>
  </si>
  <si>
    <t>Portatil nosotros</t>
  </si>
  <si>
    <t>Monitor nosotros</t>
  </si>
  <si>
    <t>Disco mecanico nosotros</t>
  </si>
  <si>
    <t>Ram nosotros</t>
  </si>
  <si>
    <t>Servidor nosotros</t>
  </si>
  <si>
    <t>Tarjeta de video nosotros</t>
  </si>
  <si>
    <t>Procesador Nosotros</t>
  </si>
  <si>
    <t xml:space="preserve">Teclado nosostros </t>
  </si>
  <si>
    <t>Mouse nosotros</t>
  </si>
  <si>
    <t>Windows 10 licencia</t>
  </si>
  <si>
    <t>Licencia visual</t>
  </si>
  <si>
    <t>Windows 11 licencia</t>
  </si>
  <si>
    <t>Licencia SQL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</si>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</sst>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\ #,##0.00;[Red]\-&quot;$&quot;\ #,##0.00"/>
    <numFmt numFmtId="165" formatCode="&quot;$&quot;\ #,##0.00"/>
  </numFmts>
  <fonts count="2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8745EC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1"/>
      <color rgb="FF000000"/>
      <name val="Arial"/>
      <family val="2"/>
    </font>
    <font>
      <sz val="13.95"/>
      <color rgb="FF595959"/>
      <name val="Calibri"/>
      <family val="2"/>
    </font>
    <font>
      <sz val="14"/>
      <color theme="1" tint="0.34998626667073579"/>
      <name val="Calibri"/>
      <scheme val="minor"/>
    </font>
    <font>
      <b/>
      <sz val="14"/>
      <color theme="1" tint="0.34998626667073579"/>
      <name val="Calibri"/>
      <scheme val="minor"/>
    </font>
    <font>
      <sz val="18"/>
      <color rgb="FF000000"/>
      <name val="Proxima Nova"/>
    </font>
    <font>
      <sz val="8"/>
      <color rgb="FF595959"/>
      <name val="Calibri"/>
      <scheme val="minor"/>
    </font>
    <font>
      <sz val="11"/>
      <color rgb="FF4D5156"/>
      <name val="Arial"/>
      <family val="2"/>
      <charset val="1"/>
    </font>
    <font>
      <b/>
      <sz val="14"/>
      <color theme="0" tint="-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90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0" fillId="5" borderId="0" xfId="0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65" fontId="8" fillId="3" borderId="1" xfId="0" applyNumberFormat="1" applyFont="1" applyFill="1" applyBorder="1" applyAlignment="1">
      <alignment horizontal="center"/>
    </xf>
    <xf numFmtId="165" fontId="9" fillId="0" borderId="2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5" fontId="8" fillId="3" borderId="4" xfId="0" applyNumberFormat="1" applyFont="1" applyFill="1" applyBorder="1" applyAlignment="1">
      <alignment horizontal="center"/>
    </xf>
    <xf numFmtId="165" fontId="8" fillId="3" borderId="5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5" fillId="0" borderId="0" xfId="2"/>
    <xf numFmtId="0" fontId="11" fillId="0" borderId="0" xfId="2" applyFont="1" applyAlignment="1">
      <alignment vertical="center"/>
    </xf>
    <xf numFmtId="0" fontId="11" fillId="0" borderId="0" xfId="2" applyFont="1" applyAlignment="1">
      <alignment vertical="top"/>
    </xf>
    <xf numFmtId="0" fontId="7" fillId="0" borderId="8" xfId="0" applyFont="1" applyBorder="1" applyAlignment="1">
      <alignment horizontal="left" vertical="center" wrapText="1" indent="1"/>
    </xf>
    <xf numFmtId="165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5" fontId="8" fillId="3" borderId="6" xfId="0" applyNumberFormat="1" applyFont="1" applyFill="1" applyBorder="1" applyAlignment="1">
      <alignment horizontal="center"/>
    </xf>
    <xf numFmtId="165" fontId="8" fillId="3" borderId="13" xfId="0" applyNumberFormat="1" applyFont="1" applyFill="1" applyBorder="1" applyAlignment="1">
      <alignment horizontal="center"/>
    </xf>
    <xf numFmtId="165" fontId="8" fillId="3" borderId="14" xfId="0" applyNumberFormat="1" applyFont="1" applyFill="1" applyBorder="1" applyAlignment="1">
      <alignment horizontal="center"/>
    </xf>
    <xf numFmtId="0" fontId="0" fillId="5" borderId="3" xfId="0" applyFill="1" applyBorder="1"/>
    <xf numFmtId="0" fontId="7" fillId="4" borderId="7" xfId="0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5" fontId="10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vertical="center" wrapText="1"/>
    </xf>
    <xf numFmtId="164" fontId="13" fillId="0" borderId="15" xfId="0" applyNumberFormat="1" applyFont="1" applyBorder="1" applyAlignment="1">
      <alignment vertical="center" wrapText="1"/>
    </xf>
    <xf numFmtId="164" fontId="14" fillId="0" borderId="16" xfId="0" applyNumberFormat="1" applyFont="1" applyBorder="1" applyAlignment="1">
      <alignment vertical="center" wrapText="1"/>
    </xf>
    <xf numFmtId="164" fontId="13" fillId="0" borderId="17" xfId="0" applyNumberFormat="1" applyFont="1" applyBorder="1" applyAlignment="1">
      <alignment vertical="center" wrapText="1"/>
    </xf>
    <xf numFmtId="164" fontId="14" fillId="0" borderId="18" xfId="0" applyNumberFormat="1" applyFont="1" applyBorder="1" applyAlignment="1">
      <alignment vertical="center" wrapText="1"/>
    </xf>
    <xf numFmtId="165" fontId="9" fillId="2" borderId="2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165" fontId="9" fillId="2" borderId="0" xfId="0" applyNumberFormat="1" applyFont="1" applyFill="1" applyAlignment="1">
      <alignment horizontal="center" vertical="center"/>
    </xf>
    <xf numFmtId="165" fontId="9" fillId="0" borderId="19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65" fontId="9" fillId="0" borderId="23" xfId="0" applyNumberFormat="1" applyFont="1" applyBorder="1" applyAlignment="1">
      <alignment horizontal="center" vertical="center"/>
    </xf>
    <xf numFmtId="165" fontId="9" fillId="0" borderId="25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64" fontId="14" fillId="6" borderId="28" xfId="0" applyNumberFormat="1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vertical="center" wrapText="1"/>
    </xf>
    <xf numFmtId="0" fontId="13" fillId="0" borderId="0" xfId="0" applyFont="1"/>
    <xf numFmtId="165" fontId="9" fillId="2" borderId="0" xfId="0" applyNumberFormat="1" applyFont="1" applyFill="1" applyAlignment="1">
      <alignment horizontal="center"/>
    </xf>
    <xf numFmtId="165" fontId="9" fillId="0" borderId="2" xfId="0" applyNumberFormat="1" applyFont="1" applyBorder="1" applyAlignment="1">
      <alignment horizontal="center" vertical="center" wrapText="1"/>
    </xf>
    <xf numFmtId="165" fontId="9" fillId="0" borderId="19" xfId="0" applyNumberFormat="1" applyFont="1" applyBorder="1" applyAlignment="1">
      <alignment horizontal="center" vertical="center" wrapText="1"/>
    </xf>
    <xf numFmtId="165" fontId="9" fillId="2" borderId="2" xfId="0" applyNumberFormat="1" applyFont="1" applyFill="1" applyBorder="1" applyAlignment="1">
      <alignment horizontal="center" vertical="center" wrapText="1"/>
    </xf>
    <xf numFmtId="2" fontId="9" fillId="4" borderId="2" xfId="0" applyNumberFormat="1" applyFont="1" applyFill="1" applyBorder="1" applyAlignment="1">
      <alignment horizontal="center" vertical="center"/>
    </xf>
    <xf numFmtId="165" fontId="9" fillId="4" borderId="2" xfId="0" applyNumberFormat="1" applyFont="1" applyFill="1" applyBorder="1" applyAlignment="1">
      <alignment horizontal="center" vertical="center"/>
    </xf>
    <xf numFmtId="165" fontId="8" fillId="3" borderId="33" xfId="0" applyNumberFormat="1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/>
    </xf>
    <xf numFmtId="4" fontId="16" fillId="0" borderId="26" xfId="0" applyNumberFormat="1" applyFont="1" applyBorder="1" applyAlignment="1">
      <alignment horizontal="center" vertical="center"/>
    </xf>
    <xf numFmtId="165" fontId="9" fillId="0" borderId="34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7" fillId="0" borderId="36" xfId="0" applyFont="1" applyBorder="1" applyAlignment="1">
      <alignment wrapText="1"/>
    </xf>
    <xf numFmtId="0" fontId="9" fillId="0" borderId="37" xfId="0" applyFont="1" applyBorder="1" applyAlignment="1">
      <alignment horizontal="center" vertical="center"/>
    </xf>
    <xf numFmtId="4" fontId="10" fillId="0" borderId="38" xfId="0" applyNumberFormat="1" applyFont="1" applyBorder="1" applyAlignment="1">
      <alignment horizontal="center" vertical="center"/>
    </xf>
    <xf numFmtId="0" fontId="19" fillId="0" borderId="0" xfId="0" applyFont="1"/>
    <xf numFmtId="0" fontId="9" fillId="0" borderId="36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5" fontId="10" fillId="4" borderId="0" xfId="0" applyNumberFormat="1" applyFont="1" applyFill="1" applyAlignment="1">
      <alignment horizontal="center" vertical="center"/>
    </xf>
    <xf numFmtId="165" fontId="15" fillId="2" borderId="2" xfId="0" applyNumberFormat="1" applyFont="1" applyFill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165" fontId="20" fillId="3" borderId="33" xfId="0" applyNumberFormat="1" applyFont="1" applyFill="1" applyBorder="1" applyAlignment="1">
      <alignment horizontal="center"/>
    </xf>
    <xf numFmtId="165" fontId="20" fillId="3" borderId="1" xfId="0" applyNumberFormat="1" applyFont="1" applyFill="1" applyBorder="1" applyAlignment="1">
      <alignment horizontal="center"/>
    </xf>
    <xf numFmtId="165" fontId="20" fillId="3" borderId="5" xfId="0" applyNumberFormat="1" applyFont="1" applyFill="1" applyBorder="1" applyAlignment="1">
      <alignment horizontal="center"/>
    </xf>
    <xf numFmtId="165" fontId="15" fillId="2" borderId="2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84">
    <dxf>
      <border>
        <left style="thin">
          <color rgb="FFFFFF66"/>
        </left>
        <right style="thin">
          <color rgb="FFFFFF66"/>
        </right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5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5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5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Estilo de tabla 1" defaultPivotStyle="PivotStyleLight16">
    <tableStyle name="Estilo de tabla 1" pivot="0" count="3" xr9:uid="{00000000-0011-0000-FFFF-FFFF00000000}">
      <tableStyleElement type="wholeTable" dxfId="83"/>
      <tableStyleElement type="headerRow" dxfId="82"/>
      <tableStyleElement type="totalRow" dxfId="81"/>
    </tableStyle>
  </tableStyles>
  <colors>
    <mruColors>
      <color rgb="FF8745EC"/>
      <color rgb="FFF8F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35</xdr:row>
      <xdr:rowOff>76200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4000" y="1809750"/>
          <a:ext cx="7534275" cy="6115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comparación de precios entre proveedores le permitirá saber que proveedor le da el mejor precio para cada producto que quiera comprar.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 los proveedores en la fila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productos a comparar en la columna B, la cantidad de cada uno de ellos en la columna C  y los precios a partir de la celda D9.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Opcional: Se pueden agregar datos adicionales que hacen a la decisión del proveedor: 	 	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días de entrega</a:t>
          </a:r>
          <a:b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</a:b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Costo de envío 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Formas de pago </a:t>
          </a: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Resultados</a:t>
          </a:r>
          <a:endParaRPr lang="es-A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obtiene el precio más bajo, el promedio y el más alto en las columnas J, K y L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marcará en amarillo el proveedor que ofrece el precio más bajo total.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Aclaración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el caso de que haya más de un proveedor con el precio más bajo se marcará en amarillo también.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88899</xdr:colOff>
      <xdr:row>0</xdr:row>
      <xdr:rowOff>117475</xdr:rowOff>
    </xdr:from>
    <xdr:to>
      <xdr:col>6</xdr:col>
      <xdr:colOff>404812</xdr:colOff>
      <xdr:row>2</xdr:row>
      <xdr:rowOff>41275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62743" y="117475"/>
          <a:ext cx="6626225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 de precios entre proveedores</a:t>
          </a:r>
        </a:p>
      </xdr:txBody>
    </xdr:sp>
    <xdr:clientData/>
  </xdr:twoCellAnchor>
  <xdr:twoCellAnchor editAs="absolute">
    <xdr:from>
      <xdr:col>9</xdr:col>
      <xdr:colOff>431800</xdr:colOff>
      <xdr:row>0</xdr:row>
      <xdr:rowOff>117475</xdr:rowOff>
    </xdr:from>
    <xdr:to>
      <xdr:col>10</xdr:col>
      <xdr:colOff>1168400</xdr:colOff>
      <xdr:row>2</xdr:row>
      <xdr:rowOff>41275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802144" y="117475"/>
          <a:ext cx="1998662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187642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28600" y="190500"/>
          <a:ext cx="7675350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1111793</xdr:colOff>
      <xdr:row>1</xdr:row>
      <xdr:rowOff>155780</xdr:rowOff>
    </xdr:from>
    <xdr:to>
      <xdr:col>10</xdr:col>
      <xdr:colOff>1285466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961826" y="346280"/>
          <a:ext cx="30121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1150725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28600" y="190500"/>
          <a:ext cx="7675350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3012</xdr:colOff>
      <xdr:row>1</xdr:row>
      <xdr:rowOff>155780</xdr:rowOff>
    </xdr:from>
    <xdr:to>
      <xdr:col>10</xdr:col>
      <xdr:colOff>1246660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961826" y="346280"/>
          <a:ext cx="30121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1150725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CD272D-72C4-4C75-B38B-6C0E4482C77B}"/>
            </a:ext>
          </a:extLst>
        </xdr:cNvPr>
        <xdr:cNvSpPr txBox="1"/>
      </xdr:nvSpPr>
      <xdr:spPr>
        <a:xfrm>
          <a:off x="228600" y="190500"/>
          <a:ext cx="7675350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3012</xdr:colOff>
      <xdr:row>1</xdr:row>
      <xdr:rowOff>155780</xdr:rowOff>
    </xdr:from>
    <xdr:to>
      <xdr:col>10</xdr:col>
      <xdr:colOff>1246660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A8120A-6A4D-42CF-BED4-81843EEEC0BD}"/>
            </a:ext>
            <a:ext uri="{147F2762-F138-4A5C-976F-8EAC2B608ADB}">
              <a16:predDERef xmlns:a16="http://schemas.microsoft.com/office/drawing/2014/main" pred="{B4CD272D-72C4-4C75-B38B-6C0E4482C77B}"/>
            </a:ext>
          </a:extLst>
        </xdr:cNvPr>
        <xdr:cNvSpPr txBox="1"/>
      </xdr:nvSpPr>
      <xdr:spPr>
        <a:xfrm>
          <a:off x="11994987" y="346280"/>
          <a:ext cx="27962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soysena-my.sharepoint.com/personal/dslpez8_soy_sena_edu_co/Documents/PORTAFOLIO%20APRENDIZ%20-%20DILAN%20SANTIAGO%20LOPEZ%20ROMERO%20(FICHA%202900619)%20-%20ADSO/SEGUNDO%20TRIMESTRE/INSTRUCTOR%20TECNICO%20-%20EDWIN%20MARIN%20CHIGUASUQUE/3.%20EVIDENCIAS%20DE%20APRENDIZAJE/Cuadro-de-Cotizaciones.xlsx" TargetMode="External"/><Relationship Id="rId2" Type="http://schemas.microsoft.com/office/2019/04/relationships/externalLinkLongPath" Target="Cuadro-de-Cotizaciones.xlsx?67E70BE3" TargetMode="External"/><Relationship Id="rId1" Type="http://schemas.openxmlformats.org/officeDocument/2006/relationships/externalLinkPath" Target="file:///\\67E70BE3\Cuadro-de-Cotiz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Ncus8kOni0iqxSqpWbyTVNyPYVBd0HxJn1Csq7TvqClkA4uVAHMHT4bcww-DBgvX" itemId="01SUQRMJARLRLQSAI4RZGLAZ57O3IKFZLG">
      <xxl21:absoluteUrl r:id="rId3"/>
    </xxl21:alternateUrls>
    <sheetNames>
      <sheetName val="Torre admin"/>
      <sheetName val="Monitor Admin"/>
      <sheetName val="DiscoSolido Admin"/>
      <sheetName val="Disco duro interno Admin"/>
      <sheetName val="Servidor Admin"/>
      <sheetName val="ram Admin"/>
      <sheetName val="Teclado Admin"/>
      <sheetName val="Mouse Admin"/>
      <sheetName val="Portatil Nosotros"/>
      <sheetName val="Monitor Nosotros"/>
      <sheetName val=" Disco mecanico Nosotros"/>
      <sheetName val=" ram nosotros"/>
      <sheetName val=" Servidor Nosotros"/>
      <sheetName val="Tarjeta de video nosotros"/>
      <sheetName val="Procesador Nosotros"/>
      <sheetName val="Teclado nosostros "/>
      <sheetName val="Muse nosotros"/>
      <sheetName val="windows 10 licencia"/>
      <sheetName val="licencia visual"/>
      <sheetName val="windows 11 licencia"/>
      <sheetName val="licencia SQL"/>
      <sheetName val="software licencia"/>
      <sheetName val="Mause Admin"/>
    </sheetNames>
    <sheetDataSet>
      <sheetData sheetId="0">
        <row r="8">
          <cell r="H8"/>
        </row>
        <row r="10">
          <cell r="H10"/>
        </row>
      </sheetData>
      <sheetData sheetId="1">
        <row r="8">
          <cell r="D8" t="str">
            <v>Monitor Táctil Para Comercios Jaltech Pos Hdmi Vga Jal-1515</v>
          </cell>
        </row>
        <row r="10">
          <cell r="H10">
            <v>364.71974358974359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9">
          <cell r="H9"/>
        </row>
      </sheetData>
      <sheetData sheetId="9">
        <row r="8">
          <cell r="H8"/>
        </row>
        <row r="9">
          <cell r="H9"/>
        </row>
        <row r="10">
          <cell r="H10"/>
        </row>
      </sheetData>
      <sheetData sheetId="10">
        <row r="8">
          <cell r="H8"/>
        </row>
        <row r="9">
          <cell r="H9"/>
        </row>
        <row r="10">
          <cell r="H10"/>
        </row>
      </sheetData>
      <sheetData sheetId="11">
        <row r="8">
          <cell r="H8"/>
        </row>
        <row r="9">
          <cell r="H9"/>
        </row>
        <row r="10">
          <cell r="H10"/>
        </row>
      </sheetData>
      <sheetData sheetId="12">
        <row r="8">
          <cell r="H8"/>
        </row>
        <row r="9">
          <cell r="H9"/>
        </row>
        <row r="10">
          <cell r="H10"/>
        </row>
      </sheetData>
      <sheetData sheetId="13">
        <row r="8">
          <cell r="H8"/>
        </row>
        <row r="9">
          <cell r="H9"/>
        </row>
        <row r="10">
          <cell r="H10"/>
        </row>
      </sheetData>
      <sheetData sheetId="14">
        <row r="8">
          <cell r="G8">
            <v>277.66666666666669</v>
          </cell>
        </row>
        <row r="9">
          <cell r="H9">
            <v>5.2341222879684415E-2</v>
          </cell>
        </row>
        <row r="10">
          <cell r="H10">
            <v>3.6693622616699541E-2</v>
          </cell>
        </row>
      </sheetData>
      <sheetData sheetId="15">
        <row r="8">
          <cell r="H8"/>
        </row>
        <row r="9">
          <cell r="H9"/>
        </row>
        <row r="10">
          <cell r="H10"/>
        </row>
      </sheetData>
      <sheetData sheetId="16">
        <row r="8">
          <cell r="H8"/>
        </row>
        <row r="9">
          <cell r="H9"/>
        </row>
        <row r="10">
          <cell r="H10"/>
        </row>
      </sheetData>
      <sheetData sheetId="17"/>
      <sheetData sheetId="18">
        <row r="8">
          <cell r="H8"/>
        </row>
        <row r="9">
          <cell r="H9"/>
        </row>
        <row r="10">
          <cell r="H10"/>
        </row>
      </sheetData>
      <sheetData sheetId="19">
        <row r="10">
          <cell r="H10"/>
        </row>
      </sheetData>
      <sheetData sheetId="20">
        <row r="8">
          <cell r="H8"/>
        </row>
        <row r="9">
          <cell r="H9"/>
        </row>
      </sheetData>
      <sheetData sheetId="21" refreshError="1"/>
      <sheetData sheetId="22"/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15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propagated" t="b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aración_precios2" displayName="Comparación_precios2" ref="B8:L26" totalsRowCount="1" headerRowDxfId="77" dataDxfId="76">
  <tableColumns count="11">
    <tableColumn id="1" xr3:uid="{00000000-0010-0000-0000-000001000000}" name="PRODUCTO" totalsRowLabel="Total" dataDxfId="74" totalsRowDxfId="75">
      <calculatedColumnFormula>'[1]Monitor Admin'!$D$8</calculatedColumnFormula>
    </tableColumn>
    <tableColumn id="8" xr3:uid="{00000000-0010-0000-0000-000008000000}" name="CANTIDAD" dataDxfId="72" totalsRowDxfId="73"/>
    <tableColumn id="2" xr3:uid="{00000000-0010-0000-0000-000002000000}" name="PROVEEDOR 1" totalsRowFunction="custom" totalsRowDxfId="71">
      <calculatedColumnFormula>'[1]Monitor Admin'!$H$8</calculatedColumnFormula>
      <totalsRowFormula>ROUND(SUMPRODUCT(Comparación_precios2[[CANTIDAD]:[CANTIDAD]],Comparación_precios2[PROVEEDOR 1]),2)</totalsRowFormula>
    </tableColumn>
    <tableColumn id="3" xr3:uid="{00000000-0010-0000-0000-000003000000}" name="PROVEEDOR 2" totalsRowFunction="custom" dataDxfId="69" totalsRowDxfId="70">
      <calculatedColumnFormula>'[1]Monitor Admin'!$H$9</calculatedColumnFormula>
      <totalsRowFormula>ROUND(SUMPRODUCT(Comparación_precios2[[CANTIDAD]:[CANTIDAD]],Comparación_precios2[PROVEEDOR 2]),2)</totalsRowFormula>
    </tableColumn>
    <tableColumn id="4" xr3:uid="{00000000-0010-0000-0000-000004000000}" name="PROVEEDOR 3" totalsRowFunction="custom" dataDxfId="67" totalsRowDxfId="68">
      <calculatedColumnFormula>'[1]Monitor Admin'!$H$10</calculatedColumnFormula>
      <totalsRowFormula>ROUND(SUMPRODUCT(Comparación_precios2[[CANTIDAD]:[CANTIDAD]],Comparación_precios2[PROVEEDOR 3]),2)</totalsRowFormula>
    </tableColumn>
    <tableColumn id="5" xr3:uid="{00000000-0010-0000-0000-000005000000}" name="PROVEEDOR 4" totalsRowFunction="custom" dataDxfId="65" totalsRowDxfId="66">
      <totalsRowFormula>ROUND(SUMPRODUCT(Comparación_precios2[[CANTIDAD]:[CANTIDAD]],Comparación_precios2[PROVEEDOR 4]),2)</totalsRowFormula>
    </tableColumn>
    <tableColumn id="6" xr3:uid="{00000000-0010-0000-0000-000006000000}" name="PROVEEDOR 5" totalsRowFunction="custom" dataDxfId="63" totalsRowDxfId="64">
      <totalsRowFormula>ROUND(SUMPRODUCT(Comparación_precios2[[CANTIDAD]:[CANTIDAD]],Comparación_precios2[PROVEEDOR 5]),2)</totalsRowFormula>
    </tableColumn>
    <tableColumn id="7" xr3:uid="{00000000-0010-0000-0000-000007000000}" name="PROVEEDOR 6" totalsRowFunction="custom" dataDxfId="61" totalsRowDxfId="62">
      <totalsRowFormula>ROUND(SUMPRODUCT(Comparación_precios2[[CANTIDAD]:[CANTIDAD]],Comparación_precios2[PROVEEDOR 6]),2)</totalsRowFormula>
    </tableColumn>
    <tableColumn id="11" xr3:uid="{00000000-0010-0000-0000-00000B000000}" name="PRECIO MÁS BAJO" dataDxfId="59" totalsRowDxfId="60">
      <calculatedColumnFormula>MIN(Comparación_precios2[[#This Row],[PROVEEDOR 1]:[PROVEEDOR 6]])</calculatedColumnFormula>
    </tableColumn>
    <tableColumn id="12" xr3:uid="{00000000-0010-0000-0000-00000C000000}" name="PRECIO PROMEDIO" dataDxfId="57" totalsRowDxfId="58">
      <calculatedColumnFormula>IFERROR(AVERAGE(Comparación_precios2[[#This Row],[PROVEEDOR 1]:[PROVEEDOR 6]]),0)</calculatedColumnFormula>
    </tableColumn>
    <tableColumn id="13" xr3:uid="{00000000-0010-0000-0000-00000D000000}" name="PRECIO MÁS ALTO" dataDxfId="55" totalsRowDxfId="56">
      <calculatedColumnFormula>MAX(Comparación_precios2[[#This Row],[PROVEEDOR 1]:[PROVEEDOR 6]])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omparación_precios24" displayName="Comparación_precios24" ref="B8:L26" totalsRowCount="1" headerRowDxfId="51" dataDxfId="50">
  <tableColumns count="11">
    <tableColumn id="1" xr3:uid="{00000000-0010-0000-0100-000001000000}" name="PRODUCTO" totalsRowLabel="Total" dataDxfId="48" totalsRowDxfId="49">
      <calculatedColumnFormula>'[1]Monitor Admin'!$D$8</calculatedColumnFormula>
    </tableColumn>
    <tableColumn id="8" xr3:uid="{00000000-0010-0000-0100-000008000000}" name="CANTIDAD" dataDxfId="46" totalsRowDxfId="47"/>
    <tableColumn id="2" xr3:uid="{00000000-0010-0000-0100-000002000000}" name="PROVEEDOR 1" totalsRowFunction="custom" dataDxfId="44" totalsRowDxfId="45">
      <calculatedColumnFormula>'[1]Monitor Nosotros'!$H$8*3</calculatedColumnFormula>
      <totalsRowFormula>ROUND(SUMPRODUCT(Comparación_precios24[[CANTIDAD]:[CANTIDAD]],Comparación_precios24[PROVEEDOR 1]),2)</totalsRowFormula>
    </tableColumn>
    <tableColumn id="3" xr3:uid="{00000000-0010-0000-0100-000003000000}" name="PROVEEDOR 2" totalsRowFunction="custom" dataDxfId="42" totalsRowDxfId="43">
      <calculatedColumnFormula>'[1]Portatil Nosotros'!$H$9*3</calculatedColumnFormula>
      <totalsRowFormula>ROUND(SUMPRODUCT(Comparación_precios24[[CANTIDAD]:[CANTIDAD]],Comparación_precios24[PROVEEDOR 2]),2)</totalsRowFormula>
    </tableColumn>
    <tableColumn id="4" xr3:uid="{00000000-0010-0000-0100-000004000000}" name="PROVEEDOR 3" totalsRowFunction="custom" dataDxfId="40" totalsRowDxfId="41">
      <calculatedColumnFormula>'[1]Monitor Nosotros'!$H$10 *3</calculatedColumnFormula>
      <totalsRowFormula>ROUND(SUMPRODUCT(Comparación_precios24[[CANTIDAD]:[CANTIDAD]],Comparación_precios24[PROVEEDOR 3]),2)</totalsRowFormula>
    </tableColumn>
    <tableColumn id="5" xr3:uid="{00000000-0010-0000-0100-000005000000}" name="PROVEEDOR 4" totalsRowFunction="custom" dataDxfId="38" totalsRowDxfId="39">
      <totalsRowFormula>ROUND(SUMPRODUCT(Comparación_precios24[[CANTIDAD]:[CANTIDAD]],Comparación_precios24[PROVEEDOR 4]),2)</totalsRowFormula>
    </tableColumn>
    <tableColumn id="6" xr3:uid="{00000000-0010-0000-0100-000006000000}" name="PROVEEDOR 5" totalsRowFunction="custom" dataDxfId="36" totalsRowDxfId="37">
      <totalsRowFormula>ROUND(SUMPRODUCT(Comparación_precios24[[CANTIDAD]:[CANTIDAD]],Comparación_precios24[PROVEEDOR 5]),2)</totalsRowFormula>
    </tableColumn>
    <tableColumn id="7" xr3:uid="{00000000-0010-0000-0100-000007000000}" name="PROVEEDOR 6" totalsRowFunction="custom" dataDxfId="34" totalsRowDxfId="35">
      <totalsRowFormula>ROUND(SUMPRODUCT(Comparación_precios24[[CANTIDAD]:[CANTIDAD]],Comparación_precios24[PROVEEDOR 6]),2)</totalsRowFormula>
    </tableColumn>
    <tableColumn id="11" xr3:uid="{00000000-0010-0000-0100-00000B000000}" name="PRECIO MÁS BAJO" dataDxfId="32" totalsRowDxfId="33">
      <calculatedColumnFormula>MIN(Comparación_precios24[[#This Row],[PROVEEDOR 1]:[PROVEEDOR 6]])</calculatedColumnFormula>
    </tableColumn>
    <tableColumn id="12" xr3:uid="{00000000-0010-0000-0100-00000C000000}" name="PRECIO PROMEDIO" dataDxfId="30" totalsRowDxfId="31">
      <calculatedColumnFormula>IFERROR(AVERAGE(Comparación_precios24[[#This Row],[PROVEEDOR 1]:[PROVEEDOR 6]]),0)</calculatedColumnFormula>
    </tableColumn>
    <tableColumn id="13" xr3:uid="{00000000-0010-0000-0100-00000D000000}" name="PRECIO MÁS ALTO" dataDxfId="28" totalsRowDxfId="29">
      <calculatedColumnFormula>MAX(Comparación_precios24[[#This Row],[PROVEEDOR 1]:[PROVEEDOR 6]])</calculatedColumnFormula>
    </tableColumn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F36B31-DE22-49BB-B104-E716183BD53C}" name="Comparación_precios243" displayName="Comparación_precios243" ref="B8:L25" totalsRowCount="1" headerRowDxfId="24" dataDxfId="23">
  <tableColumns count="11">
    <tableColumn id="1" xr3:uid="{53839E34-6246-4624-BB57-0EA6A86480CF}" name="PRODUCTO" totalsRowLabel="Total" dataDxfId="21" totalsRowDxfId="22">
      <calculatedColumnFormula>'[1]Monitor Admin'!$D$8</calculatedColumnFormula>
    </tableColumn>
    <tableColumn id="8" xr3:uid="{B636868C-7DB2-47DA-866D-7E53AEEEB3B1}" name="CANTIDAD" dataDxfId="19" totalsRowDxfId="20"/>
    <tableColumn id="2" xr3:uid="{EBCA0D7B-CE84-4DEE-8297-0081D82C85DD}" name="PROVEEDOR 1" totalsRowFunction="custom" dataDxfId="17" totalsRowDxfId="18">
      <calculatedColumnFormula>'[1]Monitor Nosotros'!$H$8*3</calculatedColumnFormula>
      <totalsRowFormula>ROUND(SUMPRODUCT(Comparación_precios243[[CANTIDAD]:[CANTIDAD]],Comparación_precios243[PROVEEDOR 1]),2)</totalsRowFormula>
    </tableColumn>
    <tableColumn id="3" xr3:uid="{9C4805DD-F7B0-4E76-A7EA-620A2A597797}" name="PROVEEDOR 2" totalsRowFunction="custom" dataDxfId="15" totalsRowDxfId="16">
      <calculatedColumnFormula>'[1]Portatil Nosotros'!$H$9*3</calculatedColumnFormula>
      <totalsRowFormula>ROUND(SUMPRODUCT(Comparación_precios243[[CANTIDAD]:[CANTIDAD]],Comparación_precios243[PROVEEDOR 2]),2)</totalsRowFormula>
    </tableColumn>
    <tableColumn id="4" xr3:uid="{2AEDF775-8368-4B47-9695-94AB03505F4F}" name="PROVEEDOR 3" totalsRowFunction="custom" dataDxfId="13" totalsRowDxfId="14">
      <calculatedColumnFormula>'[1]Monitor Nosotros'!$H$10 *3</calculatedColumnFormula>
      <totalsRowFormula>ROUND(SUMPRODUCT(Comparación_precios243[[CANTIDAD]:[CANTIDAD]],Comparación_precios243[PROVEEDOR 3]),2)</totalsRowFormula>
    </tableColumn>
    <tableColumn id="5" xr3:uid="{EEF5D222-4B6F-478C-B040-E478AFCC39ED}" name="PROVEEDOR 4" totalsRowFunction="custom" dataDxfId="11" totalsRowDxfId="12">
      <totalsRowFormula>ROUND(SUMPRODUCT(Comparación_precios243[[CANTIDAD]:[CANTIDAD]],Comparación_precios243[PROVEEDOR 4]),2)</totalsRowFormula>
    </tableColumn>
    <tableColumn id="6" xr3:uid="{89F05CF5-21D0-482E-A07F-CDF49517A6A8}" name="PROVEEDOR 5" totalsRowFunction="custom" dataDxfId="9" totalsRowDxfId="10">
      <totalsRowFormula>ROUND(SUMPRODUCT(Comparación_precios243[[CANTIDAD]:[CANTIDAD]],Comparación_precios243[PROVEEDOR 5]),2)</totalsRowFormula>
    </tableColumn>
    <tableColumn id="7" xr3:uid="{D0502943-F22E-43EF-91A0-7BBC104DB9BA}" name="PROVEEDOR 6" totalsRowFunction="custom" dataDxfId="7" totalsRowDxfId="8">
      <totalsRowFormula>ROUND(SUMPRODUCT(Comparación_precios243[[CANTIDAD]:[CANTIDAD]],Comparación_precios243[PROVEEDOR 6]),2)</totalsRowFormula>
    </tableColumn>
    <tableColumn id="11" xr3:uid="{1F75A79F-CC5A-4F1A-8721-74678C94F36D}" name="PRECIO MÁS BAJO" dataDxfId="5" totalsRowDxfId="6">
      <calculatedColumnFormula>MIN(Comparación_precios243[[#This Row],[PROVEEDOR 1]:[PROVEEDOR 6]])</calculatedColumnFormula>
    </tableColumn>
    <tableColumn id="12" xr3:uid="{28B85E9A-7079-474F-AD18-965BCDD9D01F}" name="PRECIO PROMEDIO" dataDxfId="3" totalsRowDxfId="4">
      <calculatedColumnFormula>IFERROR(AVERAGE(Comparación_precios243[[#This Row],[PROVEEDOR 1]:[PROVEEDOR 6]]),0)</calculatedColumnFormula>
    </tableColumn>
    <tableColumn id="13" xr3:uid="{53305525-6781-4725-AB0D-D0D3538D7C14}" name="PRECIO MÁS ALTO" dataDxfId="1" totalsRowDxfId="2">
      <calculatedColumnFormula>MAX(Comparación_precios243[[#This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zoomScale="80" zoomScaleNormal="80" workbookViewId="0">
      <selection activeCell="H6" sqref="H6"/>
    </sheetView>
  </sheetViews>
  <sheetFormatPr defaultColWidth="12" defaultRowHeight="15.95"/>
  <cols>
    <col min="1" max="1" width="4.6640625" style="18" customWidth="1"/>
    <col min="2" max="11" width="22.1640625" style="18" customWidth="1"/>
    <col min="12" max="16384" width="12" style="18"/>
  </cols>
  <sheetData>
    <row r="1" spans="2:11" ht="9.9499999999999993" customHeight="1"/>
    <row r="2" spans="2:11" customFormat="1" ht="54.95" customHeight="1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24" customHeight="1"/>
    <row r="4" spans="2:11" ht="42" customHeight="1">
      <c r="B4" s="19" t="s">
        <v>0</v>
      </c>
      <c r="C4" s="20"/>
      <c r="D4" s="20"/>
      <c r="E4" s="20"/>
      <c r="F4" s="20"/>
      <c r="G4" s="20"/>
      <c r="H4" s="20"/>
      <c r="I4" s="20"/>
      <c r="J4" s="20"/>
      <c r="K4" s="20"/>
    </row>
    <row r="5" spans="2:11" ht="15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3"/>
  <sheetViews>
    <sheetView showGridLines="0" tabSelected="1" topLeftCell="A6" zoomScale="90" zoomScaleNormal="90" workbookViewId="0">
      <selection activeCell="G17" sqref="G17"/>
    </sheetView>
  </sheetViews>
  <sheetFormatPr defaultColWidth="9.1640625" defaultRowHeight="14.1"/>
  <cols>
    <col min="1" max="1" width="4" style="1" customWidth="1"/>
    <col min="2" max="2" width="23.5" style="1" customWidth="1"/>
    <col min="3" max="3" width="31.5" style="1" customWidth="1"/>
    <col min="4" max="4" width="27.5" style="1" customWidth="1"/>
    <col min="5" max="5" width="23.1640625" style="1" bestFit="1" customWidth="1"/>
    <col min="6" max="6" width="25.1640625" style="1" bestFit="1" customWidth="1"/>
    <col min="7" max="7" width="32.5" style="1" customWidth="1"/>
    <col min="8" max="8" width="22.1640625" style="1" bestFit="1" customWidth="1"/>
    <col min="9" max="9" width="22.1640625" style="1" customWidth="1"/>
    <col min="10" max="10" width="27.1640625" style="1" customWidth="1"/>
    <col min="11" max="11" width="23.5" style="3" customWidth="1"/>
    <col min="12" max="12" width="24.6640625" style="3" customWidth="1"/>
    <col min="13" max="13" width="20.5" style="1" customWidth="1"/>
    <col min="14" max="14" width="20.6640625" style="1" customWidth="1"/>
    <col min="15" max="16384" width="9.1640625" style="1"/>
  </cols>
  <sheetData>
    <row r="1" spans="2:14" ht="15" customHeight="1"/>
    <row r="2" spans="2:14" customFormat="1" ht="54.95" customHeight="1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/>
    <row r="4" spans="2:14" ht="15" customHeight="1"/>
    <row r="5" spans="2:14" ht="29.1">
      <c r="B5" s="16" t="s">
        <v>1</v>
      </c>
      <c r="C5" s="16"/>
    </row>
    <row r="6" spans="2:14" ht="30" thickBot="1">
      <c r="B6" s="17" t="s">
        <v>2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>
      <c r="J7" s="83" t="s">
        <v>3</v>
      </c>
      <c r="K7" s="84"/>
      <c r="L7" s="85"/>
    </row>
    <row r="8" spans="2:14" s="6" customFormat="1" ht="46.5" customHeight="1" thickBot="1">
      <c r="B8" s="31" t="s">
        <v>4</v>
      </c>
      <c r="C8" s="31" t="s">
        <v>5</v>
      </c>
      <c r="D8" s="31" t="s">
        <v>6</v>
      </c>
      <c r="E8" s="31" t="s">
        <v>7</v>
      </c>
      <c r="F8" s="31" t="s">
        <v>8</v>
      </c>
      <c r="G8" s="31" t="s">
        <v>9</v>
      </c>
      <c r="H8" s="31" t="s">
        <v>10</v>
      </c>
      <c r="I8" s="31" t="s">
        <v>11</v>
      </c>
      <c r="J8" s="11" t="s">
        <v>12</v>
      </c>
      <c r="K8" s="10" t="s">
        <v>13</v>
      </c>
      <c r="L8" s="12" t="s">
        <v>14</v>
      </c>
    </row>
    <row r="9" spans="2:14" s="7" customFormat="1" ht="18.75">
      <c r="B9" s="59" t="s">
        <v>15</v>
      </c>
      <c r="C9" s="60">
        <v>1</v>
      </c>
      <c r="D9" s="42">
        <f>'[1]Torre admin'!$H$8</f>
        <v>0</v>
      </c>
      <c r="E9" s="61">
        <f ca="1">IFERROR(AVERAGE(Comparación_precios2[[#This Row],[PROVEEDOR 1]:[PROVEEDOR 6]]),0)</f>
        <v>0</v>
      </c>
      <c r="F9" s="61">
        <f>'[1]Torre admin'!$H$10</f>
        <v>0</v>
      </c>
      <c r="G9" s="61"/>
      <c r="H9" s="61"/>
      <c r="I9" s="75"/>
      <c r="J9" s="62" t="e" vm="1">
        <f ca="1">MIN(Comparación_precios2[[#This Row],[PROVEEDOR 1]:[PROVEEDOR 6]])</f>
        <v>#VALUE!</v>
      </c>
      <c r="K9" s="8">
        <f ca="1">IFERROR(AVERAGE(Comparación_precios2[[#This Row],[PROVEEDOR 1]:[PROVEEDOR 6]]),0)</f>
        <v>0</v>
      </c>
      <c r="L9" s="14" t="e" vm="1">
        <f ca="1">MAX(Comparación_precios2[[#This Row],[PROVEEDOR 1]:[PROVEEDOR 6]])</f>
        <v>#VALUE!</v>
      </c>
    </row>
    <row r="10" spans="2:14" s="7" customFormat="1" ht="18.75">
      <c r="B10" s="57" t="s">
        <v>16</v>
      </c>
      <c r="C10" s="32">
        <v>1</v>
      </c>
      <c r="D10" s="9">
        <v>947000</v>
      </c>
      <c r="E10" s="9">
        <v>420000</v>
      </c>
      <c r="F10" s="9">
        <f>'[1]Monitor Admin'!$H$10</f>
        <v>364.71974358974359</v>
      </c>
      <c r="G10" s="9"/>
      <c r="H10" s="9"/>
      <c r="I10" s="9"/>
      <c r="J10" s="13">
        <f>MIN(Comparación_precios2[[#This Row],[PROVEEDOR 1]:[PROVEEDOR 6]])</f>
        <v>364.71974358974359</v>
      </c>
      <c r="K10" s="8">
        <f>IFERROR(AVERAGE(Comparación_precios2[[#This Row],[PROVEEDOR 1]:[PROVEEDOR 6]]),0)</f>
        <v>455788.2399145299</v>
      </c>
      <c r="L10" s="14">
        <f>MAX(Comparación_precios2[[#This Row],[PROVEEDOR 1]:[PROVEEDOR 6]])</f>
        <v>947000</v>
      </c>
    </row>
    <row r="11" spans="2:14" s="7" customFormat="1" ht="37.5">
      <c r="B11" s="57" t="s">
        <v>17</v>
      </c>
      <c r="C11" s="32">
        <v>1</v>
      </c>
      <c r="D11" s="9">
        <v>161000</v>
      </c>
      <c r="E11" s="9">
        <v>155000</v>
      </c>
      <c r="F11" s="9">
        <v>160000</v>
      </c>
      <c r="G11" s="9"/>
      <c r="H11" s="9"/>
      <c r="I11" s="9"/>
      <c r="J11" s="13">
        <f>MIN(Comparación_precios2[[#This Row],[PROVEEDOR 1]:[PROVEEDOR 6]])</f>
        <v>155000</v>
      </c>
      <c r="K11" s="8">
        <f>IFERROR(AVERAGE(Comparación_precios2[[#This Row],[PROVEEDOR 1]:[PROVEEDOR 6]]),0)</f>
        <v>158666.66666666666</v>
      </c>
      <c r="L11" s="14">
        <f>MAX(Comparación_precios2[[#This Row],[PROVEEDOR 1]:[PROVEEDOR 6]])</f>
        <v>161000</v>
      </c>
    </row>
    <row r="12" spans="2:14" s="7" customFormat="1" ht="37.5">
      <c r="B12" s="57" t="s">
        <v>18</v>
      </c>
      <c r="C12" s="32">
        <v>1</v>
      </c>
      <c r="D12" s="9">
        <v>285000</v>
      </c>
      <c r="E12" s="9">
        <v>259000</v>
      </c>
      <c r="F12" s="9">
        <v>299000</v>
      </c>
      <c r="G12" s="9"/>
      <c r="H12" s="9"/>
      <c r="I12" s="9"/>
      <c r="J12" s="13">
        <f>MIN(Comparación_precios2[[#This Row],[PROVEEDOR 1]:[PROVEEDOR 6]])</f>
        <v>259000</v>
      </c>
      <c r="K12" s="8">
        <f>IFERROR(AVERAGE(Comparación_precios2[[#This Row],[PROVEEDOR 1]:[PROVEEDOR 6]]),0)</f>
        <v>281000</v>
      </c>
      <c r="L12" s="14">
        <f>MAX(Comparación_precios2[[#This Row],[PROVEEDOR 1]:[PROVEEDOR 6]])</f>
        <v>299000</v>
      </c>
    </row>
    <row r="13" spans="2:14" s="7" customFormat="1" ht="18.75">
      <c r="B13" s="57" t="s">
        <v>19</v>
      </c>
      <c r="C13" s="32">
        <v>1</v>
      </c>
      <c r="D13" s="9">
        <v>7785000</v>
      </c>
      <c r="E13" s="9">
        <v>3850000</v>
      </c>
      <c r="F13" s="9">
        <v>990000</v>
      </c>
      <c r="G13" s="9"/>
      <c r="H13" s="9"/>
      <c r="I13" s="9"/>
      <c r="J13" s="13">
        <f>MIN(Comparación_precios2[[#This Row],[PROVEEDOR 1]:[PROVEEDOR 6]])</f>
        <v>990000</v>
      </c>
      <c r="K13" s="8">
        <f>IFERROR(AVERAGE(Comparación_precios2[[#This Row],[PROVEEDOR 1]:[PROVEEDOR 6]]),0)</f>
        <v>4208333.333333333</v>
      </c>
      <c r="L13" s="14">
        <f>MAX(Comparación_precios2[[#This Row],[PROVEEDOR 1]:[PROVEEDOR 6]])</f>
        <v>7785000</v>
      </c>
    </row>
    <row r="14" spans="2:14" s="7" customFormat="1" ht="18.75">
      <c r="B14" s="57" t="s">
        <v>20</v>
      </c>
      <c r="C14" s="32">
        <v>1</v>
      </c>
      <c r="D14" s="9">
        <v>194000</v>
      </c>
      <c r="E14" s="9">
        <v>204000</v>
      </c>
      <c r="F14" s="9">
        <v>154000</v>
      </c>
      <c r="G14" s="9"/>
      <c r="H14" s="9"/>
      <c r="I14" s="9"/>
      <c r="J14" s="13">
        <f>MIN(Comparación_precios2[[#This Row],[PROVEEDOR 1]:[PROVEEDOR 6]])</f>
        <v>154000</v>
      </c>
      <c r="K14" s="8">
        <f>IFERROR(AVERAGE(Comparación_precios2[[#This Row],[PROVEEDOR 1]:[PROVEEDOR 6]]),0)</f>
        <v>184000</v>
      </c>
      <c r="L14" s="14">
        <f>MAX(Comparación_precios2[[#This Row],[PROVEEDOR 1]:[PROVEEDOR 6]])</f>
        <v>204000</v>
      </c>
    </row>
    <row r="15" spans="2:14" s="2" customFormat="1" ht="18.75">
      <c r="B15" s="57" t="s">
        <v>21</v>
      </c>
      <c r="C15" s="32">
        <v>1</v>
      </c>
      <c r="D15" s="9">
        <v>52900</v>
      </c>
      <c r="E15" s="9">
        <v>59900</v>
      </c>
      <c r="F15" s="9">
        <v>99000</v>
      </c>
      <c r="G15" s="9"/>
      <c r="H15" s="9"/>
      <c r="I15" s="9"/>
      <c r="J15" s="27">
        <f>MIN(Comparación_precios2[[#This Row],[PROVEEDOR 1]:[PROVEEDOR 6]])</f>
        <v>52900</v>
      </c>
      <c r="K15" s="28">
        <f>IFERROR(AVERAGE(Comparación_precios2[[#This Row],[PROVEEDOR 1]:[PROVEEDOR 6]]),0)</f>
        <v>70600</v>
      </c>
      <c r="L15" s="29">
        <f>MAX(Comparación_precios2[[#This Row],[PROVEEDOR 1]:[PROVEEDOR 6]])</f>
        <v>99000</v>
      </c>
    </row>
    <row r="16" spans="2:14" s="2" customFormat="1" ht="18.75">
      <c r="B16" s="58" t="s">
        <v>22</v>
      </c>
      <c r="C16" s="46">
        <v>1</v>
      </c>
      <c r="D16" s="45">
        <v>29000</v>
      </c>
      <c r="E16" s="45">
        <v>39500</v>
      </c>
      <c r="F16" s="45">
        <v>41900</v>
      </c>
      <c r="G16" s="45"/>
      <c r="H16" s="45"/>
      <c r="I16" s="45"/>
      <c r="J16" s="27">
        <f>MIN(Comparación_precios2[[#This Row],[PROVEEDOR 1]:[PROVEEDOR 6]])</f>
        <v>29000</v>
      </c>
      <c r="K16" s="8">
        <f>IFERROR(AVERAGE(Comparación_precios2[[#This Row],[PROVEEDOR 1]:[PROVEEDOR 6]]),0)</f>
        <v>36800</v>
      </c>
      <c r="L16" s="14">
        <f>MAX(Comparación_precios2[[#This Row],[PROVEEDOR 1]:[PROVEEDOR 6]])</f>
        <v>41900</v>
      </c>
    </row>
    <row r="17" spans="2:12" s="2" customFormat="1" ht="18.75">
      <c r="B17" s="58"/>
      <c r="C17" s="46"/>
      <c r="D17" s="45"/>
      <c r="E17" s="45"/>
      <c r="F17" s="45"/>
      <c r="G17" s="45"/>
      <c r="H17" s="45"/>
      <c r="I17" s="45"/>
      <c r="J17" s="27">
        <f>MIN(Comparación_precios2[[#This Row],[PROVEEDOR 1]:[PROVEEDOR 6]])</f>
        <v>0</v>
      </c>
      <c r="K17" s="8">
        <f>IFERROR(AVERAGE(Comparación_precios2[[#This Row],[PROVEEDOR 1]:[PROVEEDOR 6]]),0)</f>
        <v>0</v>
      </c>
      <c r="L17" s="14">
        <f>MAX(Comparación_precios2[[#This Row],[PROVEEDOR 1]:[PROVEEDOR 6]])</f>
        <v>0</v>
      </c>
    </row>
    <row r="18" spans="2:12" s="2" customFormat="1" ht="18.75">
      <c r="B18" s="58"/>
      <c r="C18" s="46"/>
      <c r="D18" s="45"/>
      <c r="E18" s="45"/>
      <c r="F18" s="45"/>
      <c r="G18" s="45"/>
      <c r="H18" s="45"/>
      <c r="I18" s="45"/>
      <c r="J18" s="27">
        <f>MIN(Comparación_precios2[[#This Row],[PROVEEDOR 1]:[PROVEEDOR 6]])</f>
        <v>0</v>
      </c>
      <c r="K18" s="28">
        <f>IFERROR(AVERAGE(Comparación_precios2[[#This Row],[PROVEEDOR 1]:[PROVEEDOR 6]]),0)</f>
        <v>0</v>
      </c>
      <c r="L18" s="29">
        <f>MAX(Comparación_precios2[[#This Row],[PROVEEDOR 1]:[PROVEEDOR 6]])</f>
        <v>0</v>
      </c>
    </row>
    <row r="19" spans="2:12" s="2" customFormat="1" ht="20.100000000000001" thickBot="1">
      <c r="B19" s="42"/>
      <c r="C19" s="43"/>
      <c r="D19" s="44"/>
      <c r="E19" s="44"/>
      <c r="F19" s="44"/>
      <c r="G19" s="44"/>
      <c r="H19" s="42"/>
      <c r="I19" s="56"/>
      <c r="J19" s="27">
        <f>MIN(Comparación_precios2[[#This Row],[PROVEEDOR 1]:[PROVEEDOR 6]])</f>
        <v>0</v>
      </c>
      <c r="K19" s="8">
        <f>IFERROR(AVERAGE(Comparación_precios2[[#This Row],[PROVEEDOR 1]:[PROVEEDOR 6]]),0)</f>
        <v>0</v>
      </c>
      <c r="L19" s="14">
        <f>MAX(Comparación_precios2[[#This Row],[PROVEEDOR 1]:[PROVEEDOR 6]])</f>
        <v>0</v>
      </c>
    </row>
    <row r="20" spans="2:12" s="2" customFormat="1" ht="20.100000000000001" thickBot="1">
      <c r="B20" s="42"/>
      <c r="C20" s="43"/>
      <c r="D20" s="44"/>
      <c r="E20" s="44"/>
      <c r="F20" s="44"/>
      <c r="G20" s="44"/>
      <c r="H20" s="42"/>
      <c r="I20" s="56"/>
      <c r="J20" s="27">
        <f>MIN(Comparación_precios2[[#This Row],[PROVEEDOR 1]:[PROVEEDOR 6]])</f>
        <v>0</v>
      </c>
      <c r="K20" s="8">
        <f>IFERROR(AVERAGE(Comparación_precios2[[#This Row],[PROVEEDOR 1]:[PROVEEDOR 6]]),0)</f>
        <v>0</v>
      </c>
      <c r="L20" s="14">
        <f>MAX(Comparación_precios2[[#This Row],[PROVEEDOR 1]:[PROVEEDOR 6]])</f>
        <v>0</v>
      </c>
    </row>
    <row r="21" spans="2:12" s="2" customFormat="1" ht="20.100000000000001" thickBot="1">
      <c r="B21" s="42"/>
      <c r="C21" s="43"/>
      <c r="D21" s="44"/>
      <c r="E21" s="44"/>
      <c r="F21" s="44"/>
      <c r="G21" s="44"/>
      <c r="H21" s="42"/>
      <c r="I21" s="56"/>
      <c r="J21" s="27">
        <f>MIN(Comparación_precios2[[#This Row],[PROVEEDOR 1]:[PROVEEDOR 6]])</f>
        <v>0</v>
      </c>
      <c r="K21" s="8">
        <f>IFERROR(AVERAGE(Comparación_precios2[[#This Row],[PROVEEDOR 1]:[PROVEEDOR 6]]),0)</f>
        <v>0</v>
      </c>
      <c r="L21" s="14">
        <f>MAX(Comparación_precios2[[#This Row],[PROVEEDOR 1]:[PROVEEDOR 6]])</f>
        <v>0</v>
      </c>
    </row>
    <row r="22" spans="2:12" s="2" customFormat="1" ht="20.100000000000001" thickBot="1">
      <c r="B22" s="42"/>
      <c r="C22" s="43"/>
      <c r="D22" s="44"/>
      <c r="E22" s="44"/>
      <c r="F22" s="44"/>
      <c r="G22" s="44"/>
      <c r="H22" s="42"/>
      <c r="I22" s="56"/>
      <c r="J22" s="27">
        <f>MIN(Comparación_precios2[[#This Row],[PROVEEDOR 1]:[PROVEEDOR 6]])</f>
        <v>0</v>
      </c>
      <c r="K22" s="8">
        <f>IFERROR(AVERAGE(Comparación_precios2[[#This Row],[PROVEEDOR 1]:[PROVEEDOR 6]]),0)</f>
        <v>0</v>
      </c>
      <c r="L22" s="14">
        <f>MAX(Comparación_precios2[[#This Row],[PROVEEDOR 1]:[PROVEEDOR 6]])</f>
        <v>0</v>
      </c>
    </row>
    <row r="23" spans="2:12" s="2" customFormat="1" ht="20.100000000000001" thickBot="1">
      <c r="B23" s="42"/>
      <c r="C23" s="43"/>
      <c r="D23" s="44"/>
      <c r="E23" s="44"/>
      <c r="F23" s="44"/>
      <c r="G23" s="44"/>
      <c r="H23" s="42"/>
      <c r="I23" s="56"/>
      <c r="J23" s="27">
        <f>MIN(Comparación_precios2[[#This Row],[PROVEEDOR 1]:[PROVEEDOR 6]])</f>
        <v>0</v>
      </c>
      <c r="K23" s="8">
        <f>IFERROR(AVERAGE(Comparación_precios2[[#This Row],[PROVEEDOR 1]:[PROVEEDOR 6]]),0)</f>
        <v>0</v>
      </c>
      <c r="L23" s="14">
        <f>MAX(Comparación_precios2[[#This Row],[PROVEEDOR 1]:[PROVEEDOR 6]])</f>
        <v>0</v>
      </c>
    </row>
    <row r="24" spans="2:12" s="2" customFormat="1" ht="20.100000000000001" thickBot="1">
      <c r="B24" s="42"/>
      <c r="C24" s="43"/>
      <c r="D24" s="44"/>
      <c r="E24" s="44"/>
      <c r="F24" s="44"/>
      <c r="G24" s="44"/>
      <c r="H24" s="42"/>
      <c r="I24" s="56"/>
      <c r="J24" s="27">
        <f>MIN(Comparación_precios2[[#This Row],[PROVEEDOR 1]:[PROVEEDOR 6]])</f>
        <v>0</v>
      </c>
      <c r="K24" s="8">
        <f>IFERROR(AVERAGE(Comparación_precios2[[#This Row],[PROVEEDOR 1]:[PROVEEDOR 6]]),0)</f>
        <v>0</v>
      </c>
      <c r="L24" s="14">
        <f>MAX(Comparación_precios2[[#This Row],[PROVEEDOR 1]:[PROVEEDOR 6]])</f>
        <v>0</v>
      </c>
    </row>
    <row r="25" spans="2:12" s="2" customFormat="1" ht="20.100000000000001" thickBot="1">
      <c r="B25" s="42"/>
      <c r="C25" s="43"/>
      <c r="D25" s="44"/>
      <c r="E25" s="44"/>
      <c r="F25" s="44"/>
      <c r="G25" s="44"/>
      <c r="H25" s="42"/>
      <c r="I25" s="56"/>
      <c r="J25" s="27">
        <f>MIN(Comparación_precios2[[#This Row],[PROVEEDOR 1]:[PROVEEDOR 6]])</f>
        <v>0</v>
      </c>
      <c r="K25" s="8">
        <f>IFERROR(AVERAGE(Comparación_precios2[[#This Row],[PROVEEDOR 1]:[PROVEEDOR 6]]),0)</f>
        <v>0</v>
      </c>
      <c r="L25" s="14">
        <f>MAX(Comparación_precios2[[#This Row],[PROVEEDOR 1]:[PROVEEDOR 6]])</f>
        <v>0</v>
      </c>
    </row>
    <row r="26" spans="2:12" s="2" customFormat="1" ht="20.100000000000001" thickBot="1">
      <c r="B26" s="33" t="s">
        <v>23</v>
      </c>
      <c r="C26" s="33"/>
      <c r="D26" s="34">
        <f>ROUND(SUMPRODUCT(Comparación_precios2[[CANTIDAD]:[CANTIDAD]],Comparación_precios2[PROVEEDOR 1]),2)</f>
        <v>9453900</v>
      </c>
      <c r="E26" s="34" t="e" vm="1">
        <f ca="1">ROUND(SUMPRODUCT(Comparación_precios2[[CANTIDAD]:[CANTIDAD]],Comparación_precios2[PROVEEDOR 2]),2)</f>
        <v>#VALUE!</v>
      </c>
      <c r="F26" s="34">
        <f>ROUND(SUMPRODUCT(Comparación_precios2[[CANTIDAD]:[CANTIDAD]],Comparación_precios2[PROVEEDOR 3]),2)</f>
        <v>1744264.72</v>
      </c>
      <c r="G26" s="34">
        <f>ROUND(SUMPRODUCT(Comparación_precios2[[CANTIDAD]:[CANTIDAD]],Comparación_precios2[PROVEEDOR 4]),2)</f>
        <v>0</v>
      </c>
      <c r="H26" s="34">
        <f>ROUND(SUMPRODUCT(Comparación_precios2[[CANTIDAD]:[CANTIDAD]],Comparación_precios2[PROVEEDOR 5]),2)</f>
        <v>0</v>
      </c>
      <c r="I26" s="34">
        <f>ROUND(SUMPRODUCT(Comparación_precios2[[CANTIDAD]:[CANTIDAD]],Comparación_precios2[PROVEEDOR 6]),2)</f>
        <v>0</v>
      </c>
      <c r="J26" s="35"/>
      <c r="K26" s="35"/>
      <c r="L26" s="36"/>
    </row>
    <row r="27" spans="2:12" s="2" customFormat="1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thickBot="1">
      <c r="B28" s="1"/>
      <c r="C28" s="1"/>
      <c r="D28" s="1"/>
      <c r="E28" s="1"/>
      <c r="F28" s="1"/>
      <c r="G28" s="1"/>
      <c r="H28" s="1"/>
      <c r="I28" s="1"/>
      <c r="J28" s="1"/>
      <c r="K28" s="3"/>
      <c r="L28" s="3"/>
    </row>
    <row r="29" spans="2:12" s="2" customFormat="1" ht="33.6" customHeight="1">
      <c r="B29" s="86" t="s">
        <v>24</v>
      </c>
      <c r="C29" s="87"/>
      <c r="D29" s="21"/>
      <c r="E29" s="21"/>
      <c r="F29" s="21"/>
      <c r="G29" s="21"/>
      <c r="H29" s="21"/>
    </row>
    <row r="30" spans="2:12" s="2" customFormat="1" ht="26.1" customHeight="1">
      <c r="B30" s="88" t="s">
        <v>25</v>
      </c>
      <c r="C30" s="89"/>
      <c r="D30" s="67" t="s">
        <v>26</v>
      </c>
      <c r="E30" s="66" t="s">
        <v>27</v>
      </c>
      <c r="F30" s="73" t="s">
        <v>28</v>
      </c>
      <c r="G30" s="72" t="s">
        <v>29</v>
      </c>
      <c r="H30" s="66" t="s">
        <v>30</v>
      </c>
      <c r="I30" s="15" t="s">
        <v>31</v>
      </c>
    </row>
    <row r="31" spans="2:12" s="2" customFormat="1" ht="18" customHeight="1">
      <c r="B31" s="88" t="s">
        <v>32</v>
      </c>
      <c r="C31" s="89"/>
      <c r="D31" s="65">
        <v>0</v>
      </c>
      <c r="E31" s="71" t="s">
        <v>33</v>
      </c>
      <c r="F31" s="22" t="s">
        <v>34</v>
      </c>
      <c r="G31" s="74">
        <v>0</v>
      </c>
      <c r="H31" s="22" t="s">
        <v>35</v>
      </c>
      <c r="I31" s="22">
        <v>0</v>
      </c>
    </row>
    <row r="32" spans="2:12" s="2" customFormat="1" ht="18.95">
      <c r="B32" s="88" t="s">
        <v>36</v>
      </c>
      <c r="C32" s="89"/>
      <c r="D32" s="49"/>
      <c r="E32" s="23"/>
      <c r="F32" s="23"/>
      <c r="G32" s="23"/>
      <c r="H32" s="23"/>
      <c r="I32" s="23"/>
    </row>
    <row r="33" spans="2:12" s="2" customFormat="1" ht="18.95">
      <c r="B33" s="88"/>
      <c r="C33" s="89"/>
      <c r="D33" s="50"/>
      <c r="E33" s="63"/>
      <c r="F33" s="63"/>
      <c r="G33" s="63"/>
      <c r="H33" s="63"/>
      <c r="I33" s="63"/>
    </row>
    <row r="34" spans="2:12" ht="18.95">
      <c r="B34" s="88"/>
      <c r="C34" s="89"/>
      <c r="D34" s="70" t="s">
        <v>37</v>
      </c>
      <c r="E34" s="64" t="s">
        <v>37</v>
      </c>
      <c r="F34" s="64" t="s">
        <v>37</v>
      </c>
      <c r="G34" s="64" t="s">
        <v>37</v>
      </c>
      <c r="H34" s="64" t="s">
        <v>37</v>
      </c>
      <c r="I34" s="64" t="s">
        <v>37</v>
      </c>
      <c r="J34" s="2"/>
      <c r="K34" s="2"/>
      <c r="L34" s="2"/>
    </row>
    <row r="35" spans="2:12" ht="23.1">
      <c r="B35" s="88"/>
      <c r="C35" s="89"/>
      <c r="D35" s="68"/>
      <c r="E35" s="69"/>
      <c r="F35" s="26"/>
      <c r="G35" s="26"/>
      <c r="H35" s="26"/>
      <c r="I35" s="26"/>
      <c r="J35" s="2"/>
      <c r="K35" s="1"/>
      <c r="L35" s="1"/>
    </row>
    <row r="36" spans="2:12">
      <c r="J36" s="3"/>
      <c r="K36" s="1"/>
      <c r="L36" s="1"/>
    </row>
    <row r="37" spans="2:12">
      <c r="J37" s="3"/>
      <c r="K37" s="1"/>
      <c r="L37" s="1"/>
    </row>
    <row r="38" spans="2:12" ht="18.95">
      <c r="D38" s="37"/>
      <c r="E38" s="37"/>
      <c r="F38" s="38"/>
      <c r="G38" s="39"/>
      <c r="H38" s="40"/>
      <c r="I38" s="37"/>
      <c r="J38" s="3"/>
      <c r="K38" s="1"/>
      <c r="L38" s="1"/>
    </row>
    <row r="39" spans="2:12" ht="18.95">
      <c r="D39" s="37"/>
      <c r="E39" s="37"/>
      <c r="F39" s="38"/>
      <c r="G39" s="41"/>
      <c r="H39" s="40"/>
      <c r="I39" s="37"/>
    </row>
    <row r="40" spans="2:12" ht="18.95">
      <c r="D40" s="37"/>
      <c r="E40" s="37"/>
      <c r="F40" s="38"/>
      <c r="G40" s="41"/>
      <c r="H40" s="40"/>
      <c r="I40" s="37"/>
    </row>
    <row r="41" spans="2:12" ht="18.95">
      <c r="D41" s="37"/>
      <c r="E41" s="37"/>
      <c r="F41" s="38"/>
      <c r="G41" s="41"/>
      <c r="H41" s="40"/>
      <c r="I41" s="37"/>
    </row>
    <row r="42" spans="2:12" ht="18.95">
      <c r="D42" s="37"/>
      <c r="E42" s="37"/>
      <c r="F42" s="38"/>
      <c r="G42" s="41"/>
      <c r="H42" s="40"/>
      <c r="I42" s="37"/>
    </row>
    <row r="43" spans="2:12" ht="18.95">
      <c r="D43" s="37"/>
      <c r="E43" s="37"/>
      <c r="F43" s="38"/>
      <c r="G43" s="41"/>
      <c r="H43" s="40"/>
      <c r="I43" s="37"/>
    </row>
  </sheetData>
  <mergeCells count="5">
    <mergeCell ref="J7:L7"/>
    <mergeCell ref="B29:C29"/>
    <mergeCell ref="B30:C30"/>
    <mergeCell ref="B31:C31"/>
    <mergeCell ref="B32:C35"/>
  </mergeCells>
  <conditionalFormatting sqref="B8:C9 D26:I26">
    <cfRule type="expression" dxfId="80" priority="1">
      <formula>AND(B$26=MIN($D$26:$I$26),B$26&lt;&gt;0)</formula>
    </cfRule>
  </conditionalFormatting>
  <conditionalFormatting sqref="D8:I9">
    <cfRule type="expression" dxfId="79" priority="2">
      <formula>AND(D$26=MIN($D$26:$I$26),D$26&lt;&gt;0)</formula>
    </cfRule>
  </conditionalFormatting>
  <conditionalFormatting sqref="D9:I25">
    <cfRule type="expression" dxfId="78" priority="3">
      <formula>AND(D$26=MIN($D$26:$I$26),D$26&lt;&gt;0)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43"/>
  <sheetViews>
    <sheetView showGridLines="0" topLeftCell="A10" zoomScale="90" zoomScaleNormal="90" workbookViewId="0">
      <selection activeCell="F18" sqref="F18"/>
    </sheetView>
  </sheetViews>
  <sheetFormatPr defaultColWidth="9.1640625" defaultRowHeight="14.1"/>
  <cols>
    <col min="1" max="1" width="4" style="1" customWidth="1"/>
    <col min="2" max="2" width="23.5" style="1" customWidth="1"/>
    <col min="3" max="3" width="31.5" style="1" customWidth="1"/>
    <col min="4" max="4" width="25" style="1" bestFit="1" customWidth="1"/>
    <col min="5" max="5" width="34.1640625" style="1" customWidth="1"/>
    <col min="6" max="6" width="25.1640625" style="1" bestFit="1" customWidth="1"/>
    <col min="7" max="8" width="22.1640625" style="1" bestFit="1" customWidth="1"/>
    <col min="9" max="9" width="22.1640625" style="1" customWidth="1"/>
    <col min="10" max="10" width="27.1640625" style="1" customWidth="1"/>
    <col min="11" max="11" width="34.5" style="3" customWidth="1"/>
    <col min="12" max="12" width="33.1640625" style="3" customWidth="1"/>
    <col min="13" max="13" width="20.5" style="1" customWidth="1"/>
    <col min="14" max="14" width="20.6640625" style="1" customWidth="1"/>
    <col min="15" max="16384" width="9.1640625" style="1"/>
  </cols>
  <sheetData>
    <row r="1" spans="2:14" ht="15" customHeight="1"/>
    <row r="2" spans="2:14" customFormat="1" ht="54.95" customHeight="1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/>
    <row r="4" spans="2:14" ht="15" customHeight="1"/>
    <row r="5" spans="2:14" ht="29.1">
      <c r="B5" s="16" t="s">
        <v>1</v>
      </c>
      <c r="C5" s="16"/>
    </row>
    <row r="6" spans="2:14" ht="30" thickBot="1">
      <c r="B6" s="17" t="s">
        <v>2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>
      <c r="J7" s="83" t="s">
        <v>3</v>
      </c>
      <c r="K7" s="84"/>
      <c r="L7" s="85"/>
    </row>
    <row r="8" spans="2:14" s="6" customFormat="1" ht="46.5" customHeight="1" thickBot="1">
      <c r="B8" s="31" t="s">
        <v>4</v>
      </c>
      <c r="C8" s="31" t="s">
        <v>5</v>
      </c>
      <c r="D8" s="31" t="s">
        <v>6</v>
      </c>
      <c r="E8" s="31" t="s">
        <v>7</v>
      </c>
      <c r="F8" s="31" t="s">
        <v>8</v>
      </c>
      <c r="G8" s="31" t="s">
        <v>9</v>
      </c>
      <c r="H8" s="31" t="s">
        <v>10</v>
      </c>
      <c r="I8" s="31" t="s">
        <v>11</v>
      </c>
      <c r="J8" s="11" t="s">
        <v>12</v>
      </c>
      <c r="K8" s="10" t="s">
        <v>13</v>
      </c>
      <c r="L8" s="12" t="s">
        <v>14</v>
      </c>
    </row>
    <row r="9" spans="2:14" s="7" customFormat="1" ht="18.75">
      <c r="B9" s="57" t="s">
        <v>38</v>
      </c>
      <c r="C9" s="32">
        <v>3</v>
      </c>
      <c r="D9" s="9">
        <v>1950000</v>
      </c>
      <c r="E9" s="9">
        <v>3850000</v>
      </c>
      <c r="F9" s="9">
        <v>2299000</v>
      </c>
      <c r="G9" s="9"/>
      <c r="H9" s="9"/>
      <c r="I9" s="9"/>
      <c r="J9" s="13">
        <f>MIN(Comparación_precios24[[#This Row],[PROVEEDOR 1]:[PROVEEDOR 6]])</f>
        <v>1950000</v>
      </c>
      <c r="K9" s="8">
        <f>IFERROR(AVERAGE(Comparación_precios24[[#This Row],[PROVEEDOR 1]:[PROVEEDOR 6]]),0)</f>
        <v>2699666.6666666665</v>
      </c>
      <c r="L9" s="14">
        <f>MAX(Comparación_precios24[[#This Row],[PROVEEDOR 1]:[PROVEEDOR 6]])</f>
        <v>3850000</v>
      </c>
    </row>
    <row r="10" spans="2:14" s="7" customFormat="1" ht="37.5">
      <c r="B10" s="57" t="s">
        <v>39</v>
      </c>
      <c r="C10" s="32">
        <v>3</v>
      </c>
      <c r="D10" s="9">
        <v>518000</v>
      </c>
      <c r="E10" s="9">
        <v>654000</v>
      </c>
      <c r="F10" s="9">
        <v>699000</v>
      </c>
      <c r="G10" s="9"/>
      <c r="H10" s="9"/>
      <c r="I10" s="9"/>
      <c r="J10" s="13">
        <f>MIN(Comparación_precios24[[#This Row],[PROVEEDOR 1]:[PROVEEDOR 6]])</f>
        <v>518000</v>
      </c>
      <c r="K10" s="8">
        <f>IFERROR(AVERAGE(Comparación_precios24[[#This Row],[PROVEEDOR 1]:[PROVEEDOR 6]]),0)</f>
        <v>623666.66666666663</v>
      </c>
      <c r="L10" s="14">
        <f>MAX(Comparación_precios24[[#This Row],[PROVEEDOR 1]:[PROVEEDOR 6]])</f>
        <v>699000</v>
      </c>
    </row>
    <row r="11" spans="2:14" s="7" customFormat="1" ht="37.5">
      <c r="B11" s="82" t="s">
        <v>40</v>
      </c>
      <c r="C11" s="77">
        <v>3</v>
      </c>
      <c r="D11" s="76">
        <v>110000</v>
      </c>
      <c r="E11" s="78">
        <v>130000</v>
      </c>
      <c r="F11" s="78">
        <v>110200</v>
      </c>
      <c r="G11" s="78"/>
      <c r="H11" s="78"/>
      <c r="I11" s="78"/>
      <c r="J11" s="79">
        <f>MIN(Comparación_precios24[[#This Row],[PROVEEDOR 1]:[PROVEEDOR 6]])</f>
        <v>110000</v>
      </c>
      <c r="K11" s="80">
        <f>IFERROR(AVERAGE(Comparación_precios24[[#This Row],[PROVEEDOR 1]:[PROVEEDOR 6]]),0)</f>
        <v>116733.33333333333</v>
      </c>
      <c r="L11" s="81">
        <f>MAX(Comparación_precios24[[#This Row],[PROVEEDOR 1]:[PROVEEDOR 6]])</f>
        <v>130000</v>
      </c>
    </row>
    <row r="12" spans="2:14" s="7" customFormat="1" ht="18.75">
      <c r="B12" s="57" t="s">
        <v>41</v>
      </c>
      <c r="C12" s="32">
        <v>3</v>
      </c>
      <c r="D12" s="9">
        <v>161000</v>
      </c>
      <c r="E12" s="9">
        <v>197000</v>
      </c>
      <c r="F12" s="9">
        <v>113800</v>
      </c>
      <c r="G12" s="9"/>
      <c r="H12" s="9"/>
      <c r="I12" s="9"/>
      <c r="J12" s="13">
        <f>MIN(Comparación_precios24[[#This Row],[PROVEEDOR 1]:[PROVEEDOR 6]])</f>
        <v>113800</v>
      </c>
      <c r="K12" s="8">
        <f>IFERROR(AVERAGE(Comparación_precios24[[#This Row],[PROVEEDOR 1]:[PROVEEDOR 6]]),0)</f>
        <v>157266.66666666666</v>
      </c>
      <c r="L12" s="14">
        <f>MAX(Comparación_precios24[[#This Row],[PROVEEDOR 1]:[PROVEEDOR 6]])</f>
        <v>197000</v>
      </c>
    </row>
    <row r="13" spans="2:14" s="7" customFormat="1" ht="37.5">
      <c r="B13" s="57" t="s">
        <v>42</v>
      </c>
      <c r="C13" s="32">
        <v>0</v>
      </c>
      <c r="D13" s="9">
        <f>'[1] ram nosotros'!$H$8*3</f>
        <v>0</v>
      </c>
      <c r="E13" s="9">
        <f>'[1] ram nosotros'!$H$9*3</f>
        <v>0</v>
      </c>
      <c r="F13" s="9">
        <f>'[1] ram nosotros'!$H$10*3</f>
        <v>0</v>
      </c>
      <c r="G13" s="9"/>
      <c r="H13" s="9"/>
      <c r="I13" s="9"/>
      <c r="J13" s="13">
        <f>MIN(Comparación_precios24[[#This Row],[PROVEEDOR 1]:[PROVEEDOR 6]])</f>
        <v>0</v>
      </c>
      <c r="K13" s="8">
        <f>IFERROR(AVERAGE(Comparación_precios24[[#This Row],[PROVEEDOR 1]:[PROVEEDOR 6]]),0)</f>
        <v>0</v>
      </c>
      <c r="L13" s="14">
        <f>MAX(Comparación_precios24[[#This Row],[PROVEEDOR 1]:[PROVEEDOR 6]])</f>
        <v>0</v>
      </c>
    </row>
    <row r="14" spans="2:14" s="7" customFormat="1" ht="37.5">
      <c r="B14" s="57" t="s">
        <v>43</v>
      </c>
      <c r="C14" s="32">
        <v>3</v>
      </c>
      <c r="D14" s="9">
        <v>995000</v>
      </c>
      <c r="E14" s="9">
        <v>699000</v>
      </c>
      <c r="F14" s="9">
        <v>1190000</v>
      </c>
      <c r="G14" s="9"/>
      <c r="H14" s="9"/>
      <c r="I14" s="9"/>
      <c r="J14" s="13">
        <f>MIN(Comparación_precios24[[#This Row],[PROVEEDOR 1]:[PROVEEDOR 6]])</f>
        <v>699000</v>
      </c>
      <c r="K14" s="8">
        <f>IFERROR(AVERAGE(Comparación_precios24[[#This Row],[PROVEEDOR 1]:[PROVEEDOR 6]]),0)</f>
        <v>961333.33333333337</v>
      </c>
      <c r="L14" s="14">
        <f>MAX(Comparación_precios24[[#This Row],[PROVEEDOR 1]:[PROVEEDOR 6]])</f>
        <v>1190000</v>
      </c>
    </row>
    <row r="15" spans="2:14" s="7" customFormat="1" ht="37.5">
      <c r="B15" s="57" t="s">
        <v>44</v>
      </c>
      <c r="C15" s="32">
        <v>3</v>
      </c>
      <c r="D15" s="9">
        <v>910000</v>
      </c>
      <c r="E15" s="9">
        <v>669000</v>
      </c>
      <c r="F15" s="9">
        <v>469000</v>
      </c>
      <c r="G15" s="9"/>
      <c r="H15" s="9"/>
      <c r="I15" s="9"/>
      <c r="J15" s="27">
        <f>MIN(Comparación_precios24[[#This Row],[PROVEEDOR 1]:[PROVEEDOR 6]])</f>
        <v>469000</v>
      </c>
      <c r="K15" s="28">
        <f>IFERROR(AVERAGE(Comparación_precios24[[#This Row],[PROVEEDOR 1]:[PROVEEDOR 6]]),0)</f>
        <v>682666.66666666663</v>
      </c>
      <c r="L15" s="29">
        <f>MAX(Comparación_precios24[[#This Row],[PROVEEDOR 1]:[PROVEEDOR 6]])</f>
        <v>910000</v>
      </c>
    </row>
    <row r="16" spans="2:14" s="2" customFormat="1" ht="37.5">
      <c r="B16" s="58" t="s">
        <v>45</v>
      </c>
      <c r="C16" s="46">
        <v>3</v>
      </c>
      <c r="D16" s="45">
        <v>52900</v>
      </c>
      <c r="E16" s="45">
        <v>52900</v>
      </c>
      <c r="F16" s="45">
        <v>99000</v>
      </c>
      <c r="G16" s="45"/>
      <c r="H16" s="45"/>
      <c r="I16" s="45"/>
      <c r="J16" s="27">
        <f>MIN(Comparación_precios24[[#This Row],[PROVEEDOR 1]:[PROVEEDOR 6]])</f>
        <v>52900</v>
      </c>
      <c r="K16" s="8">
        <f>IFERROR(AVERAGE(Comparación_precios24[[#This Row],[PROVEEDOR 1]:[PROVEEDOR 6]]),0)</f>
        <v>68266.666666666672</v>
      </c>
      <c r="L16" s="14">
        <f>MAX(Comparación_precios24[[#This Row],[PROVEEDOR 1]:[PROVEEDOR 6]])</f>
        <v>99000</v>
      </c>
    </row>
    <row r="17" spans="2:12" s="2" customFormat="1" ht="18.75">
      <c r="B17" s="58" t="s">
        <v>46</v>
      </c>
      <c r="C17" s="46">
        <v>3</v>
      </c>
      <c r="D17" s="45">
        <v>29000</v>
      </c>
      <c r="E17" s="45">
        <v>39500</v>
      </c>
      <c r="F17" s="45">
        <v>41900</v>
      </c>
      <c r="G17" s="45"/>
      <c r="H17" s="45"/>
      <c r="I17" s="45"/>
      <c r="J17" s="27">
        <f>MIN(Comparación_precios24[[#This Row],[PROVEEDOR 1]:[PROVEEDOR 6]])</f>
        <v>29000</v>
      </c>
      <c r="K17" s="8">
        <f>IFERROR(AVERAGE(Comparación_precios24[[#This Row],[PROVEEDOR 1]:[PROVEEDOR 6]]),0)</f>
        <v>36800</v>
      </c>
      <c r="L17" s="14">
        <f>MAX(Comparación_precios24[[#This Row],[PROVEEDOR 1]:[PROVEEDOR 6]])</f>
        <v>41900</v>
      </c>
    </row>
    <row r="18" spans="2:12" s="2" customFormat="1" ht="18.75">
      <c r="B18" s="58"/>
      <c r="C18" s="46"/>
      <c r="D18" s="45"/>
      <c r="E18" s="45"/>
      <c r="F18" s="45"/>
      <c r="G18" s="45"/>
      <c r="H18" s="45"/>
      <c r="I18" s="45"/>
      <c r="J18" s="27">
        <f>MIN(Comparación_precios24[[#This Row],[PROVEEDOR 1]:[PROVEEDOR 6]])</f>
        <v>0</v>
      </c>
      <c r="K18" s="28">
        <f>IFERROR(AVERAGE(Comparación_precios24[[#This Row],[PROVEEDOR 1]:[PROVEEDOR 6]]),0)</f>
        <v>0</v>
      </c>
      <c r="L18" s="29">
        <f>MAX(Comparación_precios24[[#This Row],[PROVEEDOR 1]:[PROVEEDOR 6]])</f>
        <v>0</v>
      </c>
    </row>
    <row r="19" spans="2:12" s="2" customFormat="1" ht="18.75">
      <c r="B19" s="59"/>
      <c r="C19" s="43"/>
      <c r="D19" s="44"/>
      <c r="E19" s="44"/>
      <c r="F19" s="44"/>
      <c r="G19" s="44"/>
      <c r="H19" s="42"/>
      <c r="I19" s="56"/>
      <c r="J19" s="27">
        <f>MIN(Comparación_precios24[[#This Row],[PROVEEDOR 1]:[PROVEEDOR 6]])</f>
        <v>0</v>
      </c>
      <c r="K19" s="8">
        <f>IFERROR(AVERAGE(Comparación_precios24[[#This Row],[PROVEEDOR 1]:[PROVEEDOR 6]]),0)</f>
        <v>0</v>
      </c>
      <c r="L19" s="14">
        <f>MAX(Comparación_precios24[[#This Row],[PROVEEDOR 1]:[PROVEEDOR 6]])</f>
        <v>0</v>
      </c>
    </row>
    <row r="20" spans="2:12" s="2" customFormat="1" ht="18.75">
      <c r="B20" s="59"/>
      <c r="C20" s="43"/>
      <c r="D20" s="44"/>
      <c r="E20" s="44"/>
      <c r="F20" s="44"/>
      <c r="G20" s="44"/>
      <c r="H20" s="42"/>
      <c r="I20" s="56"/>
      <c r="J20" s="27">
        <f>MIN(Comparación_precios24[[#This Row],[PROVEEDOR 1]:[PROVEEDOR 6]])</f>
        <v>0</v>
      </c>
      <c r="K20" s="8">
        <f>IFERROR(AVERAGE(Comparación_precios24[[#This Row],[PROVEEDOR 1]:[PROVEEDOR 6]]),0)</f>
        <v>0</v>
      </c>
      <c r="L20" s="14">
        <f>MAX(Comparación_precios24[[#This Row],[PROVEEDOR 1]:[PROVEEDOR 6]])</f>
        <v>0</v>
      </c>
    </row>
    <row r="21" spans="2:12" s="2" customFormat="1" ht="18.75">
      <c r="B21" s="59"/>
      <c r="C21" s="43"/>
      <c r="D21" s="44"/>
      <c r="E21" s="44"/>
      <c r="F21" s="44"/>
      <c r="G21" s="44"/>
      <c r="H21" s="42"/>
      <c r="I21" s="56"/>
      <c r="J21" s="27">
        <f>MIN(Comparación_precios24[[#This Row],[PROVEEDOR 1]:[PROVEEDOR 6]])</f>
        <v>0</v>
      </c>
      <c r="K21" s="8">
        <f>IFERROR(AVERAGE(Comparación_precios24[[#This Row],[PROVEEDOR 1]:[PROVEEDOR 6]]),0)</f>
        <v>0</v>
      </c>
      <c r="L21" s="14">
        <f>MAX(Comparación_precios24[[#This Row],[PROVEEDOR 1]:[PROVEEDOR 6]])</f>
        <v>0</v>
      </c>
    </row>
    <row r="22" spans="2:12" s="2" customFormat="1" ht="18.75">
      <c r="B22" s="59"/>
      <c r="C22" s="43"/>
      <c r="D22" s="44"/>
      <c r="E22" s="44"/>
      <c r="F22" s="44"/>
      <c r="G22" s="44"/>
      <c r="H22" s="42"/>
      <c r="I22" s="56"/>
      <c r="J22" s="27">
        <f>MIN(Comparación_precios24[[#This Row],[PROVEEDOR 1]:[PROVEEDOR 6]])</f>
        <v>0</v>
      </c>
      <c r="K22" s="8">
        <f>IFERROR(AVERAGE(Comparación_precios24[[#This Row],[PROVEEDOR 1]:[PROVEEDOR 6]]),0)</f>
        <v>0</v>
      </c>
      <c r="L22" s="14">
        <f>MAX(Comparación_precios24[[#This Row],[PROVEEDOR 1]:[PROVEEDOR 6]])</f>
        <v>0</v>
      </c>
    </row>
    <row r="23" spans="2:12" s="2" customFormat="1" ht="20.100000000000001" thickBot="1">
      <c r="B23" s="42"/>
      <c r="C23" s="43"/>
      <c r="D23" s="44"/>
      <c r="E23" s="44"/>
      <c r="F23" s="44"/>
      <c r="G23" s="44"/>
      <c r="H23" s="42"/>
      <c r="I23" s="56"/>
      <c r="J23" s="27">
        <f>MIN(Comparación_precios24[[#This Row],[PROVEEDOR 1]:[PROVEEDOR 6]])</f>
        <v>0</v>
      </c>
      <c r="K23" s="8">
        <f>IFERROR(AVERAGE(Comparación_precios24[[#This Row],[PROVEEDOR 1]:[PROVEEDOR 6]]),0)</f>
        <v>0</v>
      </c>
      <c r="L23" s="14">
        <f>MAX(Comparación_precios24[[#This Row],[PROVEEDOR 1]:[PROVEEDOR 6]])</f>
        <v>0</v>
      </c>
    </row>
    <row r="24" spans="2:12" s="2" customFormat="1" ht="20.100000000000001" thickBot="1">
      <c r="B24" s="42"/>
      <c r="C24" s="43"/>
      <c r="D24" s="44"/>
      <c r="E24" s="44"/>
      <c r="F24" s="44"/>
      <c r="G24" s="44"/>
      <c r="H24" s="42"/>
      <c r="I24" s="56"/>
      <c r="J24" s="27">
        <f>MIN(Comparación_precios24[[#This Row],[PROVEEDOR 1]:[PROVEEDOR 6]])</f>
        <v>0</v>
      </c>
      <c r="K24" s="8">
        <f>IFERROR(AVERAGE(Comparación_precios24[[#This Row],[PROVEEDOR 1]:[PROVEEDOR 6]]),0)</f>
        <v>0</v>
      </c>
      <c r="L24" s="14">
        <f>MAX(Comparación_precios24[[#This Row],[PROVEEDOR 1]:[PROVEEDOR 6]])</f>
        <v>0</v>
      </c>
    </row>
    <row r="25" spans="2:12" s="2" customFormat="1" ht="18.75">
      <c r="B25" s="42"/>
      <c r="C25" s="43"/>
      <c r="D25" s="44"/>
      <c r="E25" s="44"/>
      <c r="F25" s="44"/>
      <c r="G25" s="44"/>
      <c r="H25" s="42"/>
      <c r="I25" s="56"/>
      <c r="J25" s="27">
        <f>MIN(Comparación_precios24[[#This Row],[PROVEEDOR 1]:[PROVEEDOR 6]])</f>
        <v>0</v>
      </c>
      <c r="K25" s="8">
        <f>IFERROR(AVERAGE(Comparación_precios24[[#This Row],[PROVEEDOR 1]:[PROVEEDOR 6]]),0)</f>
        <v>0</v>
      </c>
      <c r="L25" s="14">
        <f>MAX(Comparación_precios24[[#This Row],[PROVEEDOR 1]:[PROVEEDOR 6]])</f>
        <v>0</v>
      </c>
    </row>
    <row r="26" spans="2:12" s="2" customFormat="1" ht="18.75">
      <c r="B26" s="33" t="s">
        <v>23</v>
      </c>
      <c r="C26" s="33"/>
      <c r="D26" s="34">
        <f>ROUND(SUMPRODUCT(Comparación_precios24[[CANTIDAD]:[CANTIDAD]],Comparación_precios24[PROVEEDOR 1]),2)</f>
        <v>14177700</v>
      </c>
      <c r="E26" s="34">
        <f>ROUND(SUMPRODUCT(Comparación_precios24[[CANTIDAD]:[CANTIDAD]],Comparación_precios24[PROVEEDOR 2]),2)</f>
        <v>18874200</v>
      </c>
      <c r="F26" s="34">
        <f>ROUND(SUMPRODUCT(Comparación_precios24[[CANTIDAD]:[CANTIDAD]],Comparación_precios24[PROVEEDOR 3]),2)</f>
        <v>15065700</v>
      </c>
      <c r="G26" s="34">
        <f>ROUND(SUMPRODUCT(Comparación_precios24[[CANTIDAD]:[CANTIDAD]],Comparación_precios24[PROVEEDOR 4]),2)</f>
        <v>0</v>
      </c>
      <c r="H26" s="34">
        <f>ROUND(SUMPRODUCT(Comparación_precios24[[CANTIDAD]:[CANTIDAD]],Comparación_precios24[PROVEEDOR 5]),2)</f>
        <v>0</v>
      </c>
      <c r="I26" s="34">
        <f>ROUND(SUMPRODUCT(Comparación_precios24[[CANTIDAD]:[CANTIDAD]],Comparación_precios24[PROVEEDOR 6]),2)</f>
        <v>0</v>
      </c>
      <c r="J26" s="35"/>
      <c r="K26" s="35"/>
      <c r="L26" s="36"/>
    </row>
    <row r="27" spans="2:12" s="2" customFormat="1" ht="12.75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15" thickBot="1">
      <c r="B28" s="1"/>
      <c r="C28" s="1"/>
      <c r="D28" s="1"/>
      <c r="E28" s="1"/>
      <c r="F28" s="1"/>
      <c r="G28" s="1"/>
      <c r="H28" s="1"/>
      <c r="I28" s="1"/>
      <c r="J28" s="1"/>
      <c r="K28" s="3"/>
      <c r="L28" s="3"/>
    </row>
    <row r="29" spans="2:12" s="2" customFormat="1" ht="48.6" customHeight="1">
      <c r="B29" s="86" t="s">
        <v>24</v>
      </c>
      <c r="C29" s="87"/>
      <c r="D29" s="21"/>
      <c r="E29" s="21"/>
      <c r="F29" s="21"/>
      <c r="G29" s="21"/>
      <c r="H29" s="21"/>
    </row>
    <row r="30" spans="2:12" s="2" customFormat="1" ht="33.6" customHeight="1">
      <c r="B30" s="88" t="s">
        <v>25</v>
      </c>
      <c r="C30" s="89"/>
      <c r="D30" s="47"/>
      <c r="E30" s="15"/>
      <c r="F30" s="15"/>
      <c r="G30" s="15"/>
      <c r="H30" s="15"/>
      <c r="I30" s="15"/>
    </row>
    <row r="31" spans="2:12" s="2" customFormat="1" ht="26.1" customHeight="1">
      <c r="B31" s="88" t="s">
        <v>32</v>
      </c>
      <c r="C31" s="89"/>
      <c r="D31" s="48"/>
      <c r="E31" s="22"/>
      <c r="F31" s="22"/>
      <c r="G31" s="15"/>
      <c r="H31" s="22"/>
      <c r="I31" s="22"/>
    </row>
    <row r="32" spans="2:12" s="2" customFormat="1" ht="18" customHeight="1">
      <c r="B32" s="88" t="s">
        <v>36</v>
      </c>
      <c r="C32" s="89"/>
      <c r="D32" s="49"/>
      <c r="E32" s="23"/>
      <c r="F32" s="23"/>
      <c r="G32" s="23"/>
      <c r="H32" s="23"/>
      <c r="I32" s="23"/>
    </row>
    <row r="33" spans="2:12" s="2" customFormat="1" ht="18.95">
      <c r="B33" s="88"/>
      <c r="C33" s="89"/>
      <c r="D33" s="50"/>
      <c r="E33" s="24"/>
      <c r="F33" s="24"/>
      <c r="G33" s="24"/>
      <c r="H33" s="24"/>
      <c r="I33" s="24"/>
    </row>
    <row r="34" spans="2:12" s="2" customFormat="1" ht="18.95">
      <c r="B34" s="88"/>
      <c r="C34" s="89"/>
      <c r="D34" s="51"/>
      <c r="E34" s="25"/>
      <c r="F34" s="25"/>
      <c r="G34" s="25"/>
      <c r="H34" s="25"/>
      <c r="I34" s="25"/>
    </row>
    <row r="35" spans="2:12" ht="18.95">
      <c r="B35" s="88"/>
      <c r="C35" s="89"/>
      <c r="D35" s="52"/>
      <c r="E35" s="26"/>
      <c r="F35" s="26"/>
      <c r="G35" s="26"/>
      <c r="H35" s="26"/>
      <c r="I35" s="26"/>
      <c r="J35" s="2"/>
      <c r="K35" s="1"/>
      <c r="L35" s="1"/>
    </row>
    <row r="36" spans="2:12">
      <c r="J36" s="3"/>
      <c r="K36" s="1"/>
      <c r="L36" s="1"/>
    </row>
    <row r="37" spans="2:12">
      <c r="J37" s="3"/>
      <c r="K37" s="1"/>
      <c r="L37" s="1"/>
    </row>
    <row r="38" spans="2:12" ht="18.95">
      <c r="D38" s="37"/>
      <c r="E38" s="37"/>
      <c r="F38" s="38"/>
      <c r="G38" s="39"/>
      <c r="H38" s="40"/>
      <c r="I38" s="37"/>
      <c r="J38" s="3"/>
      <c r="K38" s="1"/>
      <c r="L38" s="1"/>
    </row>
    <row r="39" spans="2:12" ht="18.95">
      <c r="D39" s="37"/>
      <c r="E39" s="37"/>
      <c r="F39" s="38"/>
      <c r="G39" s="41"/>
      <c r="H39" s="40"/>
      <c r="I39" s="37"/>
    </row>
    <row r="40" spans="2:12" ht="18.95">
      <c r="D40" s="37"/>
      <c r="E40" s="37"/>
      <c r="F40" s="38"/>
      <c r="G40" s="41"/>
      <c r="H40" s="40"/>
      <c r="I40" s="37"/>
    </row>
    <row r="41" spans="2:12" ht="18.95">
      <c r="D41" s="37"/>
      <c r="E41" s="37"/>
      <c r="F41" s="38"/>
      <c r="G41" s="41"/>
      <c r="H41" s="40"/>
      <c r="I41" s="37"/>
    </row>
    <row r="42" spans="2:12" ht="18.95">
      <c r="D42" s="37"/>
      <c r="E42" s="37"/>
      <c r="F42" s="38"/>
      <c r="G42" s="41"/>
      <c r="H42" s="40"/>
      <c r="I42" s="37"/>
    </row>
    <row r="43" spans="2:12" ht="18.95">
      <c r="D43" s="37"/>
      <c r="E43" s="37"/>
      <c r="F43" s="38"/>
      <c r="G43" s="41"/>
      <c r="H43" s="40"/>
      <c r="I43" s="37"/>
    </row>
  </sheetData>
  <mergeCells count="5">
    <mergeCell ref="J7:L7"/>
    <mergeCell ref="B29:C29"/>
    <mergeCell ref="B30:C30"/>
    <mergeCell ref="B31:C31"/>
    <mergeCell ref="B32:C35"/>
  </mergeCells>
  <conditionalFormatting sqref="B8:C8 D26:I26">
    <cfRule type="expression" dxfId="54" priority="1">
      <formula>AND(B$26=MIN($D$26:$I$26),B$26&lt;&gt;0)</formula>
    </cfRule>
  </conditionalFormatting>
  <conditionalFormatting sqref="D8:I8">
    <cfRule type="expression" dxfId="53" priority="2">
      <formula>AND(D$26=MIN($D$26:$I$26),D$26&lt;&gt;0)</formula>
    </cfRule>
  </conditionalFormatting>
  <conditionalFormatting sqref="D9:I25">
    <cfRule type="expression" dxfId="52" priority="3">
      <formula>AND(D$26=MIN($D$26:$I$26),D$26&lt;&gt;0)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9A58-31CA-44E0-9EAE-01F8285DE1D2}">
  <dimension ref="A1:N42"/>
  <sheetViews>
    <sheetView showGridLines="0" zoomScale="90" zoomScaleNormal="90" workbookViewId="0">
      <selection activeCell="E13" sqref="E13"/>
    </sheetView>
  </sheetViews>
  <sheetFormatPr defaultColWidth="9.1640625" defaultRowHeight="12.75"/>
  <cols>
    <col min="1" max="1" width="4" style="1" customWidth="1"/>
    <col min="2" max="2" width="23.5" style="1" customWidth="1"/>
    <col min="3" max="3" width="31.5" style="1" customWidth="1"/>
    <col min="4" max="4" width="25" style="1" bestFit="1" customWidth="1"/>
    <col min="5" max="5" width="34.1640625" style="1" customWidth="1"/>
    <col min="6" max="6" width="25.1640625" style="1" bestFit="1" customWidth="1"/>
    <col min="7" max="8" width="22.1640625" style="1" bestFit="1" customWidth="1"/>
    <col min="9" max="9" width="22.1640625" style="1" customWidth="1"/>
    <col min="10" max="10" width="27.1640625" style="1" customWidth="1"/>
    <col min="11" max="11" width="34.5" style="3" customWidth="1"/>
    <col min="12" max="12" width="33.1640625" style="3" customWidth="1"/>
    <col min="13" max="13" width="20.5" style="1" customWidth="1"/>
    <col min="14" max="14" width="20.6640625" style="1" customWidth="1"/>
    <col min="15" max="16384" width="9.1640625" style="1"/>
  </cols>
  <sheetData>
    <row r="1" spans="1:14" ht="15" customHeight="1">
      <c r="A1" s="58" t="s">
        <v>46</v>
      </c>
    </row>
    <row r="2" spans="1:14" customFormat="1" ht="54.95" customHeight="1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1:14" ht="15" customHeight="1"/>
    <row r="4" spans="1:14" ht="15" customHeight="1"/>
    <row r="5" spans="1:14" ht="28.5">
      <c r="B5" s="16" t="s">
        <v>1</v>
      </c>
      <c r="C5" s="16"/>
    </row>
    <row r="6" spans="1:14" ht="28.5">
      <c r="B6" s="17" t="s">
        <v>2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1:14" ht="24.75" customHeight="1">
      <c r="J7" s="83" t="s">
        <v>3</v>
      </c>
      <c r="K7" s="84"/>
      <c r="L7" s="85"/>
    </row>
    <row r="8" spans="1:14" s="6" customFormat="1" ht="46.5" customHeight="1">
      <c r="B8" s="31" t="s">
        <v>4</v>
      </c>
      <c r="C8" s="31" t="s">
        <v>5</v>
      </c>
      <c r="D8" s="31" t="s">
        <v>6</v>
      </c>
      <c r="E8" s="31" t="s">
        <v>7</v>
      </c>
      <c r="F8" s="31" t="s">
        <v>8</v>
      </c>
      <c r="G8" s="31" t="s">
        <v>9</v>
      </c>
      <c r="H8" s="31" t="s">
        <v>10</v>
      </c>
      <c r="I8" s="31" t="s">
        <v>11</v>
      </c>
      <c r="J8" s="11" t="s">
        <v>12</v>
      </c>
      <c r="K8" s="10" t="s">
        <v>13</v>
      </c>
      <c r="L8" s="12" t="s">
        <v>14</v>
      </c>
    </row>
    <row r="9" spans="1:14" s="7" customFormat="1" ht="37.5">
      <c r="B9" s="57" t="s">
        <v>47</v>
      </c>
      <c r="C9" s="32">
        <v>4</v>
      </c>
      <c r="D9" s="9">
        <v>43000</v>
      </c>
      <c r="E9" s="9">
        <v>43000</v>
      </c>
      <c r="F9" s="9">
        <v>82666</v>
      </c>
      <c r="G9" s="9"/>
      <c r="H9" s="9"/>
      <c r="I9" s="9"/>
      <c r="J9" s="13">
        <f>MIN(Comparación_precios243[[#This Row],[PROVEEDOR 1]:[PROVEEDOR 6]])</f>
        <v>43000</v>
      </c>
      <c r="K9" s="8">
        <f>IFERROR(AVERAGE(Comparación_precios243[[#This Row],[PROVEEDOR 1]:[PROVEEDOR 6]]),0)</f>
        <v>56222</v>
      </c>
      <c r="L9" s="14">
        <f>MAX(Comparación_precios243[[#This Row],[PROVEEDOR 1]:[PROVEEDOR 6]])</f>
        <v>82666</v>
      </c>
    </row>
    <row r="10" spans="1:14" s="7" customFormat="1" ht="18.75">
      <c r="B10" s="57" t="s">
        <v>48</v>
      </c>
      <c r="C10" s="32">
        <v>3</v>
      </c>
      <c r="D10" s="9">
        <v>148000</v>
      </c>
      <c r="E10" s="9"/>
      <c r="F10" s="9"/>
      <c r="G10" s="9"/>
      <c r="H10" s="9"/>
      <c r="I10" s="9"/>
      <c r="J10" s="13">
        <f>MIN(Comparación_precios243[[#This Row],[PROVEEDOR 1]:[PROVEEDOR 6]])</f>
        <v>148000</v>
      </c>
      <c r="K10" s="8">
        <f>IFERROR(AVERAGE(Comparación_precios243[[#This Row],[PROVEEDOR 1]:[PROVEEDOR 6]]),0)</f>
        <v>148000</v>
      </c>
      <c r="L10" s="14">
        <f>MAX(Comparación_precios243[[#This Row],[PROVEEDOR 1]:[PROVEEDOR 6]])</f>
        <v>148000</v>
      </c>
    </row>
    <row r="11" spans="1:14" s="7" customFormat="1" ht="37.5">
      <c r="B11" s="57" t="s">
        <v>49</v>
      </c>
      <c r="C11" s="32">
        <v>4</v>
      </c>
      <c r="D11" s="9">
        <v>43000</v>
      </c>
      <c r="E11" s="9">
        <v>43000</v>
      </c>
      <c r="F11" s="9">
        <v>43000</v>
      </c>
      <c r="G11" s="9"/>
      <c r="H11" s="9"/>
      <c r="I11" s="9"/>
      <c r="J11" s="13">
        <f>MIN(Comparación_precios243[[#This Row],[PROVEEDOR 1]:[PROVEEDOR 6]])</f>
        <v>43000</v>
      </c>
      <c r="K11" s="8">
        <f>IFERROR(AVERAGE(Comparación_precios243[[#This Row],[PROVEEDOR 1]:[PROVEEDOR 6]]),0)</f>
        <v>43000</v>
      </c>
      <c r="L11" s="14">
        <f>MAX(Comparación_precios243[[#This Row],[PROVEEDOR 1]:[PROVEEDOR 6]])</f>
        <v>43000</v>
      </c>
    </row>
    <row r="12" spans="1:14" s="7" customFormat="1" ht="18.75">
      <c r="B12" s="57" t="s">
        <v>50</v>
      </c>
      <c r="C12" s="32">
        <v>3</v>
      </c>
      <c r="D12" s="9">
        <v>44</v>
      </c>
      <c r="E12" s="9">
        <v>44</v>
      </c>
      <c r="F12" s="9">
        <v>44</v>
      </c>
      <c r="G12" s="9"/>
      <c r="H12" s="9"/>
      <c r="I12" s="9"/>
      <c r="J12" s="13">
        <f>MIN(Comparación_precios243[[#This Row],[PROVEEDOR 1]:[PROVEEDOR 6]])</f>
        <v>44</v>
      </c>
      <c r="K12" s="8">
        <f>IFERROR(AVERAGE(Comparación_precios243[[#This Row],[PROVEEDOR 1]:[PROVEEDOR 6]]),0)</f>
        <v>44</v>
      </c>
      <c r="L12" s="14">
        <f>MAX(Comparación_precios243[[#This Row],[PROVEEDOR 1]:[PROVEEDOR 6]])</f>
        <v>44</v>
      </c>
    </row>
    <row r="13" spans="1:14" s="7" customFormat="1" ht="18.75">
      <c r="B13" s="57"/>
      <c r="C13" s="32"/>
      <c r="D13" s="9"/>
      <c r="E13" s="9"/>
      <c r="F13" s="9"/>
      <c r="G13" s="9"/>
      <c r="H13" s="9"/>
      <c r="I13" s="9"/>
      <c r="J13" s="13">
        <f>MIN(Comparación_precios243[[#This Row],[PROVEEDOR 1]:[PROVEEDOR 6]])</f>
        <v>0</v>
      </c>
      <c r="K13" s="8">
        <f>IFERROR(AVERAGE(Comparación_precios243[[#This Row],[PROVEEDOR 1]:[PROVEEDOR 6]]),0)</f>
        <v>0</v>
      </c>
      <c r="L13" s="14">
        <f>MAX(Comparación_precios243[[#This Row],[PROVEEDOR 1]:[PROVEEDOR 6]])</f>
        <v>0</v>
      </c>
    </row>
    <row r="14" spans="1:14" s="7" customFormat="1" ht="18.75">
      <c r="B14" s="57"/>
      <c r="C14" s="32"/>
      <c r="D14" s="9"/>
      <c r="E14" s="9"/>
      <c r="F14" s="9"/>
      <c r="G14" s="9"/>
      <c r="H14" s="9"/>
      <c r="I14" s="9"/>
      <c r="J14" s="27">
        <f>MIN(Comparación_precios243[[#This Row],[PROVEEDOR 1]:[PROVEEDOR 6]])</f>
        <v>0</v>
      </c>
      <c r="K14" s="28">
        <f>IFERROR(AVERAGE(Comparación_precios243[[#This Row],[PROVEEDOR 1]:[PROVEEDOR 6]]),0)</f>
        <v>0</v>
      </c>
      <c r="L14" s="29">
        <f>MAX(Comparación_precios243[[#This Row],[PROVEEDOR 1]:[PROVEEDOR 6]])</f>
        <v>0</v>
      </c>
    </row>
    <row r="15" spans="1:14" s="2" customFormat="1" ht="18.75">
      <c r="B15" s="58"/>
      <c r="C15" s="46"/>
      <c r="D15" s="45"/>
      <c r="E15" s="45"/>
      <c r="F15" s="45"/>
      <c r="G15" s="45"/>
      <c r="H15" s="45"/>
      <c r="I15" s="45"/>
      <c r="J15" s="27">
        <f>MIN(Comparación_precios243[[#This Row],[PROVEEDOR 1]:[PROVEEDOR 6]])</f>
        <v>0</v>
      </c>
      <c r="K15" s="8">
        <f>IFERROR(AVERAGE(Comparación_precios243[[#This Row],[PROVEEDOR 1]:[PROVEEDOR 6]]),0)</f>
        <v>0</v>
      </c>
      <c r="L15" s="14">
        <f>MAX(Comparación_precios243[[#This Row],[PROVEEDOR 1]:[PROVEEDOR 6]])</f>
        <v>0</v>
      </c>
    </row>
    <row r="16" spans="1:14" s="2" customFormat="1" ht="18.75">
      <c r="B16" s="58"/>
      <c r="C16" s="46"/>
      <c r="D16" s="45"/>
      <c r="E16" s="45"/>
      <c r="F16" s="45"/>
      <c r="G16" s="45"/>
      <c r="H16" s="45"/>
      <c r="I16" s="45"/>
      <c r="J16" s="27">
        <f>MIN(Comparación_precios243[[#This Row],[PROVEEDOR 1]:[PROVEEDOR 6]])</f>
        <v>0</v>
      </c>
      <c r="K16" s="8">
        <f>IFERROR(AVERAGE(Comparación_precios243[[#This Row],[PROVEEDOR 1]:[PROVEEDOR 6]]),0)</f>
        <v>0</v>
      </c>
      <c r="L16" s="14">
        <f>MAX(Comparación_precios243[[#This Row],[PROVEEDOR 1]:[PROVEEDOR 6]])</f>
        <v>0</v>
      </c>
    </row>
    <row r="17" spans="2:12" s="2" customFormat="1" ht="18.75">
      <c r="B17" s="58"/>
      <c r="C17" s="46"/>
      <c r="D17" s="45"/>
      <c r="E17" s="45"/>
      <c r="F17" s="45"/>
      <c r="G17" s="45"/>
      <c r="H17" s="45"/>
      <c r="I17" s="45"/>
      <c r="J17" s="27">
        <f>MIN(Comparación_precios243[[#This Row],[PROVEEDOR 1]:[PROVEEDOR 6]])</f>
        <v>0</v>
      </c>
      <c r="K17" s="28">
        <f>IFERROR(AVERAGE(Comparación_precios243[[#This Row],[PROVEEDOR 1]:[PROVEEDOR 6]]),0)</f>
        <v>0</v>
      </c>
      <c r="L17" s="29">
        <f>MAX(Comparación_precios243[[#This Row],[PROVEEDOR 1]:[PROVEEDOR 6]])</f>
        <v>0</v>
      </c>
    </row>
    <row r="18" spans="2:12" s="2" customFormat="1" ht="18.75">
      <c r="B18" s="59"/>
      <c r="C18" s="43"/>
      <c r="D18" s="44"/>
      <c r="E18" s="44"/>
      <c r="F18" s="44"/>
      <c r="G18" s="44"/>
      <c r="H18" s="42"/>
      <c r="I18" s="56"/>
      <c r="J18" s="27">
        <f>MIN(Comparación_precios243[[#This Row],[PROVEEDOR 1]:[PROVEEDOR 6]])</f>
        <v>0</v>
      </c>
      <c r="K18" s="8">
        <f>IFERROR(AVERAGE(Comparación_precios243[[#This Row],[PROVEEDOR 1]:[PROVEEDOR 6]]),0)</f>
        <v>0</v>
      </c>
      <c r="L18" s="14">
        <f>MAX(Comparación_precios243[[#This Row],[PROVEEDOR 1]:[PROVEEDOR 6]])</f>
        <v>0</v>
      </c>
    </row>
    <row r="19" spans="2:12" s="2" customFormat="1" ht="18.75">
      <c r="B19" s="59"/>
      <c r="C19" s="43"/>
      <c r="D19" s="44"/>
      <c r="E19" s="44"/>
      <c r="F19" s="44"/>
      <c r="G19" s="44"/>
      <c r="H19" s="42"/>
      <c r="I19" s="56"/>
      <c r="J19" s="27">
        <f>MIN(Comparación_precios243[[#This Row],[PROVEEDOR 1]:[PROVEEDOR 6]])</f>
        <v>0</v>
      </c>
      <c r="K19" s="8">
        <f>IFERROR(AVERAGE(Comparación_precios243[[#This Row],[PROVEEDOR 1]:[PROVEEDOR 6]]),0)</f>
        <v>0</v>
      </c>
      <c r="L19" s="14">
        <f>MAX(Comparación_precios243[[#This Row],[PROVEEDOR 1]:[PROVEEDOR 6]])</f>
        <v>0</v>
      </c>
    </row>
    <row r="20" spans="2:12" s="2" customFormat="1" ht="18.75">
      <c r="B20" s="59"/>
      <c r="C20" s="43"/>
      <c r="D20" s="44"/>
      <c r="E20" s="44"/>
      <c r="F20" s="44"/>
      <c r="G20" s="44"/>
      <c r="H20" s="42"/>
      <c r="I20" s="56"/>
      <c r="J20" s="27">
        <f>MIN(Comparación_precios243[[#This Row],[PROVEEDOR 1]:[PROVEEDOR 6]])</f>
        <v>0</v>
      </c>
      <c r="K20" s="8">
        <f>IFERROR(AVERAGE(Comparación_precios243[[#This Row],[PROVEEDOR 1]:[PROVEEDOR 6]]),0)</f>
        <v>0</v>
      </c>
      <c r="L20" s="14">
        <f>MAX(Comparación_precios243[[#This Row],[PROVEEDOR 1]:[PROVEEDOR 6]])</f>
        <v>0</v>
      </c>
    </row>
    <row r="21" spans="2:12" s="2" customFormat="1" ht="18.75">
      <c r="B21" s="59"/>
      <c r="C21" s="43"/>
      <c r="D21" s="44"/>
      <c r="E21" s="44"/>
      <c r="F21" s="44"/>
      <c r="G21" s="44"/>
      <c r="H21" s="42"/>
      <c r="I21" s="56"/>
      <c r="J21" s="27">
        <f>MIN(Comparación_precios243[[#This Row],[PROVEEDOR 1]:[PROVEEDOR 6]])</f>
        <v>0</v>
      </c>
      <c r="K21" s="8">
        <f>IFERROR(AVERAGE(Comparación_precios243[[#This Row],[PROVEEDOR 1]:[PROVEEDOR 6]]),0)</f>
        <v>0</v>
      </c>
      <c r="L21" s="14">
        <f>MAX(Comparación_precios243[[#This Row],[PROVEEDOR 1]:[PROVEEDOR 6]])</f>
        <v>0</v>
      </c>
    </row>
    <row r="22" spans="2:12" s="2" customFormat="1" ht="18.75">
      <c r="B22" s="42"/>
      <c r="C22" s="43"/>
      <c r="D22" s="44"/>
      <c r="E22" s="44"/>
      <c r="F22" s="44"/>
      <c r="G22" s="44"/>
      <c r="H22" s="42"/>
      <c r="I22" s="56"/>
      <c r="J22" s="27">
        <f>MIN(Comparación_precios243[[#This Row],[PROVEEDOR 1]:[PROVEEDOR 6]])</f>
        <v>0</v>
      </c>
      <c r="K22" s="8">
        <f>IFERROR(AVERAGE(Comparación_precios243[[#This Row],[PROVEEDOR 1]:[PROVEEDOR 6]]),0)</f>
        <v>0</v>
      </c>
      <c r="L22" s="14">
        <f>MAX(Comparación_precios243[[#This Row],[PROVEEDOR 1]:[PROVEEDOR 6]])</f>
        <v>0</v>
      </c>
    </row>
    <row r="23" spans="2:12" s="2" customFormat="1" ht="18.75">
      <c r="B23" s="42"/>
      <c r="C23" s="43"/>
      <c r="D23" s="44"/>
      <c r="E23" s="44"/>
      <c r="F23" s="44"/>
      <c r="G23" s="44"/>
      <c r="H23" s="42"/>
      <c r="I23" s="56"/>
      <c r="J23" s="27">
        <f>MIN(Comparación_precios243[[#This Row],[PROVEEDOR 1]:[PROVEEDOR 6]])</f>
        <v>0</v>
      </c>
      <c r="K23" s="8">
        <f>IFERROR(AVERAGE(Comparación_precios243[[#This Row],[PROVEEDOR 1]:[PROVEEDOR 6]]),0)</f>
        <v>0</v>
      </c>
      <c r="L23" s="14">
        <f>MAX(Comparación_precios243[[#This Row],[PROVEEDOR 1]:[PROVEEDOR 6]])</f>
        <v>0</v>
      </c>
    </row>
    <row r="24" spans="2:12" s="2" customFormat="1" ht="18.75">
      <c r="B24" s="42"/>
      <c r="C24" s="43"/>
      <c r="D24" s="44"/>
      <c r="E24" s="44"/>
      <c r="F24" s="44"/>
      <c r="G24" s="44"/>
      <c r="H24" s="42"/>
      <c r="I24" s="56"/>
      <c r="J24" s="27">
        <f>MIN(Comparación_precios243[[#This Row],[PROVEEDOR 1]:[PROVEEDOR 6]])</f>
        <v>0</v>
      </c>
      <c r="K24" s="8">
        <f>IFERROR(AVERAGE(Comparación_precios243[[#This Row],[PROVEEDOR 1]:[PROVEEDOR 6]]),0)</f>
        <v>0</v>
      </c>
      <c r="L24" s="14">
        <f>MAX(Comparación_precios243[[#This Row],[PROVEEDOR 1]:[PROVEEDOR 6]])</f>
        <v>0</v>
      </c>
    </row>
    <row r="25" spans="2:12" s="2" customFormat="1" ht="18.75">
      <c r="B25" s="33" t="s">
        <v>23</v>
      </c>
      <c r="C25" s="33"/>
      <c r="D25" s="34">
        <f>ROUND(SUMPRODUCT(Comparación_precios243[[CANTIDAD]:[CANTIDAD]],Comparación_precios243[PROVEEDOR 1]),2)</f>
        <v>788132</v>
      </c>
      <c r="E25" s="34">
        <f>ROUND(SUMPRODUCT(Comparación_precios243[[CANTIDAD]:[CANTIDAD]],Comparación_precios243[PROVEEDOR 2]),2)</f>
        <v>344132</v>
      </c>
      <c r="F25" s="34">
        <f>ROUND(SUMPRODUCT(Comparación_precios243[[CANTIDAD]:[CANTIDAD]],Comparación_precios243[PROVEEDOR 3]),2)</f>
        <v>502796</v>
      </c>
      <c r="G25" s="34">
        <f>ROUND(SUMPRODUCT(Comparación_precios243[[CANTIDAD]:[CANTIDAD]],Comparación_precios243[PROVEEDOR 4]),2)</f>
        <v>0</v>
      </c>
      <c r="H25" s="34">
        <f>ROUND(SUMPRODUCT(Comparación_precios243[[CANTIDAD]:[CANTIDAD]],Comparación_precios243[PROVEEDOR 5]),2)</f>
        <v>0</v>
      </c>
      <c r="I25" s="34">
        <f>ROUND(SUMPRODUCT(Comparación_precios243[[CANTIDAD]:[CANTIDAD]],Comparación_precios243[PROVEEDOR 6]),2)</f>
        <v>0</v>
      </c>
      <c r="J25" s="35"/>
      <c r="K25" s="35"/>
      <c r="L25" s="36"/>
    </row>
    <row r="26" spans="2:12" s="2" customFormat="1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>
      <c r="B28" s="86" t="s">
        <v>24</v>
      </c>
      <c r="C28" s="87"/>
      <c r="D28" s="21"/>
      <c r="E28" s="21"/>
      <c r="F28" s="21"/>
      <c r="G28" s="21"/>
      <c r="H28" s="21"/>
    </row>
    <row r="29" spans="2:12" s="2" customFormat="1" ht="33.6" customHeight="1">
      <c r="B29" s="88" t="s">
        <v>25</v>
      </c>
      <c r="C29" s="89"/>
      <c r="D29" s="47"/>
      <c r="E29" s="15"/>
      <c r="F29" s="15"/>
      <c r="G29" s="15"/>
      <c r="H29" s="15"/>
      <c r="I29" s="15"/>
    </row>
    <row r="30" spans="2:12" s="2" customFormat="1" ht="26.1" customHeight="1">
      <c r="B30" s="88" t="s">
        <v>32</v>
      </c>
      <c r="C30" s="89"/>
      <c r="D30" s="48"/>
      <c r="E30" s="22"/>
      <c r="F30" s="22"/>
      <c r="G30" s="15"/>
      <c r="H30" s="22"/>
      <c r="I30" s="22"/>
    </row>
    <row r="31" spans="2:12" s="2" customFormat="1" ht="18" customHeight="1">
      <c r="B31" s="88" t="s">
        <v>36</v>
      </c>
      <c r="C31" s="89"/>
      <c r="D31" s="49"/>
      <c r="E31" s="23"/>
      <c r="F31" s="23"/>
      <c r="G31" s="23"/>
      <c r="H31" s="23"/>
      <c r="I31" s="23"/>
    </row>
    <row r="32" spans="2:12" s="2" customFormat="1" ht="18.75">
      <c r="B32" s="88"/>
      <c r="C32" s="89"/>
      <c r="D32" s="50"/>
      <c r="E32" s="24"/>
      <c r="F32" s="24"/>
      <c r="G32" s="24"/>
      <c r="H32" s="24"/>
      <c r="I32" s="24"/>
    </row>
    <row r="33" spans="2:12" s="2" customFormat="1" ht="18.75">
      <c r="B33" s="88"/>
      <c r="C33" s="89"/>
      <c r="D33" s="51"/>
      <c r="E33" s="25"/>
      <c r="F33" s="25"/>
      <c r="G33" s="25"/>
      <c r="H33" s="25"/>
      <c r="I33" s="25"/>
    </row>
    <row r="34" spans="2:12" ht="18.75">
      <c r="B34" s="88"/>
      <c r="C34" s="89"/>
      <c r="D34" s="52"/>
      <c r="E34" s="26"/>
      <c r="F34" s="26"/>
      <c r="G34" s="26"/>
      <c r="H34" s="26"/>
      <c r="I34" s="26"/>
      <c r="J34" s="2"/>
      <c r="K34" s="1"/>
      <c r="L34" s="1"/>
    </row>
    <row r="35" spans="2:12">
      <c r="J35" s="3"/>
      <c r="K35" s="1"/>
      <c r="L35" s="1"/>
    </row>
    <row r="36" spans="2:12">
      <c r="J36" s="3"/>
      <c r="K36" s="1"/>
      <c r="L36" s="1"/>
    </row>
    <row r="37" spans="2:12" ht="18.75">
      <c r="D37" s="37"/>
      <c r="E37" s="37"/>
      <c r="F37" s="38"/>
      <c r="G37" s="39"/>
      <c r="H37" s="40"/>
      <c r="I37" s="37"/>
      <c r="J37" s="3"/>
      <c r="K37" s="1"/>
      <c r="L37" s="1"/>
    </row>
    <row r="38" spans="2:12" ht="18.75">
      <c r="D38" s="37"/>
      <c r="E38" s="37"/>
      <c r="F38" s="38"/>
      <c r="G38" s="41"/>
      <c r="H38" s="40"/>
      <c r="I38" s="37"/>
    </row>
    <row r="39" spans="2:12" ht="18.75">
      <c r="D39" s="37"/>
      <c r="E39" s="37"/>
      <c r="F39" s="38"/>
      <c r="G39" s="41"/>
      <c r="H39" s="40"/>
      <c r="I39" s="37"/>
    </row>
    <row r="40" spans="2:12" ht="18.75">
      <c r="D40" s="37"/>
      <c r="E40" s="37"/>
      <c r="F40" s="38"/>
      <c r="G40" s="41"/>
      <c r="H40" s="40"/>
      <c r="I40" s="37"/>
    </row>
    <row r="41" spans="2:12" ht="18.75">
      <c r="D41" s="37"/>
      <c r="E41" s="37"/>
      <c r="F41" s="38"/>
      <c r="G41" s="41"/>
      <c r="H41" s="40"/>
      <c r="I41" s="37"/>
    </row>
    <row r="42" spans="2:12" ht="18.75">
      <c r="D42" s="37"/>
      <c r="E42" s="37"/>
      <c r="F42" s="38"/>
      <c r="G42" s="41"/>
      <c r="H42" s="40"/>
      <c r="I42" s="37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27" priority="1">
      <formula>AND(B$25=MIN($D$25:$I$25),B$25&lt;&gt;0)</formula>
    </cfRule>
  </conditionalFormatting>
  <conditionalFormatting sqref="D8:I8 D25:I25">
    <cfRule type="expression" dxfId="26" priority="2">
      <formula>AND(D$25=MIN($D$25:$I$25),D$25&lt;&gt;0)</formula>
    </cfRule>
  </conditionalFormatting>
  <conditionalFormatting sqref="D9:I24">
    <cfRule type="expression" dxfId="25" priority="3">
      <formula>AND(D$25=MIN($D$25:$I$25),D$25&lt;&gt;0)</formula>
    </cfRule>
  </conditionalFormatting>
  <pageMargins left="0.7" right="0.7" top="0.75" bottom="0.75" header="0.3" footer="0.3"/>
  <pageSetup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I41"/>
  <sheetViews>
    <sheetView topLeftCell="A6" workbookViewId="0">
      <selection activeCell="B28" sqref="B28:I30"/>
    </sheetView>
  </sheetViews>
  <sheetFormatPr defaultColWidth="12" defaultRowHeight="11.1"/>
  <cols>
    <col min="2" max="2" width="19.6640625" customWidth="1"/>
    <col min="4" max="9" width="18.5" customWidth="1"/>
  </cols>
  <sheetData>
    <row r="6" spans="2:9" ht="12" thickBot="1"/>
    <row r="7" spans="2:9" ht="20.100000000000001" thickBot="1">
      <c r="B7" s="45" t="s">
        <v>51</v>
      </c>
      <c r="C7" s="46">
        <v>1</v>
      </c>
      <c r="D7" s="45">
        <v>498</v>
      </c>
      <c r="E7" s="45">
        <v>420</v>
      </c>
      <c r="F7" s="45">
        <v>450</v>
      </c>
      <c r="G7" s="45">
        <v>230</v>
      </c>
      <c r="H7" s="45">
        <v>600</v>
      </c>
      <c r="I7" s="45">
        <v>520</v>
      </c>
    </row>
    <row r="8" spans="2:9" ht="20.100000000000001" thickBot="1">
      <c r="B8" s="45" t="s">
        <v>52</v>
      </c>
      <c r="C8" s="46">
        <v>2</v>
      </c>
      <c r="D8" s="45">
        <v>450</v>
      </c>
      <c r="E8" s="45">
        <v>220</v>
      </c>
      <c r="F8" s="45">
        <v>405</v>
      </c>
      <c r="G8" s="45">
        <v>495</v>
      </c>
      <c r="H8" s="45">
        <v>540</v>
      </c>
      <c r="I8" s="45">
        <v>200</v>
      </c>
    </row>
    <row r="9" spans="2:9" ht="20.100000000000001" thickBot="1">
      <c r="B9" s="45" t="s">
        <v>53</v>
      </c>
      <c r="C9" s="46">
        <v>2</v>
      </c>
      <c r="D9" s="45">
        <v>650</v>
      </c>
      <c r="E9" s="45">
        <v>620</v>
      </c>
      <c r="F9" s="45">
        <v>666</v>
      </c>
      <c r="G9" s="45">
        <v>400</v>
      </c>
      <c r="H9" s="45">
        <v>648</v>
      </c>
      <c r="I9" s="45">
        <v>452.4</v>
      </c>
    </row>
    <row r="10" spans="2:9" ht="20.100000000000001" thickBot="1">
      <c r="B10" s="45" t="s">
        <v>54</v>
      </c>
      <c r="C10" s="46">
        <v>1</v>
      </c>
      <c r="D10" s="45">
        <v>585</v>
      </c>
      <c r="E10" s="45">
        <v>558</v>
      </c>
      <c r="F10" s="45">
        <v>320</v>
      </c>
      <c r="G10" s="45">
        <v>360</v>
      </c>
      <c r="H10" s="45">
        <v>583.20000000000005</v>
      </c>
      <c r="I10" s="45">
        <v>407.16</v>
      </c>
    </row>
    <row r="11" spans="2:9" ht="20.100000000000001" thickBot="1">
      <c r="B11" s="45" t="s">
        <v>55</v>
      </c>
      <c r="C11" s="46">
        <v>3</v>
      </c>
      <c r="D11" s="45">
        <v>526.5</v>
      </c>
      <c r="E11" s="45">
        <v>502.2</v>
      </c>
      <c r="F11" s="45">
        <v>539.46</v>
      </c>
      <c r="G11" s="45">
        <v>300</v>
      </c>
      <c r="H11" s="45">
        <v>500</v>
      </c>
      <c r="I11" s="45">
        <v>366.44</v>
      </c>
    </row>
    <row r="12" spans="2:9" ht="20.100000000000001" thickBot="1">
      <c r="B12" s="45" t="s">
        <v>56</v>
      </c>
      <c r="C12" s="46">
        <v>1</v>
      </c>
      <c r="D12" s="45">
        <v>473.8</v>
      </c>
      <c r="E12" s="45">
        <v>200</v>
      </c>
      <c r="F12" s="45">
        <v>485.51</v>
      </c>
      <c r="G12" s="45">
        <v>291.60000000000002</v>
      </c>
      <c r="H12" s="45">
        <v>270</v>
      </c>
      <c r="I12" s="45">
        <v>220</v>
      </c>
    </row>
    <row r="19" spans="2:9" ht="18.95">
      <c r="D19" s="47">
        <v>30</v>
      </c>
      <c r="E19" s="15">
        <v>10</v>
      </c>
      <c r="F19" s="15">
        <v>15</v>
      </c>
      <c r="G19" s="15">
        <v>15</v>
      </c>
      <c r="H19" s="15">
        <v>15</v>
      </c>
      <c r="I19" s="15">
        <v>10</v>
      </c>
    </row>
    <row r="20" spans="2:9" ht="18.95">
      <c r="D20" s="48">
        <v>10</v>
      </c>
      <c r="E20" s="22">
        <v>10</v>
      </c>
      <c r="F20" s="22">
        <v>10</v>
      </c>
      <c r="G20" s="15" t="s">
        <v>57</v>
      </c>
      <c r="H20" s="22">
        <v>5</v>
      </c>
      <c r="I20" s="22" t="s">
        <v>57</v>
      </c>
    </row>
    <row r="21" spans="2:9" ht="18.95">
      <c r="D21" s="49" t="s">
        <v>58</v>
      </c>
      <c r="E21" s="23" t="s">
        <v>58</v>
      </c>
      <c r="F21" s="23" t="s">
        <v>59</v>
      </c>
      <c r="G21" s="23" t="s">
        <v>60</v>
      </c>
      <c r="H21" s="23" t="s">
        <v>59</v>
      </c>
      <c r="I21" s="23" t="s">
        <v>59</v>
      </c>
    </row>
    <row r="22" spans="2:9" ht="18.95">
      <c r="D22" s="50" t="s">
        <v>61</v>
      </c>
      <c r="E22" s="24" t="s">
        <v>61</v>
      </c>
      <c r="F22" s="24" t="s">
        <v>62</v>
      </c>
      <c r="G22" s="24" t="s">
        <v>59</v>
      </c>
      <c r="H22" s="24" t="s">
        <v>62</v>
      </c>
      <c r="I22" s="24" t="s">
        <v>62</v>
      </c>
    </row>
    <row r="23" spans="2:9" ht="18.95">
      <c r="D23" s="51"/>
      <c r="E23" s="25"/>
      <c r="F23" s="25"/>
      <c r="G23" s="25"/>
      <c r="H23" s="25"/>
      <c r="I23" s="25"/>
    </row>
    <row r="24" spans="2:9" ht="18.95">
      <c r="D24" s="52"/>
      <c r="E24" s="26"/>
      <c r="F24" s="26"/>
      <c r="G24" s="26"/>
      <c r="H24" s="26"/>
      <c r="I24" s="26"/>
    </row>
    <row r="27" spans="2:9" ht="12" thickBot="1"/>
    <row r="28" spans="2:9" ht="20.100000000000001" thickBot="1">
      <c r="B28" s="45" t="s">
        <v>63</v>
      </c>
      <c r="C28" s="46">
        <v>1</v>
      </c>
      <c r="D28" s="45">
        <v>340</v>
      </c>
      <c r="E28" s="45">
        <v>330</v>
      </c>
      <c r="F28" s="45">
        <v>440</v>
      </c>
      <c r="G28" s="45">
        <v>400</v>
      </c>
      <c r="H28" s="45">
        <v>320</v>
      </c>
      <c r="I28" s="45">
        <v>330</v>
      </c>
    </row>
    <row r="29" spans="2:9" ht="20.100000000000001" thickBot="1">
      <c r="B29" s="45" t="s">
        <v>64</v>
      </c>
      <c r="C29" s="46">
        <v>1</v>
      </c>
      <c r="D29" s="45">
        <v>220</v>
      </c>
      <c r="E29" s="45">
        <v>230</v>
      </c>
      <c r="F29" s="45">
        <v>240</v>
      </c>
      <c r="G29" s="45">
        <v>220</v>
      </c>
      <c r="H29" s="45">
        <v>219</v>
      </c>
      <c r="I29" s="45">
        <v>218</v>
      </c>
    </row>
    <row r="30" spans="2:9" ht="20.100000000000001" thickBot="1">
      <c r="B30" s="45" t="s">
        <v>65</v>
      </c>
      <c r="C30" s="46">
        <v>2</v>
      </c>
      <c r="D30" s="45">
        <v>560</v>
      </c>
      <c r="E30" s="45">
        <v>580</v>
      </c>
      <c r="F30" s="45">
        <v>550</v>
      </c>
      <c r="G30" s="45">
        <v>520</v>
      </c>
      <c r="H30" s="45">
        <v>551</v>
      </c>
      <c r="I30" s="45">
        <v>550</v>
      </c>
    </row>
    <row r="35" spans="2:2" ht="14.1">
      <c r="B35" s="55" t="s">
        <v>66</v>
      </c>
    </row>
    <row r="36" spans="2:2" ht="18.95">
      <c r="B36" s="53">
        <v>250</v>
      </c>
    </row>
    <row r="37" spans="2:2" ht="18.95">
      <c r="B37" s="54">
        <v>440</v>
      </c>
    </row>
    <row r="38" spans="2:2" ht="18.95">
      <c r="B38" s="54">
        <v>440</v>
      </c>
    </row>
    <row r="39" spans="2:2" ht="18.95">
      <c r="B39" s="54">
        <v>350</v>
      </c>
    </row>
    <row r="40" spans="2:2" ht="18.95">
      <c r="B40" s="54">
        <v>420</v>
      </c>
    </row>
    <row r="41" spans="2:2" ht="18.95">
      <c r="B41" s="54">
        <v>199</v>
      </c>
    </row>
  </sheetData>
  <conditionalFormatting sqref="D7:I12 D28:I30">
    <cfRule type="expression" dxfId="0" priority="2">
      <formula>AND(D$15=MIN($D$15:$I$15),D$15&lt;&gt;0)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Planilla excel</dc:creator>
  <cp:keywords/>
  <dc:description/>
  <cp:lastModifiedBy>Johan Sebastian Muñoz Contreras</cp:lastModifiedBy>
  <cp:revision/>
  <dcterms:created xsi:type="dcterms:W3CDTF">2013-10-17T12:18:53Z</dcterms:created>
  <dcterms:modified xsi:type="dcterms:W3CDTF">2024-05-03T21:45:58Z</dcterms:modified>
  <cp:category/>
  <cp:contentStatus/>
</cp:coreProperties>
</file>