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ac/Library/CloudStorage/Dropbox/Mac/Desktop/"/>
    </mc:Choice>
  </mc:AlternateContent>
  <xr:revisionPtr revIDLastSave="0" documentId="13_ncr:1_{12419C7C-2AB1-F64E-A9C0-0F34378C1CAF}" xr6:coauthVersionLast="47" xr6:coauthVersionMax="47" xr10:uidLastSave="{00000000-0000-0000-0000-000000000000}"/>
  <bookViews>
    <workbookView xWindow="5260" yWindow="4340" windowWidth="19120" windowHeight="13140" xr2:uid="{00000000-000D-0000-FFFF-FFFF00000000}"/>
  </bookViews>
  <sheets>
    <sheet name="Link Budget (Downlink)" sheetId="3" r:id="rId1"/>
  </sheets>
  <definedNames>
    <definedName name="_xlnm.Print_Area" localSheetId="0">'Link Budget (Downlink)'!$A$1:$I$49</definedName>
  </definedNames>
  <calcPr calcId="191029"/>
  <customWorkbookViews>
    <customWorkbookView name="Justin Atchison - Personal View" guid="{DF438D20-ED32-4502-BBF3-1338727B4A2A}" mergeInterval="0" personalView="1" maximized="1" xWindow="1" yWindow="1" windowWidth="1011" windowHeight="646" activeSheetId="1"/>
    <customWorkbookView name="P - Personal View" guid="{56B56577-359B-4FEF-8511-5634C3B3AD8C}" mergeInterval="0" personalView="1" maximized="1" windowWidth="1017" windowHeight="62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3" l="1"/>
  <c r="E32" i="3" s="1"/>
  <c r="C30" i="3"/>
  <c r="C32" i="3" s="1"/>
  <c r="C28" i="3"/>
  <c r="E27" i="3"/>
  <c r="C26" i="3"/>
  <c r="E25" i="3"/>
  <c r="C24" i="3"/>
  <c r="C22" i="3"/>
  <c r="C17" i="3"/>
  <c r="C18" i="3" s="1"/>
  <c r="C19" i="3" s="1"/>
  <c r="C16" i="3"/>
  <c r="C15" i="3"/>
  <c r="C11" i="3"/>
  <c r="E5" i="3"/>
  <c r="C21" i="3" l="1"/>
  <c r="C36" i="3" s="1"/>
  <c r="C37" i="3" s="1"/>
  <c r="C38" i="3" s="1"/>
  <c r="E38" i="3" s="1"/>
  <c r="E40" i="3" s="1"/>
  <c r="E28" i="3"/>
  <c r="E21" i="3"/>
  <c r="E36" i="3" s="1"/>
  <c r="E37" i="3" l="1"/>
</calcChain>
</file>

<file path=xl/sharedStrings.xml><?xml version="1.0" encoding="utf-8"?>
<sst xmlns="http://schemas.openxmlformats.org/spreadsheetml/2006/main" count="86" uniqueCount="70">
  <si>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</si>
  <si>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</si>
  <si>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</si>
  <si>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</si>
  <si>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</si>
  <si>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</si>
  <si>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</si>
  <si>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</si>
  <si>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</si>
  <si>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</si>
  <si>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</si>
  <si>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</si>
  <si>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</si>
  <si>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</si>
  <si>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</si>
  <si>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</si>
  <si>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</si>
  <si>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</si>
  <si>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</si>
  <si>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</si>
  <si>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</si>
  <si>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</si>
  <si>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</si>
  <si>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</si>
  <si>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</si>
  <si>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</si>
  <si>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</si>
  <si>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</si>
  <si>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</si>
  <si>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</si>
  <si>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Margin, M</t>
  </si>
  <si>
    <t>Transmitter Power, P</t>
  </si>
  <si>
    <t>Signal to Noise, S/N</t>
  </si>
  <si>
    <t>Standard</t>
  </si>
  <si>
    <t>Polarization Losses, Lp</t>
  </si>
  <si>
    <t>dBK</t>
  </si>
  <si>
    <t>Transmitter</t>
  </si>
  <si>
    <t>Link Quality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</si>
  <si>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</si>
  <si>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</si>
  <si>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</si>
  <si>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</si>
  <si>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</si>
  <si>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</si>
  <si>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</si>
  <si>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</si>
  <si>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</si>
  <si>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</si>
  <si>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</si>
  <si>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</si>
  <si>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</si>
  <si>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</si>
  <si>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Elevation Angle of Receiver from Horizon, φ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</si>
  <si>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</si>
  <si>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</si>
  <si>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</si>
  <si>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</si>
  <si>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Receiver system noise temperature (thermal + reciever total) goes here</t>
  </si>
  <si>
    <t>&lt;- Reciever bandwidth goes here</t>
  </si>
  <si>
    <t>&lt;- Transmitter antenna gain goes here</t>
  </si>
  <si>
    <t>&lt;- Transmitter power goes here</t>
  </si>
  <si>
    <t>Bit Rate, R</t>
  </si>
  <si>
    <t>dBi</t>
  </si>
  <si>
    <t>Received Power, S</t>
  </si>
  <si>
    <t>Basic Link Budget</t>
  </si>
  <si>
    <t>Eb/N0</t>
  </si>
  <si>
    <t>16/18-873 Spacecraft Design Build Fly</t>
  </si>
  <si>
    <t>Minimum Eb/N0</t>
  </si>
  <si>
    <t>&lt;- Mimimum Eb/N0 goes here (depends on modulation + encoding)</t>
  </si>
  <si>
    <t>*Highlighted green boxes are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</si>
</sst>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17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7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11" fontId="3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1"/>
    </xf>
    <xf numFmtId="2" fontId="3" fillId="0" borderId="0" xfId="0" applyNumberFormat="1" applyFont="1"/>
    <xf numFmtId="167" fontId="8" fillId="0" borderId="0" xfId="0" applyNumberFormat="1" applyFont="1"/>
    <xf numFmtId="0" fontId="8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9" fillId="0" borderId="0" xfId="0" applyFont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7" fontId="4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2" fillId="0" borderId="6" xfId="0" applyFont="1" applyBorder="1"/>
    <xf numFmtId="0" fontId="12" fillId="0" borderId="8" xfId="0" applyFont="1" applyBorder="1"/>
    <xf numFmtId="0" fontId="12" fillId="0" borderId="9" xfId="0" applyFont="1" applyBorder="1"/>
    <xf numFmtId="14" fontId="12" fillId="0" borderId="8" xfId="0" applyNumberFormat="1" applyFont="1" applyBorder="1"/>
    <xf numFmtId="14" fontId="12" fillId="0" borderId="9" xfId="0" applyNumberFormat="1" applyFont="1" applyBorder="1"/>
    <xf numFmtId="0" fontId="13" fillId="0" borderId="10" xfId="0" applyFont="1" applyBorder="1" applyAlignment="1">
      <alignment horizontal="left"/>
    </xf>
    <xf numFmtId="164" fontId="13" fillId="0" borderId="2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11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165" fontId="13" fillId="0" borderId="2" xfId="0" applyNumberFormat="1" applyFont="1" applyBorder="1" applyAlignment="1">
      <alignment horizontal="center"/>
    </xf>
    <xf numFmtId="168" fontId="13" fillId="0" borderId="2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4" fontId="14" fillId="0" borderId="3" xfId="0" applyNumberFormat="1" applyFont="1" applyBorder="1" applyAlignment="1">
      <alignment horizontal="center"/>
    </xf>
    <xf numFmtId="11" fontId="13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15" fillId="0" borderId="11" xfId="0" applyFont="1" applyBorder="1" applyAlignment="1">
      <alignment horizontal="left"/>
    </xf>
    <xf numFmtId="14" fontId="14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center"/>
    </xf>
    <xf numFmtId="0" fontId="13" fillId="0" borderId="13" xfId="0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" fillId="0" borderId="0" xfId="0" applyFont="1"/>
    <xf numFmtId="2" fontId="8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vertical="center"/>
    </xf>
    <xf numFmtId="0" fontId="16" fillId="0" borderId="10" xfId="0" applyFont="1" applyBorder="1" applyAlignment="1">
      <alignment horizontal="left"/>
    </xf>
    <xf numFmtId="2" fontId="15" fillId="0" borderId="12" xfId="0" applyNumberFormat="1" applyFont="1" applyBorder="1" applyAlignment="1">
      <alignment horizontal="center"/>
    </xf>
    <xf numFmtId="11" fontId="15" fillId="0" borderId="16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" fontId="13" fillId="2" borderId="7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165" fontId="13" fillId="2" borderId="14" xfId="0" applyNumberFormat="1" applyFont="1" applyFill="1" applyBorder="1" applyAlignment="1">
      <alignment horizontal="center"/>
    </xf>
    <xf numFmtId="2" fontId="13" fillId="2" borderId="1" xfId="0" applyNumberFormat="1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165" fontId="13" fillId="2" borderId="7" xfId="0" applyNumberFormat="1" applyFont="1" applyFill="1" applyBorder="1" applyAlignment="1">
      <alignment horizontal="center"/>
    </xf>
    <xf numFmtId="166" fontId="13" fillId="2" borderId="7" xfId="0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"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A057-A91B-4109-8194-C8C6BBD9797F}">
  <sheetPr>
    <pageSetUpPr fitToPage="1"/>
  </sheetPr>
  <dimension ref="B1:P74"/>
  <sheetViews>
    <sheetView tabSelected="1" topLeftCell="A145" zoomScale="160" zoomScaleNormal="160" workbookViewId="0">
      <selection activeCell="C35" sqref="C35"/>
    </sheetView>
  </sheetViews>
  <sheetFormatPr baseColWidth="10" defaultColWidth="8.83203125" defaultRowHeight="14" x14ac:dyDescent="0.2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2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2" customWidth="1"/>
    <col min="13" max="13" width="47" style="3" bestFit="1" customWidth="1"/>
  </cols>
  <sheetData>
    <row r="1" spans="2:16" ht="16" x14ac:dyDescent="0.2">
      <c r="B1" s="61" t="s">
        <v>66</v>
      </c>
      <c r="C1" s="5"/>
      <c r="D1" s="4"/>
      <c r="G1" s="1" t="s">
        <v>69</v>
      </c>
    </row>
    <row r="2" spans="2:16" ht="16" x14ac:dyDescent="0.2">
      <c r="B2" s="59" t="s">
        <v>64</v>
      </c>
      <c r="C2" s="5"/>
      <c r="D2" s="4"/>
    </row>
    <row r="3" spans="2:16" ht="15" customHeight="1" thickBot="1" x14ac:dyDescent="0.25">
      <c r="B3" s="12"/>
      <c r="D3" s="11"/>
      <c r="E3" s="11"/>
      <c r="F3" s="11"/>
      <c r="G3" s="22"/>
      <c r="M3" s="10"/>
      <c r="N3" s="9"/>
      <c r="O3" s="9"/>
      <c r="P3" s="9"/>
    </row>
    <row r="4" spans="2:16" ht="15" thickBot="1" x14ac:dyDescent="0.25">
      <c r="B4" s="28" t="s">
        <v>14</v>
      </c>
      <c r="C4" s="29" t="s">
        <v>33</v>
      </c>
      <c r="D4" s="30"/>
      <c r="E4" s="31" t="s">
        <v>22</v>
      </c>
      <c r="F4" s="32"/>
      <c r="G4" s="22"/>
      <c r="J4" s="11"/>
      <c r="K4" s="11"/>
      <c r="L4" s="11"/>
    </row>
    <row r="5" spans="2:16" x14ac:dyDescent="0.2">
      <c r="B5" s="33" t="s">
        <v>0</v>
      </c>
      <c r="C5" s="34">
        <v>1.3806503000000001E-23</v>
      </c>
      <c r="D5" s="35" t="s">
        <v>1</v>
      </c>
      <c r="E5" s="36">
        <f>10*LOG10(C5)</f>
        <v>-228.59916308396282</v>
      </c>
      <c r="F5" s="35" t="s">
        <v>2</v>
      </c>
      <c r="J5" s="2"/>
      <c r="K5" s="2"/>
      <c r="M5" s="13"/>
    </row>
    <row r="6" spans="2:16" x14ac:dyDescent="0.2">
      <c r="B6" s="33" t="s">
        <v>3</v>
      </c>
      <c r="C6" s="37">
        <v>300000000</v>
      </c>
      <c r="D6" s="35" t="s">
        <v>4</v>
      </c>
      <c r="E6" s="36"/>
      <c r="F6" s="35"/>
      <c r="J6" s="2"/>
      <c r="K6" s="2"/>
      <c r="M6" s="13"/>
    </row>
    <row r="7" spans="2:16" x14ac:dyDescent="0.2">
      <c r="B7" s="33" t="s">
        <v>16</v>
      </c>
      <c r="C7" s="38">
        <v>6378</v>
      </c>
      <c r="D7" s="35" t="s">
        <v>12</v>
      </c>
      <c r="E7" s="36"/>
      <c r="F7" s="35"/>
      <c r="J7" s="2"/>
      <c r="K7" s="2"/>
      <c r="M7" s="13"/>
    </row>
    <row r="8" spans="2:16" ht="15" thickBot="1" x14ac:dyDescent="0.25">
      <c r="B8" s="33" t="s">
        <v>41</v>
      </c>
      <c r="C8" s="37">
        <v>398600</v>
      </c>
      <c r="D8" s="35" t="s">
        <v>42</v>
      </c>
      <c r="E8" s="36"/>
      <c r="F8" s="35"/>
      <c r="J8" s="2"/>
      <c r="K8" s="2"/>
      <c r="M8" s="13"/>
    </row>
    <row r="9" spans="2:16" ht="15" thickBot="1" x14ac:dyDescent="0.25">
      <c r="B9" s="28" t="s">
        <v>39</v>
      </c>
      <c r="C9" s="29"/>
      <c r="D9" s="30"/>
      <c r="E9" s="31"/>
      <c r="F9" s="32"/>
      <c r="G9" s="22"/>
      <c r="J9" s="2"/>
      <c r="K9" s="2"/>
      <c r="M9" s="13"/>
    </row>
    <row r="10" spans="2:16" x14ac:dyDescent="0.2">
      <c r="B10" s="33" t="s">
        <v>5</v>
      </c>
      <c r="C10" s="70">
        <v>435</v>
      </c>
      <c r="D10" s="35" t="s">
        <v>11</v>
      </c>
      <c r="E10" s="36"/>
      <c r="F10" s="35"/>
      <c r="J10" s="7"/>
      <c r="K10" s="7"/>
      <c r="M10" s="13"/>
    </row>
    <row r="11" spans="2:16" ht="15" thickBot="1" x14ac:dyDescent="0.25">
      <c r="B11" s="33" t="s">
        <v>25</v>
      </c>
      <c r="C11" s="39">
        <f>C6/(C10*1000000)</f>
        <v>0.68965517241379315</v>
      </c>
      <c r="D11" s="35" t="s">
        <v>19</v>
      </c>
      <c r="E11" s="36"/>
      <c r="F11" s="35"/>
      <c r="J11" s="2"/>
      <c r="K11" s="2"/>
      <c r="M11" s="13"/>
    </row>
    <row r="12" spans="2:16" ht="15" thickBot="1" x14ac:dyDescent="0.25">
      <c r="B12" s="28" t="s">
        <v>40</v>
      </c>
      <c r="C12" s="29"/>
      <c r="D12" s="30"/>
      <c r="E12" s="31"/>
      <c r="F12" s="32"/>
      <c r="J12" s="2"/>
      <c r="K12" s="2"/>
      <c r="M12" s="13"/>
    </row>
    <row r="13" spans="2:16" x14ac:dyDescent="0.2">
      <c r="B13" s="33" t="s">
        <v>18</v>
      </c>
      <c r="C13" s="71">
        <v>500</v>
      </c>
      <c r="D13" s="35" t="s">
        <v>12</v>
      </c>
      <c r="E13" s="36"/>
      <c r="F13" s="35"/>
      <c r="G13" s="53" t="s">
        <v>55</v>
      </c>
      <c r="H13" s="62"/>
      <c r="J13" s="2"/>
      <c r="K13" s="2"/>
      <c r="M13" s="13"/>
    </row>
    <row r="14" spans="2:16" x14ac:dyDescent="0.2">
      <c r="B14" s="33" t="s">
        <v>52</v>
      </c>
      <c r="C14" s="71">
        <v>30</v>
      </c>
      <c r="D14" s="35" t="s">
        <v>17</v>
      </c>
      <c r="E14" s="38"/>
      <c r="F14" s="35"/>
      <c r="G14" s="1" t="s">
        <v>54</v>
      </c>
      <c r="H14" s="62"/>
      <c r="J14" s="2"/>
      <c r="K14" s="2"/>
      <c r="M14" s="13"/>
    </row>
    <row r="15" spans="2:16" x14ac:dyDescent="0.2">
      <c r="B15" s="33" t="s">
        <v>23</v>
      </c>
      <c r="C15" s="40">
        <f>C7*(((((C7+C13)^2/C7^2)-(COS(C14/57.2958))^2)^0.5)-SIN(C14/57.2958))</f>
        <v>909.50251690238133</v>
      </c>
      <c r="D15" s="35" t="s">
        <v>12</v>
      </c>
      <c r="E15" s="36"/>
      <c r="F15" s="35"/>
      <c r="J15" s="2"/>
      <c r="K15" s="2"/>
      <c r="M15" s="13"/>
    </row>
    <row r="16" spans="2:16" x14ac:dyDescent="0.2">
      <c r="B16" s="33" t="s">
        <v>49</v>
      </c>
      <c r="C16" s="40">
        <f>2*PI()*SQRT((C7+C13)^3/C8)/60</f>
        <v>94.613526045944596</v>
      </c>
      <c r="D16" s="35" t="s">
        <v>50</v>
      </c>
      <c r="E16" s="38"/>
      <c r="F16" s="35"/>
      <c r="J16" s="2"/>
      <c r="K16" s="2"/>
      <c r="M16" s="13"/>
    </row>
    <row r="17" spans="2:13" x14ac:dyDescent="0.2">
      <c r="B17" s="33" t="s">
        <v>48</v>
      </c>
      <c r="C17" s="40">
        <f>SQRT(C8/(C7+C13))</f>
        <v>7.612679770155256</v>
      </c>
      <c r="D17" s="35" t="s">
        <v>43</v>
      </c>
      <c r="E17" s="36"/>
      <c r="F17" s="35"/>
      <c r="J17" s="2"/>
      <c r="K17" s="2"/>
      <c r="M17" s="13"/>
    </row>
    <row r="18" spans="2:13" x14ac:dyDescent="0.2">
      <c r="B18" s="33" t="s">
        <v>47</v>
      </c>
      <c r="C18" s="40">
        <f>C17*COS(C14*PI()/180)</f>
        <v>6.592774071830334</v>
      </c>
      <c r="D18" s="35" t="s">
        <v>43</v>
      </c>
      <c r="E18" s="36"/>
      <c r="F18" s="35"/>
      <c r="J18" s="2"/>
      <c r="K18" s="2"/>
      <c r="M18" s="13"/>
    </row>
    <row r="19" spans="2:13" ht="15" thickBot="1" x14ac:dyDescent="0.25">
      <c r="B19" s="33" t="s">
        <v>46</v>
      </c>
      <c r="C19" s="40">
        <f>C18/(C6/1000)*(C10*1000000)/1000</f>
        <v>9.5595224041539861</v>
      </c>
      <c r="D19" s="35" t="s">
        <v>44</v>
      </c>
      <c r="E19" s="36"/>
      <c r="F19" s="35"/>
      <c r="J19" s="2"/>
      <c r="K19" s="2"/>
      <c r="M19" s="13"/>
    </row>
    <row r="20" spans="2:13" ht="15" thickBot="1" x14ac:dyDescent="0.25">
      <c r="B20" s="28" t="s">
        <v>24</v>
      </c>
      <c r="C20" s="29"/>
      <c r="D20" s="30"/>
      <c r="E20" s="31"/>
      <c r="F20" s="32"/>
      <c r="J20" s="2"/>
      <c r="K20" s="2"/>
      <c r="M20" s="13"/>
    </row>
    <row r="21" spans="2:13" x14ac:dyDescent="0.2">
      <c r="B21" s="33" t="s">
        <v>10</v>
      </c>
      <c r="C21" s="41">
        <f>C11^2/(16*PI()^2*(C15*1000)^2)</f>
        <v>3.6411322811935746E-15</v>
      </c>
      <c r="D21" s="35"/>
      <c r="E21" s="40">
        <f>-(22+20*LOG10(C15*1000/C11))</f>
        <v>-144.40343814952962</v>
      </c>
      <c r="F21" s="35" t="s">
        <v>2</v>
      </c>
      <c r="J21" s="2"/>
      <c r="K21" s="2"/>
      <c r="M21" s="13"/>
    </row>
    <row r="22" spans="2:13" ht="15" thickBot="1" x14ac:dyDescent="0.25">
      <c r="B22" s="33" t="s">
        <v>27</v>
      </c>
      <c r="C22" s="39">
        <f>10^(E22/10)</f>
        <v>0.97723722095581067</v>
      </c>
      <c r="D22" s="42"/>
      <c r="E22" s="43">
        <v>-0.1</v>
      </c>
      <c r="F22" s="35" t="s">
        <v>2</v>
      </c>
      <c r="G22" s="53" t="s">
        <v>56</v>
      </c>
      <c r="I22" s="2"/>
      <c r="K22" s="2"/>
      <c r="M22" s="13"/>
    </row>
    <row r="23" spans="2:13" ht="15" thickBot="1" x14ac:dyDescent="0.25">
      <c r="B23" s="28" t="s">
        <v>13</v>
      </c>
      <c r="C23" s="29"/>
      <c r="D23" s="30"/>
      <c r="E23" s="31"/>
      <c r="F23" s="32"/>
      <c r="G23" s="20"/>
      <c r="K23" s="7"/>
      <c r="M23" s="13"/>
    </row>
    <row r="24" spans="2:13" x14ac:dyDescent="0.2">
      <c r="B24" s="33" t="s">
        <v>9</v>
      </c>
      <c r="C24" s="44">
        <f>10^(E24/10)</f>
        <v>3.1622776601683795</v>
      </c>
      <c r="D24" s="55"/>
      <c r="E24" s="72">
        <v>5</v>
      </c>
      <c r="F24" s="56" t="s">
        <v>62</v>
      </c>
      <c r="G24" s="1" t="s">
        <v>53</v>
      </c>
      <c r="I24" s="7"/>
      <c r="K24" s="2"/>
      <c r="M24" s="13"/>
    </row>
    <row r="25" spans="2:13" x14ac:dyDescent="0.2">
      <c r="B25" s="33" t="s">
        <v>21</v>
      </c>
      <c r="C25" s="73">
        <v>500</v>
      </c>
      <c r="D25" s="42" t="s">
        <v>20</v>
      </c>
      <c r="E25" s="40">
        <f>10*LOG10(C25)</f>
        <v>26.989700043360187</v>
      </c>
      <c r="F25" s="35" t="s">
        <v>35</v>
      </c>
      <c r="G25" s="53" t="s">
        <v>57</v>
      </c>
      <c r="I25" s="2"/>
      <c r="J25" s="2"/>
      <c r="K25" s="2"/>
      <c r="L25" s="3"/>
      <c r="M25" s="13"/>
    </row>
    <row r="26" spans="2:13" x14ac:dyDescent="0.2">
      <c r="B26" s="33" t="s">
        <v>34</v>
      </c>
      <c r="C26" s="44">
        <f>10^(E26/10)</f>
        <v>0.50118723362727224</v>
      </c>
      <c r="D26" s="42"/>
      <c r="E26" s="75">
        <v>-3</v>
      </c>
      <c r="F26" s="35" t="s">
        <v>2</v>
      </c>
      <c r="I26" s="2"/>
      <c r="J26" s="2"/>
      <c r="K26" s="2"/>
      <c r="L26" s="3"/>
      <c r="M26" s="13"/>
    </row>
    <row r="27" spans="2:13" x14ac:dyDescent="0.2">
      <c r="B27" s="33" t="s">
        <v>28</v>
      </c>
      <c r="C27" s="74">
        <v>125</v>
      </c>
      <c r="D27" s="42" t="s">
        <v>44</v>
      </c>
      <c r="E27" s="40">
        <f>10*LOG10(C27*1000)</f>
        <v>50.969100130080562</v>
      </c>
      <c r="F27" s="35" t="s">
        <v>8</v>
      </c>
      <c r="G27" s="53" t="s">
        <v>58</v>
      </c>
      <c r="I27" s="2"/>
      <c r="J27" s="2"/>
      <c r="K27" s="2"/>
      <c r="L27" s="3"/>
      <c r="M27" s="13"/>
    </row>
    <row r="28" spans="2:13" ht="15" thickBot="1" x14ac:dyDescent="0.25">
      <c r="B28" s="33" t="s">
        <v>29</v>
      </c>
      <c r="C28" s="46">
        <f>C5*C25*(C27*1000)</f>
        <v>8.629064375E-16</v>
      </c>
      <c r="D28" s="42" t="s">
        <v>7</v>
      </c>
      <c r="E28" s="57">
        <f>$E$5+E27+E25</f>
        <v>-150.64036291052207</v>
      </c>
      <c r="F28" s="58" t="s">
        <v>6</v>
      </c>
      <c r="G28" s="22"/>
      <c r="I28" s="2"/>
      <c r="J28" s="2"/>
      <c r="K28" s="2"/>
      <c r="L28" s="3"/>
      <c r="M28" s="13"/>
    </row>
    <row r="29" spans="2:13" ht="15" thickBot="1" x14ac:dyDescent="0.25">
      <c r="B29" s="28" t="s">
        <v>36</v>
      </c>
      <c r="C29" s="29"/>
      <c r="D29" s="30"/>
      <c r="E29" s="31"/>
      <c r="F29" s="32"/>
      <c r="G29" s="20"/>
      <c r="I29" s="2"/>
      <c r="J29" s="2"/>
      <c r="K29" s="2"/>
      <c r="L29" s="3"/>
      <c r="M29" s="13"/>
    </row>
    <row r="30" spans="2:13" x14ac:dyDescent="0.2">
      <c r="B30" s="33" t="s">
        <v>26</v>
      </c>
      <c r="C30" s="44">
        <f>10^(E30/10)</f>
        <v>1</v>
      </c>
      <c r="D30" s="45"/>
      <c r="E30" s="73">
        <v>0</v>
      </c>
      <c r="F30" s="35" t="s">
        <v>2</v>
      </c>
      <c r="G30" s="53" t="s">
        <v>59</v>
      </c>
      <c r="I30" s="2"/>
      <c r="J30" s="2"/>
      <c r="K30" s="2"/>
      <c r="L30" s="3"/>
      <c r="M30" s="13"/>
    </row>
    <row r="31" spans="2:13" x14ac:dyDescent="0.2">
      <c r="B31" s="33" t="s">
        <v>31</v>
      </c>
      <c r="C31" s="76">
        <v>1</v>
      </c>
      <c r="D31" s="35" t="s">
        <v>7</v>
      </c>
      <c r="E31" s="38">
        <f>10*LOG10(C31)</f>
        <v>0</v>
      </c>
      <c r="F31" s="35" t="s">
        <v>15</v>
      </c>
      <c r="G31" s="53" t="s">
        <v>60</v>
      </c>
      <c r="I31" s="2"/>
      <c r="J31" s="2"/>
      <c r="K31" s="2"/>
      <c r="L31" s="3"/>
      <c r="M31" s="13"/>
    </row>
    <row r="32" spans="2:13" ht="15" thickBot="1" x14ac:dyDescent="0.25">
      <c r="B32" s="33" t="s">
        <v>38</v>
      </c>
      <c r="C32" s="39">
        <f>C30*C31</f>
        <v>1</v>
      </c>
      <c r="D32" s="35" t="s">
        <v>7</v>
      </c>
      <c r="E32" s="36">
        <f>E30+E31</f>
        <v>0</v>
      </c>
      <c r="F32" s="35" t="s">
        <v>15</v>
      </c>
      <c r="G32" s="22"/>
      <c r="I32" s="2"/>
      <c r="J32" s="2"/>
      <c r="K32" s="2"/>
      <c r="L32" s="3"/>
      <c r="M32" s="13"/>
    </row>
    <row r="33" spans="2:13" ht="15" thickBot="1" x14ac:dyDescent="0.25">
      <c r="B33" s="28" t="s">
        <v>51</v>
      </c>
      <c r="C33" s="29"/>
      <c r="D33" s="30"/>
      <c r="E33" s="31"/>
      <c r="F33" s="32"/>
      <c r="G33" s="22"/>
      <c r="I33" s="2"/>
      <c r="J33" s="2"/>
      <c r="K33" s="2"/>
      <c r="L33" s="3"/>
      <c r="M33" s="13"/>
    </row>
    <row r="34" spans="2:13" ht="15" thickBot="1" x14ac:dyDescent="0.25">
      <c r="B34" s="33" t="s">
        <v>61</v>
      </c>
      <c r="C34" s="36">
        <v>10</v>
      </c>
      <c r="D34" s="42" t="s">
        <v>45</v>
      </c>
      <c r="E34" s="36"/>
      <c r="F34" s="35"/>
      <c r="G34" s="22"/>
      <c r="I34" s="7"/>
      <c r="K34" s="2"/>
      <c r="M34" s="13"/>
    </row>
    <row r="35" spans="2:13" ht="15" thickBot="1" x14ac:dyDescent="0.25">
      <c r="B35" s="28" t="s">
        <v>37</v>
      </c>
      <c r="C35" s="29"/>
      <c r="D35" s="30"/>
      <c r="E35" s="31"/>
      <c r="F35" s="32"/>
      <c r="G35" s="20"/>
      <c r="I35" s="7"/>
      <c r="K35" s="2"/>
      <c r="M35" s="13"/>
    </row>
    <row r="36" spans="2:13" x14ac:dyDescent="0.2">
      <c r="B36" s="47" t="s">
        <v>63</v>
      </c>
      <c r="C36" s="65">
        <f>$C$31*$C$21*C26*$C$22*C24*C30</f>
        <v>5.6394461887713236E-15</v>
      </c>
      <c r="D36" s="66" t="s">
        <v>7</v>
      </c>
      <c r="E36" s="49">
        <f>$E$31+$E$21+$E$22+E26+E24+E30</f>
        <v>-142.50343814952961</v>
      </c>
      <c r="F36" s="48" t="s">
        <v>6</v>
      </c>
      <c r="G36" s="60"/>
      <c r="I36" s="7"/>
      <c r="K36" s="2"/>
      <c r="M36" s="13"/>
    </row>
    <row r="37" spans="2:13" x14ac:dyDescent="0.2">
      <c r="B37" s="47" t="s">
        <v>32</v>
      </c>
      <c r="C37" s="67">
        <f>C36/C28</f>
        <v>6.53540864187993</v>
      </c>
      <c r="D37" s="48"/>
      <c r="E37" s="49">
        <f>10*LOG10(C37)</f>
        <v>8.1527274805505101</v>
      </c>
      <c r="F37" s="48" t="s">
        <v>2</v>
      </c>
      <c r="G37" s="22"/>
      <c r="I37" s="7"/>
      <c r="K37" s="2"/>
      <c r="M37" s="13"/>
    </row>
    <row r="38" spans="2:13" x14ac:dyDescent="0.2">
      <c r="B38" s="47" t="s">
        <v>65</v>
      </c>
      <c r="C38" s="68">
        <f>C37*C27/C34</f>
        <v>81.692608023499119</v>
      </c>
      <c r="D38" s="48"/>
      <c r="E38" s="49">
        <f>10*LOG10(C38)</f>
        <v>19.121827610631073</v>
      </c>
      <c r="F38" s="48" t="s">
        <v>2</v>
      </c>
      <c r="I38" s="7"/>
      <c r="K38" s="2"/>
      <c r="M38" s="13"/>
    </row>
    <row r="39" spans="2:13" x14ac:dyDescent="0.2">
      <c r="B39" s="63" t="s">
        <v>67</v>
      </c>
      <c r="C39" s="68"/>
      <c r="D39" s="48"/>
      <c r="E39" s="77">
        <v>9.6</v>
      </c>
      <c r="F39" s="48"/>
      <c r="G39" s="1" t="s">
        <v>68</v>
      </c>
      <c r="I39" s="7"/>
      <c r="K39" s="2"/>
      <c r="M39" s="13"/>
    </row>
    <row r="40" spans="2:13" ht="15" thickBot="1" x14ac:dyDescent="0.25">
      <c r="B40" s="50" t="s">
        <v>30</v>
      </c>
      <c r="C40" s="69"/>
      <c r="D40" s="51"/>
      <c r="E40" s="64">
        <f>E38-E39</f>
        <v>9.5218276106310729</v>
      </c>
      <c r="F40" s="52" t="s">
        <v>2</v>
      </c>
      <c r="I40" s="7"/>
      <c r="K40" s="2"/>
      <c r="M40" s="13"/>
    </row>
    <row r="41" spans="2:13" x14ac:dyDescent="0.2">
      <c r="B41"/>
      <c r="C41"/>
      <c r="D41"/>
      <c r="E41"/>
      <c r="F41"/>
      <c r="G41" s="20"/>
      <c r="I41" s="7"/>
      <c r="K41" s="2"/>
      <c r="M41" s="13"/>
    </row>
    <row r="42" spans="2:13" x14ac:dyDescent="0.2">
      <c r="B42"/>
      <c r="C42"/>
      <c r="D42"/>
      <c r="E42"/>
      <c r="F42"/>
      <c r="G42" s="54"/>
      <c r="I42" s="7"/>
      <c r="K42" s="2"/>
      <c r="M42" s="13"/>
    </row>
    <row r="43" spans="2:13" x14ac:dyDescent="0.2">
      <c r="B43"/>
      <c r="C43"/>
      <c r="D43"/>
      <c r="E43"/>
      <c r="F43"/>
      <c r="I43" s="7"/>
      <c r="K43" s="2"/>
      <c r="M43" s="13"/>
    </row>
    <row r="44" spans="2:13" x14ac:dyDescent="0.2">
      <c r="B44"/>
      <c r="C44"/>
      <c r="D44"/>
      <c r="E44"/>
      <c r="F44"/>
      <c r="G44" s="22"/>
      <c r="I44" s="7"/>
      <c r="K44" s="2"/>
      <c r="M44" s="13"/>
    </row>
    <row r="45" spans="2:13" x14ac:dyDescent="0.2">
      <c r="I45" s="7"/>
      <c r="K45" s="2"/>
      <c r="M45" s="13"/>
    </row>
    <row r="46" spans="2:13" x14ac:dyDescent="0.2">
      <c r="I46" s="7"/>
      <c r="K46" s="2"/>
      <c r="M46" s="13"/>
    </row>
    <row r="47" spans="2:13" x14ac:dyDescent="0.2">
      <c r="I47" s="7"/>
      <c r="K47" s="2"/>
      <c r="M47" s="13"/>
    </row>
    <row r="48" spans="2:13" x14ac:dyDescent="0.2">
      <c r="I48" s="7"/>
      <c r="K48" s="2"/>
      <c r="M48" s="13"/>
    </row>
    <row r="49" spans="2:13" x14ac:dyDescent="0.2">
      <c r="B49" s="25"/>
      <c r="C49" s="24"/>
      <c r="D49" s="10"/>
      <c r="E49" s="16"/>
      <c r="F49" s="10"/>
      <c r="I49" s="7"/>
      <c r="K49" s="2"/>
      <c r="M49" s="13"/>
    </row>
    <row r="50" spans="2:13" x14ac:dyDescent="0.2">
      <c r="C50" s="8"/>
      <c r="D50" s="2"/>
      <c r="E50" s="7"/>
      <c r="F50" s="2"/>
      <c r="I50" s="7"/>
      <c r="K50" s="2"/>
      <c r="M50" s="13"/>
    </row>
    <row r="51" spans="2:13" x14ac:dyDescent="0.2">
      <c r="C51" s="8"/>
      <c r="D51" s="2"/>
      <c r="E51" s="7"/>
      <c r="F51" s="2"/>
      <c r="I51" s="7"/>
      <c r="K51" s="2"/>
      <c r="M51" s="13"/>
    </row>
    <row r="52" spans="2:13" x14ac:dyDescent="0.2">
      <c r="B52" s="6"/>
      <c r="C52" s="7"/>
      <c r="D52" s="7"/>
      <c r="E52" s="7"/>
      <c r="F52" s="7"/>
      <c r="H52" s="7"/>
      <c r="I52" s="7"/>
      <c r="J52" s="7"/>
      <c r="K52" s="7"/>
      <c r="M52" s="13"/>
    </row>
    <row r="53" spans="2:13" x14ac:dyDescent="0.2">
      <c r="D53" s="2"/>
      <c r="F53" s="2"/>
      <c r="H53" s="8"/>
      <c r="I53" s="8"/>
      <c r="K53" s="8"/>
      <c r="M53" s="13"/>
    </row>
    <row r="54" spans="2:13" x14ac:dyDescent="0.2">
      <c r="C54" s="14"/>
      <c r="D54" s="14"/>
      <c r="F54" s="14"/>
      <c r="H54" s="7"/>
      <c r="I54" s="7"/>
      <c r="K54" s="7"/>
    </row>
    <row r="55" spans="2:13" x14ac:dyDescent="0.2">
      <c r="C55" s="14"/>
      <c r="D55" s="14"/>
      <c r="E55" s="14"/>
      <c r="F55" s="14"/>
      <c r="H55" s="7"/>
      <c r="I55" s="7"/>
      <c r="J55" s="7"/>
      <c r="K55" s="7"/>
      <c r="M55" s="13"/>
    </row>
    <row r="56" spans="2:13" x14ac:dyDescent="0.2">
      <c r="B56" s="6"/>
      <c r="D56" s="2"/>
      <c r="F56" s="2"/>
      <c r="I56" s="2"/>
      <c r="K56" s="2"/>
      <c r="M56" s="13"/>
    </row>
    <row r="57" spans="2:13" x14ac:dyDescent="0.2">
      <c r="C57" s="7"/>
      <c r="D57" s="7"/>
      <c r="F57" s="7"/>
      <c r="H57" s="7"/>
      <c r="I57" s="7"/>
      <c r="K57" s="7"/>
      <c r="M57" s="19"/>
    </row>
    <row r="58" spans="2:13" x14ac:dyDescent="0.2">
      <c r="C58" s="15"/>
      <c r="D58" s="15"/>
      <c r="F58" s="15"/>
      <c r="H58" s="16"/>
      <c r="I58" s="16"/>
      <c r="K58" s="16"/>
    </row>
    <row r="59" spans="2:13" x14ac:dyDescent="0.2">
      <c r="C59" s="15"/>
      <c r="D59" s="15"/>
      <c r="F59" s="15"/>
      <c r="H59" s="16"/>
      <c r="I59" s="16"/>
      <c r="K59" s="16"/>
    </row>
    <row r="60" spans="2:13" x14ac:dyDescent="0.2">
      <c r="C60" s="24"/>
      <c r="D60" s="24"/>
      <c r="F60" s="24"/>
      <c r="G60" s="25"/>
      <c r="H60" s="16"/>
      <c r="I60" s="16"/>
      <c r="K60" s="16"/>
    </row>
    <row r="61" spans="2:13" x14ac:dyDescent="0.2">
      <c r="C61" s="16"/>
      <c r="D61" s="16"/>
      <c r="F61" s="16"/>
      <c r="G61" s="25"/>
      <c r="H61" s="16"/>
      <c r="I61" s="16"/>
      <c r="K61" s="16"/>
    </row>
    <row r="62" spans="2:13" x14ac:dyDescent="0.2">
      <c r="C62" s="16"/>
      <c r="D62" s="16"/>
      <c r="F62" s="16"/>
      <c r="G62" s="25"/>
      <c r="H62" s="16"/>
      <c r="I62" s="16"/>
      <c r="K62" s="16"/>
    </row>
    <row r="63" spans="2:13" x14ac:dyDescent="0.2">
      <c r="B63" s="25"/>
      <c r="C63" s="26"/>
      <c r="D63" s="26"/>
      <c r="E63" s="26"/>
      <c r="F63" s="26"/>
      <c r="G63" s="25"/>
      <c r="H63" s="26"/>
      <c r="I63" s="26"/>
      <c r="J63" s="26"/>
      <c r="K63" s="26"/>
      <c r="L63" s="10"/>
    </row>
    <row r="64" spans="2:13" x14ac:dyDescent="0.2">
      <c r="B64" s="27"/>
      <c r="E64" s="2"/>
      <c r="F64" s="2"/>
    </row>
    <row r="65" spans="2:13" x14ac:dyDescent="0.2">
      <c r="B65" s="23"/>
      <c r="D65" s="2"/>
      <c r="F65" s="2"/>
      <c r="I65" s="2"/>
      <c r="K65" s="2"/>
      <c r="M65" s="13"/>
    </row>
    <row r="66" spans="2:13" x14ac:dyDescent="0.2">
      <c r="B66" s="6"/>
      <c r="D66" s="2"/>
      <c r="F66" s="2"/>
      <c r="H66" s="21"/>
      <c r="I66" s="2"/>
      <c r="K66" s="2"/>
      <c r="M66" s="13"/>
    </row>
    <row r="67" spans="2:13" x14ac:dyDescent="0.2">
      <c r="F67" s="2"/>
      <c r="K67" s="2"/>
      <c r="M67" s="13"/>
    </row>
    <row r="69" spans="2:13" x14ac:dyDescent="0.2">
      <c r="B69" s="17"/>
      <c r="D69" s="2"/>
      <c r="E69" s="2"/>
      <c r="F69" s="2"/>
      <c r="I69" s="2"/>
      <c r="K69" s="2"/>
      <c r="M69" s="13"/>
    </row>
    <row r="70" spans="2:13" x14ac:dyDescent="0.2">
      <c r="B70" s="17"/>
      <c r="D70" s="2"/>
      <c r="E70" s="2"/>
      <c r="F70" s="2"/>
      <c r="I70" s="2"/>
      <c r="K70" s="2"/>
      <c r="M70" s="13"/>
    </row>
    <row r="71" spans="2:13" x14ac:dyDescent="0.2">
      <c r="B71" s="17"/>
      <c r="C71" s="18"/>
      <c r="D71" s="18"/>
      <c r="E71" s="18"/>
      <c r="F71" s="18"/>
      <c r="M71" s="13"/>
    </row>
    <row r="72" spans="2:13" x14ac:dyDescent="0.2">
      <c r="M72" s="13"/>
    </row>
    <row r="74" spans="2:13" x14ac:dyDescent="0.2">
      <c r="I74" s="2"/>
      <c r="J74" s="2"/>
      <c r="K74" s="2"/>
    </row>
  </sheetData>
  <conditionalFormatting sqref="C27">
    <cfRule type="cellIs" dxfId="2" priority="3" operator="lessThan">
      <formula>2*(#REF!)</formula>
    </cfRule>
  </conditionalFormatting>
  <conditionalFormatting sqref="C38:C39 C49 C60:D62 F60:F62">
    <cfRule type="cellIs" dxfId="1" priority="1" operator="lessThan">
      <formula>5</formula>
    </cfRule>
  </conditionalFormatting>
  <conditionalFormatting sqref="C49 C58:D60 F58:F60 C36 E36:E39 E49 H58:I60 K58:K60 H62:I62 K62">
    <cfRule type="cellIs" dxfId="0" priority="2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Link Budget (Downlink)</vt:lpstr>
      <vt:lpstr>'Link Budget (Downlink)'!Print_Area</vt:lpstr>
    </vt:vector>
  </TitlesOfParts>
  <Company>Cornell University - Peck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Zachary Manchester</cp:lastModifiedBy>
  <cp:lastPrinted>2010-03-10T20:26:08Z</cp:lastPrinted>
  <dcterms:created xsi:type="dcterms:W3CDTF">2007-02-13T01:57:35Z</dcterms:created>
  <dcterms:modified xsi:type="dcterms:W3CDTF">2023-10-25T00:30:13Z</dcterms:modified>
</cp:coreProperties>
</file>