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emurphy-hagan/Desktop/Papers/C-Q_v2/Code/"/>
    </mc:Choice>
  </mc:AlternateContent>
  <xr:revisionPtr revIDLastSave="0" documentId="8_{2FEFABFA-A91D-3441-ABC2-CE5F4E36017D}" xr6:coauthVersionLast="47" xr6:coauthVersionMax="47" xr10:uidLastSave="{00000000-0000-0000-0000-000000000000}"/>
  <bookViews>
    <workbookView xWindow="0" yWindow="500" windowWidth="35840" windowHeight="20480" activeTab="1" xr2:uid="{3A4CF0DE-5079-4242-96F7-F0580ECD8123}"/>
  </bookViews>
  <sheets>
    <sheet name="SAD_2004-2023" sheetId="2" r:id="rId1"/>
    <sheet name="SDC_2004-2023" sheetId="1" r:id="rId2"/>
  </sheets>
  <definedNames>
    <definedName name="_xlnm._FilterDatabase" localSheetId="0" hidden="1">'SAD_2004-2023'!$A$3:$H$3</definedName>
    <definedName name="_xlnm._FilterDatabase" localSheetId="1" hidden="1">'SDC_2004-2023'!$A$3:$G$3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B1" i="2"/>
  <c r="G4" i="2" s="1"/>
  <c r="H4" i="2" s="1"/>
  <c r="E10" i="2"/>
  <c r="E16" i="2"/>
  <c r="E18" i="2"/>
  <c r="E14" i="2"/>
  <c r="E7" i="2"/>
  <c r="E4" i="2"/>
  <c r="E8" i="2"/>
  <c r="E13" i="2"/>
  <c r="E17" i="2"/>
  <c r="E19" i="2"/>
  <c r="E22" i="2"/>
  <c r="E21" i="2"/>
  <c r="E15" i="2"/>
  <c r="E5" i="2"/>
  <c r="E9" i="2"/>
  <c r="E11" i="2"/>
  <c r="E12" i="2"/>
  <c r="E20" i="2"/>
  <c r="E6" i="2"/>
  <c r="E9" i="1"/>
  <c r="E18" i="1"/>
  <c r="E21" i="1"/>
  <c r="E15" i="1"/>
  <c r="E13" i="1"/>
  <c r="E6" i="1"/>
  <c r="E4" i="1"/>
  <c r="E19" i="1"/>
  <c r="E23" i="1"/>
  <c r="E14" i="1"/>
  <c r="E17" i="1"/>
  <c r="E5" i="1"/>
  <c r="E7" i="1"/>
  <c r="E22" i="1"/>
  <c r="E8" i="1"/>
  <c r="E16" i="1"/>
  <c r="E20" i="1"/>
  <c r="E10" i="1"/>
  <c r="E11" i="1"/>
  <c r="E12" i="1"/>
  <c r="B1" i="1"/>
  <c r="G13" i="1" s="1"/>
  <c r="H13" i="1" s="1"/>
  <c r="G5" i="2" l="1"/>
  <c r="H5" i="2" s="1"/>
  <c r="G19" i="2"/>
  <c r="H19" i="2" s="1"/>
  <c r="G9" i="2"/>
  <c r="H9" i="2" s="1"/>
  <c r="G10" i="2"/>
  <c r="H10" i="2" s="1"/>
  <c r="G22" i="2"/>
  <c r="H22" i="2" s="1"/>
  <c r="G11" i="2"/>
  <c r="H11" i="2" s="1"/>
  <c r="G7" i="2"/>
  <c r="H7" i="2" s="1"/>
  <c r="G14" i="2"/>
  <c r="H14" i="2" s="1"/>
  <c r="G17" i="2"/>
  <c r="H17" i="2" s="1"/>
  <c r="G6" i="2"/>
  <c r="H6" i="2" s="1"/>
  <c r="G18" i="2"/>
  <c r="H18" i="2" s="1"/>
  <c r="G13" i="2"/>
  <c r="H13" i="2" s="1"/>
  <c r="G15" i="2"/>
  <c r="H15" i="2" s="1"/>
  <c r="G20" i="2"/>
  <c r="H20" i="2" s="1"/>
  <c r="G16" i="2"/>
  <c r="H16" i="2" s="1"/>
  <c r="G8" i="2"/>
  <c r="H8" i="2" s="1"/>
  <c r="G21" i="2"/>
  <c r="H21" i="2" s="1"/>
  <c r="G12" i="2"/>
  <c r="H12" i="2" s="1"/>
  <c r="G20" i="1"/>
  <c r="H20" i="1" s="1"/>
  <c r="G22" i="1"/>
  <c r="H22" i="1" s="1"/>
  <c r="G19" i="1"/>
  <c r="H19" i="1" s="1"/>
  <c r="G12" i="1"/>
  <c r="H12" i="1" s="1"/>
  <c r="G23" i="1"/>
  <c r="H23" i="1" s="1"/>
  <c r="G5" i="1"/>
  <c r="H5" i="1" s="1"/>
  <c r="G11" i="1"/>
  <c r="H11" i="1" s="1"/>
  <c r="G10" i="1"/>
  <c r="H10" i="1" s="1"/>
  <c r="G7" i="1"/>
  <c r="H7" i="1" s="1"/>
  <c r="G9" i="1"/>
  <c r="H9" i="1" s="1"/>
  <c r="G4" i="1"/>
  <c r="H4" i="1" s="1"/>
  <c r="G8" i="1"/>
  <c r="H8" i="1" s="1"/>
  <c r="G21" i="1"/>
  <c r="H21" i="1" s="1"/>
  <c r="G18" i="1"/>
  <c r="H18" i="1" s="1"/>
  <c r="G17" i="1"/>
  <c r="H17" i="1" s="1"/>
  <c r="G16" i="1"/>
  <c r="H16" i="1" s="1"/>
  <c r="G6" i="1"/>
  <c r="H6" i="1" s="1"/>
  <c r="G15" i="1"/>
  <c r="H15" i="1" s="1"/>
  <c r="G14" i="1"/>
  <c r="H14" i="1" s="1"/>
</calcChain>
</file>

<file path=xl/sharedStrings.xml><?xml version="1.0" encoding="utf-8"?>
<sst xmlns="http://schemas.openxmlformats.org/spreadsheetml/2006/main" count="46" uniqueCount="12">
  <si>
    <t>Water Year</t>
  </si>
  <si>
    <t>Peak Date/Time</t>
  </si>
  <si>
    <t>Q (cfs)</t>
  </si>
  <si>
    <t>5 min data</t>
  </si>
  <si>
    <t>greater than 15 min</t>
  </si>
  <si>
    <t>n=</t>
  </si>
  <si>
    <t>Data note</t>
  </si>
  <si>
    <t>Q(cms)</t>
  </si>
  <si>
    <t>Rank</t>
  </si>
  <si>
    <t>P=m/(n+1)</t>
  </si>
  <si>
    <t>RI (years)</t>
  </si>
  <si>
    <t>San Diego Creek @ Campus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</si>
</sst>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</a:t>
            </a:r>
            <a:r>
              <a:rPr lang="en-US" baseline="0"/>
              <a:t> Diego Creek @ Campus Ave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'SAD_2004-2023'!$A$24</c:f>
              <c:strCache>
                <c:ptCount val="1"/>
                <c:pt idx="0">
                  <c:v>San Diego Creek @ Campus 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'SAD_2004-2023'!$B$26:$B$45</c:f>
              <c:numCache>
                <c:formatCode>General</c:formatCode>
                <c:ptCount val="20"/>
                <c:pt idx="0">
                  <c:v>4.7619047619047619</c:v>
                </c:pt>
                <c:pt idx="1">
                  <c:v>9.5238095238095237</c:v>
                </c:pt>
                <c:pt idx="2">
                  <c:v>14.285714285714285</c:v>
                </c:pt>
                <c:pt idx="3">
                  <c:v>19.047619047619047</c:v>
                </c:pt>
                <c:pt idx="4">
                  <c:v>23.809523809523807</c:v>
                </c:pt>
                <c:pt idx="5">
                  <c:v>28.571428571428569</c:v>
                </c:pt>
                <c:pt idx="6">
                  <c:v>33.333333333333329</c:v>
                </c:pt>
                <c:pt idx="7">
                  <c:v>38.095238095238095</c:v>
                </c:pt>
                <c:pt idx="8">
                  <c:v>42.857142857142854</c:v>
                </c:pt>
                <c:pt idx="9">
                  <c:v>47.619047619047613</c:v>
                </c:pt>
                <c:pt idx="10">
                  <c:v>52.380952380952387</c:v>
                </c:pt>
                <c:pt idx="11">
                  <c:v>57.142857142857139</c:v>
                </c:pt>
                <c:pt idx="12">
                  <c:v>61.904761904761905</c:v>
                </c:pt>
                <c:pt idx="13">
                  <c:v>66.666666666666657</c:v>
                </c:pt>
                <c:pt idx="14">
                  <c:v>71.428571428571431</c:v>
                </c:pt>
                <c:pt idx="15">
                  <c:v>76.19047619047619</c:v>
                </c:pt>
                <c:pt idx="16">
                  <c:v>80.952380952380949</c:v>
                </c:pt>
                <c:pt idx="17">
                  <c:v>85.714285714285708</c:v>
                </c:pt>
                <c:pt idx="18">
                  <c:v>90.476190476190482</c:v>
                </c:pt>
              </c:numCache>
            </c:numRef>
          </c:xVal>
          <c:yVal>
            <c:numRef>
              <c:f>'SAD_2004-2023'!$C$26:$C$45</c:f>
              <c:numCache>
                <c:formatCode>General</c:formatCode>
                <c:ptCount val="20"/>
                <c:pt idx="0">
                  <c:v>187.52494685077556</c:v>
                </c:pt>
                <c:pt idx="1">
                  <c:v>135.78092178574235</c:v>
                </c:pt>
                <c:pt idx="2">
                  <c:v>121.7026351655977</c:v>
                </c:pt>
                <c:pt idx="3">
                  <c:v>119.67143944270695</c:v>
                </c:pt>
                <c:pt idx="4">
                  <c:v>114.759712500245</c:v>
                </c:pt>
                <c:pt idx="5">
                  <c:v>93.492401501016573</c:v>
                </c:pt>
                <c:pt idx="6">
                  <c:v>68.526768752639995</c:v>
                </c:pt>
                <c:pt idx="7">
                  <c:v>67.762327162042368</c:v>
                </c:pt>
                <c:pt idx="8">
                  <c:v>66.152344532207621</c:v>
                </c:pt>
                <c:pt idx="9">
                  <c:v>56.4754869620905</c:v>
                </c:pt>
                <c:pt idx="10">
                  <c:v>52.958902734369794</c:v>
                </c:pt>
                <c:pt idx="11">
                  <c:v>51.511373853433348</c:v>
                </c:pt>
                <c:pt idx="12">
                  <c:v>36.438118194585599</c:v>
                </c:pt>
                <c:pt idx="13">
                  <c:v>31.33411986376397</c:v>
                </c:pt>
                <c:pt idx="14">
                  <c:v>26.758004187110402</c:v>
                </c:pt>
                <c:pt idx="15">
                  <c:v>24.185531941613569</c:v>
                </c:pt>
                <c:pt idx="16">
                  <c:v>21.52445628313037</c:v>
                </c:pt>
                <c:pt idx="17">
                  <c:v>18.693224693475841</c:v>
                </c:pt>
                <c:pt idx="18">
                  <c:v>15.837499031519235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5-A049-B2A4-5FAB17A88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615376"/>
        <c:axId val="1815712480"/>
      </c:scatterChart>
      <c:valAx>
        <c:axId val="1815615376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Exceedance Probability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12480"/>
        <c:crosses val="autoZero"/>
        <c:crossBetween val="midCat"/>
        <c:minorUnit val="5"/>
      </c:valAx>
      <c:valAx>
        <c:axId val="181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Discharge (cms)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15376"/>
        <c:crosses val="max"/>
        <c:crossBetween val="midCat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</a:t>
            </a:r>
            <a:r>
              <a:rPr lang="en-US" baseline="0"/>
              <a:t> Diego Creek @ Campus Ave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'SDC_2004-2023'!$A$25</c:f>
              <c:strCache>
                <c:ptCount val="1"/>
                <c:pt idx="0">
                  <c:v>San Diego Creek @ Campus 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'SDC_2004-2023'!$B$27:$B$46</c:f>
              <c:numCache>
                <c:formatCode>General</c:formatCode>
                <c:ptCount val="20"/>
                <c:pt idx="0">
                  <c:v>4.7619047619047619</c:v>
                </c:pt>
                <c:pt idx="1">
                  <c:v>9.5238095238095237</c:v>
                </c:pt>
                <c:pt idx="2">
                  <c:v>14.285714285714285</c:v>
                </c:pt>
                <c:pt idx="3">
                  <c:v>19.047619047619047</c:v>
                </c:pt>
                <c:pt idx="4">
                  <c:v>23.809523809523807</c:v>
                </c:pt>
                <c:pt idx="5">
                  <c:v>28.571428571428569</c:v>
                </c:pt>
                <c:pt idx="6">
                  <c:v>33.333333333333329</c:v>
                </c:pt>
                <c:pt idx="7">
                  <c:v>38.095238095238095</c:v>
                </c:pt>
                <c:pt idx="8">
                  <c:v>42.857142857142854</c:v>
                </c:pt>
                <c:pt idx="9">
                  <c:v>47.619047619047613</c:v>
                </c:pt>
                <c:pt idx="10">
                  <c:v>52.380952380952387</c:v>
                </c:pt>
                <c:pt idx="11">
                  <c:v>57.142857142857139</c:v>
                </c:pt>
                <c:pt idx="12">
                  <c:v>61.904761904761905</c:v>
                </c:pt>
                <c:pt idx="13">
                  <c:v>66.666666666666657</c:v>
                </c:pt>
                <c:pt idx="14">
                  <c:v>71.428571428571431</c:v>
                </c:pt>
                <c:pt idx="15">
                  <c:v>76.19047619047619</c:v>
                </c:pt>
                <c:pt idx="16">
                  <c:v>80.952380952380949</c:v>
                </c:pt>
                <c:pt idx="17">
                  <c:v>85.714285714285708</c:v>
                </c:pt>
                <c:pt idx="18">
                  <c:v>90.476190476190482</c:v>
                </c:pt>
                <c:pt idx="19">
                  <c:v>95.238095238095227</c:v>
                </c:pt>
              </c:numCache>
            </c:numRef>
          </c:xVal>
          <c:yVal>
            <c:numRef>
              <c:f>'SDC_2004-2023'!$C$27:$C$46</c:f>
              <c:numCache>
                <c:formatCode>General</c:formatCode>
                <c:ptCount val="20"/>
                <c:pt idx="0">
                  <c:v>1050.7052294343705</c:v>
                </c:pt>
                <c:pt idx="1">
                  <c:v>1019.406477312</c:v>
                </c:pt>
                <c:pt idx="2">
                  <c:v>618.92162744665654</c:v>
                </c:pt>
                <c:pt idx="3">
                  <c:v>472.72273958179119</c:v>
                </c:pt>
                <c:pt idx="4">
                  <c:v>432.02491815437111</c:v>
                </c:pt>
                <c:pt idx="5">
                  <c:v>391.2387481655839</c:v>
                </c:pt>
                <c:pt idx="6">
                  <c:v>344.27998700613273</c:v>
                </c:pt>
                <c:pt idx="7">
                  <c:v>296.61984587344438</c:v>
                </c:pt>
                <c:pt idx="8">
                  <c:v>211.04562755125556</c:v>
                </c:pt>
                <c:pt idx="9">
                  <c:v>204.00982562908109</c:v>
                </c:pt>
                <c:pt idx="10">
                  <c:v>170.00225564487323</c:v>
                </c:pt>
                <c:pt idx="11">
                  <c:v>144.51069410474341</c:v>
                </c:pt>
                <c:pt idx="12">
                  <c:v>140.58243956126825</c:v>
                </c:pt>
                <c:pt idx="13">
                  <c:v>129.15942364605542</c:v>
                </c:pt>
                <c:pt idx="14">
                  <c:v>114.51236484526387</c:v>
                </c:pt>
                <c:pt idx="15">
                  <c:v>71.919523410213884</c:v>
                </c:pt>
                <c:pt idx="16">
                  <c:v>53.043173669827588</c:v>
                </c:pt>
                <c:pt idx="17">
                  <c:v>46.191233032574978</c:v>
                </c:pt>
                <c:pt idx="18">
                  <c:v>45.707184856931327</c:v>
                </c:pt>
                <c:pt idx="19">
                  <c:v>44.491542632736767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5-7246-9210-BC900546D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615376"/>
        <c:axId val="1815712480"/>
      </c:scatterChart>
      <c:valAx>
        <c:axId val="1815615376"/>
        <c:scaling>
          <c:orientation val="maxMin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Exceedance Probability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12480"/>
        <c:crosses val="autoZero"/>
        <c:crossBetween val="midCat"/>
        <c:minorUnit val="5"/>
      </c:valAx>
      <c:valAx>
        <c:axId val="181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Discharge (cms)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15376"/>
        <c:crosses val="max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755650</xdr:colOff>
      <xdr:row>23</xdr:row>
      <xdr:rowOff>158750</xdr:rowOff>
    </xdr:from>
    <xdr:to>
      <xdr:col>13</xdr:col>
      <xdr:colOff>152400</xdr:colOff>
      <xdr:row>45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4794D-AFC2-614B-91E5-2564E6B99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755650</xdr:colOff>
      <xdr:row>24</xdr:row>
      <xdr:rowOff>158750</xdr:rowOff>
    </xdr:from>
    <xdr:to>
      <xdr:col>13</xdr:col>
      <xdr:colOff>152400</xdr:colOff>
      <xdr:row>46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6D208-0E59-E54D-A52A-C5D8F89D9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35BD-378F-E544-A76B-80EDD5DCEEA1}">
  <dimension ref="A1:J44"/>
  <sheetViews>
    <sheetView workbookViewId="0">
      <selection activeCell="H13" sqref="H13"/>
    </sheetView>
  </sheetViews>
  <sheetFormatPr baseColWidth="10" defaultRowHeight="16" x14ac:dyDescent="0.2"/>
  <cols>
    <col min="2" max="2" width="15.5" customWidth="1"/>
    <col min="4" max="4" width="23.1640625" customWidth="1"/>
  </cols>
  <sheetData>
    <row r="1" spans="1:10" x14ac:dyDescent="0.2">
      <c r="A1" t="s">
        <v>5</v>
      </c>
      <c r="B1">
        <f>COUNT(A4:A22)</f>
        <v>19</v>
      </c>
    </row>
    <row r="3" spans="1:10" x14ac:dyDescent="0.2">
      <c r="A3" t="s">
        <v>0</v>
      </c>
      <c r="B3" t="s">
        <v>1</v>
      </c>
      <c r="C3" t="s">
        <v>2</v>
      </c>
      <c r="D3" t="s">
        <v>6</v>
      </c>
      <c r="E3" t="s">
        <v>7</v>
      </c>
      <c r="F3" t="s">
        <v>8</v>
      </c>
      <c r="G3" t="s">
        <v>9</v>
      </c>
      <c r="H3" t="s">
        <v>10</v>
      </c>
    </row>
    <row r="4" spans="1:10" x14ac:dyDescent="0.2">
      <c r="A4">
        <v>2018</v>
      </c>
      <c r="B4" s="1">
        <v>43371.003611111111</v>
      </c>
      <c r="C4">
        <v>6622.3810000000003</v>
      </c>
      <c r="E4">
        <f t="shared" ref="E4:E22" si="0">C4*0.028316846592</f>
        <v>187.52494685077556</v>
      </c>
      <c r="F4">
        <v>1</v>
      </c>
      <c r="G4">
        <f t="shared" ref="G4:G22" si="1">F4/($B$1+1)</f>
        <v>0.05</v>
      </c>
      <c r="H4" s="2">
        <f t="shared" ref="H4:H22" si="2">1/G4</f>
        <v>20</v>
      </c>
    </row>
    <row r="5" spans="1:10" x14ac:dyDescent="0.2">
      <c r="A5">
        <v>2010</v>
      </c>
      <c r="B5" s="1">
        <v>40196.621678240743</v>
      </c>
      <c r="C5">
        <v>4795.058</v>
      </c>
      <c r="E5">
        <f t="shared" si="0"/>
        <v>135.78092178574235</v>
      </c>
      <c r="F5">
        <v>2</v>
      </c>
      <c r="G5">
        <f t="shared" si="1"/>
        <v>0.1</v>
      </c>
      <c r="H5" s="2">
        <f t="shared" si="2"/>
        <v>10</v>
      </c>
    </row>
    <row r="6" spans="1:10" x14ac:dyDescent="0.2">
      <c r="A6">
        <v>2005</v>
      </c>
      <c r="B6" s="1">
        <v>38352.514293981483</v>
      </c>
      <c r="C6">
        <v>4297.8879999999999</v>
      </c>
      <c r="E6">
        <f t="shared" si="0"/>
        <v>121.7026351655977</v>
      </c>
      <c r="F6">
        <v>3</v>
      </c>
      <c r="G6">
        <f t="shared" si="1"/>
        <v>0.15</v>
      </c>
      <c r="H6" s="2">
        <f t="shared" si="2"/>
        <v>6.666666666666667</v>
      </c>
    </row>
    <row r="7" spans="1:10" x14ac:dyDescent="0.2">
      <c r="A7">
        <v>2019</v>
      </c>
      <c r="B7" s="1">
        <v>43440.507430555554</v>
      </c>
      <c r="C7">
        <v>4226.1570000000002</v>
      </c>
      <c r="E7">
        <f t="shared" si="0"/>
        <v>119.67143944270695</v>
      </c>
      <c r="F7">
        <v>4</v>
      </c>
      <c r="G7">
        <f t="shared" si="1"/>
        <v>0.2</v>
      </c>
      <c r="H7" s="2">
        <f t="shared" si="2"/>
        <v>5</v>
      </c>
    </row>
    <row r="8" spans="1:10" x14ac:dyDescent="0.2">
      <c r="A8">
        <v>2017</v>
      </c>
      <c r="B8" s="1">
        <v>42757.649537037039</v>
      </c>
      <c r="C8">
        <v>4052.701</v>
      </c>
      <c r="E8">
        <f t="shared" si="0"/>
        <v>114.759712500245</v>
      </c>
      <c r="F8">
        <v>5</v>
      </c>
      <c r="G8">
        <f t="shared" si="1"/>
        <v>0.25</v>
      </c>
      <c r="H8" s="2">
        <f t="shared" si="2"/>
        <v>4</v>
      </c>
    </row>
    <row r="9" spans="1:10" x14ac:dyDescent="0.2">
      <c r="A9">
        <v>2009</v>
      </c>
      <c r="B9" s="1">
        <v>39778.031527777777</v>
      </c>
      <c r="C9">
        <v>3301.6529999999998</v>
      </c>
      <c r="E9">
        <f t="shared" si="0"/>
        <v>93.492401501016573</v>
      </c>
      <c r="F9">
        <v>6</v>
      </c>
      <c r="G9">
        <f t="shared" si="1"/>
        <v>0.3</v>
      </c>
      <c r="H9" s="2">
        <f t="shared" si="2"/>
        <v>3.3333333333333335</v>
      </c>
    </row>
    <row r="10" spans="1:10" x14ac:dyDescent="0.2">
      <c r="A10">
        <v>2023</v>
      </c>
      <c r="B10" s="1">
        <v>44982.111458333333</v>
      </c>
      <c r="C10">
        <v>2420</v>
      </c>
      <c r="E10">
        <f t="shared" si="0"/>
        <v>68.526768752639995</v>
      </c>
      <c r="F10">
        <v>7</v>
      </c>
      <c r="G10">
        <f t="shared" si="1"/>
        <v>0.35</v>
      </c>
      <c r="H10" s="3">
        <f t="shared" si="2"/>
        <v>2.8571428571428572</v>
      </c>
    </row>
    <row r="11" spans="1:10" x14ac:dyDescent="0.2">
      <c r="A11">
        <v>2008</v>
      </c>
      <c r="B11" s="1">
        <v>39452.097256944442</v>
      </c>
      <c r="C11">
        <v>2393.0039999999999</v>
      </c>
      <c r="E11">
        <f t="shared" si="0"/>
        <v>67.762327162042368</v>
      </c>
      <c r="F11">
        <v>8</v>
      </c>
      <c r="G11">
        <f t="shared" si="1"/>
        <v>0.4</v>
      </c>
      <c r="H11" s="2">
        <f t="shared" si="2"/>
        <v>2.5</v>
      </c>
    </row>
    <row r="12" spans="1:10" x14ac:dyDescent="0.2">
      <c r="A12">
        <v>2007</v>
      </c>
      <c r="B12" s="1">
        <v>39347.069907407407</v>
      </c>
      <c r="C12">
        <v>2336.1480000000001</v>
      </c>
      <c r="E12">
        <f t="shared" si="0"/>
        <v>66.152344532207621</v>
      </c>
      <c r="F12">
        <v>9</v>
      </c>
      <c r="G12">
        <f t="shared" si="1"/>
        <v>0.45</v>
      </c>
      <c r="H12" s="2">
        <f t="shared" si="2"/>
        <v>2.2222222222222223</v>
      </c>
    </row>
    <row r="13" spans="1:10" x14ac:dyDescent="0.2">
      <c r="A13">
        <v>2016</v>
      </c>
      <c r="B13" s="1">
        <v>42375.559699074074</v>
      </c>
      <c r="C13">
        <v>1994.413</v>
      </c>
      <c r="E13">
        <f t="shared" si="0"/>
        <v>56.4754869620905</v>
      </c>
      <c r="F13">
        <v>10</v>
      </c>
      <c r="G13">
        <f t="shared" si="1"/>
        <v>0.5</v>
      </c>
      <c r="H13" s="2">
        <f t="shared" si="2"/>
        <v>2</v>
      </c>
    </row>
    <row r="14" spans="1:10" x14ac:dyDescent="0.2">
      <c r="A14">
        <v>2020</v>
      </c>
      <c r="B14" s="1">
        <v>43825.149178240739</v>
      </c>
      <c r="C14">
        <v>1870.2260000000001</v>
      </c>
      <c r="E14">
        <f t="shared" si="0"/>
        <v>52.958902734369794</v>
      </c>
      <c r="F14">
        <v>11</v>
      </c>
      <c r="G14">
        <f t="shared" si="1"/>
        <v>0.55000000000000004</v>
      </c>
      <c r="H14" s="3">
        <f t="shared" si="2"/>
        <v>1.8181818181818181</v>
      </c>
    </row>
    <row r="15" spans="1:10" x14ac:dyDescent="0.2">
      <c r="A15">
        <v>2011</v>
      </c>
      <c r="B15" s="1">
        <v>40534.143553240741</v>
      </c>
      <c r="C15">
        <v>1819.107</v>
      </c>
      <c r="E15">
        <f t="shared" si="0"/>
        <v>51.511373853433348</v>
      </c>
      <c r="F15">
        <v>12</v>
      </c>
      <c r="G15">
        <f t="shared" si="1"/>
        <v>0.6</v>
      </c>
      <c r="H15" s="2">
        <f t="shared" si="2"/>
        <v>1.6666666666666667</v>
      </c>
      <c r="J15" s="3"/>
    </row>
    <row r="16" spans="1:10" x14ac:dyDescent="0.2">
      <c r="A16">
        <v>2022</v>
      </c>
      <c r="B16" s="1">
        <v>44544.440972222219</v>
      </c>
      <c r="C16">
        <v>1286.8</v>
      </c>
      <c r="E16">
        <f t="shared" si="0"/>
        <v>36.438118194585599</v>
      </c>
      <c r="F16">
        <v>13</v>
      </c>
      <c r="G16">
        <f t="shared" si="1"/>
        <v>0.65</v>
      </c>
      <c r="H16" s="3">
        <f t="shared" si="2"/>
        <v>1.5384615384615383</v>
      </c>
    </row>
    <row r="17" spans="1:8" x14ac:dyDescent="0.2">
      <c r="A17">
        <v>2015</v>
      </c>
      <c r="B17" s="1">
        <v>42262.254837962966</v>
      </c>
      <c r="C17">
        <v>1106.5540000000001</v>
      </c>
      <c r="E17">
        <f t="shared" si="0"/>
        <v>31.33411986376397</v>
      </c>
      <c r="F17">
        <v>14</v>
      </c>
      <c r="G17">
        <f t="shared" si="1"/>
        <v>0.7</v>
      </c>
      <c r="H17" s="2">
        <f t="shared" si="2"/>
        <v>1.4285714285714286</v>
      </c>
    </row>
    <row r="18" spans="1:8" x14ac:dyDescent="0.2">
      <c r="A18">
        <v>2021</v>
      </c>
      <c r="B18" s="1">
        <v>44193.736111111109</v>
      </c>
      <c r="C18">
        <v>944.95</v>
      </c>
      <c r="E18">
        <f t="shared" si="0"/>
        <v>26.758004187110402</v>
      </c>
      <c r="F18">
        <v>15</v>
      </c>
      <c r="G18">
        <f t="shared" si="1"/>
        <v>0.75</v>
      </c>
      <c r="H18" s="3">
        <f t="shared" si="2"/>
        <v>1.3333333333333333</v>
      </c>
    </row>
    <row r="19" spans="1:8" x14ac:dyDescent="0.2">
      <c r="A19">
        <v>2014</v>
      </c>
      <c r="B19" s="1">
        <v>41698.442800925928</v>
      </c>
      <c r="C19">
        <v>854.10400000000004</v>
      </c>
      <c r="E19">
        <f t="shared" si="0"/>
        <v>24.185531941613569</v>
      </c>
      <c r="F19">
        <v>16</v>
      </c>
      <c r="G19">
        <f t="shared" si="1"/>
        <v>0.8</v>
      </c>
      <c r="H19" s="2">
        <f t="shared" si="2"/>
        <v>1.25</v>
      </c>
    </row>
    <row r="20" spans="1:8" x14ac:dyDescent="0.2">
      <c r="A20">
        <v>2006</v>
      </c>
      <c r="B20" s="1">
        <v>38787.504571759258</v>
      </c>
      <c r="C20">
        <v>760.12900000000002</v>
      </c>
      <c r="E20">
        <f t="shared" si="0"/>
        <v>21.52445628313037</v>
      </c>
      <c r="F20">
        <v>17</v>
      </c>
      <c r="G20">
        <f t="shared" si="1"/>
        <v>0.85</v>
      </c>
      <c r="H20" s="2">
        <f t="shared" si="2"/>
        <v>1.1764705882352942</v>
      </c>
    </row>
    <row r="21" spans="1:8" x14ac:dyDescent="0.2">
      <c r="A21">
        <v>2012</v>
      </c>
      <c r="B21" s="1">
        <v>40867.728275462963</v>
      </c>
      <c r="C21">
        <v>660.14499999999998</v>
      </c>
      <c r="E21">
        <f t="shared" si="0"/>
        <v>18.693224693475841</v>
      </c>
      <c r="F21">
        <v>18</v>
      </c>
      <c r="G21">
        <f t="shared" si="1"/>
        <v>0.9</v>
      </c>
      <c r="H21" s="2">
        <f t="shared" si="2"/>
        <v>1.1111111111111112</v>
      </c>
    </row>
    <row r="22" spans="1:8" x14ac:dyDescent="0.2">
      <c r="A22">
        <v>2013</v>
      </c>
      <c r="B22" s="1">
        <v>41267.335636574076</v>
      </c>
      <c r="C22">
        <v>559.29600000000005</v>
      </c>
      <c r="E22">
        <f t="shared" si="0"/>
        <v>15.837499031519235</v>
      </c>
      <c r="F22">
        <v>19</v>
      </c>
      <c r="G22">
        <f t="shared" si="1"/>
        <v>0.95</v>
      </c>
      <c r="H22" s="2">
        <f t="shared" si="2"/>
        <v>1.0526315789473684</v>
      </c>
    </row>
    <row r="24" spans="1:8" x14ac:dyDescent="0.2">
      <c r="A24" t="s">
        <v>11</v>
      </c>
    </row>
    <row r="25" spans="1:8" x14ac:dyDescent="0.2">
      <c r="A25" t="s">
        <v>9</v>
      </c>
      <c r="B25" t="s">
        <v>9</v>
      </c>
      <c r="C25" t="s">
        <v>7</v>
      </c>
    </row>
    <row r="26" spans="1:8" x14ac:dyDescent="0.2">
      <c r="A26">
        <v>0.05</v>
      </c>
      <c r="B26">
        <v>4.7619047619047619</v>
      </c>
      <c r="C26">
        <v>187.52494685077556</v>
      </c>
    </row>
    <row r="27" spans="1:8" x14ac:dyDescent="0.2">
      <c r="A27">
        <v>0.1</v>
      </c>
      <c r="B27">
        <v>9.5238095238095237</v>
      </c>
      <c r="C27">
        <v>135.78092178574235</v>
      </c>
    </row>
    <row r="28" spans="1:8" x14ac:dyDescent="0.2">
      <c r="A28">
        <v>0.15</v>
      </c>
      <c r="B28">
        <v>14.285714285714285</v>
      </c>
      <c r="C28">
        <v>121.7026351655977</v>
      </c>
    </row>
    <row r="29" spans="1:8" x14ac:dyDescent="0.2">
      <c r="A29">
        <v>0.2</v>
      </c>
      <c r="B29">
        <v>19.047619047619047</v>
      </c>
      <c r="C29">
        <v>119.67143944270695</v>
      </c>
    </row>
    <row r="30" spans="1:8" x14ac:dyDescent="0.2">
      <c r="A30">
        <v>0.25</v>
      </c>
      <c r="B30">
        <v>23.809523809523807</v>
      </c>
      <c r="C30">
        <v>114.759712500245</v>
      </c>
    </row>
    <row r="31" spans="1:8" x14ac:dyDescent="0.2">
      <c r="A31">
        <v>0.3</v>
      </c>
      <c r="B31">
        <v>28.571428571428569</v>
      </c>
      <c r="C31">
        <v>93.492401501016573</v>
      </c>
    </row>
    <row r="32" spans="1:8" x14ac:dyDescent="0.2">
      <c r="A32">
        <v>0.35</v>
      </c>
      <c r="B32">
        <v>33.333333333333329</v>
      </c>
      <c r="C32">
        <v>68.526768752639995</v>
      </c>
    </row>
    <row r="33" spans="1:3" x14ac:dyDescent="0.2">
      <c r="A33">
        <v>0.4</v>
      </c>
      <c r="B33">
        <v>38.095238095238095</v>
      </c>
      <c r="C33">
        <v>67.762327162042368</v>
      </c>
    </row>
    <row r="34" spans="1:3" x14ac:dyDescent="0.2">
      <c r="A34">
        <v>0.45</v>
      </c>
      <c r="B34">
        <v>42.857142857142854</v>
      </c>
      <c r="C34">
        <v>66.152344532207621</v>
      </c>
    </row>
    <row r="35" spans="1:3" x14ac:dyDescent="0.2">
      <c r="A35">
        <v>0.5</v>
      </c>
      <c r="B35">
        <v>47.619047619047613</v>
      </c>
      <c r="C35">
        <v>56.4754869620905</v>
      </c>
    </row>
    <row r="36" spans="1:3" x14ac:dyDescent="0.2">
      <c r="A36">
        <v>0.55000000000000004</v>
      </c>
      <c r="B36">
        <v>52.380952380952387</v>
      </c>
      <c r="C36">
        <v>52.958902734369794</v>
      </c>
    </row>
    <row r="37" spans="1:3" x14ac:dyDescent="0.2">
      <c r="A37">
        <v>0.6</v>
      </c>
      <c r="B37">
        <v>57.142857142857139</v>
      </c>
      <c r="C37">
        <v>51.511373853433348</v>
      </c>
    </row>
    <row r="38" spans="1:3" x14ac:dyDescent="0.2">
      <c r="A38">
        <v>0.65</v>
      </c>
      <c r="B38">
        <v>61.904761904761905</v>
      </c>
      <c r="C38">
        <v>36.438118194585599</v>
      </c>
    </row>
    <row r="39" spans="1:3" x14ac:dyDescent="0.2">
      <c r="A39">
        <v>0.7</v>
      </c>
      <c r="B39">
        <v>66.666666666666657</v>
      </c>
      <c r="C39">
        <v>31.33411986376397</v>
      </c>
    </row>
    <row r="40" spans="1:3" x14ac:dyDescent="0.2">
      <c r="A40">
        <v>0.75</v>
      </c>
      <c r="B40">
        <v>71.428571428571431</v>
      </c>
      <c r="C40">
        <v>26.758004187110402</v>
      </c>
    </row>
    <row r="41" spans="1:3" x14ac:dyDescent="0.2">
      <c r="A41">
        <v>0.8</v>
      </c>
      <c r="B41">
        <v>76.19047619047619</v>
      </c>
      <c r="C41">
        <v>24.185531941613569</v>
      </c>
    </row>
    <row r="42" spans="1:3" x14ac:dyDescent="0.2">
      <c r="A42">
        <v>0.85</v>
      </c>
      <c r="B42">
        <v>80.952380952380949</v>
      </c>
      <c r="C42">
        <v>21.52445628313037</v>
      </c>
    </row>
    <row r="43" spans="1:3" x14ac:dyDescent="0.2">
      <c r="A43">
        <v>0.9</v>
      </c>
      <c r="B43">
        <v>85.714285714285708</v>
      </c>
      <c r="C43">
        <v>18.693224693475841</v>
      </c>
    </row>
    <row r="44" spans="1:3" x14ac:dyDescent="0.2">
      <c r="A44">
        <v>0.95</v>
      </c>
      <c r="B44">
        <v>90.476190476190482</v>
      </c>
      <c r="C44">
        <v>15.837499031519235</v>
      </c>
    </row>
  </sheetData>
  <autoFilter ref="A3:H3" xr:uid="{D4BD35BD-378F-E544-A76B-80EDD5DCEEA1}">
    <sortState xmlns:xlrd2="http://schemas.microsoft.com/office/spreadsheetml/2017/richdata2" ref="A4:H22">
      <sortCondition descending="1" ref="C3:C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2A49-E180-4648-83C1-FABDF4FAC1E6}">
  <dimension ref="A1:H46"/>
  <sheetViews>
    <sheetView tabSelected="1" topLeftCell="A2" workbookViewId="0">
      <selection activeCell="P14" sqref="P14"/>
    </sheetView>
  </sheetViews>
  <sheetFormatPr baseColWidth="10" defaultRowHeight="16" x14ac:dyDescent="0.2"/>
  <cols>
    <col min="2" max="2" width="15.5" customWidth="1"/>
    <col min="4" max="4" width="23.1640625" customWidth="1"/>
  </cols>
  <sheetData>
    <row r="1" spans="1:8" x14ac:dyDescent="0.2">
      <c r="A1" t="s">
        <v>5</v>
      </c>
      <c r="B1">
        <f>COUNT(A4:A23)</f>
        <v>20</v>
      </c>
    </row>
    <row r="3" spans="1:8" x14ac:dyDescent="0.2">
      <c r="A3" t="s">
        <v>0</v>
      </c>
      <c r="B3" t="s">
        <v>1</v>
      </c>
      <c r="C3" t="s">
        <v>2</v>
      </c>
      <c r="D3" t="s">
        <v>6</v>
      </c>
      <c r="E3" t="s">
        <v>7</v>
      </c>
      <c r="F3" t="s">
        <v>8</v>
      </c>
      <c r="G3" t="s">
        <v>9</v>
      </c>
      <c r="H3" t="s">
        <v>10</v>
      </c>
    </row>
    <row r="4" spans="1:8" x14ac:dyDescent="0.2">
      <c r="A4">
        <v>2011</v>
      </c>
      <c r="B4" s="1">
        <v>40534.22384259259</v>
      </c>
      <c r="C4">
        <v>37105.305</v>
      </c>
      <c r="D4" t="s">
        <v>4</v>
      </c>
      <c r="E4">
        <f t="shared" ref="E4:E23" si="0">C4*0.028316846592</f>
        <v>1050.7052294343705</v>
      </c>
      <c r="F4">
        <v>1</v>
      </c>
      <c r="G4">
        <f>F4/($B$1+1)</f>
        <v>4.7619047619047616E-2</v>
      </c>
      <c r="H4" s="2">
        <f>1/G4</f>
        <v>21</v>
      </c>
    </row>
    <row r="5" spans="1:8" x14ac:dyDescent="0.2">
      <c r="A5">
        <v>2016</v>
      </c>
      <c r="B5" s="1">
        <v>42626.378310185188</v>
      </c>
      <c r="C5">
        <v>36000</v>
      </c>
      <c r="D5" t="s">
        <v>4</v>
      </c>
      <c r="E5">
        <f t="shared" si="0"/>
        <v>1019.406477312</v>
      </c>
      <c r="F5">
        <v>2</v>
      </c>
      <c r="G5">
        <f t="shared" ref="G5:G23" si="1">F5/($B$1+1)</f>
        <v>9.5238095238095233E-2</v>
      </c>
      <c r="H5" s="2">
        <f t="shared" ref="H5:H23" si="2">1/G5</f>
        <v>10.5</v>
      </c>
    </row>
    <row r="6" spans="1:8" x14ac:dyDescent="0.2">
      <c r="A6">
        <v>2010</v>
      </c>
      <c r="B6" s="1">
        <v>40196.649953703702</v>
      </c>
      <c r="C6">
        <v>21857.010999999999</v>
      </c>
      <c r="D6" t="s">
        <v>4</v>
      </c>
      <c r="E6">
        <f t="shared" si="0"/>
        <v>618.92162744665654</v>
      </c>
      <c r="F6">
        <v>3</v>
      </c>
      <c r="G6">
        <f t="shared" si="1"/>
        <v>0.14285714285714285</v>
      </c>
      <c r="H6" s="2">
        <f t="shared" si="2"/>
        <v>7</v>
      </c>
    </row>
    <row r="7" spans="1:8" x14ac:dyDescent="0.2">
      <c r="A7">
        <v>2017</v>
      </c>
      <c r="B7" s="1">
        <v>42757.761493055557</v>
      </c>
      <c r="C7">
        <v>16694.045999999998</v>
      </c>
      <c r="D7" t="s">
        <v>4</v>
      </c>
      <c r="E7">
        <f t="shared" si="0"/>
        <v>472.72273958179119</v>
      </c>
      <c r="F7">
        <v>4</v>
      </c>
      <c r="G7">
        <f t="shared" si="1"/>
        <v>0.19047619047619047</v>
      </c>
      <c r="H7" s="2">
        <f t="shared" si="2"/>
        <v>5.25</v>
      </c>
    </row>
    <row r="8" spans="1:8" x14ac:dyDescent="0.2">
      <c r="A8">
        <v>2019</v>
      </c>
      <c r="B8" s="1">
        <v>43510.309027777781</v>
      </c>
      <c r="C8">
        <v>15256.816000000001</v>
      </c>
      <c r="D8" t="s">
        <v>3</v>
      </c>
      <c r="E8">
        <f t="shared" si="0"/>
        <v>432.02491815437111</v>
      </c>
      <c r="F8">
        <v>5</v>
      </c>
      <c r="G8">
        <f t="shared" si="1"/>
        <v>0.23809523809523808</v>
      </c>
      <c r="H8" s="2">
        <f t="shared" si="2"/>
        <v>4.2</v>
      </c>
    </row>
    <row r="9" spans="1:8" x14ac:dyDescent="0.2">
      <c r="A9">
        <v>2005</v>
      </c>
      <c r="B9" s="1">
        <v>38402.47142361111</v>
      </c>
      <c r="C9">
        <v>13816.466</v>
      </c>
      <c r="D9" t="s">
        <v>4</v>
      </c>
      <c r="E9">
        <f t="shared" si="0"/>
        <v>391.2387481655839</v>
      </c>
      <c r="F9">
        <v>6</v>
      </c>
      <c r="G9">
        <f t="shared" si="1"/>
        <v>0.2857142857142857</v>
      </c>
      <c r="H9" s="2">
        <f t="shared" si="2"/>
        <v>3.5</v>
      </c>
    </row>
    <row r="10" spans="1:8" x14ac:dyDescent="0.2">
      <c r="A10">
        <v>2022</v>
      </c>
      <c r="B10" s="1">
        <v>44544.548611111109</v>
      </c>
      <c r="C10">
        <v>12158.133</v>
      </c>
      <c r="D10" t="s">
        <v>3</v>
      </c>
      <c r="E10">
        <f t="shared" si="0"/>
        <v>344.27998700613273</v>
      </c>
      <c r="F10">
        <v>7</v>
      </c>
      <c r="G10">
        <f t="shared" si="1"/>
        <v>0.33333333333333331</v>
      </c>
      <c r="H10" s="2">
        <f t="shared" si="2"/>
        <v>3</v>
      </c>
    </row>
    <row r="11" spans="1:8" x14ac:dyDescent="0.2">
      <c r="A11">
        <v>2023</v>
      </c>
      <c r="B11" s="1">
        <v>45000.267361111109</v>
      </c>
      <c r="C11">
        <v>10475.031000000001</v>
      </c>
      <c r="D11" t="s">
        <v>3</v>
      </c>
      <c r="E11">
        <f t="shared" si="0"/>
        <v>296.61984587344438</v>
      </c>
      <c r="F11">
        <v>8</v>
      </c>
      <c r="G11">
        <f t="shared" si="1"/>
        <v>0.38095238095238093</v>
      </c>
      <c r="H11" s="2">
        <f t="shared" si="2"/>
        <v>2.625</v>
      </c>
    </row>
    <row r="12" spans="1:8" x14ac:dyDescent="0.2">
      <c r="A12">
        <v>2004</v>
      </c>
      <c r="B12" s="1">
        <v>38043.218738425923</v>
      </c>
      <c r="C12">
        <v>7453.0060000000003</v>
      </c>
      <c r="D12" t="s">
        <v>4</v>
      </c>
      <c r="E12">
        <f t="shared" si="0"/>
        <v>211.04562755125556</v>
      </c>
      <c r="F12">
        <v>9</v>
      </c>
      <c r="G12">
        <f t="shared" si="1"/>
        <v>0.42857142857142855</v>
      </c>
      <c r="H12" s="2">
        <f t="shared" si="2"/>
        <v>2.3333333333333335</v>
      </c>
    </row>
    <row r="13" spans="1:8" x14ac:dyDescent="0.2">
      <c r="A13">
        <v>2009</v>
      </c>
      <c r="B13" s="1">
        <v>39797.456921296296</v>
      </c>
      <c r="C13">
        <v>7204.5389999999998</v>
      </c>
      <c r="D13" t="s">
        <v>4</v>
      </c>
      <c r="E13">
        <f t="shared" si="0"/>
        <v>204.00982562908109</v>
      </c>
      <c r="F13">
        <v>10</v>
      </c>
      <c r="G13">
        <f t="shared" si="1"/>
        <v>0.47619047619047616</v>
      </c>
      <c r="H13" s="2">
        <f t="shared" si="2"/>
        <v>2.1</v>
      </c>
    </row>
    <row r="14" spans="1:8" x14ac:dyDescent="0.2">
      <c r="A14">
        <v>2014</v>
      </c>
      <c r="B14" s="1">
        <v>41698.452002314814</v>
      </c>
      <c r="C14">
        <v>6003.5730000000003</v>
      </c>
      <c r="D14" t="s">
        <v>4</v>
      </c>
      <c r="E14">
        <f t="shared" si="0"/>
        <v>170.00225564487323</v>
      </c>
      <c r="F14">
        <v>11</v>
      </c>
      <c r="G14">
        <f t="shared" si="1"/>
        <v>0.52380952380952384</v>
      </c>
      <c r="H14" s="2">
        <f t="shared" si="2"/>
        <v>1.9090909090909089</v>
      </c>
    </row>
    <row r="15" spans="1:8" x14ac:dyDescent="0.2">
      <c r="A15">
        <v>2008</v>
      </c>
      <c r="B15" s="1">
        <v>39452.141435185185</v>
      </c>
      <c r="C15">
        <v>5103.3469999999998</v>
      </c>
      <c r="D15" t="s">
        <v>4</v>
      </c>
      <c r="E15">
        <f t="shared" si="0"/>
        <v>144.51069410474341</v>
      </c>
      <c r="F15">
        <v>12</v>
      </c>
      <c r="G15">
        <f t="shared" si="1"/>
        <v>0.5714285714285714</v>
      </c>
      <c r="H15" s="2">
        <f t="shared" si="2"/>
        <v>1.75</v>
      </c>
    </row>
    <row r="16" spans="1:8" x14ac:dyDescent="0.2">
      <c r="A16">
        <v>2020</v>
      </c>
      <c r="B16" s="1">
        <v>43825.28125</v>
      </c>
      <c r="C16">
        <v>4964.6220000000003</v>
      </c>
      <c r="D16" t="s">
        <v>3</v>
      </c>
      <c r="E16">
        <f t="shared" si="0"/>
        <v>140.58243956126825</v>
      </c>
      <c r="F16">
        <v>13</v>
      </c>
      <c r="G16">
        <f t="shared" si="1"/>
        <v>0.61904761904761907</v>
      </c>
      <c r="H16" s="2">
        <f t="shared" si="2"/>
        <v>1.6153846153846154</v>
      </c>
    </row>
    <row r="17" spans="1:8" x14ac:dyDescent="0.2">
      <c r="A17">
        <v>2015</v>
      </c>
      <c r="B17" s="1">
        <v>41985.517372685186</v>
      </c>
      <c r="C17">
        <v>4561.2219999999998</v>
      </c>
      <c r="D17" t="s">
        <v>4</v>
      </c>
      <c r="E17">
        <f t="shared" si="0"/>
        <v>129.15942364605542</v>
      </c>
      <c r="F17">
        <v>14</v>
      </c>
      <c r="G17">
        <f t="shared" si="1"/>
        <v>0.66666666666666663</v>
      </c>
      <c r="H17" s="2">
        <f t="shared" si="2"/>
        <v>1.5</v>
      </c>
    </row>
    <row r="18" spans="1:8" x14ac:dyDescent="0.2">
      <c r="A18">
        <v>2006</v>
      </c>
      <c r="B18" s="1">
        <v>38811.651655092595</v>
      </c>
      <c r="C18">
        <v>4043.9659999999999</v>
      </c>
      <c r="D18" t="s">
        <v>4</v>
      </c>
      <c r="E18">
        <f t="shared" si="0"/>
        <v>114.51236484526387</v>
      </c>
      <c r="F18">
        <v>15</v>
      </c>
      <c r="G18">
        <f t="shared" si="1"/>
        <v>0.7142857142857143</v>
      </c>
      <c r="H18" s="2">
        <f t="shared" si="2"/>
        <v>1.4</v>
      </c>
    </row>
    <row r="19" spans="1:8" x14ac:dyDescent="0.2">
      <c r="A19">
        <v>2012</v>
      </c>
      <c r="B19" s="1">
        <v>41012.659120370372</v>
      </c>
      <c r="C19">
        <v>2539.8139999999999</v>
      </c>
      <c r="D19" t="s">
        <v>4</v>
      </c>
      <c r="E19">
        <f t="shared" si="0"/>
        <v>71.919523410213884</v>
      </c>
      <c r="F19">
        <v>16</v>
      </c>
      <c r="G19">
        <f t="shared" si="1"/>
        <v>0.76190476190476186</v>
      </c>
      <c r="H19" s="2">
        <f t="shared" si="2"/>
        <v>1.3125</v>
      </c>
    </row>
    <row r="20" spans="1:8" x14ac:dyDescent="0.2">
      <c r="A20">
        <v>2021</v>
      </c>
      <c r="B20" s="1">
        <v>44225.232638888891</v>
      </c>
      <c r="C20">
        <v>1873.202</v>
      </c>
      <c r="D20" t="s">
        <v>3</v>
      </c>
      <c r="E20">
        <f t="shared" si="0"/>
        <v>53.043173669827588</v>
      </c>
      <c r="F20">
        <v>17</v>
      </c>
      <c r="G20">
        <f t="shared" si="1"/>
        <v>0.80952380952380953</v>
      </c>
      <c r="H20" s="3">
        <f t="shared" si="2"/>
        <v>1.2352941176470589</v>
      </c>
    </row>
    <row r="21" spans="1:8" x14ac:dyDescent="0.2">
      <c r="A21">
        <v>2007</v>
      </c>
      <c r="B21" s="1">
        <v>39347.114432870374</v>
      </c>
      <c r="C21">
        <v>1631.2280000000001</v>
      </c>
      <c r="D21" t="s">
        <v>4</v>
      </c>
      <c r="E21">
        <f t="shared" si="0"/>
        <v>46.191233032574978</v>
      </c>
      <c r="F21">
        <v>18</v>
      </c>
      <c r="G21">
        <f t="shared" si="1"/>
        <v>0.8571428571428571</v>
      </c>
      <c r="H21" s="3">
        <f t="shared" si="2"/>
        <v>1.1666666666666667</v>
      </c>
    </row>
    <row r="22" spans="1:8" x14ac:dyDescent="0.2">
      <c r="A22">
        <v>2018</v>
      </c>
      <c r="B22" s="1">
        <v>43109.739976851852</v>
      </c>
      <c r="C22">
        <v>1614.134</v>
      </c>
      <c r="D22" t="s">
        <v>4</v>
      </c>
      <c r="E22">
        <f t="shared" si="0"/>
        <v>45.707184856931327</v>
      </c>
      <c r="F22">
        <v>19</v>
      </c>
      <c r="G22">
        <f t="shared" si="1"/>
        <v>0.90476190476190477</v>
      </c>
      <c r="H22" s="3">
        <f t="shared" si="2"/>
        <v>1.1052631578947367</v>
      </c>
    </row>
    <row r="23" spans="1:8" x14ac:dyDescent="0.2">
      <c r="A23">
        <v>2013</v>
      </c>
      <c r="B23" s="1">
        <v>41538.611689814818</v>
      </c>
      <c r="C23">
        <v>1571.204</v>
      </c>
      <c r="D23" t="s">
        <v>4</v>
      </c>
      <c r="E23">
        <f t="shared" si="0"/>
        <v>44.491542632736767</v>
      </c>
      <c r="F23">
        <v>20</v>
      </c>
      <c r="G23">
        <f t="shared" si="1"/>
        <v>0.95238095238095233</v>
      </c>
      <c r="H23" s="3">
        <f t="shared" si="2"/>
        <v>1.05</v>
      </c>
    </row>
    <row r="25" spans="1:8" x14ac:dyDescent="0.2">
      <c r="A25" t="s">
        <v>11</v>
      </c>
    </row>
    <row r="26" spans="1:8" x14ac:dyDescent="0.2">
      <c r="A26" t="s">
        <v>9</v>
      </c>
      <c r="B26" t="s">
        <v>9</v>
      </c>
      <c r="C26" t="s">
        <v>7</v>
      </c>
    </row>
    <row r="27" spans="1:8" x14ac:dyDescent="0.2">
      <c r="A27">
        <v>4.7619047619047616E-2</v>
      </c>
      <c r="B27">
        <v>4.7619047619047619</v>
      </c>
      <c r="C27">
        <v>1050.7052294343705</v>
      </c>
    </row>
    <row r="28" spans="1:8" x14ac:dyDescent="0.2">
      <c r="A28">
        <v>9.5238095238095233E-2</v>
      </c>
      <c r="B28">
        <v>9.5238095238095237</v>
      </c>
      <c r="C28">
        <v>1019.406477312</v>
      </c>
    </row>
    <row r="29" spans="1:8" x14ac:dyDescent="0.2">
      <c r="A29">
        <v>0.14285714285714285</v>
      </c>
      <c r="B29">
        <v>14.285714285714285</v>
      </c>
      <c r="C29">
        <v>618.92162744665654</v>
      </c>
    </row>
    <row r="30" spans="1:8" x14ac:dyDescent="0.2">
      <c r="A30">
        <v>0.19047619047619047</v>
      </c>
      <c r="B30">
        <v>19.047619047619047</v>
      </c>
      <c r="C30">
        <v>472.72273958179119</v>
      </c>
    </row>
    <row r="31" spans="1:8" x14ac:dyDescent="0.2">
      <c r="A31">
        <v>0.23809523809523808</v>
      </c>
      <c r="B31">
        <v>23.809523809523807</v>
      </c>
      <c r="C31">
        <v>432.02491815437111</v>
      </c>
    </row>
    <row r="32" spans="1:8" x14ac:dyDescent="0.2">
      <c r="A32">
        <v>0.2857142857142857</v>
      </c>
      <c r="B32">
        <v>28.571428571428569</v>
      </c>
      <c r="C32">
        <v>391.2387481655839</v>
      </c>
    </row>
    <row r="33" spans="1:4" x14ac:dyDescent="0.2">
      <c r="A33">
        <v>0.33333333333333331</v>
      </c>
      <c r="B33">
        <v>33.333333333333329</v>
      </c>
      <c r="C33">
        <v>344.27998700613273</v>
      </c>
    </row>
    <row r="34" spans="1:4" x14ac:dyDescent="0.2">
      <c r="A34">
        <v>0.38095238095238093</v>
      </c>
      <c r="B34">
        <v>38.095238095238095</v>
      </c>
      <c r="C34">
        <v>296.61984587344438</v>
      </c>
    </row>
    <row r="35" spans="1:4" x14ac:dyDescent="0.2">
      <c r="A35">
        <v>0.42857142857142855</v>
      </c>
      <c r="B35">
        <v>42.857142857142854</v>
      </c>
      <c r="C35">
        <v>211.04562755125556</v>
      </c>
    </row>
    <row r="36" spans="1:4" x14ac:dyDescent="0.2">
      <c r="A36">
        <v>0.47619047619047616</v>
      </c>
      <c r="B36">
        <v>47.619047619047613</v>
      </c>
      <c r="C36">
        <v>204.00982562908109</v>
      </c>
      <c r="D36">
        <f>SLOPE(C36:C37,B36:B37)</f>
        <v>-7.1415896966836341</v>
      </c>
    </row>
    <row r="37" spans="1:4" x14ac:dyDescent="0.2">
      <c r="A37">
        <v>0.52380952380952384</v>
      </c>
      <c r="B37">
        <v>52.380952380952387</v>
      </c>
      <c r="C37">
        <v>170.00225564487323</v>
      </c>
      <c r="D37">
        <f>INTERCEPT(C36:C37,B36:B37)</f>
        <v>544.08552547115892</v>
      </c>
    </row>
    <row r="38" spans="1:4" x14ac:dyDescent="0.2">
      <c r="A38">
        <v>0.5714285714285714</v>
      </c>
      <c r="B38">
        <v>57.142857142857139</v>
      </c>
      <c r="C38">
        <v>144.51069410474341</v>
      </c>
      <c r="D38" s="4">
        <f>(50*D36)+D37</f>
        <v>187.00604063697722</v>
      </c>
    </row>
    <row r="39" spans="1:4" x14ac:dyDescent="0.2">
      <c r="A39">
        <v>0.61904761904761907</v>
      </c>
      <c r="B39">
        <v>61.904761904761905</v>
      </c>
      <c r="C39">
        <v>140.58243956126825</v>
      </c>
    </row>
    <row r="40" spans="1:4" x14ac:dyDescent="0.2">
      <c r="A40">
        <v>0.66666666666666663</v>
      </c>
      <c r="B40">
        <v>66.666666666666657</v>
      </c>
      <c r="C40">
        <v>129.15942364605542</v>
      </c>
    </row>
    <row r="41" spans="1:4" x14ac:dyDescent="0.2">
      <c r="A41">
        <v>0.7142857142857143</v>
      </c>
      <c r="B41">
        <v>71.428571428571431</v>
      </c>
      <c r="C41">
        <v>114.51236484526387</v>
      </c>
    </row>
    <row r="42" spans="1:4" x14ac:dyDescent="0.2">
      <c r="A42">
        <v>0.76190476190476186</v>
      </c>
      <c r="B42">
        <v>76.19047619047619</v>
      </c>
      <c r="C42">
        <v>71.919523410213884</v>
      </c>
    </row>
    <row r="43" spans="1:4" x14ac:dyDescent="0.2">
      <c r="A43">
        <v>0.80952380952380953</v>
      </c>
      <c r="B43">
        <v>80.952380952380949</v>
      </c>
      <c r="C43">
        <v>53.043173669827588</v>
      </c>
    </row>
    <row r="44" spans="1:4" x14ac:dyDescent="0.2">
      <c r="A44">
        <v>0.8571428571428571</v>
      </c>
      <c r="B44">
        <v>85.714285714285708</v>
      </c>
      <c r="C44">
        <v>46.191233032574978</v>
      </c>
    </row>
    <row r="45" spans="1:4" x14ac:dyDescent="0.2">
      <c r="A45">
        <v>0.90476190476190477</v>
      </c>
      <c r="B45">
        <v>90.476190476190482</v>
      </c>
      <c r="C45">
        <v>45.707184856931327</v>
      </c>
    </row>
    <row r="46" spans="1:4" x14ac:dyDescent="0.2">
      <c r="A46">
        <v>0.95238095238095233</v>
      </c>
      <c r="B46">
        <v>95.238095238095227</v>
      </c>
      <c r="C46">
        <v>44.491542632736767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SAD_2004-2023</vt:lpstr>
      <vt:lpstr>SDC_2004-2023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Murphy-Hagan</dc:creator>
  <cp:lastModifiedBy>Clare Murphy-Hagan</cp:lastModifiedBy>
  <dcterms:created xsi:type="dcterms:W3CDTF">2024-03-25T15:04:35Z</dcterms:created>
  <dcterms:modified xsi:type="dcterms:W3CDTF">2024-12-06T05:50:29Z</dcterms:modified>
</cp:coreProperties>
</file>