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remurphy-hagan/Desktop/Papers/Sediment Paper/Code/"/>
    </mc:Choice>
  </mc:AlternateContent>
  <xr:revisionPtr revIDLastSave="0" documentId="13_ncr:1_{C093FC56-FDAA-CF4C-A166-62AB70BBFC79}" xr6:coauthVersionLast="47" xr6:coauthVersionMax="47" xr10:uidLastSave="{00000000-0000-0000-0000-000000000000}"/>
  <bookViews>
    <workbookView xWindow="420" yWindow="1660" windowWidth="24980" windowHeight="17140" xr2:uid="{F2D2D50D-E8C3-D24C-8A19-BBB6293C16CE}"/>
  </bookViews>
  <sheets>
    <sheet name="Table S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1" l="1"/>
  <c r="P30" i="1"/>
  <c r="O30" i="1"/>
  <c r="M30" i="1"/>
  <c r="L30" i="1"/>
  <c r="K30" i="1"/>
  <c r="I30" i="1"/>
  <c r="H30" i="1"/>
  <c r="G30" i="1"/>
  <c r="Q29" i="1"/>
  <c r="P29" i="1"/>
  <c r="O29" i="1"/>
  <c r="Q28" i="1"/>
  <c r="P28" i="1"/>
  <c r="O28" i="1"/>
  <c r="Q27" i="1"/>
  <c r="P27" i="1"/>
  <c r="O27" i="1"/>
  <c r="M29" i="1"/>
  <c r="L29" i="1"/>
  <c r="K29" i="1"/>
  <c r="M28" i="1"/>
  <c r="L28" i="1"/>
  <c r="K28" i="1"/>
  <c r="M27" i="1"/>
  <c r="L27" i="1"/>
  <c r="K27" i="1"/>
  <c r="H27" i="1"/>
  <c r="I27" i="1"/>
  <c r="H28" i="1"/>
  <c r="I28" i="1"/>
  <c r="H29" i="1"/>
  <c r="I29" i="1"/>
  <c r="G28" i="1"/>
  <c r="G29" i="1"/>
  <c r="G27" i="1"/>
  <c r="P16" i="1"/>
  <c r="P25" i="1" s="1"/>
  <c r="O16" i="1"/>
  <c r="O25" i="1" s="1"/>
  <c r="P15" i="1"/>
  <c r="P24" i="1" s="1"/>
  <c r="O15" i="1"/>
  <c r="Q15" i="1" s="1"/>
  <c r="P14" i="1"/>
  <c r="P23" i="1" s="1"/>
  <c r="O14" i="1"/>
  <c r="O23" i="1" s="1"/>
  <c r="P13" i="1"/>
  <c r="P22" i="1" s="1"/>
  <c r="O13" i="1"/>
  <c r="L16" i="1"/>
  <c r="L25" i="1" s="1"/>
  <c r="K16" i="1"/>
  <c r="K25" i="1" s="1"/>
  <c r="L15" i="1"/>
  <c r="L24" i="1" s="1"/>
  <c r="K15" i="1"/>
  <c r="K24" i="1" s="1"/>
  <c r="L14" i="1"/>
  <c r="L23" i="1" s="1"/>
  <c r="K14" i="1"/>
  <c r="K23" i="1" s="1"/>
  <c r="L13" i="1"/>
  <c r="L22" i="1" s="1"/>
  <c r="K13" i="1"/>
  <c r="M13" i="1" s="1"/>
  <c r="H14" i="1"/>
  <c r="H23" i="1" s="1"/>
  <c r="H15" i="1"/>
  <c r="H16" i="1"/>
  <c r="H25" i="1" s="1"/>
  <c r="G14" i="1"/>
  <c r="I14" i="1" s="1"/>
  <c r="G15" i="1"/>
  <c r="I15" i="1" s="1"/>
  <c r="G16" i="1"/>
  <c r="G25" i="1" s="1"/>
  <c r="H13" i="1"/>
  <c r="H22" i="1" s="1"/>
  <c r="G13" i="1"/>
  <c r="G22" i="1" s="1"/>
  <c r="H24" i="1"/>
  <c r="D14" i="1"/>
  <c r="D23" i="1" s="1"/>
  <c r="D15" i="1"/>
  <c r="D24" i="1" s="1"/>
  <c r="D16" i="1"/>
  <c r="D25" i="1" s="1"/>
  <c r="D13" i="1"/>
  <c r="D22" i="1" s="1"/>
  <c r="C14" i="1"/>
  <c r="C23" i="1" s="1"/>
  <c r="C15" i="1"/>
  <c r="C24" i="1" s="1"/>
  <c r="C16" i="1"/>
  <c r="C25" i="1" s="1"/>
  <c r="C13" i="1"/>
  <c r="C22" i="1" s="1"/>
  <c r="O24" i="1" l="1"/>
  <c r="Q13" i="1"/>
  <c r="O22" i="1"/>
  <c r="K22" i="1"/>
  <c r="G24" i="1"/>
  <c r="G23" i="1"/>
  <c r="I23" i="1" s="1"/>
  <c r="I13" i="1"/>
  <c r="M15" i="1"/>
  <c r="M16" i="1"/>
  <c r="Q14" i="1"/>
  <c r="M14" i="1"/>
  <c r="Q25" i="1"/>
  <c r="Q24" i="1"/>
  <c r="Q16" i="1"/>
  <c r="Q22" i="1"/>
  <c r="Q23" i="1"/>
  <c r="M22" i="1"/>
  <c r="M24" i="1"/>
  <c r="M23" i="1"/>
  <c r="M25" i="1"/>
  <c r="I16" i="1"/>
  <c r="I24" i="1"/>
  <c r="I22" i="1"/>
  <c r="I25" i="1"/>
  <c r="E22" i="1"/>
  <c r="E25" i="1"/>
  <c r="E24" i="1"/>
  <c r="E16" i="1"/>
  <c r="E15" i="1"/>
  <c r="E23" i="1"/>
  <c r="E14" i="1"/>
  <c r="E13" i="1"/>
  <c r="D33" i="1" l="1"/>
  <c r="C33" i="1"/>
  <c r="C32" i="1"/>
  <c r="D32" i="1"/>
  <c r="D31" i="1"/>
  <c r="C31" i="1"/>
</calcChain>
</file>

<file path=xl/sharedStrings.xml><?xml version="1.0" encoding="utf-8"?>
<sst xmlns="http://schemas.openxmlformats.org/spreadsheetml/2006/main" count="119" uniqueCount="41">
  <si>
    <t>Basin I/III</t>
  </si>
  <si>
    <t>Basin II</t>
  </si>
  <si>
    <t>Unit Dredge Area1</t>
  </si>
  <si>
    <t>WY 2021 Elevation Change</t>
  </si>
  <si>
    <t>Volumetric Change</t>
  </si>
  <si>
    <t>Basin Averages of Surface (0-5 cm) Sediment Subtidal Samples</t>
  </si>
  <si>
    <t>Sediment Dry Bulk Density</t>
  </si>
  <si>
    <t>Microplastic Concentration</t>
  </si>
  <si>
    <t>n/kg</t>
  </si>
  <si>
    <t>Non-Fibers only Concentration</t>
  </si>
  <si>
    <t>Fibers only Concentration</t>
  </si>
  <si>
    <t>TRWP only Concentration</t>
  </si>
  <si>
    <t>Water Year 2021 Microplastic Accumulation in Sedimentation Basins</t>
  </si>
  <si>
    <t>All Microplastics </t>
  </si>
  <si>
    <t>n</t>
  </si>
  <si>
    <t>Non-Fibers only </t>
  </si>
  <si>
    <t>Fibers only</t>
  </si>
  <si>
    <t>TRWP only</t>
  </si>
  <si>
    <t>MPCF All</t>
  </si>
  <si>
    <t>MPCF Non-Fibers</t>
  </si>
  <si>
    <t>MPCF Fibers</t>
  </si>
  <si>
    <t>Corrected Water Year 2021 Microplastic Accumulation in Sedimentation Basins</t>
  </si>
  <si>
    <t>Sum</t>
  </si>
  <si>
    <t>kg</t>
  </si>
  <si>
    <t>g/kg</t>
  </si>
  <si>
    <t>Min</t>
  </si>
  <si>
    <t>Max</t>
  </si>
  <si>
    <t>Microplastic Correction Factor (Percent positive matches to plastic in FTIR dataset)</t>
  </si>
  <si>
    <t>Count based Totals</t>
  </si>
  <si>
    <t>Mass based Totals (using Average Mass)</t>
  </si>
  <si>
    <t>Mass based Totals (using Min Mass)</t>
  </si>
  <si>
    <t>Mass based Totals (using Max Mass)</t>
  </si>
  <si>
    <r>
      <t>m</t>
    </r>
    <r>
      <rPr>
        <vertAlign val="superscript"/>
        <sz val="12"/>
        <color rgb="FF222222"/>
        <rFont val="Times New Roman"/>
        <family val="1"/>
      </rPr>
      <t>2</t>
    </r>
  </si>
  <si>
    <r>
      <t>m</t>
    </r>
    <r>
      <rPr>
        <vertAlign val="superscript"/>
        <sz val="12"/>
        <color rgb="FF222222"/>
        <rFont val="Times New Roman"/>
        <family val="1"/>
      </rPr>
      <t>3</t>
    </r>
  </si>
  <si>
    <r>
      <t>kg/</t>
    </r>
    <r>
      <rPr>
        <sz val="12"/>
        <color rgb="FF222222"/>
        <rFont val="Times New Roman"/>
        <family val="1"/>
      </rPr>
      <t>m</t>
    </r>
    <r>
      <rPr>
        <vertAlign val="superscript"/>
        <sz val="12"/>
        <color rgb="FF222222"/>
        <rFont val="Times New Roman"/>
        <family val="1"/>
      </rPr>
      <t>3</t>
    </r>
  </si>
  <si>
    <t>Fluvial Load</t>
  </si>
  <si>
    <t>All MP</t>
  </si>
  <si>
    <t>NF</t>
  </si>
  <si>
    <t>TRWPs</t>
  </si>
  <si>
    <t>Capture Efficiency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</si>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</sst>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000"/>
  </numFmts>
  <fonts count="13" x14ac:knownFonts="1">
    <font>
      <sz val="12"/>
      <color theme="1"/>
      <name val="Aptos Narrow"/>
      <family val="2"/>
      <scheme val="minor"/>
    </font>
    <font>
      <b/>
      <u/>
      <sz val="12"/>
      <color rgb="FF222222"/>
      <name val="Times New Roman"/>
      <family val="1"/>
    </font>
    <font>
      <sz val="12"/>
      <color rgb="FF22222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Aptos Narrow"/>
      <scheme val="minor"/>
    </font>
    <font>
      <i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rgb="FF222222"/>
      <name val="Times New Roman"/>
      <family val="1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50">
    <xf numFmtId="0" fontId="0" fillId="0" borderId="0" xfId="0"/>
    <xf numFmtId="0" fontId="2" fillId="0" borderId="4" xfId="0" applyFont="1" applyBorder="1"/>
    <xf numFmtId="11" fontId="2" fillId="0" borderId="0" xfId="0" applyNumberFormat="1" applyFont="1"/>
    <xf numFmtId="0" fontId="2" fillId="0" borderId="0" xfId="0" applyFont="1"/>
    <xf numFmtId="11" fontId="3" fillId="0" borderId="0" xfId="0" applyNumberFormat="1" applyFont="1"/>
    <xf numFmtId="0" fontId="3" fillId="0" borderId="4" xfId="0" applyFont="1" applyBorder="1"/>
    <xf numFmtId="0" fontId="3" fillId="0" borderId="0" xfId="0" applyFont="1"/>
    <xf numFmtId="1" fontId="3" fillId="0" borderId="0" xfId="0" applyNumberFormat="1" applyFont="1"/>
    <xf numFmtId="0" fontId="3" fillId="0" borderId="6" xfId="0" applyFont="1" applyBorder="1"/>
    <xf numFmtId="0" fontId="6" fillId="0" borderId="4" xfId="0" applyFont="1" applyBorder="1"/>
    <xf numFmtId="0" fontId="1" fillId="0" borderId="10" xfId="0" applyFont="1" applyBorder="1"/>
    <xf numFmtId="0" fontId="2" fillId="0" borderId="4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0" xfId="0" applyAlignment="1">
      <alignment horizontal="right"/>
    </xf>
    <xf numFmtId="164" fontId="3" fillId="0" borderId="0" xfId="0" applyNumberFormat="1" applyFont="1"/>
    <xf numFmtId="0" fontId="7" fillId="0" borderId="5" xfId="0" applyFont="1" applyBorder="1"/>
    <xf numFmtId="0" fontId="7" fillId="0" borderId="6" xfId="0" applyFont="1" applyBorder="1" applyAlignment="1">
      <alignment horizontal="right"/>
    </xf>
    <xf numFmtId="1" fontId="7" fillId="0" borderId="0" xfId="0" applyNumberFormat="1" applyFont="1"/>
    <xf numFmtId="164" fontId="7" fillId="0" borderId="0" xfId="0" applyNumberFormat="1" applyFont="1"/>
    <xf numFmtId="2" fontId="7" fillId="0" borderId="0" xfId="0" applyNumberFormat="1" applyFont="1"/>
    <xf numFmtId="11" fontId="7" fillId="0" borderId="5" xfId="0" applyNumberFormat="1" applyFont="1" applyBorder="1"/>
    <xf numFmtId="0" fontId="7" fillId="0" borderId="4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10" fillId="0" borderId="0" xfId="0" applyFont="1"/>
    <xf numFmtId="11" fontId="10" fillId="0" borderId="5" xfId="0" applyNumberFormat="1" applyFont="1" applyBorder="1"/>
    <xf numFmtId="0" fontId="10" fillId="0" borderId="4" xfId="0" applyFont="1" applyBorder="1" applyAlignment="1">
      <alignment horizontal="right"/>
    </xf>
    <xf numFmtId="11" fontId="7" fillId="0" borderId="0" xfId="0" applyNumberFormat="1" applyFont="1"/>
    <xf numFmtId="11" fontId="7" fillId="0" borderId="7" xfId="0" applyNumberFormat="1" applyFont="1" applyBorder="1"/>
    <xf numFmtId="11" fontId="7" fillId="0" borderId="8" xfId="0" applyNumberFormat="1" applyFont="1" applyBorder="1"/>
    <xf numFmtId="0" fontId="7" fillId="0" borderId="9" xfId="0" applyFont="1" applyBorder="1" applyAlignment="1">
      <alignment horizontal="right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11" fontId="0" fillId="0" borderId="0" xfId="0" applyNumberFormat="1"/>
    <xf numFmtId="9" fontId="0" fillId="0" borderId="0" xfId="1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8" fontId="5" fillId="0" borderId="0" xfId="0" applyNumberFormat="1" applyFont="1"/>
    <xf numFmtId="2" fontId="5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1AAF3-8A68-D84F-B5EA-C658E62A9F36}">
  <dimension ref="A1:Q34"/>
  <sheetViews>
    <sheetView tabSelected="1" workbookViewId="0">
      <selection activeCell="K33" sqref="K33"/>
    </sheetView>
  </sheetViews>
  <sheetFormatPr baseColWidth="10" defaultRowHeight="16" x14ac:dyDescent="0.2"/>
  <cols>
    <col min="1" max="1" width="27.6640625" customWidth="1"/>
    <col min="2" max="2" width="5.6640625" style="14" bestFit="1" customWidth="1"/>
    <col min="3" max="3" width="11.6640625" bestFit="1" customWidth="1"/>
    <col min="6" max="6" width="5.6640625" style="14" bestFit="1" customWidth="1"/>
    <col min="10" max="10" width="5.6640625" style="14" bestFit="1" customWidth="1"/>
    <col min="14" max="14" width="5.6640625" style="14" bestFit="1" customWidth="1"/>
  </cols>
  <sheetData>
    <row r="1" spans="1:17" x14ac:dyDescent="0.2">
      <c r="A1" s="16"/>
      <c r="B1" s="40" t="s">
        <v>28</v>
      </c>
      <c r="C1" s="41"/>
      <c r="D1" s="41"/>
      <c r="E1" s="42"/>
      <c r="F1" s="40" t="s">
        <v>29</v>
      </c>
      <c r="G1" s="41"/>
      <c r="H1" s="41"/>
      <c r="I1" s="41"/>
      <c r="J1" s="40" t="s">
        <v>30</v>
      </c>
      <c r="K1" s="41"/>
      <c r="L1" s="41"/>
      <c r="M1" s="41"/>
      <c r="N1" s="43" t="s">
        <v>31</v>
      </c>
      <c r="O1" s="44"/>
      <c r="P1" s="44"/>
      <c r="Q1" s="45"/>
    </row>
    <row r="2" spans="1:17" x14ac:dyDescent="0.2">
      <c r="A2" s="16"/>
      <c r="B2" s="30"/>
      <c r="C2" s="10" t="s">
        <v>0</v>
      </c>
      <c r="D2" s="10" t="s">
        <v>1</v>
      </c>
      <c r="E2" s="31" t="s">
        <v>22</v>
      </c>
      <c r="F2" s="30"/>
      <c r="G2" s="10" t="s">
        <v>0</v>
      </c>
      <c r="H2" s="10" t="s">
        <v>1</v>
      </c>
      <c r="I2" s="32" t="s">
        <v>22</v>
      </c>
      <c r="J2" s="34" t="s">
        <v>25</v>
      </c>
      <c r="K2" s="10" t="s">
        <v>0</v>
      </c>
      <c r="L2" s="10" t="s">
        <v>1</v>
      </c>
      <c r="M2" s="31" t="s">
        <v>22</v>
      </c>
      <c r="N2" s="33" t="s">
        <v>26</v>
      </c>
      <c r="O2" s="10" t="s">
        <v>0</v>
      </c>
      <c r="P2" s="10" t="s">
        <v>1</v>
      </c>
      <c r="Q2" s="31" t="s">
        <v>22</v>
      </c>
    </row>
    <row r="3" spans="1:17" ht="18" x14ac:dyDescent="0.2">
      <c r="A3" s="1" t="s">
        <v>2</v>
      </c>
      <c r="B3" s="11" t="s">
        <v>32</v>
      </c>
      <c r="C3" s="2">
        <v>182000</v>
      </c>
      <c r="D3" s="2">
        <v>161000</v>
      </c>
      <c r="E3" s="16"/>
      <c r="F3" s="11" t="s">
        <v>32</v>
      </c>
      <c r="G3" s="2">
        <v>182000</v>
      </c>
      <c r="H3" s="2">
        <v>161000</v>
      </c>
      <c r="I3" s="16"/>
      <c r="J3" s="11" t="s">
        <v>32</v>
      </c>
      <c r="K3" s="2">
        <v>182000</v>
      </c>
      <c r="L3" s="2">
        <v>161000</v>
      </c>
      <c r="M3" s="16"/>
      <c r="N3" s="11" t="s">
        <v>32</v>
      </c>
      <c r="O3" s="2">
        <v>182000</v>
      </c>
      <c r="P3" s="2">
        <v>161000</v>
      </c>
      <c r="Q3" s="16"/>
    </row>
    <row r="4" spans="1:17" ht="18" x14ac:dyDescent="0.2">
      <c r="A4" s="1" t="s">
        <v>3</v>
      </c>
      <c r="B4" s="11" t="s">
        <v>32</v>
      </c>
      <c r="C4" s="3">
        <v>0.03</v>
      </c>
      <c r="D4" s="3">
        <v>0.02</v>
      </c>
      <c r="E4" s="16"/>
      <c r="F4" s="11" t="s">
        <v>32</v>
      </c>
      <c r="G4" s="3">
        <v>0.03</v>
      </c>
      <c r="H4" s="3">
        <v>0.02</v>
      </c>
      <c r="I4" s="16"/>
      <c r="J4" s="11" t="s">
        <v>32</v>
      </c>
      <c r="K4" s="3">
        <v>0.03</v>
      </c>
      <c r="L4" s="3">
        <v>0.02</v>
      </c>
      <c r="M4" s="16"/>
      <c r="N4" s="11" t="s">
        <v>32</v>
      </c>
      <c r="O4" s="3">
        <v>0.03</v>
      </c>
      <c r="P4" s="3">
        <v>0.02</v>
      </c>
      <c r="Q4" s="16"/>
    </row>
    <row r="5" spans="1:17" ht="18" x14ac:dyDescent="0.2">
      <c r="A5" s="5" t="s">
        <v>4</v>
      </c>
      <c r="B5" s="11" t="s">
        <v>33</v>
      </c>
      <c r="C5" s="4">
        <v>5460</v>
      </c>
      <c r="D5" s="4">
        <v>3220</v>
      </c>
      <c r="E5" s="16"/>
      <c r="F5" s="11" t="s">
        <v>33</v>
      </c>
      <c r="G5" s="4">
        <v>5460</v>
      </c>
      <c r="H5" s="4">
        <v>3220</v>
      </c>
      <c r="I5" s="16"/>
      <c r="J5" s="11" t="s">
        <v>33</v>
      </c>
      <c r="K5" s="4">
        <v>5460</v>
      </c>
      <c r="L5" s="4">
        <v>3220</v>
      </c>
      <c r="M5" s="16"/>
      <c r="N5" s="11" t="s">
        <v>33</v>
      </c>
      <c r="O5" s="4">
        <v>5460</v>
      </c>
      <c r="P5" s="4">
        <v>3220</v>
      </c>
      <c r="Q5" s="16"/>
    </row>
    <row r="6" spans="1:17" x14ac:dyDescent="0.2">
      <c r="A6" s="37" t="s">
        <v>5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9"/>
    </row>
    <row r="7" spans="1:17" ht="18" x14ac:dyDescent="0.2">
      <c r="A7" s="5" t="s">
        <v>6</v>
      </c>
      <c r="B7" s="12" t="s">
        <v>34</v>
      </c>
      <c r="C7" s="6">
        <v>427.9</v>
      </c>
      <c r="D7" s="6">
        <v>530.70000000000005</v>
      </c>
      <c r="E7" s="16"/>
      <c r="F7" s="12" t="s">
        <v>34</v>
      </c>
      <c r="G7" s="15">
        <v>427.9</v>
      </c>
      <c r="H7" s="15">
        <v>530.70000000000005</v>
      </c>
      <c r="I7" s="16"/>
      <c r="J7" s="12" t="s">
        <v>34</v>
      </c>
      <c r="K7" s="6">
        <v>427.9</v>
      </c>
      <c r="L7" s="6">
        <v>530.70000000000005</v>
      </c>
      <c r="M7" s="16"/>
      <c r="N7" s="12" t="s">
        <v>34</v>
      </c>
      <c r="O7" s="6">
        <v>427.9</v>
      </c>
      <c r="P7" s="6">
        <v>530.70000000000005</v>
      </c>
      <c r="Q7" s="16"/>
    </row>
    <row r="8" spans="1:17" x14ac:dyDescent="0.2">
      <c r="A8" s="5" t="s">
        <v>7</v>
      </c>
      <c r="B8" s="12" t="s">
        <v>8</v>
      </c>
      <c r="C8" s="18">
        <v>4022.0417364999994</v>
      </c>
      <c r="D8" s="18">
        <v>8009.5864940000001</v>
      </c>
      <c r="E8" s="16"/>
      <c r="F8" s="12" t="s">
        <v>24</v>
      </c>
      <c r="G8" s="19">
        <v>0.70699583333333316</v>
      </c>
      <c r="H8" s="19">
        <v>2.0222245000000005</v>
      </c>
      <c r="I8" s="16"/>
      <c r="J8" s="12" t="s">
        <v>24</v>
      </c>
      <c r="K8" s="19">
        <v>1.6835214999999997E-2</v>
      </c>
      <c r="L8" s="19">
        <v>5.2268833333333334E-2</v>
      </c>
      <c r="M8" s="16"/>
      <c r="N8" s="12" t="s">
        <v>24</v>
      </c>
      <c r="O8" s="20">
        <v>1.476367</v>
      </c>
      <c r="P8" s="20">
        <v>4.072610833333334</v>
      </c>
      <c r="Q8" s="16"/>
    </row>
    <row r="9" spans="1:17" x14ac:dyDescent="0.2">
      <c r="A9" s="5" t="s">
        <v>9</v>
      </c>
      <c r="B9" s="12" t="s">
        <v>8</v>
      </c>
      <c r="C9" s="18">
        <v>2334.0943205000003</v>
      </c>
      <c r="D9" s="18">
        <v>5125.9995686666671</v>
      </c>
      <c r="E9" s="16"/>
      <c r="F9" s="12" t="s">
        <v>24</v>
      </c>
      <c r="G9" s="19">
        <v>0.70593600000000001</v>
      </c>
      <c r="H9" s="19">
        <v>2.0203306666666667</v>
      </c>
      <c r="I9" s="16"/>
      <c r="J9" s="12" t="s">
        <v>24</v>
      </c>
      <c r="K9" s="19">
        <v>1.5974181666666663E-2</v>
      </c>
      <c r="L9" s="19">
        <v>5.0755500000000002E-2</v>
      </c>
      <c r="M9" s="16"/>
      <c r="N9" s="12" t="s">
        <v>24</v>
      </c>
      <c r="O9" s="20">
        <v>1.4747633333333334</v>
      </c>
      <c r="P9" s="20">
        <v>4.0697406666666662</v>
      </c>
      <c r="Q9" s="16"/>
    </row>
    <row r="10" spans="1:17" x14ac:dyDescent="0.2">
      <c r="A10" s="5" t="s">
        <v>10</v>
      </c>
      <c r="B10" s="12" t="s">
        <v>8</v>
      </c>
      <c r="C10" s="18">
        <v>1687.9804430000002</v>
      </c>
      <c r="D10" s="18">
        <v>2883.5869266666664</v>
      </c>
      <c r="E10" s="16"/>
      <c r="F10" s="12" t="s">
        <v>24</v>
      </c>
      <c r="G10" s="19">
        <v>1.0591133333333334E-3</v>
      </c>
      <c r="H10" s="19">
        <v>1.8953333333333331E-3</v>
      </c>
      <c r="I10" s="16"/>
      <c r="J10" s="12" t="s">
        <v>24</v>
      </c>
      <c r="K10" s="19">
        <v>8.4803366666666674E-4</v>
      </c>
      <c r="L10" s="19">
        <v>1.5158333333333332E-3</v>
      </c>
      <c r="M10" s="16"/>
      <c r="N10" s="12" t="s">
        <v>24</v>
      </c>
      <c r="O10" s="19">
        <v>1.6031398333333335E-3</v>
      </c>
      <c r="P10" s="19">
        <v>2.8701666666666667E-3</v>
      </c>
      <c r="Q10" s="16"/>
    </row>
    <row r="11" spans="1:17" x14ac:dyDescent="0.2">
      <c r="A11" s="5" t="s">
        <v>11</v>
      </c>
      <c r="B11" s="12" t="s">
        <v>8</v>
      </c>
      <c r="C11" s="7">
        <v>1227.2622158333334</v>
      </c>
      <c r="D11" s="18">
        <v>3046.0089324999999</v>
      </c>
      <c r="E11" s="16"/>
      <c r="F11" s="12" t="s">
        <v>24</v>
      </c>
      <c r="G11" s="19">
        <v>0.23061020000000007</v>
      </c>
      <c r="H11" s="19">
        <v>0.5008851666666666</v>
      </c>
      <c r="I11" s="16"/>
      <c r="J11" s="12" t="s">
        <v>24</v>
      </c>
      <c r="K11" s="19">
        <v>5.3184903333333335E-3</v>
      </c>
      <c r="L11" s="19">
        <v>1.0969333333333331E-2</v>
      </c>
      <c r="M11" s="16"/>
      <c r="N11" s="12" t="s">
        <v>24</v>
      </c>
      <c r="O11" s="20">
        <v>0.47552406666666669</v>
      </c>
      <c r="P11" s="20">
        <v>0.98541199999999995</v>
      </c>
      <c r="Q11" s="16"/>
    </row>
    <row r="12" spans="1:17" x14ac:dyDescent="0.2">
      <c r="A12" s="37" t="s">
        <v>12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9"/>
    </row>
    <row r="13" spans="1:17" x14ac:dyDescent="0.2">
      <c r="A13" s="5" t="s">
        <v>13</v>
      </c>
      <c r="B13" s="12" t="s">
        <v>14</v>
      </c>
      <c r="C13" s="4">
        <f>($C$3*$C$4)*$C$7*C8</f>
        <v>9396832858.4039898</v>
      </c>
      <c r="D13" s="4">
        <f>($D$3*$D$4)*$D$7*D8</f>
        <v>13687213918.617878</v>
      </c>
      <c r="E13" s="21">
        <f>SUM(C13:D13)</f>
        <v>23084046777.021866</v>
      </c>
      <c r="F13" s="22" t="s">
        <v>23</v>
      </c>
      <c r="G13" s="4">
        <f>(($C$3*$C$4)*$C$7*G8)/1000</f>
        <v>1651.7784032749996</v>
      </c>
      <c r="H13" s="4">
        <f>(($D$3*$D$4)*$D$7*H8)/1000</f>
        <v>3455.6864257230013</v>
      </c>
      <c r="I13" s="21">
        <f>SUM(G13:H13)</f>
        <v>5107.4648289980014</v>
      </c>
      <c r="J13" s="22" t="s">
        <v>23</v>
      </c>
      <c r="K13" s="4">
        <f>(($C$3*$C$4)*$C$7*K8)/1000</f>
        <v>39.332685201809994</v>
      </c>
      <c r="L13" s="4">
        <f>(($D$3*$D$4)*$D$7*L8)/1000</f>
        <v>89.319804917000013</v>
      </c>
      <c r="M13" s="21">
        <f>SUM(K13:L13)</f>
        <v>128.65249011881002</v>
      </c>
      <c r="N13" s="22" t="s">
        <v>23</v>
      </c>
      <c r="O13" s="4">
        <f>(($C$3*$C$4)*$C$7*O8)/1000</f>
        <v>3449.2864185779999</v>
      </c>
      <c r="P13" s="4">
        <f>(($D$3*$D$4)*$D$7*P8)/1000</f>
        <v>6959.4973129850023</v>
      </c>
      <c r="Q13" s="21">
        <f>SUM(O13:P13)</f>
        <v>10408.783731563002</v>
      </c>
    </row>
    <row r="14" spans="1:17" x14ac:dyDescent="0.2">
      <c r="A14" s="5" t="s">
        <v>15</v>
      </c>
      <c r="B14" s="12" t="s">
        <v>14</v>
      </c>
      <c r="C14" s="4">
        <f t="shared" ref="C14:C16" si="0">($C$3*$C$4)*$C$7*C9</f>
        <v>5453223920.1910477</v>
      </c>
      <c r="D14" s="4">
        <f t="shared" ref="D14:D16" si="1">($D$3*$D$4)*$D$7*D9</f>
        <v>8759584866.9143105</v>
      </c>
      <c r="E14" s="21">
        <f t="shared" ref="E14:E25" si="2">SUM(C14:D14)</f>
        <v>14212808787.105358</v>
      </c>
      <c r="F14" s="22" t="s">
        <v>23</v>
      </c>
      <c r="G14" s="4">
        <f t="shared" ref="G14:G16" si="3">(($C$3*$C$4)*$C$7*G9)/1000</f>
        <v>1649.3022786240001</v>
      </c>
      <c r="H14" s="4">
        <f t="shared" ref="H14:H16" si="4">(($D$3*$D$4)*$D$7*H9)/1000</f>
        <v>3452.4501410560006</v>
      </c>
      <c r="I14" s="21">
        <f t="shared" ref="I14:I16" si="5">SUM(G14:H14)</f>
        <v>5101.7524196800005</v>
      </c>
      <c r="J14" s="22" t="s">
        <v>23</v>
      </c>
      <c r="K14" s="4">
        <f t="shared" ref="K14:K16" si="6">(($C$3*$C$4)*$C$7*K9)/1000</f>
        <v>37.321023750009992</v>
      </c>
      <c r="L14" s="4">
        <f t="shared" ref="L14:L16" si="7">(($D$3*$D$4)*$D$7*L9)/1000</f>
        <v>86.73373919700002</v>
      </c>
      <c r="M14" s="21">
        <f t="shared" ref="M14:M16" si="8">SUM(K14:L14)</f>
        <v>124.05476294701</v>
      </c>
      <c r="N14" s="22" t="s">
        <v>23</v>
      </c>
      <c r="O14" s="4">
        <f t="shared" ref="O14:O16" si="9">(($C$3*$C$4)*$C$7*O9)/1000</f>
        <v>3445.5397176200004</v>
      </c>
      <c r="P14" s="4">
        <f t="shared" ref="P14:P16" si="10">(($D$3*$D$4)*$D$7*P9)/1000</f>
        <v>6954.592617196</v>
      </c>
      <c r="Q14" s="21">
        <f t="shared" ref="Q14:Q16" si="11">SUM(O14:P14)</f>
        <v>10400.132334816</v>
      </c>
    </row>
    <row r="15" spans="1:17" x14ac:dyDescent="0.2">
      <c r="A15" s="5" t="s">
        <v>16</v>
      </c>
      <c r="B15" s="12" t="s">
        <v>14</v>
      </c>
      <c r="C15" s="4">
        <f t="shared" si="0"/>
        <v>3943686100.3159623</v>
      </c>
      <c r="D15" s="4">
        <f t="shared" si="1"/>
        <v>4927629053.9820404</v>
      </c>
      <c r="E15" s="21">
        <f t="shared" si="2"/>
        <v>8871315154.2980022</v>
      </c>
      <c r="F15" s="22" t="s">
        <v>23</v>
      </c>
      <c r="G15" s="4">
        <f t="shared" si="3"/>
        <v>2.47444249052</v>
      </c>
      <c r="H15" s="4">
        <f t="shared" si="4"/>
        <v>3.2388479480000001</v>
      </c>
      <c r="I15" s="21">
        <f t="shared" si="5"/>
        <v>5.7132904385199996</v>
      </c>
      <c r="J15" s="22" t="s">
        <v>23</v>
      </c>
      <c r="K15" s="4">
        <f t="shared" si="6"/>
        <v>1.9812898885780004</v>
      </c>
      <c r="L15" s="4">
        <f t="shared" si="7"/>
        <v>2.590337855</v>
      </c>
      <c r="M15" s="21">
        <f t="shared" si="8"/>
        <v>4.5716277435780004</v>
      </c>
      <c r="N15" s="22" t="s">
        <v>23</v>
      </c>
      <c r="O15" s="4">
        <f t="shared" si="9"/>
        <v>3.7454700993710004</v>
      </c>
      <c r="P15" s="4">
        <f t="shared" si="10"/>
        <v>4.9046957890000007</v>
      </c>
      <c r="Q15" s="21">
        <f t="shared" si="11"/>
        <v>8.6501658883710011</v>
      </c>
    </row>
    <row r="16" spans="1:17" x14ac:dyDescent="0.2">
      <c r="A16" s="5" t="s">
        <v>17</v>
      </c>
      <c r="B16" s="12" t="s">
        <v>14</v>
      </c>
      <c r="C16" s="4">
        <f t="shared" si="0"/>
        <v>2867294441.7667551</v>
      </c>
      <c r="D16" s="4">
        <f t="shared" si="1"/>
        <v>5205184548.3383551</v>
      </c>
      <c r="E16" s="21">
        <f t="shared" si="2"/>
        <v>8072478990.1051102</v>
      </c>
      <c r="F16" s="22" t="s">
        <v>23</v>
      </c>
      <c r="G16" s="4">
        <f t="shared" si="3"/>
        <v>538.78245100680022</v>
      </c>
      <c r="H16" s="4">
        <f t="shared" si="4"/>
        <v>855.93962059900002</v>
      </c>
      <c r="I16" s="21">
        <f t="shared" si="5"/>
        <v>1394.7220716058002</v>
      </c>
      <c r="J16" s="22" t="s">
        <v>23</v>
      </c>
      <c r="K16" s="4">
        <f t="shared" si="6"/>
        <v>12.425769794438001</v>
      </c>
      <c r="L16" s="4">
        <f t="shared" si="7"/>
        <v>18.744989143999998</v>
      </c>
      <c r="M16" s="21">
        <f t="shared" si="8"/>
        <v>31.170758938437999</v>
      </c>
      <c r="N16" s="22" t="s">
        <v>23</v>
      </c>
      <c r="O16" s="4">
        <f t="shared" si="9"/>
        <v>1110.9830447716001</v>
      </c>
      <c r="P16" s="4">
        <f t="shared" si="10"/>
        <v>1683.9252378480001</v>
      </c>
      <c r="Q16" s="21">
        <f t="shared" si="11"/>
        <v>2794.9082826196</v>
      </c>
    </row>
    <row r="17" spans="1:17" x14ac:dyDescent="0.2">
      <c r="A17" s="37" t="s">
        <v>27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9"/>
    </row>
    <row r="18" spans="1:17" x14ac:dyDescent="0.2">
      <c r="A18" s="9" t="s">
        <v>18</v>
      </c>
      <c r="B18" s="23"/>
      <c r="C18" s="24">
        <v>0.81</v>
      </c>
      <c r="D18" s="24">
        <v>0.81</v>
      </c>
      <c r="E18" s="25"/>
      <c r="F18" s="26"/>
      <c r="G18" s="24">
        <v>0.8</v>
      </c>
      <c r="H18" s="24">
        <v>0.8</v>
      </c>
      <c r="I18" s="25"/>
      <c r="J18" s="26"/>
      <c r="K18" s="24">
        <v>0.28999999999999998</v>
      </c>
      <c r="L18" s="24">
        <v>0.28999999999999998</v>
      </c>
      <c r="M18" s="25"/>
      <c r="N18" s="26"/>
      <c r="O18" s="24">
        <v>0.89</v>
      </c>
      <c r="P18" s="24">
        <v>0.89</v>
      </c>
      <c r="Q18" s="25"/>
    </row>
    <row r="19" spans="1:17" x14ac:dyDescent="0.2">
      <c r="A19" s="9" t="s">
        <v>19</v>
      </c>
      <c r="B19" s="23"/>
      <c r="C19" s="24">
        <v>0.82</v>
      </c>
      <c r="D19" s="24">
        <v>0.82</v>
      </c>
      <c r="E19" s="25"/>
      <c r="F19" s="26"/>
      <c r="G19" s="24">
        <v>0.8</v>
      </c>
      <c r="H19" s="24">
        <v>0.8</v>
      </c>
      <c r="I19" s="25"/>
      <c r="J19" s="26"/>
      <c r="K19" s="24">
        <v>0.28999999999999998</v>
      </c>
      <c r="L19" s="24">
        <v>0.28999999999999998</v>
      </c>
      <c r="M19" s="25"/>
      <c r="N19" s="26"/>
      <c r="O19" s="24">
        <v>0.89</v>
      </c>
      <c r="P19" s="24">
        <v>0.89</v>
      </c>
      <c r="Q19" s="25"/>
    </row>
    <row r="20" spans="1:17" x14ac:dyDescent="0.2">
      <c r="A20" s="9" t="s">
        <v>20</v>
      </c>
      <c r="B20" s="23"/>
      <c r="C20" s="24">
        <v>0.78</v>
      </c>
      <c r="D20" s="24">
        <v>0.78</v>
      </c>
      <c r="E20" s="25"/>
      <c r="F20" s="26"/>
      <c r="G20" s="24">
        <v>0.96</v>
      </c>
      <c r="H20" s="24">
        <v>0.96</v>
      </c>
      <c r="I20" s="25"/>
      <c r="J20" s="26"/>
      <c r="K20" s="24">
        <v>0.96</v>
      </c>
      <c r="L20" s="24">
        <v>0.96</v>
      </c>
      <c r="M20" s="25"/>
      <c r="N20" s="26"/>
      <c r="O20" s="24">
        <v>0.96</v>
      </c>
      <c r="P20" s="24">
        <v>0.96</v>
      </c>
      <c r="Q20" s="25"/>
    </row>
    <row r="21" spans="1:17" x14ac:dyDescent="0.2">
      <c r="A21" s="37" t="s">
        <v>21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9"/>
    </row>
    <row r="22" spans="1:17" x14ac:dyDescent="0.2">
      <c r="A22" s="5" t="s">
        <v>13</v>
      </c>
      <c r="B22" s="12" t="s">
        <v>14</v>
      </c>
      <c r="C22" s="27">
        <f t="shared" ref="C22:D24" si="12">C13*C18</f>
        <v>7611434615.3072319</v>
      </c>
      <c r="D22" s="27">
        <f t="shared" si="12"/>
        <v>11086643274.080482</v>
      </c>
      <c r="E22" s="21">
        <f t="shared" si="2"/>
        <v>18698077889.387714</v>
      </c>
      <c r="F22" s="22" t="s">
        <v>23</v>
      </c>
      <c r="G22" s="27">
        <f t="shared" ref="G22:H24" si="13">G13*G18</f>
        <v>1321.4227226199998</v>
      </c>
      <c r="H22" s="27">
        <f t="shared" si="13"/>
        <v>2764.5491405784014</v>
      </c>
      <c r="I22" s="21">
        <f t="shared" ref="I22:I25" si="14">SUM(G22:H22)</f>
        <v>4085.9718631984015</v>
      </c>
      <c r="J22" s="22" t="s">
        <v>23</v>
      </c>
      <c r="K22" s="27">
        <f t="shared" ref="K22:L24" si="15">K13*K18</f>
        <v>11.406478708524897</v>
      </c>
      <c r="L22" s="27">
        <f t="shared" si="15"/>
        <v>25.902743425930002</v>
      </c>
      <c r="M22" s="21">
        <f t="shared" ref="M22:M25" si="16">SUM(K22:L22)</f>
        <v>37.309222134454899</v>
      </c>
      <c r="N22" s="22" t="s">
        <v>23</v>
      </c>
      <c r="O22" s="27">
        <f t="shared" ref="O22:P24" si="17">O13*O18</f>
        <v>3069.86491253442</v>
      </c>
      <c r="P22" s="27">
        <f t="shared" si="17"/>
        <v>6193.9526085566522</v>
      </c>
      <c r="Q22" s="21">
        <f t="shared" ref="Q22:Q25" si="18">SUM(O22:P22)</f>
        <v>9263.8175210910722</v>
      </c>
    </row>
    <row r="23" spans="1:17" x14ac:dyDescent="0.2">
      <c r="A23" s="5" t="s">
        <v>15</v>
      </c>
      <c r="B23" s="12" t="s">
        <v>14</v>
      </c>
      <c r="C23" s="27">
        <f t="shared" si="12"/>
        <v>4471643614.5566587</v>
      </c>
      <c r="D23" s="27">
        <f t="shared" si="12"/>
        <v>7182859590.8697338</v>
      </c>
      <c r="E23" s="21">
        <f t="shared" si="2"/>
        <v>11654503205.426392</v>
      </c>
      <c r="F23" s="22" t="s">
        <v>23</v>
      </c>
      <c r="G23" s="27">
        <f t="shared" si="13"/>
        <v>1319.4418228992001</v>
      </c>
      <c r="H23" s="27">
        <f t="shared" si="13"/>
        <v>2761.9601128448007</v>
      </c>
      <c r="I23" s="21">
        <f t="shared" si="14"/>
        <v>4081.4019357440011</v>
      </c>
      <c r="J23" s="22" t="s">
        <v>23</v>
      </c>
      <c r="K23" s="27">
        <f t="shared" si="15"/>
        <v>10.823096887502897</v>
      </c>
      <c r="L23" s="27">
        <f t="shared" si="15"/>
        <v>25.152784367130003</v>
      </c>
      <c r="M23" s="21">
        <f t="shared" si="16"/>
        <v>35.975881254632903</v>
      </c>
      <c r="N23" s="22" t="s">
        <v>23</v>
      </c>
      <c r="O23" s="27">
        <f t="shared" si="17"/>
        <v>3066.5303486818002</v>
      </c>
      <c r="P23" s="27">
        <f t="shared" si="17"/>
        <v>6189.5874293044399</v>
      </c>
      <c r="Q23" s="21">
        <f t="shared" si="18"/>
        <v>9256.117777986241</v>
      </c>
    </row>
    <row r="24" spans="1:17" x14ac:dyDescent="0.2">
      <c r="A24" s="5" t="s">
        <v>16</v>
      </c>
      <c r="B24" s="12" t="s">
        <v>14</v>
      </c>
      <c r="C24" s="27">
        <f t="shared" si="12"/>
        <v>3076075158.2464509</v>
      </c>
      <c r="D24" s="27">
        <f t="shared" si="12"/>
        <v>3843550662.1059918</v>
      </c>
      <c r="E24" s="21">
        <f t="shared" si="2"/>
        <v>6919625820.3524427</v>
      </c>
      <c r="F24" s="22" t="s">
        <v>23</v>
      </c>
      <c r="G24" s="27">
        <f t="shared" si="13"/>
        <v>2.3754647908991999</v>
      </c>
      <c r="H24" s="27">
        <f t="shared" si="13"/>
        <v>3.10929403008</v>
      </c>
      <c r="I24" s="21">
        <f t="shared" si="14"/>
        <v>5.4847588209792004</v>
      </c>
      <c r="J24" s="22" t="s">
        <v>23</v>
      </c>
      <c r="K24" s="27">
        <f t="shared" si="15"/>
        <v>1.9020382930348803</v>
      </c>
      <c r="L24" s="27">
        <f t="shared" si="15"/>
        <v>2.4867243407999999</v>
      </c>
      <c r="M24" s="21">
        <f t="shared" si="16"/>
        <v>4.3887626338348804</v>
      </c>
      <c r="N24" s="22" t="s">
        <v>23</v>
      </c>
      <c r="O24" s="27">
        <f t="shared" si="17"/>
        <v>3.5956512953961601</v>
      </c>
      <c r="P24" s="27">
        <f t="shared" si="17"/>
        <v>4.7085079574400002</v>
      </c>
      <c r="Q24" s="21">
        <f t="shared" si="18"/>
        <v>8.3041592528361612</v>
      </c>
    </row>
    <row r="25" spans="1:17" x14ac:dyDescent="0.2">
      <c r="A25" s="8" t="s">
        <v>17</v>
      </c>
      <c r="B25" s="13" t="s">
        <v>14</v>
      </c>
      <c r="C25" s="28">
        <f>C16*$C$19</f>
        <v>2351181442.2487392</v>
      </c>
      <c r="D25" s="28">
        <f>D16*$D$19</f>
        <v>4268251329.6374507</v>
      </c>
      <c r="E25" s="29">
        <f t="shared" si="2"/>
        <v>6619432771.8861904</v>
      </c>
      <c r="F25" s="17" t="s">
        <v>23</v>
      </c>
      <c r="G25" s="28">
        <f>G16*$G$19</f>
        <v>431.02596080544021</v>
      </c>
      <c r="H25" s="28">
        <f>H16*$H$19</f>
        <v>684.75169647920006</v>
      </c>
      <c r="I25" s="29">
        <f t="shared" si="14"/>
        <v>1115.7776572846403</v>
      </c>
      <c r="J25" s="17" t="s">
        <v>23</v>
      </c>
      <c r="K25" s="28">
        <f>K16*$K$19</f>
        <v>3.6034732403870198</v>
      </c>
      <c r="L25" s="28">
        <f>L16*$L$19</f>
        <v>5.4360468517599987</v>
      </c>
      <c r="M25" s="29">
        <f t="shared" si="16"/>
        <v>9.0395200921470185</v>
      </c>
      <c r="N25" s="17" t="s">
        <v>23</v>
      </c>
      <c r="O25" s="28">
        <f>O16*$O$19</f>
        <v>988.77490984672409</v>
      </c>
      <c r="P25" s="28">
        <f>P16*$P$19</f>
        <v>1498.69346168472</v>
      </c>
      <c r="Q25" s="29">
        <f t="shared" si="18"/>
        <v>2487.4683715314441</v>
      </c>
    </row>
    <row r="27" spans="1:17" x14ac:dyDescent="0.2">
      <c r="A27" s="6" t="s">
        <v>35</v>
      </c>
      <c r="B27" s="14" t="s">
        <v>36</v>
      </c>
      <c r="C27" s="35">
        <v>23000000000</v>
      </c>
      <c r="D27" s="35">
        <v>41000000000</v>
      </c>
      <c r="F27" s="14" t="s">
        <v>36</v>
      </c>
      <c r="G27" s="46">
        <f>G22/1000</f>
        <v>1.3214227226199999</v>
      </c>
      <c r="H27" s="46">
        <f t="shared" ref="H27:I27" si="19">H22/1000</f>
        <v>2.7645491405784015</v>
      </c>
      <c r="I27" s="49">
        <f t="shared" si="19"/>
        <v>4.0859718631984014</v>
      </c>
      <c r="J27" s="47"/>
      <c r="K27" s="46">
        <f>K22/1000</f>
        <v>1.1406478708524898E-2</v>
      </c>
      <c r="L27" s="46">
        <f t="shared" ref="L27:M27" si="20">L22/1000</f>
        <v>2.5902743425930002E-2</v>
      </c>
      <c r="M27" s="48">
        <f t="shared" si="20"/>
        <v>3.7309222134454902E-2</v>
      </c>
      <c r="N27" s="47"/>
      <c r="O27" s="46">
        <f>O22/1000</f>
        <v>3.06986491253442</v>
      </c>
      <c r="P27" s="46">
        <f t="shared" ref="P27:Q27" si="21">P22/1000</f>
        <v>6.1939526085566525</v>
      </c>
      <c r="Q27" s="49">
        <f t="shared" si="21"/>
        <v>9.263817521091072</v>
      </c>
    </row>
    <row r="28" spans="1:17" x14ac:dyDescent="0.2">
      <c r="B28" s="14" t="s">
        <v>37</v>
      </c>
      <c r="C28" s="35">
        <v>14000000000</v>
      </c>
      <c r="D28" s="35">
        <v>25000000000</v>
      </c>
      <c r="F28" s="14" t="s">
        <v>37</v>
      </c>
      <c r="G28" s="46">
        <f t="shared" ref="G28:I30" si="22">G23/1000</f>
        <v>1.3194418228992002</v>
      </c>
      <c r="H28" s="46">
        <f t="shared" si="22"/>
        <v>2.7619601128448008</v>
      </c>
      <c r="I28" s="49">
        <f t="shared" si="22"/>
        <v>4.081401935744001</v>
      </c>
      <c r="J28" s="47"/>
      <c r="K28" s="46">
        <f t="shared" ref="K28:M28" si="23">K23/1000</f>
        <v>1.0823096887502897E-2</v>
      </c>
      <c r="L28" s="46">
        <f t="shared" si="23"/>
        <v>2.5152784367130004E-2</v>
      </c>
      <c r="M28" s="48">
        <f t="shared" si="23"/>
        <v>3.5975881254632899E-2</v>
      </c>
      <c r="N28" s="47"/>
      <c r="O28" s="46">
        <f t="shared" ref="O28:Q28" si="24">O23/1000</f>
        <v>3.0665303486818001</v>
      </c>
      <c r="P28" s="46">
        <f t="shared" si="24"/>
        <v>6.1895874293044395</v>
      </c>
      <c r="Q28" s="49">
        <f t="shared" si="24"/>
        <v>9.2561177779862405</v>
      </c>
    </row>
    <row r="29" spans="1:17" x14ac:dyDescent="0.2">
      <c r="B29" s="14" t="s">
        <v>38</v>
      </c>
      <c r="C29" s="35">
        <v>3900000000</v>
      </c>
      <c r="D29" s="35">
        <v>7000000000</v>
      </c>
      <c r="F29" s="14" t="s">
        <v>40</v>
      </c>
      <c r="G29" s="46">
        <f t="shared" si="22"/>
        <v>2.3754647908991997E-3</v>
      </c>
      <c r="H29" s="46">
        <f t="shared" si="22"/>
        <v>3.10929403008E-3</v>
      </c>
      <c r="I29" s="48">
        <f t="shared" si="22"/>
        <v>5.4847588209792006E-3</v>
      </c>
      <c r="J29" s="47"/>
      <c r="K29" s="46">
        <f t="shared" ref="K29:M30" si="25">K24/1000</f>
        <v>1.9020382930348802E-3</v>
      </c>
      <c r="L29" s="46">
        <f t="shared" si="25"/>
        <v>2.4867243407999998E-3</v>
      </c>
      <c r="M29" s="48">
        <f t="shared" si="25"/>
        <v>4.3887626338348805E-3</v>
      </c>
      <c r="N29" s="47"/>
      <c r="O29" s="46">
        <f t="shared" ref="O29:Q30" si="26">O24/1000</f>
        <v>3.5956512953961603E-3</v>
      </c>
      <c r="P29" s="46">
        <f t="shared" si="26"/>
        <v>4.7085079574400003E-3</v>
      </c>
      <c r="Q29" s="48">
        <f t="shared" si="26"/>
        <v>8.3041592528361619E-3</v>
      </c>
    </row>
    <row r="30" spans="1:17" x14ac:dyDescent="0.2">
      <c r="F30" s="14" t="s">
        <v>38</v>
      </c>
      <c r="G30" s="46">
        <f t="shared" si="22"/>
        <v>0.4310259608054402</v>
      </c>
      <c r="H30" s="46">
        <f t="shared" si="22"/>
        <v>0.68475169647920009</v>
      </c>
      <c r="I30" s="49">
        <f t="shared" si="22"/>
        <v>1.1157776572846403</v>
      </c>
      <c r="J30" s="47"/>
      <c r="K30" s="46">
        <f t="shared" si="25"/>
        <v>3.6034732403870196E-3</v>
      </c>
      <c r="L30" s="46">
        <f t="shared" si="25"/>
        <v>5.4360468517599984E-3</v>
      </c>
      <c r="M30" s="48">
        <f t="shared" si="25"/>
        <v>9.039520092147018E-3</v>
      </c>
      <c r="N30" s="47"/>
      <c r="O30" s="46">
        <f t="shared" si="26"/>
        <v>0.98877490984672411</v>
      </c>
      <c r="P30" s="46">
        <f t="shared" si="26"/>
        <v>1.4986934616847201</v>
      </c>
      <c r="Q30" s="49">
        <f t="shared" si="26"/>
        <v>2.4874683715314441</v>
      </c>
    </row>
    <row r="31" spans="1:17" x14ac:dyDescent="0.2">
      <c r="A31" t="s">
        <v>39</v>
      </c>
      <c r="B31" s="14" t="s">
        <v>36</v>
      </c>
      <c r="C31" s="36">
        <f>E22/C27</f>
        <v>0.81295990823424846</v>
      </c>
      <c r="D31" s="36">
        <f>E22/D27</f>
        <v>0.45605068022896866</v>
      </c>
    </row>
    <row r="32" spans="1:17" x14ac:dyDescent="0.2">
      <c r="A32" t="s">
        <v>39</v>
      </c>
      <c r="B32" s="14" t="s">
        <v>37</v>
      </c>
      <c r="C32" s="36">
        <f>E23/C28</f>
        <v>0.83246451467331373</v>
      </c>
      <c r="D32" s="36">
        <f>E23/D28</f>
        <v>0.46618012821705568</v>
      </c>
    </row>
    <row r="33" spans="1:4" x14ac:dyDescent="0.2">
      <c r="A33" t="s">
        <v>39</v>
      </c>
      <c r="B33" s="14" t="s">
        <v>38</v>
      </c>
      <c r="C33" s="36">
        <f>E25/C29</f>
        <v>1.6972904543297924</v>
      </c>
      <c r="D33" s="36">
        <f>E25/D29</f>
        <v>0.94563325312659863</v>
      </c>
    </row>
    <row r="34" spans="1:4" x14ac:dyDescent="0.2">
      <c r="C34" s="36"/>
    </row>
  </sheetData>
  <mergeCells count="8">
    <mergeCell ref="A12:Q12"/>
    <mergeCell ref="A21:Q21"/>
    <mergeCell ref="A6:Q6"/>
    <mergeCell ref="A17:Q17"/>
    <mergeCell ref="B1:E1"/>
    <mergeCell ref="F1:I1"/>
    <mergeCell ref="J1:M1"/>
    <mergeCell ref="N1:Q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Murphy-Hagan</dc:creator>
  <cp:lastModifiedBy>Clare Murphy-Hagan</cp:lastModifiedBy>
  <dcterms:created xsi:type="dcterms:W3CDTF">2025-07-18T03:32:35Z</dcterms:created>
  <dcterms:modified xsi:type="dcterms:W3CDTF">2025-10-28T01:30:06Z</dcterms:modified>
</cp:coreProperties>
</file>