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 Data" sheetId="1" r:id="rId3"/>
    <sheet state="visible" name="Summary" sheetId="2" r:id="rId4"/>
    <sheet state="hidden" name="__RiskSolver__" sheetId="3" r:id="rId5"/>
    <sheet state="hidden" name="__RiskSolver___conflict56322928" sheetId="4" r:id="rId6"/>
    <sheet state="visible" name="Relationships" sheetId="5" r:id="rId7"/>
    <sheet state="visible" name="Hypothesis Testing" sheetId="6" r:id="rId8"/>
    <sheet state="visible" name="Data Transformation" sheetId="7" r:id="rId9"/>
    <sheet state="visible" name="Random Data" sheetId="8"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H21">
      <text>
        <t xml:space="preserve">Use large/small numbers to represent positive/negative infinity; e.g., -10000 and +10000.
</t>
      </text>
    </comment>
    <comment authorId="0" ref="I25">
      <text>
        <t xml:space="preserve">Enter a percentage here</t>
      </text>
    </comment>
    <comment authorId="0" ref="L25">
      <text>
        <t xml:space="preserve">Enter a number</t>
      </text>
    </comment>
    <comment authorId="0" ref="L26">
      <text>
        <t xml:space="preserve">Enter a number</t>
      </text>
    </comment>
    <comment authorId="0" ref="N26">
      <text>
        <t xml:space="preserve">Enter a number</t>
      </text>
    </comment>
    <comment authorId="0" ref="K29">
      <text>
        <t xml:space="preserve">Enter a number here</t>
      </text>
    </comment>
  </commentList>
</comments>
</file>

<file path=xl/comments2.xml><?xml version="1.0" encoding="utf-8"?>
<comments xmlns:r="http://schemas.openxmlformats.org/officeDocument/2006/relationships" xmlns="http://schemas.openxmlformats.org/spreadsheetml/2006/main">
  <authors>
    <author/>
  </authors>
  <commentList>
    <comment authorId="0" ref="D5">
      <text>
        <t xml:space="preserve">Enter a number</t>
      </text>
    </comment>
    <comment authorId="0" ref="D9">
      <text>
        <t xml:space="preserve">Enter a number</t>
      </text>
    </comment>
    <comment authorId="0" ref="B19">
      <text>
        <t xml:space="preserve">Use the TTEST function with appropriate parameters. This function returns the p-value of the t-test. </t>
      </text>
    </comment>
    <comment authorId="0" ref="B30">
      <text>
        <t xml:space="preserve">You can use TINV function for critical t-value --  this should equal the observed t-statistic</t>
      </text>
    </comment>
    <comment authorId="0" ref="B35">
      <text>
        <t xml:space="preserve">Enter a percentage here</t>
      </text>
    </comment>
    <comment authorId="0" ref="D36">
      <text>
        <t xml:space="preserve">Enter a number</t>
      </text>
    </comment>
    <comment authorId="0" ref="F36">
      <text>
        <t xml:space="preserve">Enter a number</t>
      </text>
    </comment>
  </commentList>
</comments>
</file>

<file path=xl/comments3.xml><?xml version="1.0" encoding="utf-8"?>
<comments xmlns:r="http://schemas.openxmlformats.org/officeDocument/2006/relationships" xmlns="http://schemas.openxmlformats.org/spreadsheetml/2006/main">
  <authors>
    <author/>
  </authors>
  <commentList>
    <comment authorId="0" ref="D3">
      <text>
        <t xml:space="preserve">Use base e, or the LN function.</t>
      </text>
    </comment>
    <comment authorId="0" ref="G3">
      <text>
        <t xml:space="preserve">Use base e, or the LN function.</t>
      </text>
    </comment>
  </commentList>
</comments>
</file>

<file path=xl/sharedStrings.xml><?xml version="1.0" encoding="utf-8"?>
<sst xmlns="http://schemas.openxmlformats.org/spreadsheetml/2006/main" count="335" uniqueCount="157">
  <si>
    <t>DO NOT MODIFY THE NEXT ROW</t>
  </si>
  <si>
    <t>VERSION CODE</t>
  </si>
  <si>
    <t>M98</t>
  </si>
  <si>
    <t>Verify version code by copying and pasting these cells to the same location in student submission and then deleting (result should be OK)</t>
  </si>
  <si>
    <t>Case #</t>
  </si>
  <si>
    <t>Group</t>
  </si>
  <si>
    <t>%TP</t>
  </si>
  <si>
    <t>#Defects</t>
  </si>
  <si>
    <t>Solo</t>
  </si>
  <si>
    <t>Pair</t>
  </si>
  <si>
    <t>#Solos Total</t>
  </si>
  <si>
    <t>#Pairs Total</t>
  </si>
  <si>
    <t>Total Subjects</t>
  </si>
  <si>
    <t>H128</t>
  </si>
  <si>
    <t>Sample Size (n)</t>
  </si>
  <si>
    <t>USE SAMPLE STANDARD DEVIATION STDEVA</t>
  </si>
  <si>
    <t>Mean</t>
  </si>
  <si>
    <t>CAUTION: STDEVA MAY TREAT TEXT VALUES AS 0</t>
  </si>
  <si>
    <t>Std. Dev.</t>
  </si>
  <si>
    <t>Skewness</t>
  </si>
  <si>
    <t>Median</t>
  </si>
  <si>
    <t>Minimum</t>
  </si>
  <si>
    <t>Maximum</t>
  </si>
  <si>
    <t>Lower Quartile Value</t>
  </si>
  <si>
    <t>Upper Quartile Value</t>
  </si>
  <si>
    <t>Lower Outlier Limit</t>
  </si>
  <si>
    <t>Upper Outlier Limit</t>
  </si>
  <si>
    <t>Outlier Analysis</t>
  </si>
  <si>
    <t>Outliers are shown in red background in the above table</t>
  </si>
  <si>
    <t>List any outliers below, indicate whether you'll remove or keep them and give the reason:</t>
  </si>
  <si>
    <t>Variable</t>
  </si>
  <si>
    <t>Value</t>
  </si>
  <si>
    <t>Remove?</t>
  </si>
  <si>
    <t>Reason for removing or keeping the outlier</t>
  </si>
  <si>
    <t>Outlier 1</t>
  </si>
  <si>
    <t>No</t>
  </si>
  <si>
    <t>A rare but plausible value</t>
  </si>
  <si>
    <t>Outlier 2</t>
  </si>
  <si>
    <t>Outlier 3</t>
  </si>
  <si>
    <t>Outlier 4</t>
  </si>
  <si>
    <t>Outlier 5</t>
  </si>
  <si>
    <t>%TP is automated measure, no reason to suspect a measurement error</t>
  </si>
  <si>
    <t>Outlier 5 corresponds to Outlier 4 so if one is not removed, should not remove the other</t>
  </si>
  <si>
    <t xml:space="preserve">Don't forget to remove outliers by replacing those cells' values with "OMIT" if that's what you had decided. </t>
  </si>
  <si>
    <t xml:space="preserve">How do you expect %TP and #Defects to be related? </t>
  </si>
  <si>
    <t>Negatively Correlated</t>
  </si>
  <si>
    <t>Scatter Plot of %TP vs. #Defects</t>
  </si>
  <si>
    <t>Rank
%TP</t>
  </si>
  <si>
    <t>Rank
#Defects</t>
  </si>
  <si>
    <t>Correlations</t>
  </si>
  <si>
    <t>Pearson</t>
  </si>
  <si>
    <t>Spearman Rank</t>
  </si>
  <si>
    <t>Linear Regression</t>
  </si>
  <si>
    <t>Intercept</t>
  </si>
  <si>
    <t>Slope</t>
  </si>
  <si>
    <t>H0 (Null Hypothesis)</t>
  </si>
  <si>
    <t>Slope = 0</t>
  </si>
  <si>
    <t>H1 (Alt. Hypothesis)</t>
  </si>
  <si>
    <t>Slope &lt; 0</t>
  </si>
  <si>
    <t>Std. Err. of Estimate</t>
  </si>
  <si>
    <t>Std. Err. of Slope</t>
  </si>
  <si>
    <t>t-statistic for Slope</t>
  </si>
  <si>
    <t>Degrees of Freedom</t>
  </si>
  <si>
    <t>1 data pt omitted</t>
  </si>
  <si>
    <t>Confidence Level</t>
  </si>
  <si>
    <t>Significance Level</t>
  </si>
  <si>
    <t>Direction of Testing</t>
  </si>
  <si>
    <t>One</t>
  </si>
  <si>
    <t>-Sided</t>
  </si>
  <si>
    <t>Critical t-value</t>
  </si>
  <si>
    <t>use absolute value</t>
  </si>
  <si>
    <t>Lower Confidence Limit</t>
  </si>
  <si>
    <t>Upper Confidence Limit</t>
  </si>
  <si>
    <t>Significant (Confidence test)?</t>
  </si>
  <si>
    <t>These must agree</t>
  </si>
  <si>
    <t>Significant (t-test)?</t>
  </si>
  <si>
    <t>Confidence Statement</t>
  </si>
  <si>
    <t xml:space="preserve">We are </t>
  </si>
  <si>
    <t>sure that the slope of regression line is</t>
  </si>
  <si>
    <t>at most</t>
  </si>
  <si>
    <t>&lt;= Use this row for one-sided test</t>
  </si>
  <si>
    <t>Effect Size (R-squared)</t>
  </si>
  <si>
    <t>and</t>
  </si>
  <si>
    <t>&lt;= Use this row for two-sided test</t>
  </si>
  <si>
    <t>Effect Size Interpretation</t>
  </si>
  <si>
    <t>Large</t>
  </si>
  <si>
    <t xml:space="preserve">How many defects you would expect when only 15% the reference tests are passing?   </t>
  </si>
  <si>
    <t>Accept if rounded</t>
  </si>
  <si>
    <t>Overall Interpretation of Results</t>
  </si>
  <si>
    <t xml:space="preserve">%TP can reasonably reliably predict #Defects. R-squared indicates that a large amount of the variation in Y can be explained by the variation in X. The effect is highly statistically significant. These two variables are highly negatively correlated and appear to contain the same information. However there is no reason to believe that there is a causal relationship between %TP and #Defects. They are likely to be both influenced by the same underlying factors (skill, experience, use of pair programming) although we can predict one using the other. They are both proxies for quality of a software product. </t>
  </si>
  <si>
    <t>Include comment about causality between #Defects and %TP.</t>
  </si>
  <si>
    <t xml:space="preserve">Std. Dev. </t>
  </si>
  <si>
    <t>Is there a quality difference between the output of solo and pair programmers?</t>
  </si>
  <si>
    <t xml:space="preserve">H0 (Null Hypothesis) </t>
  </si>
  <si>
    <t>Informal</t>
  </si>
  <si>
    <t xml:space="preserve">There is </t>
  </si>
  <si>
    <t>no</t>
  </si>
  <si>
    <t>quality difference between solo and pair programmers.</t>
  </si>
  <si>
    <t>Formal</t>
  </si>
  <si>
    <t>Mean(%TP_Pair) - Mean(%TP_Solo)</t>
  </si>
  <si>
    <t>equals</t>
  </si>
  <si>
    <t>a</t>
  </si>
  <si>
    <t>does not equal</t>
  </si>
  <si>
    <t>Two</t>
  </si>
  <si>
    <t>Assumptions</t>
  </si>
  <si>
    <t>Need to check or not?</t>
  </si>
  <si>
    <t>Appears to be satisfied?</t>
  </si>
  <si>
    <t>Base normality assessment only on skewness and visual inspection of histogram shape (approximately bell-shaped or not)</t>
  </si>
  <si>
    <t>Randomness</t>
  </si>
  <si>
    <t>Yes</t>
  </si>
  <si>
    <t>Normality</t>
  </si>
  <si>
    <t>Normality after Log Transform (if applicable)</t>
  </si>
  <si>
    <t>Not Applicable</t>
  </si>
  <si>
    <t xml:space="preserve">If normality not satisfied, use Log transform for testing? </t>
  </si>
  <si>
    <t>t-Test Type</t>
  </si>
  <si>
    <t>Independent Samples Equal Variance</t>
  </si>
  <si>
    <t>t-Test p-value</t>
  </si>
  <si>
    <t xml:space="preserve">Reject H0? </t>
  </si>
  <si>
    <t>Diff. between Means for %TP</t>
  </si>
  <si>
    <t>Cohen's d</t>
  </si>
  <si>
    <t>Interpretation</t>
  </si>
  <si>
    <t>Effect Size of Diff. between Means for %TP</t>
  </si>
  <si>
    <t>Small</t>
  </si>
  <si>
    <t>Confidence Level for p-value</t>
  </si>
  <si>
    <t>these are computed for Diff. between Means</t>
  </si>
  <si>
    <t>ACCEPT IF T-VAL AND LIMITS ARE CALCULATED FOR 95% CONFIDENCE LEVEL USING TINV(.05, DoF)</t>
  </si>
  <si>
    <t xml:space="preserve">For unequal variances / small sample, DoF can be calculated using the formula: </t>
  </si>
  <si>
    <t>Critical t-value for Confidence Level</t>
  </si>
  <si>
    <t>If DoF between 48 and 49, accepted as correct</t>
  </si>
  <si>
    <t>Confidence Statement for Difference between Means</t>
  </si>
  <si>
    <t xml:space="preserve">sure that: </t>
  </si>
  <si>
    <t xml:space="preserve">the quality difference between solo and pair programmers is between </t>
  </si>
  <si>
    <t>percent.</t>
  </si>
  <si>
    <t xml:space="preserve">There appears to be no significant or large difference between Solo and Pair programmers. We cannot reject the null hypothesis. The magnitude of the effect is small and the differences between the mean quality of the two groups' outputs is not statistically significant at all. Because we sampled the whole organization in a random way, if we could reject the null hypothesis, the results would generalize to the whole population of the developers in the organization. However with the current result, we just don't know. Hopefully, we have eliminated the effect of individual differences (skill levels, experience) by having a large enough sample. It is possible that the sample is biased because there was some degree of self-selection involved, and those who accepted to be part of the study could be the people who are more motivated to try new things. But given the insignificant, small effect, this was highly unlikely. This experiment was performed with a single small programming task. We don't know whether the results would be similar with larger, more complex tasks. </t>
  </si>
  <si>
    <t xml:space="preserve">Don't forget to remove outliers by replacing those cells's values with "OMIT" if that's what you had decided. </t>
  </si>
  <si>
    <t>Histograms</t>
  </si>
  <si>
    <t>Log(%TP)</t>
  </si>
  <si>
    <t>FTEST for equality between standard deviations</t>
  </si>
  <si>
    <t>Pooled Std. Dev.</t>
  </si>
  <si>
    <t>Diff. between Means</t>
  </si>
  <si>
    <t>Std. Err. of the Diff.</t>
  </si>
  <si>
    <t>Solo %TP</t>
  </si>
  <si>
    <t>StdDev</t>
  </si>
  <si>
    <t>Var</t>
  </si>
  <si>
    <t>% Tests Passing</t>
  </si>
  <si>
    <t># Defects</t>
  </si>
  <si>
    <t>Log %TP</t>
  </si>
  <si>
    <t>log X</t>
  </si>
  <si>
    <t>X</t>
  </si>
  <si>
    <t>Pair %TP</t>
  </si>
  <si>
    <t>Err</t>
  </si>
  <si>
    <t>Solo Total</t>
  </si>
  <si>
    <t>Pair Total</t>
  </si>
  <si>
    <t>Solo Average</t>
  </si>
  <si>
    <t>Pair Average</t>
  </si>
  <si>
    <t>Solo Std Dev</t>
  </si>
  <si>
    <t>Pair Std Dev</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</si>
</sst>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
    <numFmt numFmtId="165" formatCode="0.0"/>
    <numFmt numFmtId="166" formatCode="0.000000000"/>
    <numFmt numFmtId="167" formatCode="#,##0.0000"/>
  </numFmts>
  <fonts count="14">
    <font>
      <sz val="10.0"/>
      <color rgb="FF000000"/>
      <name val="Arial"/>
    </font>
    <font>
      <color rgb="FFFF0000"/>
      <name val="Arial"/>
    </font>
    <font>
      <name val="Arial"/>
    </font>
    <font/>
    <font>
      <color rgb="FF000000"/>
    </font>
    <font>
      <color rgb="FFFF0000"/>
    </font>
    <font>
      <sz val="11.0"/>
      <color rgb="FF000000"/>
      <name val="Inconsolata"/>
    </font>
    <font>
      <color rgb="FFFFFFFF"/>
    </font>
    <font>
      <b/>
    </font>
    <font>
      <sz val="9.0"/>
    </font>
    <font>
      <i/>
    </font>
    <font>
      <color rgb="FF000000"/>
      <name val="Arial"/>
    </font>
    <font>
      <sz val="11.0"/>
      <color rgb="FF777777"/>
      <name val="Inconsolata"/>
    </font>
    <font>
      <sz val="11.0"/>
      <color rgb="FFFF0000"/>
      <name val="Inconsolata"/>
    </font>
  </fonts>
  <fills count="8">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D9D9D9"/>
        <bgColor rgb="FFD9D9D9"/>
      </patternFill>
    </fill>
    <fill>
      <patternFill patternType="solid">
        <fgColor rgb="FFB7B7B7"/>
        <bgColor rgb="FFB7B7B7"/>
      </patternFill>
    </fill>
    <fill>
      <patternFill patternType="solid">
        <fgColor rgb="FFFFFF00"/>
        <bgColor rgb="FFFFFF00"/>
      </patternFill>
    </fill>
    <fill>
      <patternFill patternType="solid">
        <fgColor rgb="FFFF0000"/>
        <bgColor rgb="FFFF0000"/>
      </patternFill>
    </fill>
  </fills>
  <borders count="14">
    <border/>
    <border>
      <right/>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1" fillId="0" fontId="1" numFmtId="0" xfId="0" applyAlignment="1" applyBorder="1" applyFont="1">
      <alignment shrinkToFit="0" vertical="bottom" wrapText="0"/>
    </xf>
    <xf borderId="1" fillId="0" fontId="2" numFmtId="0" xfId="0" applyAlignment="1" applyBorder="1" applyFont="1">
      <alignment vertical="bottom"/>
    </xf>
    <xf borderId="0" fillId="0" fontId="2" numFmtId="0" xfId="0" applyAlignment="1" applyFont="1">
      <alignment vertical="bottom"/>
    </xf>
    <xf borderId="0" fillId="0" fontId="3" numFmtId="0" xfId="0" applyAlignment="1" applyFont="1">
      <alignment horizontal="center" readingOrder="0"/>
    </xf>
    <xf borderId="0" fillId="0" fontId="3" numFmtId="0" xfId="0" applyAlignment="1" applyFont="1">
      <alignment readingOrder="0"/>
    </xf>
    <xf borderId="0" fillId="0" fontId="2" numFmtId="0" xfId="0" applyAlignment="1" applyFont="1">
      <alignment readingOrder="0" vertical="bottom"/>
    </xf>
    <xf borderId="0" fillId="0" fontId="2" numFmtId="0" xfId="0" applyAlignment="1" applyFont="1">
      <alignment horizontal="right" readingOrder="0" vertical="bottom"/>
    </xf>
    <xf borderId="0" fillId="0" fontId="2" numFmtId="0" xfId="0" applyAlignment="1" applyFont="1">
      <alignment horizontal="right" vertical="bottom"/>
    </xf>
    <xf borderId="0" fillId="0" fontId="1" numFmtId="0" xfId="0" applyAlignment="1" applyFont="1">
      <alignment vertical="bottom"/>
    </xf>
    <xf borderId="0" fillId="2" fontId="4" numFmtId="0" xfId="0" applyAlignment="1" applyFill="1" applyFont="1">
      <alignment readingOrder="0"/>
    </xf>
    <xf borderId="1" fillId="0" fontId="2" numFmtId="0" xfId="0" applyAlignment="1" applyBorder="1" applyFont="1">
      <alignment readingOrder="0" shrinkToFit="0" vertical="bottom" wrapText="0"/>
    </xf>
    <xf borderId="0" fillId="0" fontId="5" numFmtId="0" xfId="0" applyAlignment="1" applyFont="1">
      <alignment horizontal="right" readingOrder="0"/>
    </xf>
    <xf borderId="0" fillId="0" fontId="5" numFmtId="0" xfId="0" applyAlignment="1" applyFont="1">
      <alignment readingOrder="0"/>
    </xf>
    <xf borderId="0" fillId="0" fontId="3" numFmtId="0" xfId="0" applyAlignment="1" applyFont="1">
      <alignment readingOrder="0" shrinkToFit="0" wrapText="1"/>
    </xf>
    <xf borderId="0" fillId="0" fontId="3" numFmtId="0" xfId="0" applyAlignment="1" applyFont="1">
      <alignment horizontal="right" readingOrder="0"/>
    </xf>
    <xf borderId="2" fillId="0" fontId="3" numFmtId="0" xfId="0" applyAlignment="1" applyBorder="1" applyFont="1">
      <alignment readingOrder="0"/>
    </xf>
    <xf borderId="2" fillId="0" fontId="3" numFmtId="0" xfId="0" applyAlignment="1" applyBorder="1" applyFont="1">
      <alignment readingOrder="0" shrinkToFit="0" wrapText="1"/>
    </xf>
    <xf borderId="2" fillId="0" fontId="3" numFmtId="0" xfId="0" applyAlignment="1" applyBorder="1" applyFont="1">
      <alignment horizontal="center" readingOrder="0"/>
    </xf>
    <xf borderId="2" fillId="3" fontId="6" numFmtId="0" xfId="0" applyAlignment="1" applyBorder="1" applyFill="1" applyFont="1">
      <alignment horizontal="left"/>
    </xf>
    <xf borderId="2" fillId="0" fontId="3" numFmtId="0" xfId="0" applyBorder="1" applyFont="1"/>
    <xf borderId="0" fillId="0" fontId="2" numFmtId="0" xfId="0" applyAlignment="1" applyFont="1">
      <alignment horizontal="right" vertical="bottom"/>
    </xf>
    <xf borderId="0" fillId="0" fontId="2" numFmtId="0" xfId="0" applyAlignment="1" applyFont="1">
      <alignment readingOrder="0" vertical="bottom"/>
    </xf>
    <xf borderId="0" fillId="0" fontId="2" numFmtId="0" xfId="0" applyAlignment="1" applyFont="1">
      <alignment vertical="bottom"/>
    </xf>
    <xf borderId="0" fillId="0" fontId="2" numFmtId="0" xfId="0" applyAlignment="1" applyFont="1">
      <alignment vertical="bottom"/>
    </xf>
    <xf borderId="2" fillId="3" fontId="6" numFmtId="0" xfId="0" applyAlignment="1" applyBorder="1" applyFont="1">
      <alignment horizontal="left"/>
    </xf>
    <xf borderId="2" fillId="0" fontId="3" numFmtId="0" xfId="0" applyBorder="1" applyFont="1"/>
    <xf borderId="3" fillId="0" fontId="3" numFmtId="0" xfId="0" applyAlignment="1" applyBorder="1" applyFont="1">
      <alignment horizontal="center"/>
    </xf>
    <xf borderId="4" fillId="0" fontId="3" numFmtId="0" xfId="0" applyBorder="1" applyFont="1"/>
    <xf borderId="5" fillId="0" fontId="3" numFmtId="0" xfId="0" applyBorder="1" applyFont="1"/>
    <xf borderId="0" fillId="0" fontId="7" numFmtId="0" xfId="0" applyAlignment="1" applyFont="1">
      <alignment readingOrder="0"/>
    </xf>
    <xf borderId="0" fillId="3" fontId="7" numFmtId="0" xfId="0" applyAlignment="1" applyFont="1">
      <alignment readingOrder="0"/>
    </xf>
    <xf borderId="0" fillId="4" fontId="3" numFmtId="0" xfId="0" applyAlignment="1" applyFill="1" applyFont="1">
      <alignment horizontal="center" readingOrder="0"/>
    </xf>
    <xf borderId="0" fillId="5" fontId="3" numFmtId="0" xfId="0" applyAlignment="1" applyFill="1" applyFont="1">
      <alignment horizontal="center" readingOrder="0"/>
    </xf>
    <xf borderId="2" fillId="0" fontId="3" numFmtId="0" xfId="0" applyAlignment="1" applyBorder="1" applyFont="1">
      <alignment horizontal="right" readingOrder="0"/>
    </xf>
    <xf borderId="2" fillId="6" fontId="3" numFmtId="0" xfId="0" applyBorder="1" applyFill="1" applyFont="1"/>
    <xf borderId="1" fillId="0" fontId="1" numFmtId="0" xfId="0" applyAlignment="1" applyBorder="1" applyFont="1">
      <alignment shrinkToFit="0" vertical="bottom" wrapText="0"/>
    </xf>
    <xf borderId="2" fillId="6" fontId="3" numFmtId="4" xfId="0" applyBorder="1" applyFont="1" applyNumberFormat="1"/>
    <xf borderId="0" fillId="0" fontId="3" numFmtId="4" xfId="0" applyFont="1" applyNumberFormat="1"/>
    <xf borderId="2" fillId="6" fontId="3" numFmtId="4" xfId="0" applyAlignment="1" applyBorder="1" applyFont="1" applyNumberFormat="1">
      <alignment readingOrder="0"/>
    </xf>
    <xf borderId="0" fillId="0" fontId="3" numFmtId="4" xfId="0" applyAlignment="1" applyFont="1" applyNumberFormat="1">
      <alignment readingOrder="0"/>
    </xf>
    <xf borderId="3" fillId="0" fontId="3" numFmtId="4" xfId="0" applyBorder="1" applyFont="1" applyNumberFormat="1"/>
    <xf borderId="2" fillId="0" fontId="3" numFmtId="4" xfId="0" applyBorder="1" applyFont="1" applyNumberFormat="1"/>
    <xf borderId="0" fillId="0" fontId="8" numFmtId="0" xfId="0" applyAlignment="1" applyFont="1">
      <alignment readingOrder="0"/>
    </xf>
    <xf borderId="0" fillId="7" fontId="9" numFmtId="0" xfId="0" applyAlignment="1" applyFill="1" applyFont="1">
      <alignment readingOrder="0"/>
    </xf>
    <xf borderId="0" fillId="0" fontId="10" numFmtId="0" xfId="0" applyAlignment="1" applyFont="1">
      <alignment readingOrder="0"/>
    </xf>
    <xf borderId="3" fillId="0" fontId="3" numFmtId="0" xfId="0" applyAlignment="1" applyBorder="1" applyFont="1">
      <alignment readingOrder="0"/>
    </xf>
    <xf borderId="2" fillId="6" fontId="3" numFmtId="0" xfId="0" applyAlignment="1" applyBorder="1" applyFont="1">
      <alignment readingOrder="0"/>
    </xf>
    <xf borderId="3" fillId="6" fontId="3" numFmtId="0" xfId="0" applyAlignment="1" applyBorder="1" applyFont="1">
      <alignment readingOrder="0"/>
    </xf>
    <xf borderId="0" fillId="0" fontId="3" numFmtId="0" xfId="0" applyFont="1"/>
    <xf borderId="0" fillId="0" fontId="9" numFmtId="0" xfId="0" applyAlignment="1" applyFont="1">
      <alignment horizontal="left" readingOrder="0"/>
    </xf>
    <xf borderId="0" fillId="0" fontId="8" numFmtId="0" xfId="0" applyAlignment="1" applyFont="1">
      <alignment horizontal="center" readingOrder="0"/>
    </xf>
    <xf borderId="0" fillId="0" fontId="3" numFmtId="0" xfId="0" applyAlignment="1" applyFont="1">
      <alignment shrinkToFit="0" wrapText="1"/>
    </xf>
    <xf borderId="0" fillId="0" fontId="3" numFmtId="0" xfId="0" applyAlignment="1" applyFont="1">
      <alignment horizontal="right"/>
    </xf>
    <xf borderId="2" fillId="0" fontId="3" numFmtId="0" xfId="0" applyAlignment="1" applyBorder="1" applyFont="1">
      <alignment shrinkToFit="0" wrapText="1"/>
    </xf>
    <xf borderId="0" fillId="0" fontId="8" numFmtId="0" xfId="0" applyAlignment="1" applyFont="1">
      <alignment horizontal="left" readingOrder="0"/>
    </xf>
    <xf borderId="0" fillId="6" fontId="3" numFmtId="0" xfId="0" applyFont="1"/>
    <xf borderId="2" fillId="6" fontId="3" numFmtId="164" xfId="0" applyBorder="1" applyFont="1" applyNumberFormat="1"/>
    <xf borderId="2" fillId="6" fontId="3" numFmtId="0" xfId="0" applyAlignment="1" applyBorder="1" applyFont="1">
      <alignment horizontal="right" readingOrder="0"/>
    </xf>
    <xf borderId="0" fillId="0" fontId="3" numFmtId="0" xfId="0" applyAlignment="1" applyFont="1">
      <alignment horizontal="left" readingOrder="0"/>
    </xf>
    <xf borderId="2" fillId="6" fontId="3" numFmtId="2" xfId="0" applyBorder="1" applyFont="1" applyNumberFormat="1"/>
    <xf borderId="3" fillId="6" fontId="3" numFmtId="0" xfId="0" applyAlignment="1" applyBorder="1" applyFont="1">
      <alignment horizontal="right" readingOrder="0"/>
    </xf>
    <xf borderId="5" fillId="0" fontId="3" numFmtId="0" xfId="0" applyAlignment="1" applyBorder="1" applyFont="1">
      <alignment readingOrder="0"/>
    </xf>
    <xf borderId="0" fillId="0" fontId="9" numFmtId="0" xfId="0" applyAlignment="1" applyFont="1">
      <alignment readingOrder="0"/>
    </xf>
    <xf borderId="2" fillId="0" fontId="3" numFmtId="0" xfId="0" applyAlignment="1" applyBorder="1" applyFont="1">
      <alignment horizontal="right"/>
    </xf>
    <xf borderId="0" fillId="0" fontId="9" numFmtId="0" xfId="0" applyAlignment="1" applyFont="1">
      <alignment horizontal="center" readingOrder="0" shrinkToFit="0" vertical="center" wrapText="1"/>
    </xf>
    <xf borderId="3" fillId="0" fontId="3" numFmtId="0" xfId="0" applyAlignment="1" applyBorder="1" applyFont="1">
      <alignment horizontal="right" readingOrder="0"/>
    </xf>
    <xf borderId="4" fillId="6" fontId="3" numFmtId="9" xfId="0" applyBorder="1" applyFont="1" applyNumberFormat="1"/>
    <xf borderId="4" fillId="0" fontId="3" numFmtId="0" xfId="0" applyAlignment="1" applyBorder="1" applyFont="1">
      <alignment horizontal="center" readingOrder="0"/>
    </xf>
    <xf borderId="4" fillId="6" fontId="3" numFmtId="0" xfId="0" applyAlignment="1" applyBorder="1" applyFont="1">
      <alignment horizontal="center" readingOrder="0"/>
    </xf>
    <xf borderId="5" fillId="6" fontId="3" numFmtId="164" xfId="0" applyAlignment="1" applyBorder="1" applyFont="1" applyNumberFormat="1">
      <alignment horizontal="center" readingOrder="0"/>
    </xf>
    <xf borderId="3" fillId="6" fontId="3" numFmtId="0" xfId="0" applyAlignment="1" applyBorder="1" applyFont="1">
      <alignment horizontal="center" readingOrder="0"/>
    </xf>
    <xf borderId="5" fillId="6" fontId="3" numFmtId="0" xfId="0" applyAlignment="1" applyBorder="1" applyFont="1">
      <alignment horizontal="center" readingOrder="0"/>
    </xf>
    <xf borderId="4" fillId="0" fontId="2" numFmtId="0" xfId="0" applyAlignment="1" applyBorder="1" applyFont="1">
      <alignment vertical="bottom"/>
    </xf>
    <xf borderId="2" fillId="6" fontId="3" numFmtId="165" xfId="0" applyBorder="1" applyFont="1" applyNumberFormat="1"/>
    <xf borderId="0" fillId="0" fontId="8" numFmtId="0" xfId="0" applyAlignment="1" applyFont="1">
      <alignment horizontal="right" readingOrder="0"/>
    </xf>
    <xf borderId="6" fillId="6" fontId="3" numFmtId="0" xfId="0" applyAlignment="1" applyBorder="1" applyFont="1">
      <alignment readingOrder="0" shrinkToFit="0" vertical="top" wrapText="1"/>
    </xf>
    <xf borderId="7" fillId="0" fontId="3" numFmtId="0" xfId="0" applyBorder="1" applyFont="1"/>
    <xf borderId="8" fillId="0" fontId="3" numFmtId="0" xfId="0" applyBorder="1" applyFont="1"/>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4" fillId="6" fontId="11" numFmtId="0" xfId="0" applyAlignment="1" applyBorder="1" applyFont="1">
      <alignment horizontal="center" readingOrder="0"/>
    </xf>
    <xf borderId="4" fillId="3" fontId="11" numFmtId="0" xfId="0" applyAlignment="1" applyBorder="1" applyFont="1">
      <alignment horizontal="left" readingOrder="0"/>
    </xf>
    <xf borderId="0" fillId="3" fontId="11" numFmtId="0" xfId="0" applyAlignment="1" applyFont="1">
      <alignment horizontal="left" readingOrder="0"/>
    </xf>
    <xf borderId="3" fillId="0" fontId="3" numFmtId="0" xfId="0" applyAlignment="1" applyBorder="1" applyFont="1">
      <alignment horizontal="center" readingOrder="0"/>
    </xf>
    <xf borderId="13" fillId="6" fontId="3" numFmtId="0" xfId="0" applyAlignment="1" applyBorder="1" applyFont="1">
      <alignment horizontal="left" readingOrder="0"/>
    </xf>
    <xf borderId="0" fillId="0" fontId="3" numFmtId="0" xfId="0" applyAlignment="1" applyFont="1">
      <alignment horizontal="left"/>
    </xf>
    <xf borderId="0" fillId="0" fontId="3" numFmtId="0" xfId="0" applyAlignment="1" applyFont="1">
      <alignment horizontal="center"/>
    </xf>
    <xf borderId="0" fillId="0" fontId="3" numFmtId="0" xfId="0" applyAlignment="1" applyFont="1">
      <alignment horizontal="right" readingOrder="0" shrinkToFit="0" wrapText="1"/>
    </xf>
    <xf borderId="3" fillId="0" fontId="3" numFmtId="0" xfId="0" applyAlignment="1" applyBorder="1" applyFont="1">
      <alignment horizontal="left" readingOrder="0"/>
    </xf>
    <xf borderId="3" fillId="6" fontId="3" numFmtId="166" xfId="0" applyBorder="1" applyFont="1" applyNumberFormat="1"/>
    <xf borderId="2" fillId="0" fontId="3" numFmtId="167" xfId="0" applyBorder="1" applyFont="1" applyNumberFormat="1"/>
    <xf borderId="2" fillId="6" fontId="3" numFmtId="0" xfId="0" applyAlignment="1" applyBorder="1" applyFont="1">
      <alignment horizontal="left" readingOrder="0"/>
    </xf>
    <xf borderId="0" fillId="3" fontId="12" numFmtId="0" xfId="0" applyFont="1"/>
    <xf borderId="2" fillId="6" fontId="3" numFmtId="166" xfId="0" applyAlignment="1" applyBorder="1" applyFont="1" applyNumberFormat="1">
      <alignment readingOrder="0"/>
    </xf>
    <xf borderId="0" fillId="0" fontId="3" numFmtId="0" xfId="0" applyAlignment="1" applyFont="1">
      <alignment readingOrder="0" shrinkToFit="0" vertical="center" wrapText="1"/>
    </xf>
    <xf borderId="0" fillId="3" fontId="13" numFmtId="0" xfId="0" applyAlignment="1" applyFont="1">
      <alignment horizontal="left" readingOrder="0"/>
    </xf>
    <xf borderId="6" fillId="0" fontId="3" numFmtId="0" xfId="0" applyAlignment="1" applyBorder="1" applyFont="1">
      <alignment horizontal="right" readingOrder="0"/>
    </xf>
    <xf borderId="7" fillId="6" fontId="3" numFmtId="10" xfId="0" applyAlignment="1" applyBorder="1" applyFont="1" applyNumberFormat="1">
      <alignment horizontal="center"/>
    </xf>
    <xf borderId="7" fillId="0" fontId="3" numFmtId="0" xfId="0" applyAlignment="1" applyBorder="1" applyFont="1">
      <alignment horizontal="left" readingOrder="0"/>
    </xf>
    <xf borderId="11" fillId="0" fontId="3" numFmtId="0" xfId="0" applyAlignment="1" applyBorder="1" applyFont="1">
      <alignment horizontal="center" readingOrder="0"/>
    </xf>
    <xf borderId="12" fillId="6" fontId="3" numFmtId="2" xfId="0" applyAlignment="1" applyBorder="1" applyFont="1" applyNumberFormat="1">
      <alignment horizontal="center"/>
    </xf>
    <xf borderId="12" fillId="0" fontId="3" numFmtId="0" xfId="0" applyAlignment="1" applyBorder="1" applyFont="1">
      <alignment horizontal="center" readingOrder="0"/>
    </xf>
    <xf borderId="12" fillId="6" fontId="3" numFmtId="4" xfId="0" applyAlignment="1" applyBorder="1" applyFont="1" applyNumberFormat="1">
      <alignment horizontal="center"/>
    </xf>
    <xf borderId="13" fillId="0" fontId="3" numFmtId="0" xfId="0" applyAlignment="1" applyBorder="1" applyFont="1">
      <alignment readingOrder="0"/>
    </xf>
    <xf borderId="6" fillId="6" fontId="3" numFmtId="0" xfId="0" applyAlignment="1" applyBorder="1" applyFont="1">
      <alignment readingOrder="0" shrinkToFit="0" wrapText="1"/>
    </xf>
    <xf borderId="3" fillId="0" fontId="8" numFmtId="0" xfId="0" applyAlignment="1" applyBorder="1" applyFont="1">
      <alignment horizontal="center" readingOrder="0"/>
    </xf>
    <xf borderId="6" fillId="0" fontId="3" numFmtId="0" xfId="0" applyBorder="1" applyFont="1"/>
    <xf borderId="2" fillId="6" fontId="3" numFmtId="4" xfId="0" applyAlignment="1" applyBorder="1" applyFont="1" applyNumberFormat="1">
      <alignment horizontal="right"/>
    </xf>
    <xf borderId="0" fillId="0" fontId="5" numFmtId="0" xfId="0" applyAlignment="1" applyFont="1">
      <alignment horizontal="left" readingOrder="0"/>
    </xf>
    <xf borderId="2" fillId="0" fontId="2" numFmtId="4" xfId="0" applyAlignment="1" applyBorder="1" applyFont="1" applyNumberFormat="1">
      <alignment vertical="bottom"/>
    </xf>
    <xf borderId="5" fillId="0" fontId="2" numFmtId="4" xfId="0" applyAlignment="1" applyBorder="1" applyFont="1" applyNumberFormat="1">
      <alignment vertical="bottom"/>
    </xf>
    <xf borderId="0" fillId="3" fontId="6" numFmtId="4" xfId="0" applyFont="1" applyNumberFormat="1"/>
    <xf borderId="0" fillId="3" fontId="6" numFmtId="0" xfId="0" applyFont="1"/>
    <xf borderId="0" fillId="3" fontId="6" numFmtId="0" xfId="0" applyFont="1"/>
    <xf borderId="0" fillId="3" fontId="6" numFmtId="0" xfId="0" applyAlignment="1" applyFont="1">
      <alignment horizontal="left"/>
    </xf>
  </cellXfs>
  <cellStyles count="1">
    <cellStyle xfId="0" name="Normal" builtinId="0"/>
  </cellStyles>
  <dxfs count="2">
    <dxf>
      <font/>
      <fill>
        <patternFill patternType="solid">
          <fgColor rgb="FFFF0000"/>
          <bgColor rgb="FFFF0000"/>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Roboto"/>
              </a:defRPr>
            </a:pPr>
            <a:r>
              <a:rPr b="1" sz="1600">
                <a:solidFill>
                  <a:srgbClr val="000000"/>
                </a:solidFill>
                <a:latin typeface="Roboto"/>
              </a:rPr>
              <a:t>Scatter Plot of %TP vs #Defects</a:t>
            </a:r>
          </a:p>
        </c:rich>
      </c:tx>
      <c:overlay val="0"/>
    </c:title>
    <c:plotArea>
      <c:layout/>
      <c:scatterChart>
        <c:scatterStyle val="lineMarker"/>
        <c:varyColors val="0"/>
        <c:ser>
          <c:idx val="0"/>
          <c:order val="0"/>
          <c:tx>
            <c:strRef>
              <c:f>Relationships!$D$4</c:f>
            </c:strRef>
          </c:tx>
          <c:spPr>
            <a:ln>
              <a:noFill/>
            </a:ln>
          </c:spPr>
          <c:marker>
            <c:symbol val="circle"/>
            <c:size val="7"/>
            <c:spPr>
              <a:solidFill>
                <a:srgbClr val="3366CC"/>
              </a:solidFill>
              <a:ln cmpd="sng">
                <a:solidFill>
                  <a:srgbClr val="3366CC"/>
                </a:solidFill>
              </a:ln>
            </c:spPr>
          </c:marker>
          <c:trendline>
            <c:name>Trendline for Data series 1</c:name>
            <c:spPr>
              <a:ln w="19050">
                <a:solidFill>
                  <a:srgbClr val="3366CC"/>
                </a:solidFill>
              </a:ln>
            </c:spPr>
            <c:trendlineType val="linear"/>
            <c:dispRSqr val="0"/>
            <c:dispEq val="0"/>
          </c:trendline>
          <c:xVal>
            <c:numRef>
              <c:f>Relationships!$B$5:$B$56</c:f>
            </c:numRef>
          </c:xVal>
          <c:yVal>
            <c:numRef>
              <c:f>Relationships!$D$5:$D$56</c:f>
              <c:numCache/>
            </c:numRef>
          </c:yVal>
        </c:ser>
        <c:dLbls>
          <c:showLegendKey val="0"/>
          <c:showVal val="0"/>
          <c:showCatName val="0"/>
          <c:showSerName val="0"/>
          <c:showPercent val="0"/>
          <c:showBubbleSize val="0"/>
        </c:dLbls>
        <c:axId val="1601767788"/>
        <c:axId val="1282995454"/>
      </c:scatterChart>
      <c:valAx>
        <c:axId val="160176778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%TP</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282995454"/>
      </c:valAx>
      <c:valAx>
        <c:axId val="12829954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#Defects</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601767788"/>
      </c:valAx>
    </c:plotArea>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352425</xdr:colOff>
      <xdr:row>3</xdr:row>
      <xdr:rowOff>47625</xdr:rowOff>
    </xdr:from>
    <xdr:ext cx="4333875" cy="26765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333375</xdr:colOff>
      <xdr:row>29</xdr:row>
      <xdr:rowOff>57150</xdr:rowOff>
    </xdr:from>
    <xdr:ext cx="1285875" cy="10953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7.xml"/><Relationship Id="rId3"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43"/>
    <col customWidth="1" min="2" max="2" width="6.14"/>
    <col customWidth="1" min="3" max="3" width="10.0"/>
    <col customWidth="1" min="4" max="4" width="8.86"/>
  </cols>
  <sheetData>
    <row r="1">
      <c r="A1" s="1" t="s">
        <v>0</v>
      </c>
      <c r="B1" s="2"/>
      <c r="C1" s="3"/>
      <c r="D1" s="4"/>
      <c r="E1" s="5"/>
      <c r="G1" s="6"/>
      <c r="H1" s="7"/>
      <c r="I1" s="7"/>
      <c r="J1" s="8"/>
    </row>
    <row r="2">
      <c r="A2" s="9" t="s">
        <v>1</v>
      </c>
      <c r="B2" s="10" t="s">
        <v>2</v>
      </c>
      <c r="C2" s="3" t="str">
        <f>IF(INDIRECT(B2)=B2, "OK", "X")</f>
        <v>OK</v>
      </c>
      <c r="D2" s="11" t="s">
        <v>3</v>
      </c>
      <c r="E2" s="5"/>
      <c r="G2" s="6"/>
      <c r="H2" s="7"/>
      <c r="I2" s="7"/>
      <c r="J2" s="8"/>
    </row>
    <row r="3">
      <c r="A3" s="12"/>
      <c r="B3" s="13"/>
      <c r="C3" s="14"/>
      <c r="D3" s="4"/>
      <c r="E3" s="5"/>
      <c r="G3" s="6"/>
      <c r="H3" s="7"/>
      <c r="I3" s="7"/>
      <c r="J3" s="8"/>
    </row>
    <row r="4">
      <c r="A4" s="15" t="s">
        <v>4</v>
      </c>
      <c r="B4" s="16" t="s">
        <v>5</v>
      </c>
      <c r="C4" s="17" t="s">
        <v>6</v>
      </c>
      <c r="D4" s="18" t="s">
        <v>7</v>
      </c>
      <c r="E4" s="5"/>
      <c r="G4" s="6"/>
      <c r="H4" s="7"/>
      <c r="I4" s="7"/>
      <c r="J4" s="8"/>
    </row>
    <row r="5">
      <c r="A5" s="5">
        <v>1.0</v>
      </c>
      <c r="B5" s="16" t="s">
        <v>8</v>
      </c>
      <c r="C5" s="19">
        <v>53.54</v>
      </c>
      <c r="D5" s="20">
        <v>26.0</v>
      </c>
      <c r="G5" s="6"/>
      <c r="H5" s="8"/>
      <c r="I5" s="8"/>
      <c r="J5" s="21"/>
    </row>
    <row r="6">
      <c r="A6" s="5">
        <v>2.0</v>
      </c>
      <c r="B6" s="16" t="s">
        <v>8</v>
      </c>
      <c r="C6" s="19">
        <v>56.8</v>
      </c>
      <c r="D6" s="20">
        <v>25.0</v>
      </c>
      <c r="G6" s="6"/>
      <c r="H6" s="8"/>
      <c r="I6" s="8"/>
      <c r="J6" s="8"/>
    </row>
    <row r="7">
      <c r="A7" s="5">
        <v>3.0</v>
      </c>
      <c r="B7" s="16" t="s">
        <v>8</v>
      </c>
      <c r="C7" s="19">
        <v>96.64</v>
      </c>
      <c r="D7" s="20">
        <v>9.0</v>
      </c>
    </row>
    <row r="8">
      <c r="A8" s="5">
        <v>4.0</v>
      </c>
      <c r="B8" s="16" t="s">
        <v>8</v>
      </c>
      <c r="C8" s="19">
        <v>71.27</v>
      </c>
      <c r="D8" s="20">
        <v>16.0</v>
      </c>
      <c r="G8" s="22"/>
      <c r="H8" s="23"/>
      <c r="I8" s="24"/>
      <c r="J8" s="24"/>
    </row>
    <row r="9">
      <c r="A9" s="5">
        <v>5.0</v>
      </c>
      <c r="B9" s="16" t="s">
        <v>8</v>
      </c>
      <c r="C9" s="19">
        <v>100.0</v>
      </c>
      <c r="D9" s="20">
        <v>4.0</v>
      </c>
      <c r="G9" s="6"/>
      <c r="H9" s="7"/>
      <c r="I9" s="7"/>
      <c r="J9" s="8"/>
    </row>
    <row r="10">
      <c r="A10" s="5">
        <v>6.0</v>
      </c>
      <c r="B10" s="16" t="s">
        <v>8</v>
      </c>
      <c r="C10" s="19">
        <v>70.43</v>
      </c>
      <c r="D10" s="20">
        <v>15.0</v>
      </c>
      <c r="G10" s="6"/>
      <c r="H10" s="8"/>
      <c r="I10" s="8"/>
      <c r="J10" s="21"/>
    </row>
    <row r="11">
      <c r="A11" s="5">
        <v>7.0</v>
      </c>
      <c r="B11" s="16" t="s">
        <v>8</v>
      </c>
      <c r="C11" s="19">
        <v>51.29</v>
      </c>
      <c r="D11" s="20">
        <v>29.0</v>
      </c>
      <c r="G11" s="6"/>
      <c r="H11" s="8"/>
      <c r="I11" s="8"/>
      <c r="J11" s="8"/>
    </row>
    <row r="12">
      <c r="A12" s="5">
        <v>8.0</v>
      </c>
      <c r="B12" s="16" t="s">
        <v>8</v>
      </c>
      <c r="C12" s="19">
        <v>44.89</v>
      </c>
      <c r="D12" s="20">
        <v>24.0</v>
      </c>
      <c r="G12" s="5"/>
      <c r="H12" s="23"/>
      <c r="I12" s="24"/>
    </row>
    <row r="13">
      <c r="A13" s="5">
        <v>9.0</v>
      </c>
      <c r="B13" s="16" t="s">
        <v>8</v>
      </c>
      <c r="C13" s="25">
        <v>38.69</v>
      </c>
      <c r="D13" s="26">
        <v>26.0</v>
      </c>
      <c r="G13" s="5"/>
      <c r="H13" s="7"/>
      <c r="I13" s="7"/>
      <c r="J13" s="21"/>
    </row>
    <row r="14">
      <c r="A14" s="5">
        <v>10.0</v>
      </c>
      <c r="B14" s="16" t="s">
        <v>8</v>
      </c>
      <c r="C14" s="19">
        <v>73.81</v>
      </c>
      <c r="D14" s="20">
        <v>12.0</v>
      </c>
      <c r="G14" s="5"/>
      <c r="H14" s="5"/>
    </row>
    <row r="15">
      <c r="A15" s="5">
        <v>11.0</v>
      </c>
      <c r="B15" s="16" t="s">
        <v>8</v>
      </c>
      <c r="C15" s="19">
        <v>96.7</v>
      </c>
      <c r="D15" s="20">
        <v>6.0</v>
      </c>
      <c r="G15" s="5"/>
      <c r="H15" s="5"/>
    </row>
    <row r="16">
      <c r="A16" s="5">
        <v>12.0</v>
      </c>
      <c r="B16" s="16" t="s">
        <v>8</v>
      </c>
      <c r="C16" s="19">
        <v>66.68</v>
      </c>
      <c r="D16" s="20">
        <v>20.0</v>
      </c>
    </row>
    <row r="17">
      <c r="A17" s="5">
        <v>13.0</v>
      </c>
      <c r="B17" s="16" t="s">
        <v>8</v>
      </c>
      <c r="C17" s="19">
        <v>50.93</v>
      </c>
      <c r="D17" s="20">
        <v>29.0</v>
      </c>
    </row>
    <row r="18">
      <c r="A18" s="5">
        <v>14.0</v>
      </c>
      <c r="B18" s="16" t="s">
        <v>8</v>
      </c>
      <c r="C18" s="19">
        <v>51.86</v>
      </c>
      <c r="D18" s="20">
        <v>26.0</v>
      </c>
    </row>
    <row r="19">
      <c r="A19" s="5">
        <v>15.0</v>
      </c>
      <c r="B19" s="16" t="s">
        <v>8</v>
      </c>
      <c r="C19" s="19">
        <v>41.92</v>
      </c>
      <c r="D19" s="20">
        <v>30.0</v>
      </c>
    </row>
    <row r="20">
      <c r="A20" s="5">
        <v>16.0</v>
      </c>
      <c r="B20" s="16" t="s">
        <v>8</v>
      </c>
      <c r="C20" s="19">
        <v>14.85</v>
      </c>
      <c r="D20" s="20">
        <v>49.0</v>
      </c>
    </row>
    <row r="21">
      <c r="A21" s="5">
        <v>17.0</v>
      </c>
      <c r="B21" s="16" t="s">
        <v>8</v>
      </c>
      <c r="C21" s="19">
        <v>62.04</v>
      </c>
      <c r="D21" s="20">
        <v>25.0</v>
      </c>
    </row>
    <row r="22">
      <c r="A22" s="5">
        <v>18.0</v>
      </c>
      <c r="B22" s="16" t="s">
        <v>8</v>
      </c>
      <c r="C22" s="19">
        <v>49.11</v>
      </c>
      <c r="D22" s="20">
        <v>30.0</v>
      </c>
    </row>
    <row r="23">
      <c r="A23" s="5">
        <v>19.0</v>
      </c>
      <c r="B23" s="16" t="s">
        <v>8</v>
      </c>
      <c r="C23" s="19">
        <v>60.96</v>
      </c>
      <c r="D23" s="20">
        <v>24.0</v>
      </c>
    </row>
    <row r="24">
      <c r="A24" s="5">
        <v>20.0</v>
      </c>
      <c r="B24" s="16" t="s">
        <v>8</v>
      </c>
      <c r="C24" s="19">
        <v>67.75</v>
      </c>
      <c r="D24" s="20">
        <v>22.0</v>
      </c>
    </row>
    <row r="25">
      <c r="A25" s="5">
        <v>21.0</v>
      </c>
      <c r="B25" s="16" t="s">
        <v>8</v>
      </c>
      <c r="C25" s="19">
        <v>57.68</v>
      </c>
      <c r="D25" s="20">
        <v>16.0</v>
      </c>
    </row>
    <row r="26">
      <c r="A26" s="5">
        <v>22.0</v>
      </c>
      <c r="B26" s="16" t="s">
        <v>8</v>
      </c>
      <c r="C26" s="19">
        <v>69.5</v>
      </c>
      <c r="D26" s="20">
        <v>28.0</v>
      </c>
    </row>
    <row r="27">
      <c r="A27" s="5">
        <v>23.0</v>
      </c>
      <c r="B27" s="16" t="s">
        <v>8</v>
      </c>
      <c r="C27" s="19">
        <v>57.14</v>
      </c>
      <c r="D27" s="20">
        <v>24.0</v>
      </c>
    </row>
    <row r="28">
      <c r="A28" s="5">
        <v>24.0</v>
      </c>
      <c r="B28" s="16" t="s">
        <v>8</v>
      </c>
      <c r="C28" s="19">
        <v>40.88</v>
      </c>
      <c r="D28" s="20">
        <v>27.0</v>
      </c>
    </row>
    <row r="29">
      <c r="A29" s="5">
        <v>25.0</v>
      </c>
      <c r="B29" s="16" t="s">
        <v>8</v>
      </c>
      <c r="C29" s="19">
        <v>54.39</v>
      </c>
      <c r="D29" s="20">
        <v>26.0</v>
      </c>
    </row>
    <row r="30">
      <c r="A30" s="5">
        <v>26.0</v>
      </c>
      <c r="B30" s="16" t="s">
        <v>8</v>
      </c>
      <c r="C30" s="19">
        <v>61.0</v>
      </c>
      <c r="D30" s="20">
        <v>17.0</v>
      </c>
    </row>
    <row r="31">
      <c r="A31" s="5">
        <v>27.0</v>
      </c>
      <c r="B31" s="16" t="s">
        <v>9</v>
      </c>
      <c r="C31" s="19">
        <v>98.11</v>
      </c>
      <c r="D31" s="20">
        <v>10.0</v>
      </c>
    </row>
    <row r="32">
      <c r="A32" s="5">
        <v>28.0</v>
      </c>
      <c r="B32" s="16" t="s">
        <v>9</v>
      </c>
      <c r="C32" s="19">
        <v>63.04</v>
      </c>
      <c r="D32" s="20">
        <v>21.0</v>
      </c>
    </row>
    <row r="33">
      <c r="A33" s="5">
        <v>29.0</v>
      </c>
      <c r="B33" s="16" t="s">
        <v>9</v>
      </c>
      <c r="C33" s="19">
        <v>63.03</v>
      </c>
      <c r="D33" s="20">
        <v>22.0</v>
      </c>
    </row>
    <row r="34">
      <c r="A34" s="5">
        <v>30.0</v>
      </c>
      <c r="B34" s="16" t="s">
        <v>9</v>
      </c>
      <c r="C34" s="19">
        <v>84.66</v>
      </c>
      <c r="D34" s="20">
        <v>16.0</v>
      </c>
    </row>
    <row r="35">
      <c r="A35" s="5">
        <v>31.0</v>
      </c>
      <c r="B35" s="16" t="s">
        <v>9</v>
      </c>
      <c r="C35" s="19">
        <v>51.54</v>
      </c>
      <c r="D35" s="20">
        <v>23.0</v>
      </c>
    </row>
    <row r="36">
      <c r="A36" s="5">
        <v>32.0</v>
      </c>
      <c r="B36" s="16" t="s">
        <v>9</v>
      </c>
      <c r="C36" s="19">
        <v>46.93</v>
      </c>
      <c r="D36" s="20">
        <v>31.0</v>
      </c>
    </row>
    <row r="37">
      <c r="A37" s="5">
        <v>33.0</v>
      </c>
      <c r="B37" s="16" t="s">
        <v>9</v>
      </c>
      <c r="C37" s="19">
        <v>51.55</v>
      </c>
      <c r="D37" s="20">
        <v>20.0</v>
      </c>
    </row>
    <row r="38">
      <c r="A38" s="5">
        <v>34.0</v>
      </c>
      <c r="B38" s="16" t="s">
        <v>9</v>
      </c>
      <c r="C38" s="19">
        <v>51.95</v>
      </c>
      <c r="D38" s="20">
        <v>21.0</v>
      </c>
    </row>
    <row r="39">
      <c r="A39" s="5">
        <v>35.0</v>
      </c>
      <c r="B39" s="16" t="s">
        <v>9</v>
      </c>
      <c r="C39" s="19">
        <v>60.66</v>
      </c>
      <c r="D39" s="20">
        <v>26.0</v>
      </c>
    </row>
    <row r="40">
      <c r="A40" s="5">
        <v>36.0</v>
      </c>
      <c r="B40" s="16" t="s">
        <v>9</v>
      </c>
      <c r="C40" s="19">
        <v>54.23</v>
      </c>
      <c r="D40" s="20">
        <v>24.0</v>
      </c>
    </row>
    <row r="41">
      <c r="A41" s="5">
        <v>37.0</v>
      </c>
      <c r="B41" s="16" t="s">
        <v>9</v>
      </c>
      <c r="C41" s="19">
        <v>76.18</v>
      </c>
      <c r="D41" s="20">
        <v>12.0</v>
      </c>
    </row>
    <row r="42">
      <c r="A42" s="5">
        <v>38.0</v>
      </c>
      <c r="B42" s="16" t="s">
        <v>9</v>
      </c>
      <c r="C42" s="19">
        <v>80.64</v>
      </c>
      <c r="D42" s="20">
        <v>12.0</v>
      </c>
    </row>
    <row r="43">
      <c r="A43" s="5">
        <v>39.0</v>
      </c>
      <c r="B43" s="16" t="s">
        <v>9</v>
      </c>
      <c r="C43" s="19">
        <v>93.06</v>
      </c>
      <c r="D43" s="20">
        <v>7.0</v>
      </c>
    </row>
    <row r="44">
      <c r="A44" s="5">
        <v>40.0</v>
      </c>
      <c r="B44" s="16" t="s">
        <v>9</v>
      </c>
      <c r="C44" s="19">
        <v>7.68</v>
      </c>
      <c r="D44" s="20">
        <v>38.0</v>
      </c>
    </row>
    <row r="45">
      <c r="A45" s="5">
        <v>41.0</v>
      </c>
      <c r="B45" s="16" t="s">
        <v>9</v>
      </c>
      <c r="C45" s="19">
        <v>26.77</v>
      </c>
      <c r="D45" s="20">
        <v>36.0</v>
      </c>
    </row>
    <row r="46">
      <c r="A46" s="5">
        <v>42.0</v>
      </c>
      <c r="B46" s="16" t="s">
        <v>9</v>
      </c>
      <c r="C46" s="25">
        <v>71.93</v>
      </c>
      <c r="D46" s="20">
        <v>19.0</v>
      </c>
    </row>
    <row r="47">
      <c r="A47" s="5">
        <v>43.0</v>
      </c>
      <c r="B47" s="16" t="s">
        <v>9</v>
      </c>
      <c r="C47" s="19">
        <v>44.58</v>
      </c>
      <c r="D47" s="20">
        <v>33.0</v>
      </c>
    </row>
    <row r="48">
      <c r="A48" s="5">
        <v>44.0</v>
      </c>
      <c r="B48" s="16" t="s">
        <v>9</v>
      </c>
      <c r="C48" s="19">
        <v>51.64</v>
      </c>
      <c r="D48" s="20">
        <v>27.0</v>
      </c>
    </row>
    <row r="49">
      <c r="A49" s="5">
        <v>45.0</v>
      </c>
      <c r="B49" s="16" t="s">
        <v>9</v>
      </c>
      <c r="C49" s="19">
        <v>76.59</v>
      </c>
      <c r="D49" s="20">
        <v>14.0</v>
      </c>
    </row>
    <row r="50">
      <c r="A50" s="5">
        <v>46.0</v>
      </c>
      <c r="B50" s="16" t="s">
        <v>9</v>
      </c>
      <c r="C50" s="19">
        <v>100.0</v>
      </c>
      <c r="D50" s="20">
        <v>9.0</v>
      </c>
    </row>
    <row r="51">
      <c r="A51" s="5">
        <v>47.0</v>
      </c>
      <c r="B51" s="16" t="s">
        <v>9</v>
      </c>
      <c r="C51" s="19">
        <v>45.14</v>
      </c>
      <c r="D51" s="20">
        <v>26.0</v>
      </c>
    </row>
    <row r="52">
      <c r="A52" s="5">
        <v>48.0</v>
      </c>
      <c r="B52" s="16" t="s">
        <v>9</v>
      </c>
      <c r="C52" s="19">
        <v>57.76</v>
      </c>
      <c r="D52" s="20">
        <v>22.0</v>
      </c>
    </row>
    <row r="53">
      <c r="A53" s="5">
        <v>49.0</v>
      </c>
      <c r="B53" s="16" t="s">
        <v>9</v>
      </c>
      <c r="C53" s="19">
        <v>99.0</v>
      </c>
      <c r="D53" s="20">
        <v>7.0</v>
      </c>
    </row>
    <row r="54">
      <c r="A54" s="5">
        <v>50.0</v>
      </c>
      <c r="B54" s="16" t="s">
        <v>9</v>
      </c>
      <c r="C54" s="19">
        <v>38.47</v>
      </c>
      <c r="D54" s="20">
        <v>26.0</v>
      </c>
    </row>
    <row r="55">
      <c r="A55" s="5">
        <v>51.0</v>
      </c>
      <c r="B55" s="16" t="s">
        <v>9</v>
      </c>
      <c r="C55" s="19">
        <v>36.71</v>
      </c>
      <c r="D55" s="20">
        <v>34.0</v>
      </c>
    </row>
    <row r="56">
      <c r="A56" s="5">
        <v>52.0</v>
      </c>
      <c r="B56" s="16" t="s">
        <v>9</v>
      </c>
      <c r="C56" s="19">
        <v>54.9</v>
      </c>
      <c r="D56" s="20">
        <v>29.0</v>
      </c>
    </row>
    <row r="58">
      <c r="A58" s="15" t="s">
        <v>10</v>
      </c>
      <c r="B58" s="27">
        <f>COUNTIF($B$5:$B$56, "Solo")</f>
        <v>26</v>
      </c>
      <c r="C58" s="28"/>
      <c r="D58" s="29"/>
    </row>
    <row r="59">
      <c r="A59" s="15" t="s">
        <v>11</v>
      </c>
      <c r="B59" s="27">
        <f>COUNTIF($B$5:$B$56, "Pair")</f>
        <v>26</v>
      </c>
      <c r="C59" s="28"/>
      <c r="D59" s="29"/>
    </row>
    <row r="60">
      <c r="A60" s="15" t="s">
        <v>12</v>
      </c>
      <c r="B60" s="27">
        <f>B58+2*B59</f>
        <v>78</v>
      </c>
      <c r="C60" s="28"/>
      <c r="D60" s="29"/>
    </row>
    <row r="98">
      <c r="L98" s="30" t="s">
        <v>2</v>
      </c>
      <c r="M98" s="30" t="s">
        <v>2</v>
      </c>
    </row>
    <row r="128">
      <c r="H128" s="31" t="s">
        <v>13</v>
      </c>
    </row>
  </sheetData>
  <mergeCells count="3">
    <mergeCell ref="B58:D58"/>
    <mergeCell ref="B59:D59"/>
    <mergeCell ref="B60:D6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86"/>
    <col customWidth="1" min="2" max="2" width="6.86"/>
    <col customWidth="1" min="3" max="3" width="9.86"/>
    <col customWidth="1" min="4" max="4" width="9.43"/>
    <col customWidth="1" min="5" max="5" width="9.0"/>
    <col customWidth="1" min="6" max="6" width="8.0"/>
    <col customWidth="1" min="7" max="7" width="8.29"/>
    <col customWidth="1" min="8" max="8" width="13.57"/>
    <col customWidth="1" min="9" max="9" width="13.29"/>
    <col customWidth="1" min="10" max="10" width="35.57"/>
    <col customWidth="1" min="11" max="11" width="25.43"/>
    <col customWidth="1" min="12" max="12" width="53.0"/>
  </cols>
  <sheetData>
    <row r="1">
      <c r="A1" s="4"/>
      <c r="B1" s="4"/>
      <c r="C1" s="4"/>
      <c r="D1" s="4"/>
      <c r="E1" s="4"/>
      <c r="F1" s="4"/>
      <c r="G1" s="4"/>
      <c r="H1" s="5"/>
    </row>
    <row r="2">
      <c r="A2" s="4"/>
      <c r="B2" s="32" t="s">
        <v>8</v>
      </c>
      <c r="E2" s="33" t="s">
        <v>9</v>
      </c>
    </row>
    <row r="3">
      <c r="A3" s="5"/>
      <c r="B3" s="34" t="s">
        <v>4</v>
      </c>
      <c r="C3" s="34" t="s">
        <v>6</v>
      </c>
      <c r="D3" s="34" t="s">
        <v>7</v>
      </c>
      <c r="E3" s="34" t="s">
        <v>4</v>
      </c>
      <c r="F3" s="34" t="s">
        <v>6</v>
      </c>
      <c r="G3" s="34" t="s">
        <v>7</v>
      </c>
    </row>
    <row r="4">
      <c r="B4" s="20">
        <f>'Raw Data'!A5</f>
        <v>1</v>
      </c>
      <c r="C4" s="35">
        <f>'Raw Data'!C5</f>
        <v>53.54</v>
      </c>
      <c r="D4" s="35">
        <f>'Raw Data'!D5</f>
        <v>26</v>
      </c>
      <c r="E4" s="20">
        <f>'Raw Data'!A31</f>
        <v>27</v>
      </c>
      <c r="F4" s="35">
        <f>'Raw Data'!C31</f>
        <v>98.11</v>
      </c>
      <c r="G4" s="35">
        <f>'Raw Data'!D31</f>
        <v>10</v>
      </c>
    </row>
    <row r="5">
      <c r="B5" s="20">
        <f>'Raw Data'!A6</f>
        <v>2</v>
      </c>
      <c r="C5" s="35">
        <f>'Raw Data'!C6</f>
        <v>56.8</v>
      </c>
      <c r="D5" s="35">
        <f>'Raw Data'!D6</f>
        <v>25</v>
      </c>
      <c r="E5" s="20">
        <f>'Raw Data'!A32</f>
        <v>28</v>
      </c>
      <c r="F5" s="35">
        <f>'Raw Data'!C32</f>
        <v>63.04</v>
      </c>
      <c r="G5" s="35">
        <f>'Raw Data'!D32</f>
        <v>21</v>
      </c>
    </row>
    <row r="6">
      <c r="B6" s="20">
        <f>'Raw Data'!A7</f>
        <v>3</v>
      </c>
      <c r="C6" s="35">
        <f>'Raw Data'!C7</f>
        <v>96.64</v>
      </c>
      <c r="D6" s="35">
        <f>'Raw Data'!D7</f>
        <v>9</v>
      </c>
      <c r="E6" s="20">
        <f>'Raw Data'!A33</f>
        <v>29</v>
      </c>
      <c r="F6" s="35">
        <f>'Raw Data'!C33</f>
        <v>63.03</v>
      </c>
      <c r="G6" s="35">
        <f>'Raw Data'!D33</f>
        <v>22</v>
      </c>
    </row>
    <row r="7">
      <c r="B7" s="20">
        <f>'Raw Data'!A8</f>
        <v>4</v>
      </c>
      <c r="C7" s="35">
        <f>'Raw Data'!C8</f>
        <v>71.27</v>
      </c>
      <c r="D7" s="35">
        <f>'Raw Data'!D8</f>
        <v>16</v>
      </c>
      <c r="E7" s="20">
        <f>'Raw Data'!A34</f>
        <v>30</v>
      </c>
      <c r="F7" s="35">
        <f>'Raw Data'!C34</f>
        <v>84.66</v>
      </c>
      <c r="G7" s="35">
        <f>'Raw Data'!D34</f>
        <v>16</v>
      </c>
    </row>
    <row r="8">
      <c r="B8" s="20">
        <f>'Raw Data'!A9</f>
        <v>5</v>
      </c>
      <c r="C8" s="35">
        <f>'Raw Data'!C9</f>
        <v>100</v>
      </c>
      <c r="D8" s="35">
        <f>'Raw Data'!D9</f>
        <v>4</v>
      </c>
      <c r="E8" s="20">
        <f>'Raw Data'!A35</f>
        <v>31</v>
      </c>
      <c r="F8" s="35">
        <f>'Raw Data'!C35</f>
        <v>51.54</v>
      </c>
      <c r="G8" s="35">
        <f>'Raw Data'!D35</f>
        <v>23</v>
      </c>
    </row>
    <row r="9">
      <c r="B9" s="20">
        <f>'Raw Data'!A10</f>
        <v>6</v>
      </c>
      <c r="C9" s="35">
        <f>'Raw Data'!C10</f>
        <v>70.43</v>
      </c>
      <c r="D9" s="35">
        <f>'Raw Data'!D10</f>
        <v>15</v>
      </c>
      <c r="E9" s="20">
        <f>'Raw Data'!A36</f>
        <v>32</v>
      </c>
      <c r="F9" s="35">
        <f>'Raw Data'!C36</f>
        <v>46.93</v>
      </c>
      <c r="G9" s="35">
        <f>'Raw Data'!D36</f>
        <v>31</v>
      </c>
    </row>
    <row r="10">
      <c r="B10" s="20">
        <f>'Raw Data'!A11</f>
        <v>7</v>
      </c>
      <c r="C10" s="35">
        <f>'Raw Data'!C11</f>
        <v>51.29</v>
      </c>
      <c r="D10" s="35">
        <f>'Raw Data'!D11</f>
        <v>29</v>
      </c>
      <c r="E10" s="20">
        <f>'Raw Data'!A37</f>
        <v>33</v>
      </c>
      <c r="F10" s="35">
        <f>'Raw Data'!C37</f>
        <v>51.55</v>
      </c>
      <c r="G10" s="35">
        <f>'Raw Data'!D37</f>
        <v>20</v>
      </c>
    </row>
    <row r="11">
      <c r="B11" s="20">
        <f>'Raw Data'!A12</f>
        <v>8</v>
      </c>
      <c r="C11" s="35">
        <f>'Raw Data'!C12</f>
        <v>44.89</v>
      </c>
      <c r="D11" s="35">
        <f>'Raw Data'!D12</f>
        <v>24</v>
      </c>
      <c r="E11" s="20">
        <f>'Raw Data'!A38</f>
        <v>34</v>
      </c>
      <c r="F11" s="35">
        <f>'Raw Data'!C38</f>
        <v>51.95</v>
      </c>
      <c r="G11" s="35">
        <f>'Raw Data'!D38</f>
        <v>21</v>
      </c>
    </row>
    <row r="12">
      <c r="B12" s="20">
        <f>'Raw Data'!A13</f>
        <v>9</v>
      </c>
      <c r="C12" s="35">
        <f>'Raw Data'!C13</f>
        <v>38.69</v>
      </c>
      <c r="D12" s="35">
        <f>'Raw Data'!D13</f>
        <v>26</v>
      </c>
      <c r="E12" s="20">
        <f>'Raw Data'!A39</f>
        <v>35</v>
      </c>
      <c r="F12" s="35">
        <f>'Raw Data'!C39</f>
        <v>60.66</v>
      </c>
      <c r="G12" s="35">
        <f>'Raw Data'!D39</f>
        <v>26</v>
      </c>
    </row>
    <row r="13">
      <c r="B13" s="20">
        <f>'Raw Data'!A14</f>
        <v>10</v>
      </c>
      <c r="C13" s="35">
        <f>'Raw Data'!C14</f>
        <v>73.81</v>
      </c>
      <c r="D13" s="35">
        <f>'Raw Data'!D14</f>
        <v>12</v>
      </c>
      <c r="E13" s="20">
        <f>'Raw Data'!A40</f>
        <v>36</v>
      </c>
      <c r="F13" s="35">
        <f>'Raw Data'!C40</f>
        <v>54.23</v>
      </c>
      <c r="G13" s="35">
        <f>'Raw Data'!D40</f>
        <v>24</v>
      </c>
    </row>
    <row r="14">
      <c r="B14" s="20">
        <f>'Raw Data'!A15</f>
        <v>11</v>
      </c>
      <c r="C14" s="35">
        <f>'Raw Data'!C15</f>
        <v>96.7</v>
      </c>
      <c r="D14" s="35">
        <f>'Raw Data'!D15</f>
        <v>6</v>
      </c>
      <c r="E14" s="20">
        <f>'Raw Data'!A41</f>
        <v>37</v>
      </c>
      <c r="F14" s="35">
        <f>'Raw Data'!C41</f>
        <v>76.18</v>
      </c>
      <c r="G14" s="35">
        <f>'Raw Data'!D41</f>
        <v>12</v>
      </c>
    </row>
    <row r="15">
      <c r="B15" s="20">
        <f>'Raw Data'!A16</f>
        <v>12</v>
      </c>
      <c r="C15" s="35">
        <f>'Raw Data'!C16</f>
        <v>66.68</v>
      </c>
      <c r="D15" s="35">
        <f>'Raw Data'!D16</f>
        <v>20</v>
      </c>
      <c r="E15" s="20">
        <f>'Raw Data'!A42</f>
        <v>38</v>
      </c>
      <c r="F15" s="35">
        <f>'Raw Data'!C42</f>
        <v>80.64</v>
      </c>
      <c r="G15" s="35">
        <f>'Raw Data'!D42</f>
        <v>12</v>
      </c>
    </row>
    <row r="16">
      <c r="B16" s="20">
        <f>'Raw Data'!A17</f>
        <v>13</v>
      </c>
      <c r="C16" s="35">
        <f>'Raw Data'!C17</f>
        <v>50.93</v>
      </c>
      <c r="D16" s="35">
        <f>'Raw Data'!D17</f>
        <v>29</v>
      </c>
      <c r="E16" s="20">
        <f>'Raw Data'!A43</f>
        <v>39</v>
      </c>
      <c r="F16" s="35">
        <f>'Raw Data'!C43</f>
        <v>93.06</v>
      </c>
      <c r="G16" s="35">
        <f>'Raw Data'!D43</f>
        <v>7</v>
      </c>
    </row>
    <row r="17">
      <c r="B17" s="20">
        <f>'Raw Data'!A18</f>
        <v>14</v>
      </c>
      <c r="C17" s="35">
        <f>'Raw Data'!C18</f>
        <v>51.86</v>
      </c>
      <c r="D17" s="35">
        <f>'Raw Data'!D18</f>
        <v>26</v>
      </c>
      <c r="E17" s="20">
        <f>'Raw Data'!A44</f>
        <v>40</v>
      </c>
      <c r="F17" s="35">
        <f>'Raw Data'!C44</f>
        <v>7.68</v>
      </c>
      <c r="G17" s="35">
        <f>'Raw Data'!D44</f>
        <v>38</v>
      </c>
    </row>
    <row r="18">
      <c r="B18" s="20">
        <f>'Raw Data'!A19</f>
        <v>15</v>
      </c>
      <c r="C18" s="35">
        <f>'Raw Data'!C19</f>
        <v>41.92</v>
      </c>
      <c r="D18" s="35">
        <f>'Raw Data'!D19</f>
        <v>30</v>
      </c>
      <c r="E18" s="20">
        <f>'Raw Data'!A45</f>
        <v>41</v>
      </c>
      <c r="F18" s="35">
        <f>'Raw Data'!C45</f>
        <v>26.77</v>
      </c>
      <c r="G18" s="35">
        <f>'Raw Data'!D45</f>
        <v>36</v>
      </c>
    </row>
    <row r="19">
      <c r="B19" s="20">
        <f>'Raw Data'!A20</f>
        <v>16</v>
      </c>
      <c r="C19" s="35">
        <f>'Raw Data'!C20</f>
        <v>14.85</v>
      </c>
      <c r="D19" s="35">
        <f>'Raw Data'!D20</f>
        <v>49</v>
      </c>
      <c r="E19" s="20">
        <f>'Raw Data'!A46</f>
        <v>42</v>
      </c>
      <c r="F19" s="35">
        <f>'Raw Data'!C46</f>
        <v>71.93</v>
      </c>
      <c r="G19" s="35">
        <f>'Raw Data'!D46</f>
        <v>19</v>
      </c>
    </row>
    <row r="20">
      <c r="B20" s="20">
        <f>'Raw Data'!A21</f>
        <v>17</v>
      </c>
      <c r="C20" s="35">
        <f>'Raw Data'!C21</f>
        <v>62.04</v>
      </c>
      <c r="D20" s="35">
        <f>'Raw Data'!D21</f>
        <v>25</v>
      </c>
      <c r="E20" s="20">
        <f>'Raw Data'!A47</f>
        <v>43</v>
      </c>
      <c r="F20" s="35">
        <f>'Raw Data'!C47</f>
        <v>44.58</v>
      </c>
      <c r="G20" s="35">
        <f>'Raw Data'!D47</f>
        <v>33</v>
      </c>
    </row>
    <row r="21">
      <c r="B21" s="20">
        <f>'Raw Data'!A22</f>
        <v>18</v>
      </c>
      <c r="C21" s="35">
        <f>'Raw Data'!C22</f>
        <v>49.11</v>
      </c>
      <c r="D21" s="35">
        <f>'Raw Data'!D22</f>
        <v>30</v>
      </c>
      <c r="E21" s="20">
        <f>'Raw Data'!A48</f>
        <v>44</v>
      </c>
      <c r="F21" s="35">
        <f>'Raw Data'!C48</f>
        <v>51.64</v>
      </c>
      <c r="G21" s="35">
        <f>'Raw Data'!D48</f>
        <v>27</v>
      </c>
    </row>
    <row r="22">
      <c r="B22" s="20">
        <f>'Raw Data'!A23</f>
        <v>19</v>
      </c>
      <c r="C22" s="35">
        <f>'Raw Data'!C23</f>
        <v>60.96</v>
      </c>
      <c r="D22" s="35">
        <f>'Raw Data'!D23</f>
        <v>24</v>
      </c>
      <c r="E22" s="20">
        <f>'Raw Data'!A49</f>
        <v>45</v>
      </c>
      <c r="F22" s="35">
        <f>'Raw Data'!C49</f>
        <v>76.59</v>
      </c>
      <c r="G22" s="35">
        <f>'Raw Data'!D49</f>
        <v>14</v>
      </c>
    </row>
    <row r="23">
      <c r="B23" s="20">
        <f>'Raw Data'!A24</f>
        <v>20</v>
      </c>
      <c r="C23" s="35">
        <f>'Raw Data'!C24</f>
        <v>67.75</v>
      </c>
      <c r="D23" s="35">
        <f>'Raw Data'!D24</f>
        <v>22</v>
      </c>
      <c r="E23" s="20">
        <f>'Raw Data'!A50</f>
        <v>46</v>
      </c>
      <c r="F23" s="35">
        <f>'Raw Data'!C50</f>
        <v>100</v>
      </c>
      <c r="G23" s="35">
        <f>'Raw Data'!D50</f>
        <v>9</v>
      </c>
    </row>
    <row r="24">
      <c r="B24" s="20">
        <f>'Raw Data'!A25</f>
        <v>21</v>
      </c>
      <c r="C24" s="35">
        <f>'Raw Data'!C25</f>
        <v>57.68</v>
      </c>
      <c r="D24" s="35">
        <f>'Raw Data'!D25</f>
        <v>16</v>
      </c>
      <c r="E24" s="20">
        <f>'Raw Data'!A51</f>
        <v>47</v>
      </c>
      <c r="F24" s="35">
        <f>'Raw Data'!C51</f>
        <v>45.14</v>
      </c>
      <c r="G24" s="35">
        <f>'Raw Data'!D51</f>
        <v>26</v>
      </c>
    </row>
    <row r="25">
      <c r="B25" s="20">
        <f>'Raw Data'!A26</f>
        <v>22</v>
      </c>
      <c r="C25" s="35">
        <f>'Raw Data'!C26</f>
        <v>69.5</v>
      </c>
      <c r="D25" s="35">
        <f>'Raw Data'!D26</f>
        <v>28</v>
      </c>
      <c r="E25" s="20">
        <f>'Raw Data'!A52</f>
        <v>48</v>
      </c>
      <c r="F25" s="35">
        <f>'Raw Data'!C52</f>
        <v>57.76</v>
      </c>
      <c r="G25" s="35">
        <f>'Raw Data'!D52</f>
        <v>22</v>
      </c>
    </row>
    <row r="26">
      <c r="B26" s="20">
        <f>'Raw Data'!A27</f>
        <v>23</v>
      </c>
      <c r="C26" s="35">
        <f>'Raw Data'!C27</f>
        <v>57.14</v>
      </c>
      <c r="D26" s="35">
        <f>'Raw Data'!D27</f>
        <v>24</v>
      </c>
      <c r="E26" s="20">
        <f>'Raw Data'!A53</f>
        <v>49</v>
      </c>
      <c r="F26" s="35">
        <f>'Raw Data'!C53</f>
        <v>99</v>
      </c>
      <c r="G26" s="35">
        <f>'Raw Data'!D53</f>
        <v>7</v>
      </c>
    </row>
    <row r="27">
      <c r="B27" s="20">
        <f>'Raw Data'!A28</f>
        <v>24</v>
      </c>
      <c r="C27" s="35">
        <f>'Raw Data'!C28</f>
        <v>40.88</v>
      </c>
      <c r="D27" s="35">
        <f>'Raw Data'!D28</f>
        <v>27</v>
      </c>
      <c r="E27" s="20">
        <f>'Raw Data'!A54</f>
        <v>50</v>
      </c>
      <c r="F27" s="35">
        <f>'Raw Data'!C54</f>
        <v>38.47</v>
      </c>
      <c r="G27" s="35">
        <f>'Raw Data'!D54</f>
        <v>26</v>
      </c>
    </row>
    <row r="28">
      <c r="B28" s="20">
        <f>'Raw Data'!A29</f>
        <v>25</v>
      </c>
      <c r="C28" s="35">
        <f>'Raw Data'!C29</f>
        <v>54.39</v>
      </c>
      <c r="D28" s="35">
        <f>'Raw Data'!D29</f>
        <v>26</v>
      </c>
      <c r="E28" s="20">
        <f>'Raw Data'!A55</f>
        <v>51</v>
      </c>
      <c r="F28" s="35">
        <f>'Raw Data'!C55</f>
        <v>36.71</v>
      </c>
      <c r="G28" s="35">
        <f>'Raw Data'!D55</f>
        <v>34</v>
      </c>
    </row>
    <row r="29">
      <c r="B29" s="20">
        <f>'Raw Data'!A30</f>
        <v>26</v>
      </c>
      <c r="C29" s="35">
        <f>'Raw Data'!C30</f>
        <v>61</v>
      </c>
      <c r="D29" s="35">
        <f>'Raw Data'!D30</f>
        <v>17</v>
      </c>
      <c r="E29" s="20">
        <f>'Raw Data'!A56</f>
        <v>52</v>
      </c>
      <c r="F29" s="35">
        <f>'Raw Data'!C56</f>
        <v>54.9</v>
      </c>
      <c r="G29" s="35">
        <f>'Raw Data'!D56</f>
        <v>29</v>
      </c>
    </row>
    <row r="31">
      <c r="A31" s="15" t="s">
        <v>14</v>
      </c>
      <c r="C31" s="35">
        <f>COUNT(C$4:C$29)</f>
        <v>26</v>
      </c>
      <c r="F31" s="35">
        <f>COUNT(F$4:F$29)</f>
        <v>26</v>
      </c>
      <c r="I31" s="36" t="s">
        <v>15</v>
      </c>
    </row>
    <row r="32" ht="20.25" customHeight="1">
      <c r="A32" s="15" t="s">
        <v>16</v>
      </c>
      <c r="C32" s="37">
        <f t="shared" ref="C32:D32" si="1">AVERAGE(C$4:C$29)</f>
        <v>60.02884615</v>
      </c>
      <c r="D32" s="37">
        <f t="shared" si="1"/>
        <v>22.5</v>
      </c>
      <c r="E32" s="38"/>
      <c r="F32" s="37">
        <f t="shared" ref="F32:G32" si="2">AVERAGE(F$4:F$29)</f>
        <v>61.02884615</v>
      </c>
      <c r="G32" s="37">
        <f t="shared" si="2"/>
        <v>21.73076923</v>
      </c>
      <c r="I32" s="36" t="s">
        <v>17</v>
      </c>
    </row>
    <row r="33">
      <c r="A33" s="15" t="s">
        <v>18</v>
      </c>
      <c r="C33" s="37">
        <f>STDEV(C$4:C$29)</f>
        <v>18.72996302</v>
      </c>
      <c r="D33" s="37">
        <f>STDEVA(D$4:D$29)</f>
        <v>9.170605214</v>
      </c>
      <c r="E33" s="38"/>
      <c r="F33" s="37">
        <f t="shared" ref="F33:G33" si="3">STDEVA(F$4:F$29)</f>
        <v>22.96965883</v>
      </c>
      <c r="G33" s="37">
        <f t="shared" si="3"/>
        <v>8.946765638</v>
      </c>
    </row>
    <row r="34" ht="16.5" customHeight="1">
      <c r="A34" s="15" t="s">
        <v>19</v>
      </c>
      <c r="C34" s="37">
        <f t="shared" ref="C34:D34" si="4">skew(C$4:C$29)</f>
        <v>0.3091259852</v>
      </c>
      <c r="D34" s="37">
        <f t="shared" si="4"/>
        <v>0.2740753011</v>
      </c>
      <c r="E34" s="38"/>
      <c r="F34" s="37">
        <f t="shared" ref="F34:G34" si="5">skew(F$4:F$29)</f>
        <v>-0.02127847012</v>
      </c>
      <c r="G34" s="37">
        <f t="shared" si="5"/>
        <v>-0.03184055422</v>
      </c>
    </row>
    <row r="35">
      <c r="A35" s="15" t="s">
        <v>20</v>
      </c>
      <c r="C35" s="39">
        <f t="shared" ref="C35:D35" si="6">Median(C$4:C$29)</f>
        <v>57.41</v>
      </c>
      <c r="D35" s="39">
        <f t="shared" si="6"/>
        <v>24.5</v>
      </c>
      <c r="E35" s="40"/>
      <c r="F35" s="39">
        <f t="shared" ref="F35:G35" si="7">Median(F$4:F$29)</f>
        <v>56.33</v>
      </c>
      <c r="G35" s="39">
        <f t="shared" si="7"/>
        <v>22</v>
      </c>
    </row>
    <row r="36">
      <c r="A36" s="15" t="s">
        <v>21</v>
      </c>
      <c r="C36" s="39">
        <f t="shared" ref="C36:D36" si="8">MIN(C$4:C$29)</f>
        <v>14.85</v>
      </c>
      <c r="D36" s="39">
        <f t="shared" si="8"/>
        <v>4</v>
      </c>
      <c r="E36" s="38"/>
      <c r="F36" s="39">
        <f t="shared" ref="F36:G36" si="9">MIN(F$4:F$29)</f>
        <v>7.68</v>
      </c>
      <c r="G36" s="39">
        <f t="shared" si="9"/>
        <v>7</v>
      </c>
    </row>
    <row r="37">
      <c r="A37" s="15" t="s">
        <v>22</v>
      </c>
      <c r="C37" s="39">
        <f t="shared" ref="C37:D37" si="10">MAX(C$4:C$29)</f>
        <v>100</v>
      </c>
      <c r="D37" s="39">
        <f t="shared" si="10"/>
        <v>49</v>
      </c>
      <c r="E37" s="38"/>
      <c r="F37" s="39">
        <f t="shared" ref="F37:G37" si="11">MAX(F$4:F$29)</f>
        <v>100</v>
      </c>
      <c r="G37" s="39">
        <f t="shared" si="11"/>
        <v>38</v>
      </c>
    </row>
    <row r="38">
      <c r="A38" s="15" t="s">
        <v>23</v>
      </c>
      <c r="C38" s="39">
        <f t="shared" ref="C38:D38" si="12">QUARTILE(C$4:C$29, 1)</f>
        <v>51.02</v>
      </c>
      <c r="D38" s="39">
        <f t="shared" si="12"/>
        <v>16.25</v>
      </c>
      <c r="E38" s="38"/>
      <c r="F38" s="39">
        <f t="shared" ref="F38:G38" si="13">QUARTILE(F$4:F$29, 1)</f>
        <v>48.0825</v>
      </c>
      <c r="G38" s="39">
        <f t="shared" si="13"/>
        <v>14.5</v>
      </c>
    </row>
    <row r="39">
      <c r="A39" s="15" t="s">
        <v>24</v>
      </c>
      <c r="C39" s="39">
        <f t="shared" ref="C39:D39" si="14">QUARTILE(C$4:C$29, 3)</f>
        <v>69.0625</v>
      </c>
      <c r="D39" s="39">
        <f t="shared" si="14"/>
        <v>26.75</v>
      </c>
      <c r="E39" s="38"/>
      <c r="F39" s="39">
        <f t="shared" ref="F39:G39" si="15">QUARTILE(F$4:F$29, 3)</f>
        <v>76.4875</v>
      </c>
      <c r="G39" s="39">
        <f t="shared" si="15"/>
        <v>26.75</v>
      </c>
    </row>
    <row r="40">
      <c r="A40" s="15" t="s">
        <v>25</v>
      </c>
      <c r="C40" s="41">
        <f t="shared" ref="C40:D40" si="16">Max(0, C38-1.5*(C39-C38))</f>
        <v>23.95625</v>
      </c>
      <c r="D40" s="42">
        <f t="shared" si="16"/>
        <v>0.5</v>
      </c>
      <c r="E40" s="38"/>
      <c r="F40" s="42">
        <f t="shared" ref="F40:G40" si="17">Max(0, F38-1.5*(F39-F38))</f>
        <v>5.475</v>
      </c>
      <c r="G40" s="42">
        <f t="shared" si="17"/>
        <v>0</v>
      </c>
    </row>
    <row r="41">
      <c r="A41" s="15" t="s">
        <v>26</v>
      </c>
      <c r="C41" s="41">
        <f>Min(C39+1.5*(C39-C38), 100)</f>
        <v>96.12625</v>
      </c>
      <c r="D41" s="42">
        <f>D39+1.5*(D39-D38)</f>
        <v>42.5</v>
      </c>
      <c r="E41" s="38"/>
      <c r="F41" s="42">
        <f>Min(F39+1.5*(F39-F38), 100)</f>
        <v>100</v>
      </c>
      <c r="G41" s="42">
        <f>G39+1.5*(G39-G38)</f>
        <v>45.125</v>
      </c>
    </row>
    <row r="43">
      <c r="A43" s="43" t="s">
        <v>27</v>
      </c>
      <c r="C43" s="44" t="s">
        <v>28</v>
      </c>
    </row>
    <row r="44">
      <c r="A44" s="45" t="s">
        <v>29</v>
      </c>
    </row>
    <row r="45">
      <c r="B45" s="16" t="s">
        <v>4</v>
      </c>
      <c r="C45" s="16" t="s">
        <v>30</v>
      </c>
      <c r="D45" s="16" t="s">
        <v>31</v>
      </c>
      <c r="E45" s="16" t="s">
        <v>32</v>
      </c>
      <c r="F45" s="46" t="s">
        <v>33</v>
      </c>
      <c r="G45" s="28"/>
      <c r="H45" s="28"/>
      <c r="I45" s="29"/>
    </row>
    <row r="46">
      <c r="A46" s="15" t="s">
        <v>34</v>
      </c>
      <c r="B46" s="47">
        <f>B6</f>
        <v>3</v>
      </c>
      <c r="C46" s="47" t="s">
        <v>6</v>
      </c>
      <c r="D46" s="47">
        <f>C6</f>
        <v>96.64</v>
      </c>
      <c r="E46" s="47" t="s">
        <v>35</v>
      </c>
      <c r="F46" s="48" t="s">
        <v>36</v>
      </c>
      <c r="G46" s="28"/>
      <c r="H46" s="28"/>
      <c r="I46" s="29"/>
    </row>
    <row r="47">
      <c r="A47" s="15" t="s">
        <v>37</v>
      </c>
      <c r="B47" s="47">
        <f>B8</f>
        <v>5</v>
      </c>
      <c r="C47" s="47" t="s">
        <v>6</v>
      </c>
      <c r="D47" s="47">
        <f>C8</f>
        <v>100</v>
      </c>
      <c r="E47" s="47" t="s">
        <v>35</v>
      </c>
      <c r="F47" s="48" t="s">
        <v>36</v>
      </c>
      <c r="G47" s="28"/>
      <c r="H47" s="28"/>
      <c r="I47" s="29"/>
    </row>
    <row r="48">
      <c r="A48" s="15" t="s">
        <v>38</v>
      </c>
      <c r="B48" s="47">
        <f>B14</f>
        <v>11</v>
      </c>
      <c r="C48" s="47" t="s">
        <v>6</v>
      </c>
      <c r="D48" s="47">
        <f>C14</f>
        <v>96.7</v>
      </c>
      <c r="E48" s="47" t="s">
        <v>35</v>
      </c>
      <c r="F48" s="48" t="s">
        <v>36</v>
      </c>
      <c r="G48" s="28"/>
      <c r="H48" s="28"/>
      <c r="I48" s="29"/>
    </row>
    <row r="49">
      <c r="A49" s="15" t="s">
        <v>39</v>
      </c>
      <c r="B49" s="47">
        <f>B19</f>
        <v>16</v>
      </c>
      <c r="C49" s="47" t="s">
        <v>6</v>
      </c>
      <c r="D49" s="47">
        <f>C19</f>
        <v>14.85</v>
      </c>
      <c r="E49" s="47" t="s">
        <v>35</v>
      </c>
      <c r="F49" s="48" t="s">
        <v>36</v>
      </c>
      <c r="G49" s="28"/>
      <c r="H49" s="28"/>
      <c r="I49" s="29"/>
    </row>
    <row r="50">
      <c r="A50" s="15" t="s">
        <v>40</v>
      </c>
      <c r="B50" s="47">
        <f>B19</f>
        <v>16</v>
      </c>
      <c r="C50" s="47" t="s">
        <v>7</v>
      </c>
      <c r="D50" s="47">
        <f>D19</f>
        <v>49</v>
      </c>
      <c r="E50" s="47" t="s">
        <v>35</v>
      </c>
      <c r="F50" s="48" t="s">
        <v>36</v>
      </c>
      <c r="G50" s="28"/>
      <c r="H50" s="28"/>
      <c r="I50" s="29"/>
    </row>
    <row r="51">
      <c r="B51" s="5" t="s">
        <v>41</v>
      </c>
      <c r="K51" s="4"/>
      <c r="L51" s="4"/>
    </row>
    <row r="52">
      <c r="B52" s="5" t="s">
        <v>42</v>
      </c>
      <c r="J52" s="49"/>
    </row>
    <row r="53">
      <c r="J53" s="49"/>
    </row>
    <row r="54">
      <c r="A54" s="49"/>
      <c r="B54" s="49"/>
      <c r="C54" s="49"/>
      <c r="D54" s="49"/>
      <c r="E54" s="49"/>
      <c r="F54" s="49"/>
      <c r="G54" s="49"/>
      <c r="H54" s="49"/>
    </row>
    <row r="55">
      <c r="A55" s="49"/>
      <c r="B55" s="49"/>
      <c r="C55" s="49"/>
      <c r="D55" s="49"/>
      <c r="E55" s="49"/>
      <c r="F55" s="49"/>
      <c r="G55" s="49"/>
      <c r="H55" s="49"/>
    </row>
    <row r="56">
      <c r="A56" s="49"/>
      <c r="B56" s="49"/>
      <c r="C56" s="49"/>
      <c r="D56" s="49"/>
      <c r="E56" s="49"/>
      <c r="F56" s="49"/>
      <c r="G56" s="49"/>
      <c r="H56" s="49"/>
    </row>
    <row r="57">
      <c r="A57" s="49"/>
      <c r="B57" s="49"/>
      <c r="C57" s="49"/>
      <c r="D57" s="49"/>
      <c r="E57" s="49"/>
      <c r="F57" s="49"/>
      <c r="G57" s="49"/>
      <c r="H57" s="49"/>
    </row>
    <row r="58">
      <c r="A58" s="49"/>
      <c r="B58" s="49"/>
      <c r="C58" s="49"/>
      <c r="D58" s="49"/>
      <c r="E58" s="49"/>
      <c r="F58" s="49"/>
      <c r="G58" s="49"/>
      <c r="H58" s="49"/>
    </row>
    <row r="59">
      <c r="A59" s="49"/>
      <c r="B59" s="49"/>
      <c r="C59" s="49"/>
      <c r="D59" s="49"/>
      <c r="E59" s="49"/>
      <c r="F59" s="49"/>
      <c r="G59" s="49"/>
      <c r="H59" s="49"/>
    </row>
    <row r="60">
      <c r="A60" s="49"/>
      <c r="B60" s="49"/>
      <c r="C60" s="49"/>
      <c r="D60" s="49"/>
      <c r="E60" s="49"/>
      <c r="F60" s="49"/>
      <c r="G60" s="49"/>
      <c r="H60" s="49"/>
    </row>
    <row r="61">
      <c r="A61" s="49"/>
      <c r="B61" s="49"/>
      <c r="C61" s="49"/>
      <c r="D61" s="49"/>
      <c r="E61" s="49"/>
      <c r="F61" s="49"/>
      <c r="G61" s="49"/>
      <c r="H61" s="49"/>
    </row>
    <row r="62">
      <c r="A62" s="49"/>
      <c r="B62" s="49"/>
      <c r="C62" s="49"/>
      <c r="D62" s="49"/>
      <c r="E62" s="49"/>
      <c r="F62" s="49"/>
      <c r="G62" s="49"/>
      <c r="H62" s="49"/>
    </row>
    <row r="63">
      <c r="A63" s="49"/>
      <c r="B63" s="49"/>
      <c r="C63" s="49"/>
      <c r="D63" s="49"/>
      <c r="E63" s="49"/>
      <c r="F63" s="49"/>
      <c r="G63" s="49"/>
      <c r="H63" s="49"/>
    </row>
    <row r="64">
      <c r="A64" s="49"/>
      <c r="B64" s="49"/>
      <c r="C64" s="49"/>
      <c r="D64" s="49"/>
      <c r="E64" s="49"/>
      <c r="F64" s="49"/>
      <c r="G64" s="49"/>
      <c r="H64" s="49"/>
    </row>
    <row r="65">
      <c r="A65" s="49"/>
      <c r="B65" s="49"/>
      <c r="C65" s="49"/>
      <c r="D65" s="49"/>
      <c r="E65" s="49"/>
      <c r="F65" s="49"/>
      <c r="G65" s="49"/>
      <c r="H65" s="49"/>
    </row>
    <row r="66">
      <c r="A66" s="49"/>
      <c r="B66" s="49"/>
      <c r="C66" s="49"/>
      <c r="D66" s="49"/>
      <c r="E66" s="49"/>
      <c r="F66" s="49"/>
      <c r="G66" s="49"/>
      <c r="H66" s="49"/>
    </row>
    <row r="67">
      <c r="A67" s="49"/>
      <c r="B67" s="49"/>
      <c r="C67" s="49"/>
      <c r="D67" s="49"/>
      <c r="E67" s="49"/>
      <c r="F67" s="49"/>
      <c r="G67" s="49"/>
      <c r="H67" s="49"/>
    </row>
    <row r="68">
      <c r="A68" s="49"/>
      <c r="B68" s="49"/>
      <c r="C68" s="49"/>
      <c r="D68" s="49"/>
      <c r="E68" s="49"/>
      <c r="F68" s="49"/>
      <c r="G68" s="49"/>
      <c r="H68" s="49"/>
    </row>
    <row r="69" ht="21.0" customHeight="1">
      <c r="J69" s="49"/>
    </row>
    <row r="70" ht="18.0" customHeight="1">
      <c r="I70" s="49"/>
      <c r="J70" s="49"/>
    </row>
    <row r="71">
      <c r="I71" s="49"/>
      <c r="J71" s="49"/>
    </row>
    <row r="72">
      <c r="I72" s="49"/>
      <c r="J72" s="49"/>
    </row>
    <row r="73">
      <c r="I73" s="49"/>
      <c r="J73" s="49"/>
    </row>
    <row r="74">
      <c r="I74" s="49"/>
      <c r="J74" s="49"/>
    </row>
    <row r="75">
      <c r="I75" s="49"/>
      <c r="J75" s="49"/>
    </row>
    <row r="76">
      <c r="I76" s="49"/>
      <c r="J76" s="49"/>
    </row>
    <row r="77">
      <c r="I77" s="49"/>
      <c r="J77" s="49"/>
    </row>
    <row r="78">
      <c r="I78" s="49"/>
      <c r="J78" s="49"/>
    </row>
    <row r="79">
      <c r="I79" s="49"/>
      <c r="J79" s="49"/>
    </row>
    <row r="80">
      <c r="I80" s="49"/>
      <c r="J80" s="49"/>
    </row>
    <row r="81">
      <c r="I81" s="49"/>
      <c r="J81" s="49"/>
      <c r="K81" s="4"/>
      <c r="L81" s="4"/>
    </row>
    <row r="82">
      <c r="I82" s="49"/>
      <c r="J82" s="49"/>
      <c r="K82" s="4"/>
      <c r="L82" s="4"/>
    </row>
    <row r="83">
      <c r="I83" s="49"/>
      <c r="J83" s="49"/>
    </row>
    <row r="84">
      <c r="I84" s="49"/>
      <c r="J84" s="49"/>
    </row>
    <row r="85" ht="1.5" customHeight="1">
      <c r="I85" s="49"/>
      <c r="J85" s="49"/>
    </row>
    <row r="94">
      <c r="I94" s="4"/>
    </row>
    <row r="95">
      <c r="I95" s="4"/>
      <c r="J95" s="4"/>
    </row>
  </sheetData>
  <mergeCells count="22">
    <mergeCell ref="B2:D2"/>
    <mergeCell ref="E2:G2"/>
    <mergeCell ref="A31:B31"/>
    <mergeCell ref="D31:E31"/>
    <mergeCell ref="A32:B32"/>
    <mergeCell ref="A33:B33"/>
    <mergeCell ref="A34:B34"/>
    <mergeCell ref="C43:G43"/>
    <mergeCell ref="F45:I45"/>
    <mergeCell ref="F46:I46"/>
    <mergeCell ref="F47:I47"/>
    <mergeCell ref="F48:I48"/>
    <mergeCell ref="F49:I49"/>
    <mergeCell ref="F50:I50"/>
    <mergeCell ref="I94:J94"/>
    <mergeCell ref="A35:B35"/>
    <mergeCell ref="A36:B36"/>
    <mergeCell ref="A37:B37"/>
    <mergeCell ref="A38:B38"/>
    <mergeCell ref="A39:B39"/>
    <mergeCell ref="A40:B40"/>
    <mergeCell ref="A41:B41"/>
  </mergeCells>
  <conditionalFormatting sqref="C4:C29">
    <cfRule type="cellIs" dxfId="0" priority="1" operator="greaterThan">
      <formula>$C$41</formula>
    </cfRule>
  </conditionalFormatting>
  <conditionalFormatting sqref="C4:C29">
    <cfRule type="cellIs" dxfId="0" priority="2" operator="lessThan">
      <formula>$C$40</formula>
    </cfRule>
  </conditionalFormatting>
  <conditionalFormatting sqref="F4:F29">
    <cfRule type="cellIs" dxfId="0" priority="3" operator="lessThan">
      <formula>$F$40</formula>
    </cfRule>
  </conditionalFormatting>
  <conditionalFormatting sqref="F4:F29">
    <cfRule type="cellIs" dxfId="0" priority="4" operator="greaterThan">
      <formula>$F$41</formula>
    </cfRule>
  </conditionalFormatting>
  <conditionalFormatting sqref="D4:D29">
    <cfRule type="cellIs" dxfId="0" priority="5" operator="lessThan">
      <formula>$D$40</formula>
    </cfRule>
  </conditionalFormatting>
  <conditionalFormatting sqref="D4:D29">
    <cfRule type="cellIs" dxfId="0" priority="6" operator="greaterThan">
      <formula>$D$41</formula>
    </cfRule>
  </conditionalFormatting>
  <conditionalFormatting sqref="G4:G29">
    <cfRule type="cellIs" dxfId="0" priority="7" operator="lessThan">
      <formula>$G$40</formula>
    </cfRule>
  </conditionalFormatting>
  <conditionalFormatting sqref="G4:G29">
    <cfRule type="cellIs" dxfId="0" priority="8" operator="greaterThan">
      <formula>$G$41</formula>
    </cfRule>
  </conditionalFormatting>
  <conditionalFormatting sqref="I22">
    <cfRule type="notContainsBlanks" dxfId="1" priority="9">
      <formula>LEN(TRIM(I22))&gt;0</formula>
    </cfRule>
  </conditionalFormatting>
  <conditionalFormatting sqref="F46:G50">
    <cfRule type="notContainsBlanks" dxfId="1" priority="10">
      <formula>LEN(TRIM(F46))&gt;0</formula>
    </cfRule>
  </conditionalFormatting>
  <dataValidations>
    <dataValidation type="list" allowBlank="1" sqref="E46:E50">
      <formula1>"Yes,No"</formula1>
    </dataValidation>
    <dataValidation type="list" allowBlank="1" sqref="F46:F50">
      <formula1>"Likely to represent a measurement error,Impossible value,A rare but plausible value,Too far from average,Too far from median,Removing would bias result in favor of Solo programmers,Removing would bias result in favor of Pair programmers"</formula1>
    </dataValidation>
    <dataValidation type="list" allowBlank="1" sqref="C46:C50">
      <formula1>"%TP,#Defects,"</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T1">
        <f>SUM(2,3)</f>
        <v>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57"/>
    <col customWidth="1" min="2" max="2" width="9.14"/>
    <col customWidth="1" min="3" max="4" width="8.86"/>
    <col customWidth="1" min="5" max="5" width="8.29"/>
    <col customWidth="1" min="7" max="7" width="24.86"/>
    <col customWidth="1" min="8" max="8" width="18.71"/>
    <col customWidth="1" min="9" max="9" width="6.57"/>
    <col customWidth="1" min="10" max="10" width="33.86"/>
    <col customWidth="1" min="11" max="11" width="8.86"/>
    <col customWidth="1" min="12" max="12" width="6.29"/>
    <col customWidth="1" min="13" max="13" width="4.14"/>
    <col customWidth="1" min="14" max="14" width="6.43"/>
  </cols>
  <sheetData>
    <row r="1">
      <c r="B1" s="50" t="s">
        <v>43</v>
      </c>
      <c r="C1" s="5"/>
      <c r="E1" s="5"/>
      <c r="G1" s="14"/>
      <c r="J1" s="51"/>
      <c r="K1" s="51"/>
      <c r="L1" s="51"/>
      <c r="M1" s="51"/>
      <c r="N1" s="51"/>
    </row>
    <row r="2">
      <c r="B2" s="50"/>
      <c r="C2" s="5"/>
      <c r="E2" s="5"/>
      <c r="G2" s="14"/>
      <c r="J2" s="51"/>
      <c r="K2" s="51"/>
      <c r="L2" s="51"/>
      <c r="M2" s="51"/>
      <c r="N2" s="51"/>
    </row>
    <row r="3">
      <c r="B3" s="52"/>
      <c r="C3" s="5"/>
      <c r="E3" s="5"/>
      <c r="G3" s="14" t="s">
        <v>44</v>
      </c>
      <c r="H3" s="47" t="s">
        <v>45</v>
      </c>
      <c r="J3" s="51" t="s">
        <v>46</v>
      </c>
    </row>
    <row r="4">
      <c r="A4" s="53" t="str">
        <f>'Raw Data'!A4</f>
        <v>Case #</v>
      </c>
      <c r="B4" s="54" t="str">
        <f>'Raw Data'!C4</f>
        <v>%TP</v>
      </c>
      <c r="C4" s="16" t="s">
        <v>47</v>
      </c>
      <c r="D4" s="20" t="str">
        <f>'Raw Data'!D4</f>
        <v>#Defects</v>
      </c>
      <c r="E4" s="16" t="s">
        <v>48</v>
      </c>
      <c r="G4" s="55" t="s">
        <v>49</v>
      </c>
      <c r="J4" s="56"/>
    </row>
    <row r="5">
      <c r="A5">
        <f>'Raw Data'!A5</f>
        <v>1</v>
      </c>
      <c r="B5" s="35">
        <f>'Raw Data'!C5</f>
        <v>53.54</v>
      </c>
      <c r="C5" s="35">
        <f t="shared" ref="C5:C56" si="1">RANK(B5, B$5:B$56) </f>
        <v>32</v>
      </c>
      <c r="D5" s="35">
        <f>'Raw Data'!D5</f>
        <v>26</v>
      </c>
      <c r="E5" s="35">
        <f t="shared" ref="E5:E56" si="2">RANK(D5, D$5:D$56) </f>
        <v>15</v>
      </c>
      <c r="G5" s="15" t="s">
        <v>50</v>
      </c>
      <c r="H5" s="57">
        <f>PEARSON($B$5:$B$56, $D$5:$D$56)</f>
        <v>-0.917206775</v>
      </c>
    </row>
    <row r="6">
      <c r="A6">
        <f>'Raw Data'!A6</f>
        <v>2</v>
      </c>
      <c r="B6" s="35">
        <f>'Raw Data'!C6</f>
        <v>56.8</v>
      </c>
      <c r="C6" s="35">
        <f t="shared" si="1"/>
        <v>28</v>
      </c>
      <c r="D6" s="35">
        <f>'Raw Data'!D6</f>
        <v>25</v>
      </c>
      <c r="E6" s="35">
        <f t="shared" si="2"/>
        <v>22</v>
      </c>
      <c r="G6" s="15" t="s">
        <v>51</v>
      </c>
      <c r="H6" s="57">
        <f>PEARSON($C$5:C$56, $E$5:E$56)</f>
        <v>-0.8811057108</v>
      </c>
    </row>
    <row r="7">
      <c r="A7">
        <f>'Raw Data'!A7</f>
        <v>3</v>
      </c>
      <c r="B7" s="35">
        <f>'Raw Data'!C7</f>
        <v>96.64</v>
      </c>
      <c r="C7" s="35">
        <f t="shared" si="1"/>
        <v>6</v>
      </c>
      <c r="D7" s="35">
        <f>'Raw Data'!D7</f>
        <v>9</v>
      </c>
      <c r="E7" s="35">
        <f t="shared" si="2"/>
        <v>47</v>
      </c>
    </row>
    <row r="8">
      <c r="A8">
        <f>'Raw Data'!A8</f>
        <v>4</v>
      </c>
      <c r="B8" s="35">
        <f>'Raw Data'!C8</f>
        <v>71.27</v>
      </c>
      <c r="C8" s="35">
        <f t="shared" si="1"/>
        <v>14</v>
      </c>
      <c r="D8" s="35">
        <f>'Raw Data'!D8</f>
        <v>16</v>
      </c>
      <c r="E8" s="35">
        <f t="shared" si="2"/>
        <v>38</v>
      </c>
      <c r="G8" s="43" t="s">
        <v>52</v>
      </c>
    </row>
    <row r="9">
      <c r="A9">
        <f>'Raw Data'!A9</f>
        <v>5</v>
      </c>
      <c r="B9" s="35">
        <f>'Raw Data'!C9</f>
        <v>100</v>
      </c>
      <c r="C9" s="35">
        <f t="shared" si="1"/>
        <v>1</v>
      </c>
      <c r="D9" s="35">
        <f>'Raw Data'!D9</f>
        <v>4</v>
      </c>
      <c r="E9" s="35">
        <f t="shared" si="2"/>
        <v>52</v>
      </c>
      <c r="G9" s="15" t="s">
        <v>53</v>
      </c>
      <c r="H9" s="57">
        <f>INTERCEPT($D$5:$D$56, $B$5:$B$56)</f>
        <v>46.12973404</v>
      </c>
    </row>
    <row r="10">
      <c r="A10">
        <f>'Raw Data'!A10</f>
        <v>6</v>
      </c>
      <c r="B10" s="35">
        <f>'Raw Data'!C10</f>
        <v>70.43</v>
      </c>
      <c r="C10" s="35">
        <f t="shared" si="1"/>
        <v>15</v>
      </c>
      <c r="D10" s="35">
        <f>'Raw Data'!D10</f>
        <v>15</v>
      </c>
      <c r="E10" s="35">
        <f t="shared" si="2"/>
        <v>41</v>
      </c>
      <c r="G10" s="15" t="s">
        <v>54</v>
      </c>
      <c r="H10" s="57">
        <f>SLOPE($D$5:$D$56, $B$5:$B$56)</f>
        <v>-0.3967422304</v>
      </c>
    </row>
    <row r="11">
      <c r="A11">
        <f>'Raw Data'!A11</f>
        <v>7</v>
      </c>
      <c r="B11" s="35">
        <f>'Raw Data'!C11</f>
        <v>51.29</v>
      </c>
      <c r="C11" s="35">
        <f t="shared" si="1"/>
        <v>38</v>
      </c>
      <c r="D11" s="35">
        <f>'Raw Data'!D11</f>
        <v>29</v>
      </c>
      <c r="E11" s="35">
        <f t="shared" si="2"/>
        <v>9</v>
      </c>
      <c r="G11" s="15" t="s">
        <v>55</v>
      </c>
      <c r="H11" s="58" t="s">
        <v>56</v>
      </c>
      <c r="I11" s="59"/>
    </row>
    <row r="12">
      <c r="A12">
        <f>'Raw Data'!A12</f>
        <v>8</v>
      </c>
      <c r="B12" s="35">
        <f>'Raw Data'!C12</f>
        <v>44.89</v>
      </c>
      <c r="C12" s="35">
        <f t="shared" si="1"/>
        <v>43</v>
      </c>
      <c r="D12" s="35">
        <f>'Raw Data'!D12</f>
        <v>24</v>
      </c>
      <c r="E12" s="35">
        <f t="shared" si="2"/>
        <v>24</v>
      </c>
      <c r="G12" s="15" t="s">
        <v>57</v>
      </c>
      <c r="H12" s="58" t="s">
        <v>58</v>
      </c>
      <c r="I12" s="59"/>
    </row>
    <row r="13">
      <c r="A13" s="5">
        <v>9.0</v>
      </c>
      <c r="B13" s="35">
        <f>'Raw Data'!C13</f>
        <v>38.69</v>
      </c>
      <c r="C13" s="35">
        <f t="shared" si="1"/>
        <v>47</v>
      </c>
      <c r="D13" s="35">
        <f>'Raw Data'!D13</f>
        <v>26</v>
      </c>
      <c r="E13" s="35">
        <f t="shared" si="2"/>
        <v>15</v>
      </c>
      <c r="G13" s="15" t="s">
        <v>59</v>
      </c>
      <c r="H13" s="57">
        <f>D58*sqrt((1-H5^2)*((B59-1)/(B59-2)))</f>
        <v>3.641856062</v>
      </c>
    </row>
    <row r="14">
      <c r="A14">
        <f>'Raw Data'!A14</f>
        <v>10</v>
      </c>
      <c r="B14" s="35">
        <f>'Raw Data'!C14</f>
        <v>73.81</v>
      </c>
      <c r="C14" s="35">
        <f t="shared" si="1"/>
        <v>12</v>
      </c>
      <c r="D14" s="35">
        <f>'Raw Data'!D14</f>
        <v>12</v>
      </c>
      <c r="E14" s="35">
        <f t="shared" si="2"/>
        <v>43</v>
      </c>
      <c r="G14" s="15" t="s">
        <v>60</v>
      </c>
      <c r="H14" s="57">
        <f>H13/(B58*sqrt(B59-1))</f>
        <v>0.0245999072</v>
      </c>
    </row>
    <row r="15">
      <c r="A15">
        <f>'Raw Data'!A15</f>
        <v>11</v>
      </c>
      <c r="B15" s="35">
        <f>'Raw Data'!C15</f>
        <v>96.7</v>
      </c>
      <c r="C15" s="35">
        <f t="shared" si="1"/>
        <v>5</v>
      </c>
      <c r="D15" s="35">
        <f>'Raw Data'!D15</f>
        <v>6</v>
      </c>
      <c r="E15" s="35">
        <f t="shared" si="2"/>
        <v>51</v>
      </c>
      <c r="G15" s="15" t="s">
        <v>61</v>
      </c>
      <c r="H15" s="60">
        <f>H10/H14</f>
        <v>-16.12779378</v>
      </c>
    </row>
    <row r="16">
      <c r="A16">
        <f>'Raw Data'!A16</f>
        <v>12</v>
      </c>
      <c r="B16" s="35">
        <f>'Raw Data'!C16</f>
        <v>66.68</v>
      </c>
      <c r="C16" s="35">
        <f t="shared" si="1"/>
        <v>18</v>
      </c>
      <c r="D16" s="35">
        <f>'Raw Data'!D16</f>
        <v>20</v>
      </c>
      <c r="E16" s="35">
        <f t="shared" si="2"/>
        <v>34</v>
      </c>
      <c r="G16" s="15" t="s">
        <v>62</v>
      </c>
      <c r="H16" s="35">
        <f>B59-1-1</f>
        <v>50</v>
      </c>
      <c r="I16" s="5" t="s">
        <v>63</v>
      </c>
    </row>
    <row r="17">
      <c r="A17">
        <f>'Raw Data'!A17</f>
        <v>13</v>
      </c>
      <c r="B17" s="35">
        <f>'Raw Data'!C17</f>
        <v>50.93</v>
      </c>
      <c r="C17" s="35">
        <f t="shared" si="1"/>
        <v>39</v>
      </c>
      <c r="D17" s="35">
        <f>'Raw Data'!D17</f>
        <v>29</v>
      </c>
      <c r="E17" s="35">
        <f t="shared" si="2"/>
        <v>9</v>
      </c>
      <c r="G17" s="15" t="s">
        <v>64</v>
      </c>
      <c r="H17" s="16">
        <v>0.99</v>
      </c>
    </row>
    <row r="18">
      <c r="A18">
        <f>'Raw Data'!A18</f>
        <v>14</v>
      </c>
      <c r="B18" s="35">
        <f>'Raw Data'!C18</f>
        <v>51.86</v>
      </c>
      <c r="C18" s="35">
        <f t="shared" si="1"/>
        <v>34</v>
      </c>
      <c r="D18" s="35">
        <f>'Raw Data'!D18</f>
        <v>26</v>
      </c>
      <c r="E18" s="35">
        <f t="shared" si="2"/>
        <v>15</v>
      </c>
      <c r="G18" s="15" t="s">
        <v>65</v>
      </c>
      <c r="H18" s="47">
        <v>0.01</v>
      </c>
      <c r="K18" s="13"/>
      <c r="M18" s="5"/>
    </row>
    <row r="19">
      <c r="A19">
        <f>'Raw Data'!A19</f>
        <v>15</v>
      </c>
      <c r="B19" s="35">
        <f>'Raw Data'!C19</f>
        <v>41.92</v>
      </c>
      <c r="C19" s="35">
        <f t="shared" si="1"/>
        <v>45</v>
      </c>
      <c r="D19" s="35">
        <f>'Raw Data'!D19</f>
        <v>30</v>
      </c>
      <c r="E19" s="35">
        <f t="shared" si="2"/>
        <v>7</v>
      </c>
      <c r="G19" s="15" t="s">
        <v>66</v>
      </c>
      <c r="H19" s="61" t="s">
        <v>67</v>
      </c>
      <c r="I19" s="62" t="s">
        <v>68</v>
      </c>
    </row>
    <row r="20">
      <c r="A20">
        <f>'Raw Data'!A20</f>
        <v>16</v>
      </c>
      <c r="B20" s="35">
        <f>'Raw Data'!C20</f>
        <v>14.85</v>
      </c>
      <c r="C20" s="35">
        <f t="shared" si="1"/>
        <v>51</v>
      </c>
      <c r="D20" s="35">
        <f>'Raw Data'!D20</f>
        <v>49</v>
      </c>
      <c r="E20" s="35">
        <f t="shared" si="2"/>
        <v>1</v>
      </c>
      <c r="G20" s="15" t="s">
        <v>69</v>
      </c>
      <c r="H20" s="57">
        <f>abs(_xlfn.T.INV(H18, H16))</f>
        <v>2.403271917</v>
      </c>
      <c r="I20" s="5" t="s">
        <v>70</v>
      </c>
    </row>
    <row r="21">
      <c r="A21">
        <f>'Raw Data'!A21</f>
        <v>17</v>
      </c>
      <c r="B21" s="35">
        <f>'Raw Data'!C21</f>
        <v>62.04</v>
      </c>
      <c r="C21" s="35">
        <f t="shared" si="1"/>
        <v>21</v>
      </c>
      <c r="D21" s="35">
        <f>'Raw Data'!D21</f>
        <v>25</v>
      </c>
      <c r="E21" s="35">
        <f t="shared" si="2"/>
        <v>22</v>
      </c>
      <c r="G21" s="15" t="s">
        <v>71</v>
      </c>
      <c r="H21" s="58">
        <v>-100000.0</v>
      </c>
      <c r="I21" s="63"/>
    </row>
    <row r="22">
      <c r="A22">
        <f>'Raw Data'!A22</f>
        <v>18</v>
      </c>
      <c r="B22" s="35">
        <f>'Raw Data'!C22</f>
        <v>49.11</v>
      </c>
      <c r="C22" s="35">
        <f t="shared" si="1"/>
        <v>40</v>
      </c>
      <c r="D22" s="35">
        <f>'Raw Data'!D22</f>
        <v>30</v>
      </c>
      <c r="E22" s="35">
        <f t="shared" si="2"/>
        <v>7</v>
      </c>
      <c r="G22" s="15" t="s">
        <v>72</v>
      </c>
      <c r="H22" s="57">
        <f>H10+H20*H14</f>
        <v>-0.3376219643</v>
      </c>
    </row>
    <row r="23">
      <c r="A23">
        <f>'Raw Data'!A23</f>
        <v>19</v>
      </c>
      <c r="B23" s="35">
        <f>'Raw Data'!C23</f>
        <v>60.96</v>
      </c>
      <c r="C23" s="35">
        <f t="shared" si="1"/>
        <v>23</v>
      </c>
      <c r="D23" s="35">
        <f>'Raw Data'!D23</f>
        <v>24</v>
      </c>
      <c r="E23" s="35">
        <f t="shared" si="2"/>
        <v>24</v>
      </c>
      <c r="G23" s="15" t="s">
        <v>73</v>
      </c>
      <c r="H23" s="64" t="str">
        <f>IF(OR(0&lt;H21, 0&gt;H22), "Yes", "No")</f>
        <v>Yes</v>
      </c>
      <c r="I23" s="65" t="s">
        <v>74</v>
      </c>
      <c r="J23" s="53"/>
    </row>
    <row r="24">
      <c r="A24">
        <f>'Raw Data'!A24</f>
        <v>20</v>
      </c>
      <c r="B24" s="35">
        <f>'Raw Data'!C24</f>
        <v>67.75</v>
      </c>
      <c r="C24" s="35">
        <f t="shared" si="1"/>
        <v>17</v>
      </c>
      <c r="D24" s="35">
        <f>'Raw Data'!D24</f>
        <v>22</v>
      </c>
      <c r="E24" s="35">
        <f t="shared" si="2"/>
        <v>29</v>
      </c>
      <c r="G24" s="15" t="s">
        <v>75</v>
      </c>
      <c r="H24" s="64" t="str">
        <f>IF(abs(H15)&gt;H20, "Yes", "No")</f>
        <v>Yes</v>
      </c>
    </row>
    <row r="25">
      <c r="A25">
        <f>'Raw Data'!A25</f>
        <v>21</v>
      </c>
      <c r="B25" s="35">
        <f>'Raw Data'!C25</f>
        <v>57.68</v>
      </c>
      <c r="C25" s="35">
        <f t="shared" si="1"/>
        <v>26</v>
      </c>
      <c r="D25" s="35">
        <f>'Raw Data'!D25</f>
        <v>16</v>
      </c>
      <c r="E25" s="35">
        <f t="shared" si="2"/>
        <v>38</v>
      </c>
      <c r="G25" s="15" t="s">
        <v>76</v>
      </c>
      <c r="H25" s="66" t="s">
        <v>77</v>
      </c>
      <c r="I25" s="67">
        <f>H17</f>
        <v>0.99</v>
      </c>
      <c r="J25" s="68" t="s">
        <v>78</v>
      </c>
      <c r="K25" s="69" t="s">
        <v>79</v>
      </c>
      <c r="L25" s="70">
        <f>H22</f>
        <v>-0.3376219643</v>
      </c>
      <c r="O25" s="24" t="s">
        <v>80</v>
      </c>
    </row>
    <row r="26">
      <c r="A26">
        <f>'Raw Data'!A26</f>
        <v>22</v>
      </c>
      <c r="B26" s="35">
        <f>'Raw Data'!C26</f>
        <v>69.5</v>
      </c>
      <c r="C26" s="35">
        <f t="shared" si="1"/>
        <v>16</v>
      </c>
      <c r="D26" s="35">
        <f>'Raw Data'!D26</f>
        <v>28</v>
      </c>
      <c r="E26" s="35">
        <f t="shared" si="2"/>
        <v>12</v>
      </c>
      <c r="G26" s="15" t="s">
        <v>81</v>
      </c>
      <c r="H26" s="57">
        <f>H5^2</f>
        <v>0.8412682681</v>
      </c>
      <c r="K26" s="71"/>
      <c r="L26" s="72"/>
      <c r="M26" s="73" t="s">
        <v>82</v>
      </c>
      <c r="N26" s="72"/>
      <c r="O26" s="6" t="s">
        <v>83</v>
      </c>
    </row>
    <row r="27">
      <c r="A27">
        <f>'Raw Data'!A27</f>
        <v>23</v>
      </c>
      <c r="B27" s="35">
        <f>'Raw Data'!C27</f>
        <v>57.14</v>
      </c>
      <c r="C27" s="35">
        <f t="shared" si="1"/>
        <v>27</v>
      </c>
      <c r="D27" s="35">
        <f>'Raw Data'!D27</f>
        <v>24</v>
      </c>
      <c r="E27" s="35">
        <f t="shared" si="2"/>
        <v>24</v>
      </c>
      <c r="G27" s="15" t="s">
        <v>84</v>
      </c>
      <c r="H27" s="58" t="s">
        <v>85</v>
      </c>
      <c r="I27" s="5"/>
    </row>
    <row r="28">
      <c r="A28">
        <f>'Raw Data'!A28</f>
        <v>24</v>
      </c>
      <c r="B28" s="35">
        <f>'Raw Data'!C28</f>
        <v>40.88</v>
      </c>
      <c r="C28" s="35">
        <f t="shared" si="1"/>
        <v>46</v>
      </c>
      <c r="D28" s="35">
        <f>'Raw Data'!D28</f>
        <v>27</v>
      </c>
      <c r="E28" s="35">
        <f t="shared" si="2"/>
        <v>13</v>
      </c>
    </row>
    <row r="29">
      <c r="A29">
        <f>'Raw Data'!A29</f>
        <v>25</v>
      </c>
      <c r="B29" s="35">
        <f>'Raw Data'!C29</f>
        <v>54.39</v>
      </c>
      <c r="C29" s="35">
        <f t="shared" si="1"/>
        <v>30</v>
      </c>
      <c r="D29" s="35">
        <f>'Raw Data'!D29</f>
        <v>26</v>
      </c>
      <c r="E29" s="35">
        <f t="shared" si="2"/>
        <v>15</v>
      </c>
      <c r="G29" s="15" t="s">
        <v>86</v>
      </c>
      <c r="K29" s="74">
        <f>H9+H10*15</f>
        <v>40.17860058</v>
      </c>
      <c r="L29" s="5" t="s">
        <v>87</v>
      </c>
    </row>
    <row r="30">
      <c r="A30">
        <f>'Raw Data'!A30</f>
        <v>26</v>
      </c>
      <c r="B30" s="35">
        <f>'Raw Data'!C30</f>
        <v>61</v>
      </c>
      <c r="C30" s="35">
        <f t="shared" si="1"/>
        <v>22</v>
      </c>
      <c r="D30" s="35">
        <f>'Raw Data'!D30</f>
        <v>17</v>
      </c>
      <c r="E30" s="35">
        <f t="shared" si="2"/>
        <v>37</v>
      </c>
    </row>
    <row r="31">
      <c r="A31">
        <f>'Raw Data'!A31</f>
        <v>27</v>
      </c>
      <c r="B31" s="35">
        <f>'Raw Data'!C31</f>
        <v>98.11</v>
      </c>
      <c r="C31" s="35">
        <f t="shared" si="1"/>
        <v>4</v>
      </c>
      <c r="D31" s="35">
        <f>'Raw Data'!D31</f>
        <v>10</v>
      </c>
      <c r="E31" s="35">
        <f t="shared" si="2"/>
        <v>46</v>
      </c>
      <c r="G31" s="75" t="s">
        <v>88</v>
      </c>
      <c r="H31" s="76" t="s">
        <v>89</v>
      </c>
      <c r="I31" s="77"/>
      <c r="J31" s="78"/>
    </row>
    <row r="32">
      <c r="A32">
        <f>'Raw Data'!A32</f>
        <v>28</v>
      </c>
      <c r="B32" s="35">
        <f>'Raw Data'!C32</f>
        <v>63.04</v>
      </c>
      <c r="C32" s="35">
        <f t="shared" si="1"/>
        <v>19</v>
      </c>
      <c r="D32" s="35">
        <f>'Raw Data'!D32</f>
        <v>21</v>
      </c>
      <c r="E32" s="35">
        <f t="shared" si="2"/>
        <v>32</v>
      </c>
      <c r="G32" s="14" t="s">
        <v>90</v>
      </c>
      <c r="H32" s="79"/>
      <c r="J32" s="80"/>
    </row>
    <row r="33">
      <c r="A33">
        <f>'Raw Data'!A33</f>
        <v>29</v>
      </c>
      <c r="B33" s="35">
        <f>'Raw Data'!C33</f>
        <v>63.03</v>
      </c>
      <c r="C33" s="35">
        <f t="shared" si="1"/>
        <v>20</v>
      </c>
      <c r="D33" s="35">
        <f>'Raw Data'!D33</f>
        <v>22</v>
      </c>
      <c r="E33" s="35">
        <f t="shared" si="2"/>
        <v>29</v>
      </c>
      <c r="H33" s="79"/>
      <c r="J33" s="80"/>
    </row>
    <row r="34">
      <c r="A34">
        <f>'Raw Data'!A34</f>
        <v>30</v>
      </c>
      <c r="B34" s="35">
        <f>'Raw Data'!C34</f>
        <v>84.66</v>
      </c>
      <c r="C34" s="35">
        <f t="shared" si="1"/>
        <v>8</v>
      </c>
      <c r="D34" s="35">
        <f>'Raw Data'!D34</f>
        <v>16</v>
      </c>
      <c r="E34" s="35">
        <f t="shared" si="2"/>
        <v>38</v>
      </c>
      <c r="H34" s="79"/>
      <c r="J34" s="80"/>
    </row>
    <row r="35">
      <c r="A35">
        <f>'Raw Data'!A35</f>
        <v>31</v>
      </c>
      <c r="B35" s="35">
        <f>'Raw Data'!C35</f>
        <v>51.54</v>
      </c>
      <c r="C35" s="35">
        <f t="shared" si="1"/>
        <v>37</v>
      </c>
      <c r="D35" s="35">
        <f>'Raw Data'!D35</f>
        <v>23</v>
      </c>
      <c r="E35" s="35">
        <f t="shared" si="2"/>
        <v>28</v>
      </c>
      <c r="H35" s="79"/>
      <c r="J35" s="80"/>
    </row>
    <row r="36">
      <c r="A36">
        <f>'Raw Data'!A36</f>
        <v>32</v>
      </c>
      <c r="B36" s="35">
        <f>'Raw Data'!C36</f>
        <v>46.93</v>
      </c>
      <c r="C36" s="35">
        <f t="shared" si="1"/>
        <v>41</v>
      </c>
      <c r="D36" s="35">
        <f>'Raw Data'!D36</f>
        <v>31</v>
      </c>
      <c r="E36" s="35">
        <f t="shared" si="2"/>
        <v>6</v>
      </c>
      <c r="H36" s="79"/>
      <c r="J36" s="80"/>
    </row>
    <row r="37">
      <c r="A37">
        <f>'Raw Data'!A37</f>
        <v>33</v>
      </c>
      <c r="B37" s="35">
        <f>'Raw Data'!C37</f>
        <v>51.55</v>
      </c>
      <c r="C37" s="35">
        <f t="shared" si="1"/>
        <v>36</v>
      </c>
      <c r="D37" s="35">
        <f>'Raw Data'!D37</f>
        <v>20</v>
      </c>
      <c r="E37" s="35">
        <f t="shared" si="2"/>
        <v>34</v>
      </c>
      <c r="H37" s="81"/>
      <c r="I37" s="82"/>
      <c r="J37" s="83"/>
    </row>
    <row r="38">
      <c r="A38">
        <f>'Raw Data'!A38</f>
        <v>34</v>
      </c>
      <c r="B38" s="35">
        <f>'Raw Data'!C38</f>
        <v>51.95</v>
      </c>
      <c r="C38" s="35">
        <f t="shared" si="1"/>
        <v>33</v>
      </c>
      <c r="D38" s="35">
        <f>'Raw Data'!D38</f>
        <v>21</v>
      </c>
      <c r="E38" s="35">
        <f t="shared" si="2"/>
        <v>32</v>
      </c>
    </row>
    <row r="39">
      <c r="A39">
        <f>'Raw Data'!A39</f>
        <v>35</v>
      </c>
      <c r="B39" s="35">
        <f>'Raw Data'!C39</f>
        <v>60.66</v>
      </c>
      <c r="C39" s="35">
        <f t="shared" si="1"/>
        <v>24</v>
      </c>
      <c r="D39" s="35">
        <f>'Raw Data'!D39</f>
        <v>26</v>
      </c>
      <c r="E39" s="35">
        <f t="shared" si="2"/>
        <v>15</v>
      </c>
    </row>
    <row r="40">
      <c r="A40">
        <f>'Raw Data'!A40</f>
        <v>36</v>
      </c>
      <c r="B40" s="35">
        <f>'Raw Data'!C40</f>
        <v>54.23</v>
      </c>
      <c r="C40" s="35">
        <f t="shared" si="1"/>
        <v>31</v>
      </c>
      <c r="D40" s="35">
        <f>'Raw Data'!D40</f>
        <v>24</v>
      </c>
      <c r="E40" s="35">
        <f t="shared" si="2"/>
        <v>24</v>
      </c>
    </row>
    <row r="41">
      <c r="A41">
        <f>'Raw Data'!A41</f>
        <v>37</v>
      </c>
      <c r="B41" s="35">
        <f>'Raw Data'!C41</f>
        <v>76.18</v>
      </c>
      <c r="C41" s="35">
        <f t="shared" si="1"/>
        <v>11</v>
      </c>
      <c r="D41" s="35">
        <f>'Raw Data'!D41</f>
        <v>12</v>
      </c>
      <c r="E41" s="35">
        <f t="shared" si="2"/>
        <v>43</v>
      </c>
    </row>
    <row r="42">
      <c r="A42">
        <f>'Raw Data'!A42</f>
        <v>38</v>
      </c>
      <c r="B42" s="35">
        <f>'Raw Data'!C42</f>
        <v>80.64</v>
      </c>
      <c r="C42" s="35">
        <f t="shared" si="1"/>
        <v>9</v>
      </c>
      <c r="D42" s="35">
        <f>'Raw Data'!D42</f>
        <v>12</v>
      </c>
      <c r="E42" s="35">
        <f t="shared" si="2"/>
        <v>43</v>
      </c>
    </row>
    <row r="43">
      <c r="A43">
        <f>'Raw Data'!A43</f>
        <v>39</v>
      </c>
      <c r="B43" s="35">
        <f>'Raw Data'!C43</f>
        <v>93.06</v>
      </c>
      <c r="C43" s="35">
        <f t="shared" si="1"/>
        <v>7</v>
      </c>
      <c r="D43" s="35">
        <f>'Raw Data'!D43</f>
        <v>7</v>
      </c>
      <c r="E43" s="35">
        <f t="shared" si="2"/>
        <v>49</v>
      </c>
    </row>
    <row r="44">
      <c r="A44">
        <f>'Raw Data'!A44</f>
        <v>40</v>
      </c>
      <c r="B44" s="35">
        <f>'Raw Data'!C44</f>
        <v>7.68</v>
      </c>
      <c r="C44" s="35">
        <f t="shared" si="1"/>
        <v>52</v>
      </c>
      <c r="D44" s="35">
        <f>'Raw Data'!D44</f>
        <v>38</v>
      </c>
      <c r="E44" s="35">
        <f t="shared" si="2"/>
        <v>2</v>
      </c>
    </row>
    <row r="45">
      <c r="A45">
        <f>'Raw Data'!A45</f>
        <v>41</v>
      </c>
      <c r="B45" s="35">
        <f>'Raw Data'!C45</f>
        <v>26.77</v>
      </c>
      <c r="C45" s="35">
        <f t="shared" si="1"/>
        <v>50</v>
      </c>
      <c r="D45" s="35">
        <f>'Raw Data'!D45</f>
        <v>36</v>
      </c>
      <c r="E45" s="35">
        <f t="shared" si="2"/>
        <v>3</v>
      </c>
    </row>
    <row r="46">
      <c r="A46">
        <f>'Raw Data'!A46</f>
        <v>42</v>
      </c>
      <c r="B46" s="35">
        <f>'Raw Data'!C46</f>
        <v>71.93</v>
      </c>
      <c r="C46" s="35">
        <f t="shared" si="1"/>
        <v>13</v>
      </c>
      <c r="D46" s="35">
        <f>'Raw Data'!D46</f>
        <v>19</v>
      </c>
      <c r="E46" s="35">
        <f t="shared" si="2"/>
        <v>36</v>
      </c>
    </row>
    <row r="47">
      <c r="A47">
        <f>'Raw Data'!A47</f>
        <v>43</v>
      </c>
      <c r="B47" s="35">
        <f>'Raw Data'!C47</f>
        <v>44.58</v>
      </c>
      <c r="C47" s="35">
        <f t="shared" si="1"/>
        <v>44</v>
      </c>
      <c r="D47" s="35">
        <f>'Raw Data'!D47</f>
        <v>33</v>
      </c>
      <c r="E47" s="35">
        <f t="shared" si="2"/>
        <v>5</v>
      </c>
    </row>
    <row r="48">
      <c r="A48">
        <f>'Raw Data'!A48</f>
        <v>44</v>
      </c>
      <c r="B48" s="35">
        <f>'Raw Data'!C48</f>
        <v>51.64</v>
      </c>
      <c r="C48" s="35">
        <f t="shared" si="1"/>
        <v>35</v>
      </c>
      <c r="D48" s="35">
        <f>'Raw Data'!D48</f>
        <v>27</v>
      </c>
      <c r="E48" s="35">
        <f t="shared" si="2"/>
        <v>13</v>
      </c>
    </row>
    <row r="49">
      <c r="A49">
        <f>'Raw Data'!A49</f>
        <v>45</v>
      </c>
      <c r="B49" s="35">
        <f>'Raw Data'!C49</f>
        <v>76.59</v>
      </c>
      <c r="C49" s="35">
        <f t="shared" si="1"/>
        <v>10</v>
      </c>
      <c r="D49" s="35">
        <f>'Raw Data'!D49</f>
        <v>14</v>
      </c>
      <c r="E49" s="35">
        <f t="shared" si="2"/>
        <v>42</v>
      </c>
    </row>
    <row r="50">
      <c r="A50">
        <f>'Raw Data'!A50</f>
        <v>46</v>
      </c>
      <c r="B50" s="35">
        <f>'Raw Data'!C50</f>
        <v>100</v>
      </c>
      <c r="C50" s="35">
        <f t="shared" si="1"/>
        <v>1</v>
      </c>
      <c r="D50" s="35">
        <f>'Raw Data'!D50</f>
        <v>9</v>
      </c>
      <c r="E50" s="35">
        <f t="shared" si="2"/>
        <v>47</v>
      </c>
    </row>
    <row r="51">
      <c r="A51">
        <f>'Raw Data'!A51</f>
        <v>47</v>
      </c>
      <c r="B51" s="35">
        <f>'Raw Data'!C51</f>
        <v>45.14</v>
      </c>
      <c r="C51" s="35">
        <f t="shared" si="1"/>
        <v>42</v>
      </c>
      <c r="D51" s="35">
        <f>'Raw Data'!D51</f>
        <v>26</v>
      </c>
      <c r="E51" s="35">
        <f t="shared" si="2"/>
        <v>15</v>
      </c>
    </row>
    <row r="52">
      <c r="A52">
        <f>'Raw Data'!A52</f>
        <v>48</v>
      </c>
      <c r="B52" s="35">
        <f>'Raw Data'!C52</f>
        <v>57.76</v>
      </c>
      <c r="C52" s="35">
        <f t="shared" si="1"/>
        <v>25</v>
      </c>
      <c r="D52" s="35">
        <f>'Raw Data'!D52</f>
        <v>22</v>
      </c>
      <c r="E52" s="35">
        <f t="shared" si="2"/>
        <v>29</v>
      </c>
    </row>
    <row r="53">
      <c r="A53">
        <f>'Raw Data'!A53</f>
        <v>49</v>
      </c>
      <c r="B53" s="35">
        <f>'Raw Data'!C53</f>
        <v>99</v>
      </c>
      <c r="C53" s="35">
        <f t="shared" si="1"/>
        <v>3</v>
      </c>
      <c r="D53" s="35">
        <f>'Raw Data'!D53</f>
        <v>7</v>
      </c>
      <c r="E53" s="35">
        <f t="shared" si="2"/>
        <v>49</v>
      </c>
    </row>
    <row r="54">
      <c r="A54">
        <f>'Raw Data'!A54</f>
        <v>50</v>
      </c>
      <c r="B54" s="35">
        <f>'Raw Data'!C54</f>
        <v>38.47</v>
      </c>
      <c r="C54" s="35">
        <f t="shared" si="1"/>
        <v>48</v>
      </c>
      <c r="D54" s="35">
        <f>'Raw Data'!D54</f>
        <v>26</v>
      </c>
      <c r="E54" s="35">
        <f t="shared" si="2"/>
        <v>15</v>
      </c>
    </row>
    <row r="55">
      <c r="A55">
        <f>'Raw Data'!A55</f>
        <v>51</v>
      </c>
      <c r="B55" s="35">
        <f>'Raw Data'!C55</f>
        <v>36.71</v>
      </c>
      <c r="C55" s="35">
        <f t="shared" si="1"/>
        <v>49</v>
      </c>
      <c r="D55" s="35">
        <f>'Raw Data'!D55</f>
        <v>34</v>
      </c>
      <c r="E55" s="35">
        <f t="shared" si="2"/>
        <v>4</v>
      </c>
    </row>
    <row r="56">
      <c r="A56">
        <f>'Raw Data'!A56</f>
        <v>52</v>
      </c>
      <c r="B56" s="35">
        <f>'Raw Data'!C56</f>
        <v>54.9</v>
      </c>
      <c r="C56" s="35">
        <f t="shared" si="1"/>
        <v>29</v>
      </c>
      <c r="D56" s="35">
        <f>'Raw Data'!D56</f>
        <v>29</v>
      </c>
      <c r="E56" s="35">
        <f t="shared" si="2"/>
        <v>9</v>
      </c>
    </row>
    <row r="58">
      <c r="A58" s="15" t="s">
        <v>91</v>
      </c>
      <c r="B58" s="60">
        <f>STDEVA(B5:B12, B14:B56)</f>
        <v>20.73023476</v>
      </c>
      <c r="D58" s="60">
        <f>STDEVA(D5:D12, D14:D56)</f>
        <v>9.050880144</v>
      </c>
    </row>
    <row r="59">
      <c r="A59" s="15" t="s">
        <v>14</v>
      </c>
      <c r="B59" s="35">
        <f>COUNT(B5:B56)</f>
        <v>52</v>
      </c>
    </row>
  </sheetData>
  <mergeCells count="7">
    <mergeCell ref="J3:N3"/>
    <mergeCell ref="G4:H4"/>
    <mergeCell ref="J4:N16"/>
    <mergeCell ref="I23:I24"/>
    <mergeCell ref="G29:J29"/>
    <mergeCell ref="H31:J37"/>
    <mergeCell ref="G32:G35"/>
  </mergeCells>
  <dataValidations>
    <dataValidation type="list" allowBlank="1" sqref="H11:H12">
      <formula1>"Slope &gt;= 0,Slope = 0,Slope &lt; 0"</formula1>
    </dataValidation>
    <dataValidation type="list" allowBlank="1" sqref="K25">
      <formula1>"at least,at most,exactly"</formula1>
    </dataValidation>
    <dataValidation type="list" allowBlank="1" sqref="H3">
      <formula1>"Positively Correlated,Negatively Correlated,Unrelated"</formula1>
    </dataValidation>
    <dataValidation type="list" allowBlank="1" sqref="K26">
      <formula1>"between"</formula1>
    </dataValidation>
    <dataValidation type="list" allowBlank="1" sqref="H27">
      <formula1>"Small,Medium,Large"</formula1>
    </dataValidation>
    <dataValidation type="list" allowBlank="1" sqref="H19">
      <formula1>"One,Two"</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43"/>
    <col customWidth="1" min="2" max="2" width="34.14"/>
    <col customWidth="1" min="3" max="3" width="14.29"/>
    <col customWidth="1" min="4" max="4" width="11.43"/>
    <col customWidth="1" min="5" max="5" width="8.0"/>
    <col customWidth="1" min="6" max="6" width="10.43"/>
    <col customWidth="1" min="7" max="7" width="8.29"/>
    <col customWidth="1" min="8" max="8" width="10.86"/>
    <col customWidth="1" min="9" max="9" width="7.71"/>
    <col customWidth="1" min="10" max="10" width="5.43"/>
  </cols>
  <sheetData>
    <row r="1">
      <c r="A1" s="55" t="s">
        <v>92</v>
      </c>
    </row>
    <row r="2">
      <c r="A2" s="53"/>
    </row>
    <row r="3">
      <c r="B3" s="51" t="s">
        <v>93</v>
      </c>
    </row>
    <row r="4">
      <c r="A4" s="15" t="s">
        <v>94</v>
      </c>
      <c r="B4" s="66" t="s">
        <v>95</v>
      </c>
      <c r="C4" s="84" t="s">
        <v>96</v>
      </c>
      <c r="D4" s="85" t="s">
        <v>97</v>
      </c>
      <c r="E4" s="28"/>
      <c r="F4" s="28"/>
      <c r="G4" s="28"/>
      <c r="H4" s="29"/>
      <c r="I4" s="86"/>
      <c r="J4" s="86"/>
    </row>
    <row r="5">
      <c r="A5" s="15" t="s">
        <v>98</v>
      </c>
      <c r="B5" s="87" t="s">
        <v>99</v>
      </c>
      <c r="C5" s="69" t="s">
        <v>100</v>
      </c>
      <c r="D5" s="88">
        <f> 0</f>
        <v>0</v>
      </c>
      <c r="E5" s="89"/>
      <c r="F5" s="89"/>
      <c r="G5" s="89"/>
      <c r="H5" s="89"/>
      <c r="I5" s="89"/>
      <c r="J5" s="89"/>
    </row>
    <row r="6">
      <c r="A6" s="53"/>
      <c r="B6" s="90"/>
      <c r="C6" s="90"/>
      <c r="D6" s="89"/>
      <c r="E6" s="89"/>
      <c r="F6" s="89"/>
      <c r="G6" s="89"/>
      <c r="H6" s="89"/>
      <c r="I6" s="89"/>
      <c r="J6" s="89"/>
    </row>
    <row r="7">
      <c r="B7" s="51" t="s">
        <v>57</v>
      </c>
      <c r="D7" s="89"/>
      <c r="E7" s="89"/>
      <c r="F7" s="89"/>
      <c r="G7" s="89"/>
      <c r="H7" s="89"/>
      <c r="I7" s="89"/>
      <c r="J7" s="89"/>
    </row>
    <row r="8">
      <c r="A8" s="15" t="s">
        <v>94</v>
      </c>
      <c r="B8" s="66" t="str">
        <f>B4</f>
        <v>There is </v>
      </c>
      <c r="C8" s="84" t="s">
        <v>101</v>
      </c>
      <c r="D8" s="85" t="str">
        <f>D4</f>
        <v>quality difference between solo and pair programmers.</v>
      </c>
      <c r="E8" s="28"/>
      <c r="F8" s="28"/>
      <c r="G8" s="28"/>
      <c r="H8" s="29"/>
      <c r="I8" s="86"/>
      <c r="J8" s="86"/>
    </row>
    <row r="9">
      <c r="A9" s="15" t="s">
        <v>98</v>
      </c>
      <c r="B9" s="87" t="s">
        <v>99</v>
      </c>
      <c r="C9" s="69" t="s">
        <v>102</v>
      </c>
      <c r="D9" s="88">
        <f> 0</f>
        <v>0</v>
      </c>
    </row>
    <row r="10">
      <c r="A10" s="53"/>
    </row>
    <row r="11">
      <c r="A11" s="15" t="s">
        <v>66</v>
      </c>
      <c r="B11" s="61" t="s">
        <v>103</v>
      </c>
      <c r="C11" s="62" t="s">
        <v>68</v>
      </c>
    </row>
    <row r="12">
      <c r="A12" s="53"/>
    </row>
    <row r="13">
      <c r="A13" s="75" t="s">
        <v>104</v>
      </c>
      <c r="B13" s="16" t="s">
        <v>105</v>
      </c>
      <c r="C13" s="17" t="s">
        <v>106</v>
      </c>
      <c r="D13" s="14" t="s">
        <v>107</v>
      </c>
    </row>
    <row r="14">
      <c r="A14" s="15" t="s">
        <v>108</v>
      </c>
      <c r="B14" s="47" t="s">
        <v>109</v>
      </c>
      <c r="C14" s="47" t="s">
        <v>109</v>
      </c>
    </row>
    <row r="15">
      <c r="A15" s="15" t="s">
        <v>110</v>
      </c>
      <c r="B15" s="47" t="s">
        <v>109</v>
      </c>
      <c r="C15" s="47" t="s">
        <v>109</v>
      </c>
    </row>
    <row r="16">
      <c r="A16" s="91" t="s">
        <v>111</v>
      </c>
      <c r="B16" s="47" t="s">
        <v>112</v>
      </c>
      <c r="C16" s="47" t="s">
        <v>112</v>
      </c>
      <c r="D16" s="92" t="s">
        <v>113</v>
      </c>
      <c r="E16" s="28"/>
      <c r="F16" s="28"/>
      <c r="G16" s="28"/>
      <c r="H16" s="29"/>
      <c r="I16" s="48" t="s">
        <v>112</v>
      </c>
      <c r="J16" s="29"/>
    </row>
    <row r="17">
      <c r="A17" s="15"/>
      <c r="B17" s="5"/>
    </row>
    <row r="18">
      <c r="A18" s="15" t="s">
        <v>114</v>
      </c>
      <c r="B18" s="61" t="s">
        <v>115</v>
      </c>
      <c r="C18" s="29"/>
    </row>
    <row r="19">
      <c r="A19" s="15" t="s">
        <v>116</v>
      </c>
      <c r="B19" s="93">
        <f>TTEST('Data Transformation'!C4:C29, 'Data Transformation'!F4:F29, 2, 2)</f>
        <v>0.8640983871</v>
      </c>
      <c r="C19" s="29"/>
      <c r="E19" s="13"/>
    </row>
    <row r="20">
      <c r="A20" s="15" t="s">
        <v>65</v>
      </c>
      <c r="B20" s="46">
        <v>0.05</v>
      </c>
      <c r="C20" s="29"/>
    </row>
    <row r="21">
      <c r="A21" s="15" t="s">
        <v>117</v>
      </c>
      <c r="B21" s="61" t="s">
        <v>35</v>
      </c>
      <c r="C21" s="29"/>
    </row>
    <row r="22">
      <c r="A22" s="53"/>
    </row>
    <row r="23">
      <c r="A23" s="15" t="s">
        <v>118</v>
      </c>
      <c r="B23" s="94">
        <f>'Data Transformation'!C41</f>
        <v>1</v>
      </c>
    </row>
    <row r="24">
      <c r="A24" s="53"/>
    </row>
    <row r="25">
      <c r="A25" s="53"/>
      <c r="B25" s="34" t="s">
        <v>119</v>
      </c>
      <c r="C25" s="16" t="s">
        <v>120</v>
      </c>
    </row>
    <row r="26">
      <c r="A26" s="91" t="s">
        <v>121</v>
      </c>
      <c r="B26" s="60">
        <f>B23/'Data Transformation'!C40</f>
        <v>0.04785559471</v>
      </c>
      <c r="C26" s="95" t="s">
        <v>122</v>
      </c>
    </row>
    <row r="27">
      <c r="A27" s="53"/>
      <c r="E27" s="96"/>
    </row>
    <row r="28">
      <c r="A28" s="15" t="s">
        <v>123</v>
      </c>
      <c r="B28" s="97">
        <f>1-B19</f>
        <v>0.1359016129</v>
      </c>
      <c r="C28" s="98" t="s">
        <v>124</v>
      </c>
      <c r="D28" s="99" t="s">
        <v>125</v>
      </c>
    </row>
    <row r="29">
      <c r="A29" s="15" t="s">
        <v>62</v>
      </c>
      <c r="B29" s="35">
        <f>'Data Transformation'!C31+'Data Transformation'!F31-2</f>
        <v>50</v>
      </c>
      <c r="D29" s="5" t="s">
        <v>126</v>
      </c>
    </row>
    <row r="30">
      <c r="A30" s="15" t="s">
        <v>127</v>
      </c>
      <c r="B30" s="60">
        <f>TINV(B19,B29)</f>
        <v>0.1720427484</v>
      </c>
      <c r="D30" s="5" t="s">
        <v>128</v>
      </c>
    </row>
    <row r="31">
      <c r="A31" s="15" t="s">
        <v>71</v>
      </c>
      <c r="B31" s="60">
        <f>B23-'Data Transformation'!C42*B30</f>
        <v>0.002915470084</v>
      </c>
    </row>
    <row r="32">
      <c r="A32" s="15" t="s">
        <v>72</v>
      </c>
      <c r="B32" s="37">
        <f>B23+'Data Transformation'!C42*B30</f>
        <v>1.99708453</v>
      </c>
    </row>
    <row r="33">
      <c r="A33" s="59"/>
    </row>
    <row r="34">
      <c r="A34" s="55" t="s">
        <v>129</v>
      </c>
    </row>
    <row r="35">
      <c r="A35" s="100" t="s">
        <v>77</v>
      </c>
      <c r="B35" s="101">
        <f>B28</f>
        <v>0.1359016129</v>
      </c>
      <c r="C35" s="102" t="s">
        <v>130</v>
      </c>
      <c r="D35" s="77"/>
      <c r="E35" s="77"/>
      <c r="F35" s="77"/>
      <c r="G35" s="78"/>
    </row>
    <row r="36">
      <c r="A36" s="103" t="s">
        <v>131</v>
      </c>
      <c r="B36" s="82"/>
      <c r="C36" s="82"/>
      <c r="D36" s="104">
        <f>B31</f>
        <v>0.002915470084</v>
      </c>
      <c r="E36" s="105" t="s">
        <v>82</v>
      </c>
      <c r="F36" s="106">
        <f>B32</f>
        <v>1.99708453</v>
      </c>
      <c r="G36" s="107" t="s">
        <v>132</v>
      </c>
    </row>
    <row r="38">
      <c r="A38" s="75" t="s">
        <v>88</v>
      </c>
      <c r="B38" s="108" t="s">
        <v>133</v>
      </c>
      <c r="C38" s="77"/>
      <c r="D38" s="78"/>
    </row>
    <row r="39">
      <c r="B39" s="79"/>
      <c r="D39" s="80"/>
    </row>
    <row r="40">
      <c r="B40" s="79"/>
      <c r="D40" s="80"/>
    </row>
    <row r="41">
      <c r="B41" s="79"/>
      <c r="D41" s="80"/>
    </row>
    <row r="42">
      <c r="B42" s="79"/>
      <c r="D42" s="80"/>
    </row>
    <row r="43">
      <c r="A43" s="53"/>
      <c r="B43" s="79"/>
      <c r="D43" s="80"/>
    </row>
    <row r="44">
      <c r="A44" s="53"/>
      <c r="B44" s="79"/>
      <c r="D44" s="80"/>
    </row>
    <row r="45">
      <c r="A45" s="53"/>
      <c r="B45" s="79"/>
      <c r="D45" s="80"/>
    </row>
    <row r="46">
      <c r="A46" s="53"/>
      <c r="B46" s="79"/>
      <c r="D46" s="80"/>
    </row>
    <row r="47">
      <c r="A47" s="53"/>
      <c r="B47" s="79"/>
      <c r="D47" s="80"/>
    </row>
    <row r="48">
      <c r="A48" s="53"/>
      <c r="B48" s="79"/>
      <c r="D48" s="80"/>
    </row>
    <row r="49">
      <c r="A49" s="53"/>
      <c r="B49" s="79"/>
      <c r="D49" s="80"/>
    </row>
    <row r="50">
      <c r="A50" s="53"/>
      <c r="B50" s="81"/>
      <c r="C50" s="82"/>
      <c r="D50" s="83"/>
    </row>
    <row r="51">
      <c r="A51" s="53"/>
    </row>
    <row r="52">
      <c r="A52" s="53"/>
    </row>
    <row r="53">
      <c r="A53" s="53"/>
    </row>
    <row r="54">
      <c r="A54" s="53"/>
    </row>
    <row r="55">
      <c r="A55" s="53"/>
    </row>
    <row r="56">
      <c r="A56" s="53"/>
    </row>
    <row r="57">
      <c r="A57" s="53"/>
    </row>
    <row r="58">
      <c r="A58" s="53"/>
    </row>
    <row r="59">
      <c r="A59" s="53"/>
    </row>
    <row r="60">
      <c r="A60" s="53"/>
    </row>
    <row r="61">
      <c r="A61" s="53"/>
    </row>
    <row r="62">
      <c r="A62" s="53"/>
    </row>
    <row r="63">
      <c r="A63" s="53"/>
    </row>
    <row r="64">
      <c r="A64" s="53"/>
    </row>
    <row r="65">
      <c r="A65" s="53"/>
    </row>
    <row r="66">
      <c r="A66" s="53"/>
    </row>
    <row r="67">
      <c r="A67" s="53"/>
    </row>
    <row r="68">
      <c r="A68" s="53"/>
    </row>
    <row r="69">
      <c r="A69" s="53"/>
    </row>
    <row r="70">
      <c r="A70" s="53"/>
    </row>
    <row r="71">
      <c r="A71" s="53"/>
    </row>
    <row r="72">
      <c r="A72" s="53"/>
    </row>
    <row r="73">
      <c r="A73" s="53"/>
    </row>
    <row r="74">
      <c r="A74" s="53"/>
    </row>
    <row r="75">
      <c r="A75" s="53"/>
    </row>
    <row r="76">
      <c r="A76" s="53"/>
    </row>
    <row r="77">
      <c r="A77" s="53"/>
    </row>
    <row r="78">
      <c r="A78" s="53"/>
    </row>
    <row r="79">
      <c r="A79" s="53"/>
    </row>
    <row r="80">
      <c r="A80" s="53"/>
    </row>
    <row r="81">
      <c r="A81" s="53"/>
    </row>
    <row r="82">
      <c r="A82" s="53"/>
    </row>
    <row r="83">
      <c r="A83" s="53"/>
    </row>
    <row r="84">
      <c r="A84" s="53"/>
    </row>
    <row r="85">
      <c r="A85" s="53"/>
    </row>
    <row r="86">
      <c r="A86" s="53"/>
    </row>
    <row r="87">
      <c r="A87" s="53"/>
    </row>
    <row r="88">
      <c r="A88" s="53"/>
    </row>
    <row r="89">
      <c r="A89" s="53"/>
    </row>
    <row r="90">
      <c r="A90" s="53"/>
    </row>
    <row r="91">
      <c r="A91" s="53"/>
    </row>
    <row r="92">
      <c r="A92" s="53"/>
    </row>
    <row r="93">
      <c r="A93" s="53"/>
    </row>
    <row r="94">
      <c r="A94" s="53"/>
    </row>
    <row r="95">
      <c r="A95" s="53"/>
    </row>
    <row r="96">
      <c r="A96" s="53"/>
    </row>
    <row r="97">
      <c r="A97" s="53"/>
    </row>
    <row r="98">
      <c r="A98" s="53"/>
    </row>
    <row r="99">
      <c r="A99" s="53"/>
    </row>
    <row r="100">
      <c r="A100" s="53"/>
    </row>
    <row r="101">
      <c r="A101" s="53"/>
    </row>
    <row r="102">
      <c r="A102" s="53"/>
    </row>
    <row r="103">
      <c r="A103" s="53"/>
    </row>
    <row r="104">
      <c r="A104" s="53"/>
    </row>
    <row r="105">
      <c r="A105" s="53"/>
    </row>
    <row r="106">
      <c r="A106" s="53"/>
    </row>
    <row r="107">
      <c r="A107" s="53"/>
    </row>
    <row r="108">
      <c r="A108" s="53"/>
    </row>
    <row r="109">
      <c r="A109" s="53"/>
    </row>
    <row r="110">
      <c r="A110" s="53"/>
    </row>
    <row r="111">
      <c r="A111" s="53"/>
    </row>
    <row r="112">
      <c r="A112" s="53"/>
    </row>
    <row r="113">
      <c r="A113" s="53"/>
    </row>
    <row r="114">
      <c r="A114" s="53"/>
    </row>
    <row r="115">
      <c r="A115" s="53"/>
    </row>
    <row r="116">
      <c r="A116" s="53"/>
    </row>
    <row r="117">
      <c r="A117" s="53"/>
    </row>
    <row r="118">
      <c r="A118" s="53"/>
    </row>
    <row r="119">
      <c r="A119" s="53"/>
    </row>
    <row r="120">
      <c r="A120" s="53"/>
    </row>
    <row r="121">
      <c r="A121" s="53"/>
    </row>
    <row r="122">
      <c r="A122" s="53"/>
    </row>
    <row r="123">
      <c r="A123" s="53"/>
    </row>
    <row r="124">
      <c r="A124" s="53"/>
    </row>
    <row r="125">
      <c r="A125" s="53"/>
    </row>
    <row r="126">
      <c r="A126" s="53"/>
    </row>
    <row r="127">
      <c r="A127" s="53"/>
    </row>
    <row r="128">
      <c r="A128" s="53"/>
    </row>
    <row r="129">
      <c r="A129" s="53"/>
    </row>
    <row r="130">
      <c r="A130" s="53"/>
    </row>
    <row r="131">
      <c r="A131" s="53"/>
    </row>
    <row r="132">
      <c r="A132" s="53"/>
    </row>
    <row r="133">
      <c r="A133" s="53"/>
    </row>
    <row r="134">
      <c r="A134" s="53"/>
    </row>
    <row r="135">
      <c r="A135" s="53"/>
    </row>
    <row r="136">
      <c r="A136" s="53"/>
    </row>
    <row r="137">
      <c r="A137" s="53"/>
    </row>
    <row r="138">
      <c r="A138" s="53"/>
    </row>
    <row r="139">
      <c r="A139" s="53"/>
    </row>
    <row r="140">
      <c r="A140" s="53"/>
    </row>
    <row r="141">
      <c r="A141" s="53"/>
    </row>
    <row r="142">
      <c r="A142" s="53"/>
    </row>
    <row r="143">
      <c r="A143" s="53"/>
    </row>
    <row r="144">
      <c r="A144" s="53"/>
    </row>
    <row r="145">
      <c r="A145" s="53"/>
    </row>
    <row r="146">
      <c r="A146" s="53"/>
    </row>
    <row r="147">
      <c r="A147" s="53"/>
    </row>
    <row r="148">
      <c r="A148" s="53"/>
    </row>
    <row r="149">
      <c r="A149" s="53"/>
    </row>
    <row r="150">
      <c r="A150" s="53"/>
    </row>
    <row r="151">
      <c r="A151" s="53"/>
    </row>
    <row r="152">
      <c r="A152" s="53"/>
    </row>
    <row r="153">
      <c r="A153" s="53"/>
    </row>
    <row r="154">
      <c r="A154" s="53"/>
    </row>
    <row r="155">
      <c r="A155" s="53"/>
    </row>
    <row r="156">
      <c r="A156" s="53"/>
    </row>
    <row r="157">
      <c r="A157" s="53"/>
    </row>
    <row r="158">
      <c r="A158" s="53"/>
    </row>
    <row r="159">
      <c r="A159" s="53"/>
    </row>
    <row r="160">
      <c r="A160" s="53"/>
    </row>
    <row r="161">
      <c r="A161" s="53"/>
    </row>
    <row r="162">
      <c r="A162" s="53"/>
    </row>
    <row r="163">
      <c r="A163" s="53"/>
    </row>
    <row r="164">
      <c r="A164" s="53"/>
    </row>
    <row r="165">
      <c r="A165" s="53"/>
    </row>
    <row r="166">
      <c r="A166" s="53"/>
    </row>
    <row r="167">
      <c r="A167" s="53"/>
    </row>
    <row r="168">
      <c r="A168" s="53"/>
    </row>
    <row r="169">
      <c r="A169" s="53"/>
    </row>
    <row r="170">
      <c r="A170" s="53"/>
    </row>
    <row r="171">
      <c r="A171" s="53"/>
    </row>
    <row r="172">
      <c r="A172" s="53"/>
    </row>
    <row r="173">
      <c r="A173" s="53"/>
    </row>
    <row r="174">
      <c r="A174" s="53"/>
    </row>
    <row r="175">
      <c r="A175" s="53"/>
    </row>
    <row r="176">
      <c r="A176" s="53"/>
    </row>
    <row r="177">
      <c r="A177" s="53"/>
    </row>
    <row r="178">
      <c r="A178" s="53"/>
    </row>
    <row r="179">
      <c r="A179" s="53"/>
    </row>
    <row r="180">
      <c r="A180" s="53"/>
    </row>
    <row r="181">
      <c r="A181" s="53"/>
    </row>
    <row r="182">
      <c r="A182" s="53"/>
    </row>
    <row r="183">
      <c r="A183" s="53"/>
    </row>
    <row r="184">
      <c r="A184" s="53"/>
    </row>
    <row r="185">
      <c r="A185" s="53"/>
    </row>
    <row r="186">
      <c r="A186" s="53"/>
    </row>
    <row r="187">
      <c r="A187" s="53"/>
    </row>
    <row r="188">
      <c r="A188" s="53"/>
    </row>
    <row r="189">
      <c r="A189" s="53"/>
    </row>
    <row r="190">
      <c r="A190" s="53"/>
    </row>
    <row r="191">
      <c r="A191" s="53"/>
    </row>
    <row r="192">
      <c r="A192" s="53"/>
    </row>
    <row r="193">
      <c r="A193" s="53"/>
    </row>
    <row r="194">
      <c r="A194" s="53"/>
    </row>
    <row r="195">
      <c r="A195" s="53"/>
    </row>
    <row r="196">
      <c r="A196" s="53"/>
    </row>
    <row r="197">
      <c r="A197" s="53"/>
    </row>
    <row r="198">
      <c r="A198" s="53"/>
    </row>
    <row r="199">
      <c r="A199" s="53"/>
    </row>
    <row r="200">
      <c r="A200" s="53"/>
    </row>
    <row r="201">
      <c r="A201" s="53"/>
    </row>
    <row r="202">
      <c r="A202" s="53"/>
    </row>
    <row r="203">
      <c r="A203" s="53"/>
    </row>
    <row r="204">
      <c r="A204" s="53"/>
    </row>
    <row r="205">
      <c r="A205" s="53"/>
    </row>
    <row r="206">
      <c r="A206" s="53"/>
    </row>
    <row r="207">
      <c r="A207" s="53"/>
    </row>
    <row r="208">
      <c r="A208" s="53"/>
    </row>
    <row r="209">
      <c r="A209" s="53"/>
    </row>
    <row r="210">
      <c r="A210" s="53"/>
    </row>
    <row r="211">
      <c r="A211" s="53"/>
    </row>
    <row r="212">
      <c r="A212" s="53"/>
    </row>
    <row r="213">
      <c r="A213" s="53"/>
    </row>
    <row r="214">
      <c r="A214" s="53"/>
    </row>
    <row r="215">
      <c r="A215" s="53"/>
    </row>
    <row r="216">
      <c r="A216" s="53"/>
    </row>
    <row r="217">
      <c r="A217" s="53"/>
    </row>
    <row r="218">
      <c r="A218" s="53"/>
    </row>
    <row r="219">
      <c r="A219" s="53"/>
    </row>
    <row r="220">
      <c r="A220" s="53"/>
    </row>
    <row r="221">
      <c r="A221" s="53"/>
    </row>
    <row r="222">
      <c r="A222" s="53"/>
    </row>
    <row r="223">
      <c r="A223" s="53"/>
    </row>
    <row r="224">
      <c r="A224" s="53"/>
    </row>
    <row r="225">
      <c r="A225" s="53"/>
    </row>
    <row r="226">
      <c r="A226" s="53"/>
    </row>
    <row r="227">
      <c r="A227" s="53"/>
    </row>
    <row r="228">
      <c r="A228" s="53"/>
    </row>
    <row r="229">
      <c r="A229" s="53"/>
    </row>
    <row r="230">
      <c r="A230" s="53"/>
    </row>
    <row r="231">
      <c r="A231" s="53"/>
    </row>
    <row r="232">
      <c r="A232" s="53"/>
    </row>
    <row r="233">
      <c r="A233" s="53"/>
    </row>
    <row r="234">
      <c r="A234" s="53"/>
    </row>
    <row r="235">
      <c r="A235" s="53"/>
    </row>
    <row r="236">
      <c r="A236" s="53"/>
    </row>
    <row r="237">
      <c r="A237" s="53"/>
    </row>
    <row r="238">
      <c r="A238" s="53"/>
    </row>
    <row r="239">
      <c r="A239" s="53"/>
    </row>
    <row r="240">
      <c r="A240" s="53"/>
    </row>
    <row r="241">
      <c r="A241" s="53"/>
    </row>
    <row r="242">
      <c r="A242" s="53"/>
    </row>
    <row r="243">
      <c r="A243" s="53"/>
    </row>
    <row r="244">
      <c r="A244" s="53"/>
    </row>
    <row r="245">
      <c r="A245" s="53"/>
    </row>
    <row r="246">
      <c r="A246" s="53"/>
    </row>
    <row r="247">
      <c r="A247" s="53"/>
    </row>
    <row r="248">
      <c r="A248" s="53"/>
    </row>
    <row r="249">
      <c r="A249" s="53"/>
    </row>
    <row r="250">
      <c r="A250" s="53"/>
    </row>
    <row r="251">
      <c r="A251" s="53"/>
    </row>
    <row r="252">
      <c r="A252" s="53"/>
    </row>
    <row r="253">
      <c r="A253" s="53"/>
    </row>
    <row r="254">
      <c r="A254" s="53"/>
    </row>
    <row r="255">
      <c r="A255" s="53"/>
    </row>
    <row r="256">
      <c r="A256" s="53"/>
    </row>
    <row r="257">
      <c r="A257" s="53"/>
    </row>
    <row r="258">
      <c r="A258" s="53"/>
    </row>
    <row r="259">
      <c r="A259" s="53"/>
    </row>
    <row r="260">
      <c r="A260" s="53"/>
    </row>
    <row r="261">
      <c r="A261" s="53"/>
    </row>
    <row r="262">
      <c r="A262" s="53"/>
    </row>
    <row r="263">
      <c r="A263" s="53"/>
    </row>
    <row r="264">
      <c r="A264" s="53"/>
    </row>
    <row r="265">
      <c r="A265" s="53"/>
    </row>
    <row r="266">
      <c r="A266" s="53"/>
    </row>
    <row r="267">
      <c r="A267" s="53"/>
    </row>
    <row r="268">
      <c r="A268" s="53"/>
    </row>
    <row r="269">
      <c r="A269" s="53"/>
    </row>
    <row r="270">
      <c r="A270" s="53"/>
    </row>
    <row r="271">
      <c r="A271" s="53"/>
    </row>
    <row r="272">
      <c r="A272" s="53"/>
    </row>
    <row r="273">
      <c r="A273" s="53"/>
    </row>
    <row r="274">
      <c r="A274" s="53"/>
    </row>
    <row r="275">
      <c r="A275" s="53"/>
    </row>
    <row r="276">
      <c r="A276" s="53"/>
    </row>
    <row r="277">
      <c r="A277" s="53"/>
    </row>
    <row r="278">
      <c r="A278" s="53"/>
    </row>
    <row r="279">
      <c r="A279" s="53"/>
    </row>
    <row r="280">
      <c r="A280" s="53"/>
    </row>
    <row r="281">
      <c r="A281" s="53"/>
    </row>
    <row r="282">
      <c r="A282" s="53"/>
    </row>
    <row r="283">
      <c r="A283" s="53"/>
    </row>
    <row r="284">
      <c r="A284" s="53"/>
    </row>
    <row r="285">
      <c r="A285" s="53"/>
    </row>
    <row r="286">
      <c r="A286" s="53"/>
    </row>
    <row r="287">
      <c r="A287" s="53"/>
    </row>
    <row r="288">
      <c r="A288" s="53"/>
    </row>
    <row r="289">
      <c r="A289" s="53"/>
    </row>
    <row r="290">
      <c r="A290" s="53"/>
    </row>
    <row r="291">
      <c r="A291" s="53"/>
    </row>
    <row r="292">
      <c r="A292" s="53"/>
    </row>
    <row r="293">
      <c r="A293" s="53"/>
    </row>
    <row r="294">
      <c r="A294" s="53"/>
    </row>
    <row r="295">
      <c r="A295" s="53"/>
    </row>
    <row r="296">
      <c r="A296" s="53"/>
    </row>
    <row r="297">
      <c r="A297" s="53"/>
    </row>
    <row r="298">
      <c r="A298" s="53"/>
    </row>
    <row r="299">
      <c r="A299" s="53"/>
    </row>
    <row r="300">
      <c r="A300" s="53"/>
    </row>
    <row r="301">
      <c r="A301" s="53"/>
    </row>
    <row r="302">
      <c r="A302" s="53"/>
    </row>
    <row r="303">
      <c r="A303" s="53"/>
    </row>
    <row r="304">
      <c r="A304" s="53"/>
    </row>
    <row r="305">
      <c r="A305" s="53"/>
    </row>
    <row r="306">
      <c r="A306" s="53"/>
    </row>
    <row r="307">
      <c r="A307" s="53"/>
    </row>
    <row r="308">
      <c r="A308" s="53"/>
    </row>
    <row r="309">
      <c r="A309" s="53"/>
    </row>
    <row r="310">
      <c r="A310" s="53"/>
    </row>
    <row r="311">
      <c r="A311" s="53"/>
    </row>
    <row r="312">
      <c r="A312" s="53"/>
    </row>
    <row r="313">
      <c r="A313" s="53"/>
    </row>
    <row r="314">
      <c r="A314" s="53"/>
    </row>
    <row r="315">
      <c r="A315" s="53"/>
    </row>
    <row r="316">
      <c r="A316" s="53"/>
    </row>
    <row r="317">
      <c r="A317" s="53"/>
    </row>
    <row r="318">
      <c r="A318" s="53"/>
    </row>
    <row r="319">
      <c r="A319" s="53"/>
    </row>
    <row r="320">
      <c r="A320" s="53"/>
    </row>
    <row r="321">
      <c r="A321" s="53"/>
    </row>
    <row r="322">
      <c r="A322" s="53"/>
    </row>
    <row r="323">
      <c r="A323" s="53"/>
    </row>
    <row r="324">
      <c r="A324" s="53"/>
    </row>
    <row r="325">
      <c r="A325" s="53"/>
    </row>
    <row r="326">
      <c r="A326" s="53"/>
    </row>
    <row r="327">
      <c r="A327" s="53"/>
    </row>
    <row r="328">
      <c r="A328" s="53"/>
    </row>
    <row r="329">
      <c r="A329" s="53"/>
    </row>
    <row r="330">
      <c r="A330" s="53"/>
    </row>
    <row r="331">
      <c r="A331" s="53"/>
    </row>
    <row r="332">
      <c r="A332" s="53"/>
    </row>
    <row r="333">
      <c r="A333" s="53"/>
    </row>
    <row r="334">
      <c r="A334" s="53"/>
    </row>
    <row r="335">
      <c r="A335" s="53"/>
    </row>
    <row r="336">
      <c r="A336" s="53"/>
    </row>
    <row r="337">
      <c r="A337" s="53"/>
    </row>
    <row r="338">
      <c r="A338" s="53"/>
    </row>
    <row r="339">
      <c r="A339" s="53"/>
    </row>
    <row r="340">
      <c r="A340" s="53"/>
    </row>
    <row r="341">
      <c r="A341" s="53"/>
    </row>
    <row r="342">
      <c r="A342" s="53"/>
    </row>
    <row r="343">
      <c r="A343" s="53"/>
    </row>
    <row r="344">
      <c r="A344" s="53"/>
    </row>
    <row r="345">
      <c r="A345" s="53"/>
    </row>
    <row r="346">
      <c r="A346" s="53"/>
    </row>
    <row r="347">
      <c r="A347" s="53"/>
    </row>
    <row r="348">
      <c r="A348" s="53"/>
    </row>
    <row r="349">
      <c r="A349" s="53"/>
    </row>
    <row r="350">
      <c r="A350" s="53"/>
    </row>
    <row r="351">
      <c r="A351" s="53"/>
    </row>
    <row r="352">
      <c r="A352" s="53"/>
    </row>
    <row r="353">
      <c r="A353" s="53"/>
    </row>
    <row r="354">
      <c r="A354" s="53"/>
    </row>
    <row r="355">
      <c r="A355" s="53"/>
    </row>
    <row r="356">
      <c r="A356" s="53"/>
    </row>
    <row r="357">
      <c r="A357" s="53"/>
    </row>
    <row r="358">
      <c r="A358" s="53"/>
    </row>
    <row r="359">
      <c r="A359" s="53"/>
    </row>
    <row r="360">
      <c r="A360" s="53"/>
    </row>
    <row r="361">
      <c r="A361" s="53"/>
    </row>
    <row r="362">
      <c r="A362" s="53"/>
    </row>
    <row r="363">
      <c r="A363" s="53"/>
    </row>
    <row r="364">
      <c r="A364" s="53"/>
    </row>
    <row r="365">
      <c r="A365" s="53"/>
    </row>
    <row r="366">
      <c r="A366" s="53"/>
    </row>
    <row r="367">
      <c r="A367" s="53"/>
    </row>
    <row r="368">
      <c r="A368" s="53"/>
    </row>
    <row r="369">
      <c r="A369" s="53"/>
    </row>
    <row r="370">
      <c r="A370" s="53"/>
    </row>
    <row r="371">
      <c r="A371" s="53"/>
    </row>
    <row r="372">
      <c r="A372" s="53"/>
    </row>
    <row r="373">
      <c r="A373" s="53"/>
    </row>
    <row r="374">
      <c r="A374" s="53"/>
    </row>
    <row r="375">
      <c r="A375" s="53"/>
    </row>
    <row r="376">
      <c r="A376" s="53"/>
    </row>
    <row r="377">
      <c r="A377" s="53"/>
    </row>
    <row r="378">
      <c r="A378" s="53"/>
    </row>
    <row r="379">
      <c r="A379" s="53"/>
    </row>
    <row r="380">
      <c r="A380" s="53"/>
    </row>
    <row r="381">
      <c r="A381" s="53"/>
    </row>
    <row r="382">
      <c r="A382" s="53"/>
    </row>
    <row r="383">
      <c r="A383" s="53"/>
    </row>
    <row r="384">
      <c r="A384" s="53"/>
    </row>
    <row r="385">
      <c r="A385" s="53"/>
    </row>
    <row r="386">
      <c r="A386" s="53"/>
    </row>
    <row r="387">
      <c r="A387" s="53"/>
    </row>
    <row r="388">
      <c r="A388" s="53"/>
    </row>
    <row r="389">
      <c r="A389" s="53"/>
    </row>
    <row r="390">
      <c r="A390" s="53"/>
    </row>
    <row r="391">
      <c r="A391" s="53"/>
    </row>
    <row r="392">
      <c r="A392" s="53"/>
    </row>
    <row r="393">
      <c r="A393" s="53"/>
    </row>
    <row r="394">
      <c r="A394" s="53"/>
    </row>
    <row r="395">
      <c r="A395" s="53"/>
    </row>
    <row r="396">
      <c r="A396" s="53"/>
    </row>
    <row r="397">
      <c r="A397" s="53"/>
    </row>
    <row r="398">
      <c r="A398" s="53"/>
    </row>
    <row r="399">
      <c r="A399" s="53"/>
    </row>
    <row r="400">
      <c r="A400" s="53"/>
    </row>
    <row r="401">
      <c r="A401" s="53"/>
    </row>
    <row r="402">
      <c r="A402" s="53"/>
    </row>
    <row r="403">
      <c r="A403" s="53"/>
    </row>
    <row r="404">
      <c r="A404" s="53"/>
    </row>
    <row r="405">
      <c r="A405" s="53"/>
    </row>
    <row r="406">
      <c r="A406" s="53"/>
    </row>
    <row r="407">
      <c r="A407" s="53"/>
    </row>
    <row r="408">
      <c r="A408" s="53"/>
    </row>
    <row r="409">
      <c r="A409" s="53"/>
    </row>
    <row r="410">
      <c r="A410" s="53"/>
    </row>
    <row r="411">
      <c r="A411" s="53"/>
    </row>
    <row r="412">
      <c r="A412" s="53"/>
    </row>
    <row r="413">
      <c r="A413" s="53"/>
    </row>
    <row r="414">
      <c r="A414" s="53"/>
    </row>
    <row r="415">
      <c r="A415" s="53"/>
    </row>
    <row r="416">
      <c r="A416" s="53"/>
    </row>
    <row r="417">
      <c r="A417" s="53"/>
    </row>
    <row r="418">
      <c r="A418" s="53"/>
    </row>
    <row r="419">
      <c r="A419" s="53"/>
    </row>
    <row r="420">
      <c r="A420" s="53"/>
    </row>
    <row r="421">
      <c r="A421" s="53"/>
    </row>
    <row r="422">
      <c r="A422" s="53"/>
    </row>
    <row r="423">
      <c r="A423" s="53"/>
    </row>
    <row r="424">
      <c r="A424" s="53"/>
    </row>
    <row r="425">
      <c r="A425" s="53"/>
    </row>
    <row r="426">
      <c r="A426" s="53"/>
    </row>
    <row r="427">
      <c r="A427" s="53"/>
    </row>
    <row r="428">
      <c r="A428" s="53"/>
    </row>
    <row r="429">
      <c r="A429" s="53"/>
    </row>
    <row r="430">
      <c r="A430" s="53"/>
    </row>
    <row r="431">
      <c r="A431" s="53"/>
    </row>
    <row r="432">
      <c r="A432" s="53"/>
    </row>
    <row r="433">
      <c r="A433" s="53"/>
    </row>
    <row r="434">
      <c r="A434" s="53"/>
    </row>
    <row r="435">
      <c r="A435" s="53"/>
    </row>
    <row r="436">
      <c r="A436" s="53"/>
    </row>
    <row r="437">
      <c r="A437" s="53"/>
    </row>
    <row r="438">
      <c r="A438" s="53"/>
    </row>
    <row r="439">
      <c r="A439" s="53"/>
    </row>
    <row r="440">
      <c r="A440" s="53"/>
    </row>
    <row r="441">
      <c r="A441" s="53"/>
    </row>
    <row r="442">
      <c r="A442" s="53"/>
    </row>
    <row r="443">
      <c r="A443" s="53"/>
    </row>
    <row r="444">
      <c r="A444" s="53"/>
    </row>
    <row r="445">
      <c r="A445" s="53"/>
    </row>
    <row r="446">
      <c r="A446" s="53"/>
    </row>
    <row r="447">
      <c r="A447" s="53"/>
    </row>
    <row r="448">
      <c r="A448" s="53"/>
    </row>
    <row r="449">
      <c r="A449" s="53"/>
    </row>
    <row r="450">
      <c r="A450" s="53"/>
    </row>
    <row r="451">
      <c r="A451" s="53"/>
    </row>
    <row r="452">
      <c r="A452" s="53"/>
    </row>
    <row r="453">
      <c r="A453" s="53"/>
    </row>
    <row r="454">
      <c r="A454" s="53"/>
    </row>
    <row r="455">
      <c r="A455" s="53"/>
    </row>
    <row r="456">
      <c r="A456" s="53"/>
    </row>
    <row r="457">
      <c r="A457" s="53"/>
    </row>
    <row r="458">
      <c r="A458" s="53"/>
    </row>
    <row r="459">
      <c r="A459" s="53"/>
    </row>
    <row r="460">
      <c r="A460" s="53"/>
    </row>
    <row r="461">
      <c r="A461" s="53"/>
    </row>
    <row r="462">
      <c r="A462" s="53"/>
    </row>
    <row r="463">
      <c r="A463" s="53"/>
    </row>
    <row r="464">
      <c r="A464" s="53"/>
    </row>
    <row r="465">
      <c r="A465" s="53"/>
    </row>
    <row r="466">
      <c r="A466" s="53"/>
    </row>
    <row r="467">
      <c r="A467" s="53"/>
    </row>
    <row r="468">
      <c r="A468" s="53"/>
    </row>
    <row r="469">
      <c r="A469" s="53"/>
    </row>
    <row r="470">
      <c r="A470" s="53"/>
    </row>
    <row r="471">
      <c r="A471" s="53"/>
    </row>
    <row r="472">
      <c r="A472" s="53"/>
    </row>
    <row r="473">
      <c r="A473" s="53"/>
    </row>
    <row r="474">
      <c r="A474" s="53"/>
    </row>
    <row r="475">
      <c r="A475" s="53"/>
    </row>
    <row r="476">
      <c r="A476" s="53"/>
    </row>
    <row r="477">
      <c r="A477" s="53"/>
    </row>
    <row r="478">
      <c r="A478" s="53"/>
    </row>
    <row r="479">
      <c r="A479" s="53"/>
    </row>
    <row r="480">
      <c r="A480" s="53"/>
    </row>
    <row r="481">
      <c r="A481" s="53"/>
    </row>
    <row r="482">
      <c r="A482" s="53"/>
    </row>
    <row r="483">
      <c r="A483" s="53"/>
    </row>
    <row r="484">
      <c r="A484" s="53"/>
    </row>
    <row r="485">
      <c r="A485" s="53"/>
    </row>
    <row r="486">
      <c r="A486" s="53"/>
    </row>
    <row r="487">
      <c r="A487" s="53"/>
    </row>
    <row r="488">
      <c r="A488" s="53"/>
    </row>
    <row r="489">
      <c r="A489" s="53"/>
    </row>
    <row r="490">
      <c r="A490" s="53"/>
    </row>
    <row r="491">
      <c r="A491" s="53"/>
    </row>
    <row r="492">
      <c r="A492" s="53"/>
    </row>
    <row r="493">
      <c r="A493" s="53"/>
    </row>
    <row r="494">
      <c r="A494" s="53"/>
    </row>
    <row r="495">
      <c r="A495" s="53"/>
    </row>
    <row r="496">
      <c r="A496" s="53"/>
    </row>
    <row r="497">
      <c r="A497" s="53"/>
    </row>
    <row r="498">
      <c r="A498" s="53"/>
    </row>
    <row r="499">
      <c r="A499" s="53"/>
    </row>
    <row r="500">
      <c r="A500" s="53"/>
    </row>
    <row r="501">
      <c r="A501" s="53"/>
    </row>
    <row r="502">
      <c r="A502" s="53"/>
    </row>
    <row r="503">
      <c r="A503" s="53"/>
    </row>
    <row r="504">
      <c r="A504" s="53"/>
    </row>
    <row r="505">
      <c r="A505" s="53"/>
    </row>
    <row r="506">
      <c r="A506" s="53"/>
    </row>
    <row r="507">
      <c r="A507" s="53"/>
    </row>
    <row r="508">
      <c r="A508" s="53"/>
    </row>
    <row r="509">
      <c r="A509" s="53"/>
    </row>
    <row r="510">
      <c r="A510" s="53"/>
    </row>
    <row r="511">
      <c r="A511" s="53"/>
    </row>
    <row r="512">
      <c r="A512" s="53"/>
    </row>
    <row r="513">
      <c r="A513" s="53"/>
    </row>
    <row r="514">
      <c r="A514" s="53"/>
    </row>
    <row r="515">
      <c r="A515" s="53"/>
    </row>
    <row r="516">
      <c r="A516" s="53"/>
    </row>
    <row r="517">
      <c r="A517" s="53"/>
    </row>
    <row r="518">
      <c r="A518" s="53"/>
    </row>
    <row r="519">
      <c r="A519" s="53"/>
    </row>
    <row r="520">
      <c r="A520" s="53"/>
    </row>
    <row r="521">
      <c r="A521" s="53"/>
    </row>
    <row r="522">
      <c r="A522" s="53"/>
    </row>
    <row r="523">
      <c r="A523" s="53"/>
    </row>
    <row r="524">
      <c r="A524" s="53"/>
    </row>
    <row r="525">
      <c r="A525" s="53"/>
    </row>
    <row r="526">
      <c r="A526" s="53"/>
    </row>
    <row r="527">
      <c r="A527" s="53"/>
    </row>
    <row r="528">
      <c r="A528" s="53"/>
    </row>
    <row r="529">
      <c r="A529" s="53"/>
    </row>
    <row r="530">
      <c r="A530" s="53"/>
    </row>
    <row r="531">
      <c r="A531" s="53"/>
    </row>
    <row r="532">
      <c r="A532" s="53"/>
    </row>
    <row r="533">
      <c r="A533" s="53"/>
    </row>
    <row r="534">
      <c r="A534" s="53"/>
    </row>
    <row r="535">
      <c r="A535" s="53"/>
    </row>
    <row r="536">
      <c r="A536" s="53"/>
    </row>
    <row r="537">
      <c r="A537" s="53"/>
    </row>
    <row r="538">
      <c r="A538" s="53"/>
    </row>
    <row r="539">
      <c r="A539" s="53"/>
    </row>
    <row r="540">
      <c r="A540" s="53"/>
    </row>
    <row r="541">
      <c r="A541" s="53"/>
    </row>
    <row r="542">
      <c r="A542" s="53"/>
    </row>
    <row r="543">
      <c r="A543" s="53"/>
    </row>
    <row r="544">
      <c r="A544" s="53"/>
    </row>
    <row r="545">
      <c r="A545" s="53"/>
    </row>
    <row r="546">
      <c r="A546" s="53"/>
    </row>
    <row r="547">
      <c r="A547" s="53"/>
    </row>
    <row r="548">
      <c r="A548" s="53"/>
    </row>
    <row r="549">
      <c r="A549" s="53"/>
    </row>
    <row r="550">
      <c r="A550" s="53"/>
    </row>
    <row r="551">
      <c r="A551" s="53"/>
    </row>
    <row r="552">
      <c r="A552" s="53"/>
    </row>
    <row r="553">
      <c r="A553" s="53"/>
    </row>
    <row r="554">
      <c r="A554" s="53"/>
    </row>
    <row r="555">
      <c r="A555" s="53"/>
    </row>
    <row r="556">
      <c r="A556" s="53"/>
    </row>
    <row r="557">
      <c r="A557" s="53"/>
    </row>
    <row r="558">
      <c r="A558" s="53"/>
    </row>
    <row r="559">
      <c r="A559" s="53"/>
    </row>
    <row r="560">
      <c r="A560" s="53"/>
    </row>
    <row r="561">
      <c r="A561" s="53"/>
    </row>
    <row r="562">
      <c r="A562" s="53"/>
    </row>
    <row r="563">
      <c r="A563" s="53"/>
    </row>
    <row r="564">
      <c r="A564" s="53"/>
    </row>
    <row r="565">
      <c r="A565" s="53"/>
    </row>
    <row r="566">
      <c r="A566" s="53"/>
    </row>
    <row r="567">
      <c r="A567" s="53"/>
    </row>
    <row r="568">
      <c r="A568" s="53"/>
    </row>
    <row r="569">
      <c r="A569" s="53"/>
    </row>
    <row r="570">
      <c r="A570" s="53"/>
    </row>
    <row r="571">
      <c r="A571" s="53"/>
    </row>
    <row r="572">
      <c r="A572" s="53"/>
    </row>
    <row r="573">
      <c r="A573" s="53"/>
    </row>
    <row r="574">
      <c r="A574" s="53"/>
    </row>
    <row r="575">
      <c r="A575" s="53"/>
    </row>
    <row r="576">
      <c r="A576" s="53"/>
    </row>
    <row r="577">
      <c r="A577" s="53"/>
    </row>
    <row r="578">
      <c r="A578" s="53"/>
    </row>
    <row r="579">
      <c r="A579" s="53"/>
    </row>
    <row r="580">
      <c r="A580" s="53"/>
    </row>
    <row r="581">
      <c r="A581" s="53"/>
    </row>
    <row r="582">
      <c r="A582" s="53"/>
    </row>
    <row r="583">
      <c r="A583" s="53"/>
    </row>
    <row r="584">
      <c r="A584" s="53"/>
    </row>
    <row r="585">
      <c r="A585" s="53"/>
    </row>
    <row r="586">
      <c r="A586" s="53"/>
    </row>
    <row r="587">
      <c r="A587" s="53"/>
    </row>
    <row r="588">
      <c r="A588" s="53"/>
    </row>
    <row r="589">
      <c r="A589" s="53"/>
    </row>
    <row r="590">
      <c r="A590" s="53"/>
    </row>
    <row r="591">
      <c r="A591" s="53"/>
    </row>
    <row r="592">
      <c r="A592" s="53"/>
    </row>
    <row r="593">
      <c r="A593" s="53"/>
    </row>
    <row r="594">
      <c r="A594" s="53"/>
    </row>
    <row r="595">
      <c r="A595" s="53"/>
    </row>
    <row r="596">
      <c r="A596" s="53"/>
    </row>
    <row r="597">
      <c r="A597" s="53"/>
    </row>
    <row r="598">
      <c r="A598" s="53"/>
    </row>
    <row r="599">
      <c r="A599" s="53"/>
    </row>
    <row r="600">
      <c r="A600" s="53"/>
    </row>
    <row r="601">
      <c r="A601" s="53"/>
    </row>
    <row r="602">
      <c r="A602" s="53"/>
    </row>
    <row r="603">
      <c r="A603" s="53"/>
    </row>
    <row r="604">
      <c r="A604" s="53"/>
    </row>
    <row r="605">
      <c r="A605" s="53"/>
    </row>
    <row r="606">
      <c r="A606" s="53"/>
    </row>
    <row r="607">
      <c r="A607" s="53"/>
    </row>
    <row r="608">
      <c r="A608" s="53"/>
    </row>
    <row r="609">
      <c r="A609" s="53"/>
    </row>
    <row r="610">
      <c r="A610" s="53"/>
    </row>
    <row r="611">
      <c r="A611" s="53"/>
    </row>
    <row r="612">
      <c r="A612" s="53"/>
    </row>
    <row r="613">
      <c r="A613" s="53"/>
    </row>
    <row r="614">
      <c r="A614" s="53"/>
    </row>
    <row r="615">
      <c r="A615" s="53"/>
    </row>
    <row r="616">
      <c r="A616" s="53"/>
    </row>
    <row r="617">
      <c r="A617" s="53"/>
    </row>
    <row r="618">
      <c r="A618" s="53"/>
    </row>
    <row r="619">
      <c r="A619" s="53"/>
    </row>
    <row r="620">
      <c r="A620" s="53"/>
    </row>
    <row r="621">
      <c r="A621" s="53"/>
    </row>
    <row r="622">
      <c r="A622" s="53"/>
    </row>
    <row r="623">
      <c r="A623" s="53"/>
    </row>
    <row r="624">
      <c r="A624" s="53"/>
    </row>
    <row r="625">
      <c r="A625" s="53"/>
    </row>
    <row r="626">
      <c r="A626" s="53"/>
    </row>
    <row r="627">
      <c r="A627" s="53"/>
    </row>
    <row r="628">
      <c r="A628" s="53"/>
    </row>
    <row r="629">
      <c r="A629" s="53"/>
    </row>
    <row r="630">
      <c r="A630" s="53"/>
    </row>
    <row r="631">
      <c r="A631" s="53"/>
    </row>
    <row r="632">
      <c r="A632" s="53"/>
    </row>
    <row r="633">
      <c r="A633" s="53"/>
    </row>
    <row r="634">
      <c r="A634" s="53"/>
    </row>
    <row r="635">
      <c r="A635" s="53"/>
    </row>
    <row r="636">
      <c r="A636" s="53"/>
    </row>
    <row r="637">
      <c r="A637" s="53"/>
    </row>
    <row r="638">
      <c r="A638" s="53"/>
    </row>
    <row r="639">
      <c r="A639" s="53"/>
    </row>
    <row r="640">
      <c r="A640" s="53"/>
    </row>
    <row r="641">
      <c r="A641" s="53"/>
    </row>
    <row r="642">
      <c r="A642" s="53"/>
    </row>
    <row r="643">
      <c r="A643" s="53"/>
    </row>
    <row r="644">
      <c r="A644" s="53"/>
    </row>
    <row r="645">
      <c r="A645" s="53"/>
    </row>
    <row r="646">
      <c r="A646" s="53"/>
    </row>
    <row r="647">
      <c r="A647" s="53"/>
    </row>
    <row r="648">
      <c r="A648" s="53"/>
    </row>
    <row r="649">
      <c r="A649" s="53"/>
    </row>
    <row r="650">
      <c r="A650" s="53"/>
    </row>
    <row r="651">
      <c r="A651" s="53"/>
    </row>
    <row r="652">
      <c r="A652" s="53"/>
    </row>
    <row r="653">
      <c r="A653" s="53"/>
    </row>
    <row r="654">
      <c r="A654" s="53"/>
    </row>
    <row r="655">
      <c r="A655" s="53"/>
    </row>
    <row r="656">
      <c r="A656" s="53"/>
    </row>
    <row r="657">
      <c r="A657" s="53"/>
    </row>
    <row r="658">
      <c r="A658" s="53"/>
    </row>
    <row r="659">
      <c r="A659" s="53"/>
    </row>
    <row r="660">
      <c r="A660" s="53"/>
    </row>
    <row r="661">
      <c r="A661" s="53"/>
    </row>
    <row r="662">
      <c r="A662" s="53"/>
    </row>
    <row r="663">
      <c r="A663" s="53"/>
    </row>
    <row r="664">
      <c r="A664" s="53"/>
    </row>
    <row r="665">
      <c r="A665" s="53"/>
    </row>
    <row r="666">
      <c r="A666" s="53"/>
    </row>
    <row r="667">
      <c r="A667" s="53"/>
    </row>
    <row r="668">
      <c r="A668" s="53"/>
    </row>
    <row r="669">
      <c r="A669" s="53"/>
    </row>
    <row r="670">
      <c r="A670" s="53"/>
    </row>
    <row r="671">
      <c r="A671" s="53"/>
    </row>
    <row r="672">
      <c r="A672" s="53"/>
    </row>
    <row r="673">
      <c r="A673" s="53"/>
    </row>
    <row r="674">
      <c r="A674" s="53"/>
    </row>
    <row r="675">
      <c r="A675" s="53"/>
    </row>
    <row r="676">
      <c r="A676" s="53"/>
    </row>
    <row r="677">
      <c r="A677" s="53"/>
    </row>
    <row r="678">
      <c r="A678" s="53"/>
    </row>
    <row r="679">
      <c r="A679" s="53"/>
    </row>
    <row r="680">
      <c r="A680" s="53"/>
    </row>
    <row r="681">
      <c r="A681" s="53"/>
    </row>
    <row r="682">
      <c r="A682" s="53"/>
    </row>
    <row r="683">
      <c r="A683" s="53"/>
    </row>
    <row r="684">
      <c r="A684" s="53"/>
    </row>
    <row r="685">
      <c r="A685" s="53"/>
    </row>
    <row r="686">
      <c r="A686" s="53"/>
    </row>
    <row r="687">
      <c r="A687" s="53"/>
    </row>
    <row r="688">
      <c r="A688" s="53"/>
    </row>
    <row r="689">
      <c r="A689" s="53"/>
    </row>
    <row r="690">
      <c r="A690" s="53"/>
    </row>
    <row r="691">
      <c r="A691" s="53"/>
    </row>
    <row r="692">
      <c r="A692" s="53"/>
    </row>
    <row r="693">
      <c r="A693" s="53"/>
    </row>
    <row r="694">
      <c r="A694" s="53"/>
    </row>
    <row r="695">
      <c r="A695" s="53"/>
    </row>
    <row r="696">
      <c r="A696" s="53"/>
    </row>
    <row r="697">
      <c r="A697" s="53"/>
    </row>
    <row r="698">
      <c r="A698" s="53"/>
    </row>
    <row r="699">
      <c r="A699" s="53"/>
    </row>
    <row r="700">
      <c r="A700" s="53"/>
    </row>
    <row r="701">
      <c r="A701" s="53"/>
    </row>
    <row r="702">
      <c r="A702" s="53"/>
    </row>
    <row r="703">
      <c r="A703" s="53"/>
    </row>
    <row r="704">
      <c r="A704" s="53"/>
    </row>
    <row r="705">
      <c r="A705" s="53"/>
    </row>
    <row r="706">
      <c r="A706" s="53"/>
    </row>
    <row r="707">
      <c r="A707" s="53"/>
    </row>
    <row r="708">
      <c r="A708" s="53"/>
    </row>
    <row r="709">
      <c r="A709" s="53"/>
    </row>
    <row r="710">
      <c r="A710" s="53"/>
    </row>
    <row r="711">
      <c r="A711" s="53"/>
    </row>
    <row r="712">
      <c r="A712" s="53"/>
    </row>
    <row r="713">
      <c r="A713" s="53"/>
    </row>
    <row r="714">
      <c r="A714" s="53"/>
    </row>
    <row r="715">
      <c r="A715" s="53"/>
    </row>
    <row r="716">
      <c r="A716" s="53"/>
    </row>
    <row r="717">
      <c r="A717" s="53"/>
    </row>
    <row r="718">
      <c r="A718" s="53"/>
    </row>
    <row r="719">
      <c r="A719" s="53"/>
    </row>
    <row r="720">
      <c r="A720" s="53"/>
    </row>
    <row r="721">
      <c r="A721" s="53"/>
    </row>
    <row r="722">
      <c r="A722" s="53"/>
    </row>
    <row r="723">
      <c r="A723" s="53"/>
    </row>
    <row r="724">
      <c r="A724" s="53"/>
    </row>
    <row r="725">
      <c r="A725" s="53"/>
    </row>
    <row r="726">
      <c r="A726" s="53"/>
    </row>
    <row r="727">
      <c r="A727" s="53"/>
    </row>
    <row r="728">
      <c r="A728" s="53"/>
    </row>
    <row r="729">
      <c r="A729" s="53"/>
    </row>
    <row r="730">
      <c r="A730" s="53"/>
    </row>
    <row r="731">
      <c r="A731" s="53"/>
    </row>
    <row r="732">
      <c r="A732" s="53"/>
    </row>
    <row r="733">
      <c r="A733" s="53"/>
    </row>
    <row r="734">
      <c r="A734" s="53"/>
    </row>
    <row r="735">
      <c r="A735" s="53"/>
    </row>
    <row r="736">
      <c r="A736" s="53"/>
    </row>
    <row r="737">
      <c r="A737" s="53"/>
    </row>
    <row r="738">
      <c r="A738" s="53"/>
    </row>
    <row r="739">
      <c r="A739" s="53"/>
    </row>
    <row r="740">
      <c r="A740" s="53"/>
    </row>
    <row r="741">
      <c r="A741" s="53"/>
    </row>
    <row r="742">
      <c r="A742" s="53"/>
    </row>
    <row r="743">
      <c r="A743" s="53"/>
    </row>
    <row r="744">
      <c r="A744" s="53"/>
    </row>
    <row r="745">
      <c r="A745" s="53"/>
    </row>
    <row r="746">
      <c r="A746" s="53"/>
    </row>
    <row r="747">
      <c r="A747" s="53"/>
    </row>
    <row r="748">
      <c r="A748" s="53"/>
    </row>
    <row r="749">
      <c r="A749" s="53"/>
    </row>
    <row r="750">
      <c r="A750" s="53"/>
    </row>
    <row r="751">
      <c r="A751" s="53"/>
    </row>
    <row r="752">
      <c r="A752" s="53"/>
    </row>
    <row r="753">
      <c r="A753" s="53"/>
    </row>
    <row r="754">
      <c r="A754" s="53"/>
    </row>
    <row r="755">
      <c r="A755" s="53"/>
    </row>
    <row r="756">
      <c r="A756" s="53"/>
    </row>
    <row r="757">
      <c r="A757" s="53"/>
    </row>
    <row r="758">
      <c r="A758" s="53"/>
    </row>
    <row r="759">
      <c r="A759" s="53"/>
    </row>
    <row r="760">
      <c r="A760" s="53"/>
    </row>
    <row r="761">
      <c r="A761" s="53"/>
    </row>
    <row r="762">
      <c r="A762" s="53"/>
    </row>
    <row r="763">
      <c r="A763" s="53"/>
    </row>
    <row r="764">
      <c r="A764" s="53"/>
    </row>
    <row r="765">
      <c r="A765" s="53"/>
    </row>
    <row r="766">
      <c r="A766" s="53"/>
    </row>
    <row r="767">
      <c r="A767" s="53"/>
    </row>
    <row r="768">
      <c r="A768" s="53"/>
    </row>
    <row r="769">
      <c r="A769" s="53"/>
    </row>
    <row r="770">
      <c r="A770" s="53"/>
    </row>
    <row r="771">
      <c r="A771" s="53"/>
    </row>
    <row r="772">
      <c r="A772" s="53"/>
    </row>
    <row r="773">
      <c r="A773" s="53"/>
    </row>
    <row r="774">
      <c r="A774" s="53"/>
    </row>
    <row r="775">
      <c r="A775" s="53"/>
    </row>
    <row r="776">
      <c r="A776" s="53"/>
    </row>
    <row r="777">
      <c r="A777" s="53"/>
    </row>
    <row r="778">
      <c r="A778" s="53"/>
    </row>
    <row r="779">
      <c r="A779" s="53"/>
    </row>
    <row r="780">
      <c r="A780" s="53"/>
    </row>
    <row r="781">
      <c r="A781" s="53"/>
    </row>
    <row r="782">
      <c r="A782" s="53"/>
    </row>
    <row r="783">
      <c r="A783" s="53"/>
    </row>
    <row r="784">
      <c r="A784" s="53"/>
    </row>
    <row r="785">
      <c r="A785" s="53"/>
    </row>
    <row r="786">
      <c r="A786" s="53"/>
    </row>
    <row r="787">
      <c r="A787" s="53"/>
    </row>
    <row r="788">
      <c r="A788" s="53"/>
    </row>
    <row r="789">
      <c r="A789" s="53"/>
    </row>
    <row r="790">
      <c r="A790" s="53"/>
    </row>
    <row r="791">
      <c r="A791" s="53"/>
    </row>
    <row r="792">
      <c r="A792" s="53"/>
    </row>
    <row r="793">
      <c r="A793" s="53"/>
    </row>
    <row r="794">
      <c r="A794" s="53"/>
    </row>
    <row r="795">
      <c r="A795" s="53"/>
    </row>
    <row r="796">
      <c r="A796" s="53"/>
    </row>
    <row r="797">
      <c r="A797" s="53"/>
    </row>
    <row r="798">
      <c r="A798" s="53"/>
    </row>
    <row r="799">
      <c r="A799" s="53"/>
    </row>
    <row r="800">
      <c r="A800" s="53"/>
    </row>
    <row r="801">
      <c r="A801" s="53"/>
    </row>
    <row r="802">
      <c r="A802" s="53"/>
    </row>
    <row r="803">
      <c r="A803" s="53"/>
    </row>
    <row r="804">
      <c r="A804" s="53"/>
    </row>
    <row r="805">
      <c r="A805" s="53"/>
    </row>
    <row r="806">
      <c r="A806" s="53"/>
    </row>
    <row r="807">
      <c r="A807" s="53"/>
    </row>
    <row r="808">
      <c r="A808" s="53"/>
    </row>
    <row r="809">
      <c r="A809" s="53"/>
    </row>
    <row r="810">
      <c r="A810" s="53"/>
    </row>
    <row r="811">
      <c r="A811" s="53"/>
    </row>
    <row r="812">
      <c r="A812" s="53"/>
    </row>
    <row r="813">
      <c r="A813" s="53"/>
    </row>
    <row r="814">
      <c r="A814" s="53"/>
    </row>
    <row r="815">
      <c r="A815" s="53"/>
    </row>
    <row r="816">
      <c r="A816" s="53"/>
    </row>
    <row r="817">
      <c r="A817" s="53"/>
    </row>
    <row r="818">
      <c r="A818" s="53"/>
    </row>
    <row r="819">
      <c r="A819" s="53"/>
    </row>
    <row r="820">
      <c r="A820" s="53"/>
    </row>
    <row r="821">
      <c r="A821" s="53"/>
    </row>
    <row r="822">
      <c r="A822" s="53"/>
    </row>
    <row r="823">
      <c r="A823" s="53"/>
    </row>
    <row r="824">
      <c r="A824" s="53"/>
    </row>
    <row r="825">
      <c r="A825" s="53"/>
    </row>
    <row r="826">
      <c r="A826" s="53"/>
    </row>
    <row r="827">
      <c r="A827" s="53"/>
    </row>
    <row r="828">
      <c r="A828" s="53"/>
    </row>
    <row r="829">
      <c r="A829" s="53"/>
    </row>
    <row r="830">
      <c r="A830" s="53"/>
    </row>
    <row r="831">
      <c r="A831" s="53"/>
    </row>
    <row r="832">
      <c r="A832" s="53"/>
    </row>
    <row r="833">
      <c r="A833" s="53"/>
    </row>
    <row r="834">
      <c r="A834" s="53"/>
    </row>
    <row r="835">
      <c r="A835" s="53"/>
    </row>
    <row r="836">
      <c r="A836" s="53"/>
    </row>
    <row r="837">
      <c r="A837" s="53"/>
    </row>
    <row r="838">
      <c r="A838" s="53"/>
    </row>
    <row r="839">
      <c r="A839" s="53"/>
    </row>
    <row r="840">
      <c r="A840" s="53"/>
    </row>
    <row r="841">
      <c r="A841" s="53"/>
    </row>
    <row r="842">
      <c r="A842" s="53"/>
    </row>
    <row r="843">
      <c r="A843" s="53"/>
    </row>
    <row r="844">
      <c r="A844" s="53"/>
    </row>
    <row r="845">
      <c r="A845" s="53"/>
    </row>
    <row r="846">
      <c r="A846" s="53"/>
    </row>
    <row r="847">
      <c r="A847" s="53"/>
    </row>
    <row r="848">
      <c r="A848" s="53"/>
    </row>
    <row r="849">
      <c r="A849" s="53"/>
    </row>
    <row r="850">
      <c r="A850" s="53"/>
    </row>
    <row r="851">
      <c r="A851" s="53"/>
    </row>
    <row r="852">
      <c r="A852" s="53"/>
    </row>
    <row r="853">
      <c r="A853" s="53"/>
    </row>
    <row r="854">
      <c r="A854" s="53"/>
    </row>
    <row r="855">
      <c r="A855" s="53"/>
    </row>
    <row r="856">
      <c r="A856" s="53"/>
    </row>
    <row r="857">
      <c r="A857" s="53"/>
    </row>
    <row r="858">
      <c r="A858" s="53"/>
    </row>
    <row r="859">
      <c r="A859" s="53"/>
    </row>
    <row r="860">
      <c r="A860" s="53"/>
    </row>
    <row r="861">
      <c r="A861" s="53"/>
    </row>
    <row r="862">
      <c r="A862" s="53"/>
    </row>
    <row r="863">
      <c r="A863" s="53"/>
    </row>
    <row r="864">
      <c r="A864" s="53"/>
    </row>
    <row r="865">
      <c r="A865" s="53"/>
    </row>
    <row r="866">
      <c r="A866" s="53"/>
    </row>
    <row r="867">
      <c r="A867" s="53"/>
    </row>
    <row r="868">
      <c r="A868" s="53"/>
    </row>
    <row r="869">
      <c r="A869" s="53"/>
    </row>
    <row r="870">
      <c r="A870" s="53"/>
    </row>
    <row r="871">
      <c r="A871" s="53"/>
    </row>
    <row r="872">
      <c r="A872" s="53"/>
    </row>
    <row r="873">
      <c r="A873" s="53"/>
    </row>
    <row r="874">
      <c r="A874" s="53"/>
    </row>
    <row r="875">
      <c r="A875" s="53"/>
    </row>
    <row r="876">
      <c r="A876" s="53"/>
    </row>
    <row r="877">
      <c r="A877" s="53"/>
    </row>
    <row r="878">
      <c r="A878" s="53"/>
    </row>
    <row r="879">
      <c r="A879" s="53"/>
    </row>
    <row r="880">
      <c r="A880" s="53"/>
    </row>
    <row r="881">
      <c r="A881" s="53"/>
    </row>
    <row r="882">
      <c r="A882" s="53"/>
    </row>
    <row r="883">
      <c r="A883" s="53"/>
    </row>
    <row r="884">
      <c r="A884" s="53"/>
    </row>
    <row r="885">
      <c r="A885" s="53"/>
    </row>
    <row r="886">
      <c r="A886" s="53"/>
    </row>
    <row r="887">
      <c r="A887" s="53"/>
    </row>
    <row r="888">
      <c r="A888" s="53"/>
    </row>
    <row r="889">
      <c r="A889" s="53"/>
    </row>
    <row r="890">
      <c r="A890" s="53"/>
    </row>
    <row r="891">
      <c r="A891" s="53"/>
    </row>
    <row r="892">
      <c r="A892" s="53"/>
    </row>
    <row r="893">
      <c r="A893" s="53"/>
    </row>
    <row r="894">
      <c r="A894" s="53"/>
    </row>
    <row r="895">
      <c r="A895" s="53"/>
    </row>
    <row r="896">
      <c r="A896" s="53"/>
    </row>
    <row r="897">
      <c r="A897" s="53"/>
    </row>
    <row r="898">
      <c r="A898" s="53"/>
    </row>
    <row r="899">
      <c r="A899" s="53"/>
    </row>
    <row r="900">
      <c r="A900" s="53"/>
    </row>
    <row r="901">
      <c r="A901" s="53"/>
    </row>
    <row r="902">
      <c r="A902" s="53"/>
    </row>
    <row r="903">
      <c r="A903" s="53"/>
    </row>
    <row r="904">
      <c r="A904" s="53"/>
    </row>
    <row r="905">
      <c r="A905" s="53"/>
    </row>
    <row r="906">
      <c r="A906" s="53"/>
    </row>
    <row r="907">
      <c r="A907" s="53"/>
    </row>
    <row r="908">
      <c r="A908" s="53"/>
    </row>
    <row r="909">
      <c r="A909" s="53"/>
    </row>
    <row r="910">
      <c r="A910" s="53"/>
    </row>
    <row r="911">
      <c r="A911" s="53"/>
    </row>
    <row r="912">
      <c r="A912" s="53"/>
    </row>
    <row r="913">
      <c r="A913" s="53"/>
    </row>
    <row r="914">
      <c r="A914" s="53"/>
    </row>
    <row r="915">
      <c r="A915" s="53"/>
    </row>
    <row r="916">
      <c r="A916" s="53"/>
    </row>
    <row r="917">
      <c r="A917" s="53"/>
    </row>
    <row r="918">
      <c r="A918" s="53"/>
    </row>
    <row r="919">
      <c r="A919" s="53"/>
    </row>
    <row r="920">
      <c r="A920" s="53"/>
    </row>
    <row r="921">
      <c r="A921" s="53"/>
    </row>
    <row r="922">
      <c r="A922" s="53"/>
    </row>
    <row r="923">
      <c r="A923" s="53"/>
    </row>
    <row r="924">
      <c r="A924" s="53"/>
    </row>
    <row r="925">
      <c r="A925" s="53"/>
    </row>
    <row r="926">
      <c r="A926" s="53"/>
    </row>
    <row r="927">
      <c r="A927" s="53"/>
    </row>
    <row r="928">
      <c r="A928" s="53"/>
    </row>
    <row r="929">
      <c r="A929" s="53"/>
    </row>
    <row r="930">
      <c r="A930" s="53"/>
    </row>
    <row r="931">
      <c r="A931" s="53"/>
    </row>
    <row r="932">
      <c r="A932" s="53"/>
    </row>
    <row r="933">
      <c r="A933" s="53"/>
    </row>
    <row r="934">
      <c r="A934" s="53"/>
    </row>
    <row r="935">
      <c r="A935" s="53"/>
    </row>
    <row r="936">
      <c r="A936" s="53"/>
    </row>
    <row r="937">
      <c r="A937" s="53"/>
    </row>
    <row r="938">
      <c r="A938" s="53"/>
    </row>
    <row r="939">
      <c r="A939" s="53"/>
    </row>
    <row r="940">
      <c r="A940" s="53"/>
    </row>
    <row r="941">
      <c r="A941" s="53"/>
    </row>
    <row r="942">
      <c r="A942" s="53"/>
    </row>
    <row r="943">
      <c r="A943" s="53"/>
    </row>
    <row r="944">
      <c r="A944" s="53"/>
    </row>
    <row r="945">
      <c r="A945" s="53"/>
    </row>
    <row r="946">
      <c r="A946" s="53"/>
    </row>
    <row r="947">
      <c r="A947" s="53"/>
    </row>
    <row r="948">
      <c r="A948" s="53"/>
    </row>
    <row r="949">
      <c r="A949" s="53"/>
    </row>
    <row r="950">
      <c r="A950" s="53"/>
    </row>
    <row r="951">
      <c r="A951" s="53"/>
    </row>
    <row r="952">
      <c r="A952" s="53"/>
    </row>
    <row r="953">
      <c r="A953" s="53"/>
    </row>
    <row r="954">
      <c r="A954" s="53"/>
    </row>
    <row r="955">
      <c r="A955" s="53"/>
    </row>
    <row r="956">
      <c r="A956" s="53"/>
    </row>
    <row r="957">
      <c r="A957" s="53"/>
    </row>
    <row r="958">
      <c r="A958" s="53"/>
    </row>
    <row r="959">
      <c r="A959" s="53"/>
    </row>
    <row r="960">
      <c r="A960" s="53"/>
    </row>
    <row r="961">
      <c r="A961" s="53"/>
    </row>
    <row r="962">
      <c r="A962" s="53"/>
    </row>
    <row r="963">
      <c r="A963" s="53"/>
    </row>
    <row r="964">
      <c r="A964" s="53"/>
    </row>
    <row r="965">
      <c r="A965" s="53"/>
    </row>
    <row r="966">
      <c r="A966" s="53"/>
    </row>
    <row r="967">
      <c r="A967" s="53"/>
    </row>
    <row r="968">
      <c r="A968" s="53"/>
    </row>
    <row r="969">
      <c r="A969" s="53"/>
    </row>
    <row r="970">
      <c r="A970" s="53"/>
    </row>
    <row r="971">
      <c r="A971" s="53"/>
    </row>
    <row r="972">
      <c r="A972" s="53"/>
    </row>
    <row r="973">
      <c r="A973" s="53"/>
    </row>
    <row r="974">
      <c r="A974" s="53"/>
    </row>
    <row r="975">
      <c r="A975" s="53"/>
    </row>
    <row r="976">
      <c r="A976" s="53"/>
    </row>
    <row r="977">
      <c r="A977" s="53"/>
    </row>
    <row r="978">
      <c r="A978" s="53"/>
    </row>
    <row r="979">
      <c r="A979" s="53"/>
    </row>
    <row r="980">
      <c r="A980" s="53"/>
    </row>
    <row r="981">
      <c r="A981" s="53"/>
    </row>
    <row r="982">
      <c r="A982" s="53"/>
    </row>
    <row r="983">
      <c r="A983" s="53"/>
    </row>
    <row r="984">
      <c r="A984" s="53"/>
    </row>
    <row r="985">
      <c r="A985" s="53"/>
    </row>
    <row r="986">
      <c r="A986" s="53"/>
    </row>
    <row r="987">
      <c r="A987" s="53"/>
    </row>
    <row r="988">
      <c r="A988" s="53"/>
    </row>
    <row r="989">
      <c r="A989" s="53"/>
    </row>
    <row r="990">
      <c r="A990" s="53"/>
    </row>
    <row r="991">
      <c r="A991" s="53"/>
    </row>
    <row r="992">
      <c r="A992" s="53"/>
    </row>
    <row r="993">
      <c r="A993" s="53"/>
    </row>
    <row r="994">
      <c r="A994" s="53"/>
    </row>
    <row r="995">
      <c r="A995" s="53"/>
    </row>
    <row r="996">
      <c r="A996" s="53"/>
    </row>
    <row r="997">
      <c r="A997" s="53"/>
    </row>
    <row r="998">
      <c r="A998" s="53"/>
    </row>
    <row r="999">
      <c r="A999" s="53"/>
    </row>
    <row r="1000">
      <c r="A1000" s="53"/>
    </row>
    <row r="1001">
      <c r="A1001" s="53"/>
    </row>
    <row r="1002">
      <c r="A1002" s="53"/>
    </row>
  </sheetData>
  <mergeCells count="13">
    <mergeCell ref="B19:C19"/>
    <mergeCell ref="B20:C20"/>
    <mergeCell ref="B21:C21"/>
    <mergeCell ref="C28:C32"/>
    <mergeCell ref="A36:C36"/>
    <mergeCell ref="B38:D50"/>
    <mergeCell ref="A1:C1"/>
    <mergeCell ref="D4:H4"/>
    <mergeCell ref="D8:H8"/>
    <mergeCell ref="D13:H13"/>
    <mergeCell ref="D16:H16"/>
    <mergeCell ref="I16:J16"/>
    <mergeCell ref="B18:C18"/>
  </mergeCells>
  <dataValidations>
    <dataValidation type="list" allowBlank="1" sqref="C4 C8">
      <formula1>"a,no"</formula1>
    </dataValidation>
    <dataValidation type="list" allowBlank="1" sqref="B14:C15 B21">
      <formula1>"Yes,No"</formula1>
    </dataValidation>
    <dataValidation type="list" allowBlank="1" sqref="B18">
      <formula1>"Paired Samples,Independent Samples Equal Variance,Independent Samples Unequal Variance"</formula1>
    </dataValidation>
    <dataValidation type="list" allowBlank="1" sqref="C5 C9">
      <formula1>"equals,does not equal"</formula1>
    </dataValidation>
    <dataValidation type="list" allowBlank="1" sqref="B16:C16 I16">
      <formula1>"Yes,No,Not Applicable"</formula1>
    </dataValidation>
    <dataValidation type="list" allowBlank="1" sqref="C26">
      <formula1>"Small,Medium,Large"</formula1>
    </dataValidation>
    <dataValidation type="list" allowBlank="1" sqref="B11">
      <formula1>"One,Two"</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86"/>
    <col customWidth="1" min="2" max="2" width="6.86"/>
    <col customWidth="1" min="3" max="3" width="6.29"/>
    <col customWidth="1" min="4" max="4" width="9.43"/>
    <col customWidth="1" min="5" max="5" width="6.86"/>
    <col customWidth="1" min="6" max="6" width="6.29"/>
    <col customWidth="1" min="7" max="7" width="9.43"/>
    <col customWidth="1" min="8" max="8" width="6.0"/>
    <col customWidth="1" min="9" max="9" width="55.43"/>
    <col customWidth="1" min="10" max="10" width="52.71"/>
    <col customWidth="1" min="11" max="12" width="41.29"/>
  </cols>
  <sheetData>
    <row r="1">
      <c r="A1" s="4"/>
      <c r="B1" s="50" t="s">
        <v>134</v>
      </c>
      <c r="C1" s="4"/>
      <c r="D1" s="4"/>
      <c r="E1" s="4"/>
      <c r="F1" s="4"/>
      <c r="G1" s="4"/>
    </row>
    <row r="2">
      <c r="A2" s="4"/>
      <c r="B2" s="32" t="s">
        <v>8</v>
      </c>
      <c r="E2" s="33" t="s">
        <v>9</v>
      </c>
      <c r="I2" s="109" t="s">
        <v>135</v>
      </c>
      <c r="J2" s="29"/>
    </row>
    <row r="3">
      <c r="A3" s="5"/>
      <c r="B3" s="16" t="s">
        <v>4</v>
      </c>
      <c r="C3" s="16" t="s">
        <v>6</v>
      </c>
      <c r="D3" s="16" t="s">
        <v>136</v>
      </c>
      <c r="E3" s="16" t="s">
        <v>4</v>
      </c>
      <c r="F3" s="16" t="s">
        <v>6</v>
      </c>
      <c r="G3" s="16" t="s">
        <v>136</v>
      </c>
      <c r="I3" s="110"/>
      <c r="J3" s="78"/>
    </row>
    <row r="4">
      <c r="B4" s="64">
        <f>'Raw Data'!A5</f>
        <v>1</v>
      </c>
      <c r="C4" s="64">
        <f>'Raw Data'!C5</f>
        <v>53.54</v>
      </c>
      <c r="D4" s="111">
        <f t="shared" ref="D4:D29" si="1">LN(C4)</f>
        <v>3.980429038</v>
      </c>
      <c r="E4" s="64">
        <f>'Raw Data'!A31</f>
        <v>27</v>
      </c>
      <c r="F4" s="64">
        <f>'Raw Data'!C31</f>
        <v>98.11</v>
      </c>
      <c r="G4" s="111">
        <f t="shared" ref="G4:G29" si="2">LN(F4)</f>
        <v>4.586089298</v>
      </c>
      <c r="I4" s="79"/>
      <c r="J4" s="80"/>
    </row>
    <row r="5">
      <c r="B5" s="64">
        <f>'Raw Data'!A6</f>
        <v>2</v>
      </c>
      <c r="C5" s="64">
        <f>'Raw Data'!C6</f>
        <v>56.8</v>
      </c>
      <c r="D5" s="111">
        <f t="shared" si="1"/>
        <v>4.039536326</v>
      </c>
      <c r="E5" s="64">
        <f>'Raw Data'!A32</f>
        <v>28</v>
      </c>
      <c r="F5" s="64">
        <f>'Raw Data'!C32</f>
        <v>63.04</v>
      </c>
      <c r="G5" s="111">
        <f t="shared" si="2"/>
        <v>4.143769446</v>
      </c>
      <c r="I5" s="79"/>
      <c r="J5" s="80"/>
    </row>
    <row r="6">
      <c r="B6" s="64">
        <f>'Raw Data'!A7</f>
        <v>3</v>
      </c>
      <c r="C6" s="64">
        <f>'Raw Data'!C7</f>
        <v>96.64</v>
      </c>
      <c r="D6" s="111">
        <f t="shared" si="1"/>
        <v>4.570992734</v>
      </c>
      <c r="E6" s="64">
        <f>'Raw Data'!A33</f>
        <v>29</v>
      </c>
      <c r="F6" s="64">
        <f>'Raw Data'!C33</f>
        <v>63.03</v>
      </c>
      <c r="G6" s="111">
        <f t="shared" si="2"/>
        <v>4.143610804</v>
      </c>
      <c r="I6" s="79"/>
      <c r="J6" s="80"/>
    </row>
    <row r="7">
      <c r="B7" s="64">
        <f>'Raw Data'!A8</f>
        <v>4</v>
      </c>
      <c r="C7" s="64">
        <f>'Raw Data'!C8</f>
        <v>71.27</v>
      </c>
      <c r="D7" s="111">
        <f t="shared" si="1"/>
        <v>4.266475482</v>
      </c>
      <c r="E7" s="64">
        <f>'Raw Data'!A34</f>
        <v>30</v>
      </c>
      <c r="F7" s="64">
        <f>'Raw Data'!C34</f>
        <v>84.66</v>
      </c>
      <c r="G7" s="111">
        <f t="shared" si="2"/>
        <v>4.438643235</v>
      </c>
      <c r="I7" s="79"/>
      <c r="J7" s="80"/>
    </row>
    <row r="8">
      <c r="B8" s="64">
        <f>'Raw Data'!A9</f>
        <v>5</v>
      </c>
      <c r="C8" s="64">
        <f>'Raw Data'!C9</f>
        <v>100</v>
      </c>
      <c r="D8" s="111">
        <f t="shared" si="1"/>
        <v>4.605170186</v>
      </c>
      <c r="E8" s="64">
        <f>'Raw Data'!A35</f>
        <v>31</v>
      </c>
      <c r="F8" s="64">
        <f>'Raw Data'!C35</f>
        <v>51.54</v>
      </c>
      <c r="G8" s="111">
        <f t="shared" si="2"/>
        <v>3.942358205</v>
      </c>
      <c r="I8" s="79"/>
      <c r="J8" s="80"/>
    </row>
    <row r="9">
      <c r="B9" s="64">
        <f>'Raw Data'!A10</f>
        <v>6</v>
      </c>
      <c r="C9" s="64">
        <f>'Raw Data'!C10</f>
        <v>70.43</v>
      </c>
      <c r="D9" s="111">
        <f t="shared" si="1"/>
        <v>4.254619309</v>
      </c>
      <c r="E9" s="64">
        <f>'Raw Data'!A36</f>
        <v>32</v>
      </c>
      <c r="F9" s="64">
        <f>'Raw Data'!C36</f>
        <v>46.93</v>
      </c>
      <c r="G9" s="111">
        <f t="shared" si="2"/>
        <v>3.84865713</v>
      </c>
      <c r="I9" s="79"/>
      <c r="J9" s="80"/>
    </row>
    <row r="10">
      <c r="B10" s="64">
        <f>'Raw Data'!A11</f>
        <v>7</v>
      </c>
      <c r="C10" s="64">
        <f>'Raw Data'!C11</f>
        <v>51.29</v>
      </c>
      <c r="D10" s="111">
        <f t="shared" si="1"/>
        <v>3.937495801</v>
      </c>
      <c r="E10" s="64">
        <f>'Raw Data'!A37</f>
        <v>33</v>
      </c>
      <c r="F10" s="64">
        <f>'Raw Data'!C37</f>
        <v>51.55</v>
      </c>
      <c r="G10" s="111">
        <f t="shared" si="2"/>
        <v>3.94255221</v>
      </c>
      <c r="I10" s="79"/>
      <c r="J10" s="80"/>
    </row>
    <row r="11">
      <c r="B11" s="64">
        <f>'Raw Data'!A12</f>
        <v>8</v>
      </c>
      <c r="C11" s="64">
        <f>'Raw Data'!C12</f>
        <v>44.89</v>
      </c>
      <c r="D11" s="111">
        <f t="shared" si="1"/>
        <v>3.804215053</v>
      </c>
      <c r="E11" s="64">
        <f>'Raw Data'!A38</f>
        <v>34</v>
      </c>
      <c r="F11" s="64">
        <f>'Raw Data'!C38</f>
        <v>51.95</v>
      </c>
      <c r="G11" s="111">
        <f t="shared" si="2"/>
        <v>3.950281718</v>
      </c>
      <c r="I11" s="79"/>
      <c r="J11" s="80"/>
    </row>
    <row r="12">
      <c r="B12" s="64">
        <f>'Raw Data'!A13</f>
        <v>9</v>
      </c>
      <c r="C12" s="64">
        <f>'Raw Data'!C13</f>
        <v>38.69</v>
      </c>
      <c r="D12" s="111">
        <f t="shared" si="1"/>
        <v>3.655581169</v>
      </c>
      <c r="E12" s="64">
        <f>'Raw Data'!A39</f>
        <v>35</v>
      </c>
      <c r="F12" s="64">
        <f>'Raw Data'!C39</f>
        <v>60.66</v>
      </c>
      <c r="G12" s="111">
        <f t="shared" si="2"/>
        <v>4.105284502</v>
      </c>
      <c r="I12" s="79"/>
      <c r="J12" s="80"/>
    </row>
    <row r="13">
      <c r="B13" s="64">
        <f>'Raw Data'!A14</f>
        <v>10</v>
      </c>
      <c r="C13" s="64">
        <f>'Raw Data'!C14</f>
        <v>73.81</v>
      </c>
      <c r="D13" s="111">
        <f t="shared" si="1"/>
        <v>4.301494224</v>
      </c>
      <c r="E13" s="64">
        <f>'Raw Data'!A40</f>
        <v>36</v>
      </c>
      <c r="F13" s="64">
        <f>'Raw Data'!C40</f>
        <v>54.23</v>
      </c>
      <c r="G13" s="111">
        <f t="shared" si="2"/>
        <v>3.993234261</v>
      </c>
      <c r="I13" s="79"/>
      <c r="J13" s="80"/>
    </row>
    <row r="14">
      <c r="B14" s="64">
        <f>'Raw Data'!A15</f>
        <v>11</v>
      </c>
      <c r="C14" s="64">
        <f>'Raw Data'!C15</f>
        <v>96.7</v>
      </c>
      <c r="D14" s="111">
        <f t="shared" si="1"/>
        <v>4.571613402</v>
      </c>
      <c r="E14" s="64">
        <f>'Raw Data'!A41</f>
        <v>37</v>
      </c>
      <c r="F14" s="64">
        <f>'Raw Data'!C41</f>
        <v>76.18</v>
      </c>
      <c r="G14" s="111">
        <f t="shared" si="2"/>
        <v>4.333098961</v>
      </c>
      <c r="I14" s="79"/>
      <c r="J14" s="80"/>
    </row>
    <row r="15">
      <c r="B15" s="64">
        <f>'Raw Data'!A16</f>
        <v>12</v>
      </c>
      <c r="C15" s="64">
        <f>'Raw Data'!C16</f>
        <v>66.68</v>
      </c>
      <c r="D15" s="111">
        <f t="shared" si="1"/>
        <v>4.199905058</v>
      </c>
      <c r="E15" s="64">
        <f>'Raw Data'!A42</f>
        <v>38</v>
      </c>
      <c r="F15" s="64">
        <f>'Raw Data'!C42</f>
        <v>80.64</v>
      </c>
      <c r="G15" s="111">
        <f t="shared" si="2"/>
        <v>4.389994804</v>
      </c>
      <c r="I15" s="79"/>
      <c r="J15" s="80"/>
    </row>
    <row r="16">
      <c r="B16" s="64">
        <f>'Raw Data'!A17</f>
        <v>13</v>
      </c>
      <c r="C16" s="64">
        <f>'Raw Data'!C17</f>
        <v>50.93</v>
      </c>
      <c r="D16" s="111">
        <f t="shared" si="1"/>
        <v>3.930452141</v>
      </c>
      <c r="E16" s="64">
        <f>'Raw Data'!A43</f>
        <v>39</v>
      </c>
      <c r="F16" s="64">
        <f>'Raw Data'!C43</f>
        <v>93.06</v>
      </c>
      <c r="G16" s="111">
        <f t="shared" si="2"/>
        <v>4.533244446</v>
      </c>
      <c r="I16" s="79"/>
      <c r="J16" s="80"/>
    </row>
    <row r="17">
      <c r="B17" s="64">
        <f>'Raw Data'!A18</f>
        <v>14</v>
      </c>
      <c r="C17" s="64">
        <f>'Raw Data'!C18</f>
        <v>51.86</v>
      </c>
      <c r="D17" s="111">
        <f t="shared" si="1"/>
        <v>3.94854778</v>
      </c>
      <c r="E17" s="64">
        <f>'Raw Data'!A44</f>
        <v>40</v>
      </c>
      <c r="F17" s="64">
        <f>'Raw Data'!C44</f>
        <v>7.68</v>
      </c>
      <c r="G17" s="111">
        <f t="shared" si="2"/>
        <v>2.038619547</v>
      </c>
      <c r="I17" s="79"/>
      <c r="J17" s="80"/>
    </row>
    <row r="18">
      <c r="B18" s="64">
        <f>'Raw Data'!A19</f>
        <v>15</v>
      </c>
      <c r="C18" s="64">
        <f>'Raw Data'!C19</f>
        <v>41.92</v>
      </c>
      <c r="D18" s="111">
        <f t="shared" si="1"/>
        <v>3.73576304</v>
      </c>
      <c r="E18" s="64">
        <f>'Raw Data'!A45</f>
        <v>41</v>
      </c>
      <c r="F18" s="64">
        <f>'Raw Data'!C45</f>
        <v>26.77</v>
      </c>
      <c r="G18" s="111">
        <f t="shared" si="2"/>
        <v>3.287281858</v>
      </c>
      <c r="I18" s="79"/>
      <c r="J18" s="80"/>
    </row>
    <row r="19">
      <c r="B19" s="64">
        <f>'Raw Data'!A20</f>
        <v>16</v>
      </c>
      <c r="C19" s="64">
        <f>'Raw Data'!C20</f>
        <v>14.85</v>
      </c>
      <c r="D19" s="111">
        <f t="shared" si="1"/>
        <v>2.697999865</v>
      </c>
      <c r="E19" s="64">
        <f>'Raw Data'!A46</f>
        <v>42</v>
      </c>
      <c r="F19" s="64">
        <f>'Raw Data'!C46</f>
        <v>71.93</v>
      </c>
      <c r="G19" s="111">
        <f t="shared" si="2"/>
        <v>4.275693424</v>
      </c>
      <c r="I19" s="79"/>
      <c r="J19" s="80"/>
    </row>
    <row r="20">
      <c r="B20" s="64">
        <f>'Raw Data'!A21</f>
        <v>17</v>
      </c>
      <c r="C20" s="64">
        <f>'Raw Data'!C21</f>
        <v>62.04</v>
      </c>
      <c r="D20" s="111">
        <f t="shared" si="1"/>
        <v>4.127779338</v>
      </c>
      <c r="E20" s="64">
        <f>'Raw Data'!A47</f>
        <v>43</v>
      </c>
      <c r="F20" s="64">
        <f>'Raw Data'!C47</f>
        <v>44.58</v>
      </c>
      <c r="G20" s="111">
        <f t="shared" si="2"/>
        <v>3.797285328</v>
      </c>
      <c r="I20" s="79"/>
      <c r="J20" s="80"/>
    </row>
    <row r="21">
      <c r="B21" s="64">
        <f>'Raw Data'!A22</f>
        <v>18</v>
      </c>
      <c r="C21" s="64">
        <f>'Raw Data'!C22</f>
        <v>49.11</v>
      </c>
      <c r="D21" s="111">
        <f t="shared" si="1"/>
        <v>3.89406268</v>
      </c>
      <c r="E21" s="64">
        <f>'Raw Data'!A48</f>
        <v>44</v>
      </c>
      <c r="F21" s="64">
        <f>'Raw Data'!C48</f>
        <v>51.64</v>
      </c>
      <c r="G21" s="111">
        <f t="shared" si="2"/>
        <v>3.944296566</v>
      </c>
      <c r="I21" s="79"/>
      <c r="J21" s="80"/>
    </row>
    <row r="22">
      <c r="B22" s="64">
        <f>'Raw Data'!A23</f>
        <v>19</v>
      </c>
      <c r="C22" s="64">
        <f>'Raw Data'!C23</f>
        <v>60.96</v>
      </c>
      <c r="D22" s="111">
        <f t="shared" si="1"/>
        <v>4.110217911</v>
      </c>
      <c r="E22" s="64">
        <f>'Raw Data'!A49</f>
        <v>45</v>
      </c>
      <c r="F22" s="64">
        <f>'Raw Data'!C49</f>
        <v>76.59</v>
      </c>
      <c r="G22" s="111">
        <f t="shared" si="2"/>
        <v>4.33846652</v>
      </c>
      <c r="I22" s="81"/>
      <c r="J22" s="83"/>
    </row>
    <row r="23">
      <c r="B23" s="64">
        <f>'Raw Data'!A24</f>
        <v>20</v>
      </c>
      <c r="C23" s="64">
        <f>'Raw Data'!C24</f>
        <v>67.75</v>
      </c>
      <c r="D23" s="111">
        <f t="shared" si="1"/>
        <v>4.21582446</v>
      </c>
      <c r="E23" s="64">
        <f>'Raw Data'!A50</f>
        <v>46</v>
      </c>
      <c r="F23" s="64">
        <f>'Raw Data'!C50</f>
        <v>100</v>
      </c>
      <c r="G23" s="111">
        <f t="shared" si="2"/>
        <v>4.605170186</v>
      </c>
    </row>
    <row r="24">
      <c r="B24" s="64">
        <f>'Raw Data'!A25</f>
        <v>21</v>
      </c>
      <c r="C24" s="64">
        <f>'Raw Data'!C25</f>
        <v>57.68</v>
      </c>
      <c r="D24" s="111">
        <f t="shared" si="1"/>
        <v>4.054910493</v>
      </c>
      <c r="E24" s="64">
        <f>'Raw Data'!A51</f>
        <v>47</v>
      </c>
      <c r="F24" s="64">
        <f>'Raw Data'!C51</f>
        <v>45.14</v>
      </c>
      <c r="G24" s="111">
        <f t="shared" si="2"/>
        <v>3.809768771</v>
      </c>
    </row>
    <row r="25">
      <c r="B25" s="64">
        <f>'Raw Data'!A26</f>
        <v>22</v>
      </c>
      <c r="C25" s="64">
        <f>'Raw Data'!C26</f>
        <v>69.5</v>
      </c>
      <c r="D25" s="111">
        <f t="shared" si="1"/>
        <v>4.241326753</v>
      </c>
      <c r="E25" s="64">
        <f>'Raw Data'!A52</f>
        <v>48</v>
      </c>
      <c r="F25" s="64">
        <f>'Raw Data'!C52</f>
        <v>57.76</v>
      </c>
      <c r="G25" s="111">
        <f t="shared" si="2"/>
        <v>4.056296495</v>
      </c>
    </row>
    <row r="26">
      <c r="B26" s="64">
        <f>'Raw Data'!A27</f>
        <v>23</v>
      </c>
      <c r="C26" s="64">
        <f>'Raw Data'!C27</f>
        <v>57.14</v>
      </c>
      <c r="D26" s="111">
        <f t="shared" si="1"/>
        <v>4.045504397</v>
      </c>
      <c r="E26" s="64">
        <f>'Raw Data'!A53</f>
        <v>49</v>
      </c>
      <c r="F26" s="64">
        <f>'Raw Data'!C53</f>
        <v>99</v>
      </c>
      <c r="G26" s="111">
        <f t="shared" si="2"/>
        <v>4.59511985</v>
      </c>
    </row>
    <row r="27">
      <c r="B27" s="64">
        <f>'Raw Data'!A28</f>
        <v>24</v>
      </c>
      <c r="C27" s="64">
        <f>'Raw Data'!C28</f>
        <v>40.88</v>
      </c>
      <c r="D27" s="111">
        <f t="shared" si="1"/>
        <v>3.710640946</v>
      </c>
      <c r="E27" s="64">
        <f>'Raw Data'!A54</f>
        <v>50</v>
      </c>
      <c r="F27" s="64">
        <f>'Raw Data'!C54</f>
        <v>38.47</v>
      </c>
      <c r="G27" s="111">
        <f t="shared" si="2"/>
        <v>3.649878717</v>
      </c>
    </row>
    <row r="28">
      <c r="B28" s="64">
        <f>'Raw Data'!A29</f>
        <v>25</v>
      </c>
      <c r="C28" s="64">
        <f>'Raw Data'!C29</f>
        <v>54.39</v>
      </c>
      <c r="D28" s="111">
        <f t="shared" si="1"/>
        <v>3.996180313</v>
      </c>
      <c r="E28" s="64">
        <f>'Raw Data'!A55</f>
        <v>51</v>
      </c>
      <c r="F28" s="64">
        <f>'Raw Data'!C55</f>
        <v>36.71</v>
      </c>
      <c r="G28" s="111">
        <f t="shared" si="2"/>
        <v>3.603049198</v>
      </c>
    </row>
    <row r="29">
      <c r="B29" s="64">
        <f>'Raw Data'!A30</f>
        <v>26</v>
      </c>
      <c r="C29" s="64">
        <f>'Raw Data'!C30</f>
        <v>61</v>
      </c>
      <c r="D29" s="111">
        <f t="shared" si="1"/>
        <v>4.110873864</v>
      </c>
      <c r="E29" s="64">
        <f>'Raw Data'!A56</f>
        <v>52</v>
      </c>
      <c r="F29" s="64">
        <f>'Raw Data'!C56</f>
        <v>54.9</v>
      </c>
      <c r="G29" s="111">
        <f t="shared" si="2"/>
        <v>4.005513349</v>
      </c>
      <c r="H29" s="4"/>
      <c r="I29" s="4"/>
    </row>
    <row r="30">
      <c r="H30" s="4"/>
      <c r="I30" s="4"/>
      <c r="K30" s="4"/>
    </row>
    <row r="31">
      <c r="A31" s="15" t="s">
        <v>14</v>
      </c>
      <c r="C31" s="35">
        <f>COUNT(C$4:C$29)</f>
        <v>26</v>
      </c>
      <c r="F31" s="35">
        <f>COUNT(F$4:F$29)</f>
        <v>26</v>
      </c>
      <c r="H31" s="5"/>
      <c r="I31" s="5"/>
      <c r="J31" s="5"/>
      <c r="K31" s="5"/>
      <c r="L31" s="5"/>
    </row>
    <row r="32" ht="12.75" customHeight="1">
      <c r="A32" s="15" t="s">
        <v>16</v>
      </c>
      <c r="C32" s="37">
        <f t="shared" ref="C32:D32" si="3">average(C$4:C$29)</f>
        <v>60.02884615</v>
      </c>
      <c r="D32" s="37">
        <f t="shared" si="3"/>
        <v>4.038754299</v>
      </c>
      <c r="E32" s="38"/>
      <c r="F32" s="37">
        <f t="shared" ref="F32:G32" si="4">average(F$4:F$29)</f>
        <v>61.02884615</v>
      </c>
      <c r="G32" s="37">
        <f t="shared" si="4"/>
        <v>4.013740724</v>
      </c>
      <c r="H32" s="5"/>
      <c r="I32" s="1" t="s">
        <v>15</v>
      </c>
      <c r="J32" s="5"/>
      <c r="K32" s="5"/>
    </row>
    <row r="33">
      <c r="A33" s="15" t="s">
        <v>18</v>
      </c>
      <c r="C33" s="37">
        <f t="shared" ref="C33:D33" si="5">STDEVA(C$4:C$11, C$13:C$29)</f>
        <v>18.59292838</v>
      </c>
      <c r="D33" s="37">
        <f t="shared" si="5"/>
        <v>0.3693981933</v>
      </c>
      <c r="E33" s="38"/>
      <c r="F33" s="37">
        <f t="shared" ref="F33:G33" si="6">STDEVA(F$4:F$29)</f>
        <v>22.96965883</v>
      </c>
      <c r="G33" s="37">
        <f t="shared" si="6"/>
        <v>0.5212488014</v>
      </c>
      <c r="H33" s="5"/>
      <c r="I33" s="1" t="s">
        <v>17</v>
      </c>
      <c r="J33" s="5"/>
      <c r="K33" s="5"/>
    </row>
    <row r="34" ht="17.25" customHeight="1">
      <c r="A34" s="15" t="s">
        <v>19</v>
      </c>
      <c r="C34" s="37">
        <f t="shared" ref="C34:D34" si="7">SKEW(C$4:C$11, C$13:C$29)</f>
        <v>0.248937111</v>
      </c>
      <c r="D34" s="37">
        <f t="shared" si="7"/>
        <v>-1.886785701</v>
      </c>
      <c r="E34" s="38"/>
      <c r="F34" s="37">
        <f t="shared" ref="F34:G34" si="8">SKEW(F$4:F$29)</f>
        <v>-0.02127847012</v>
      </c>
      <c r="G34" s="37">
        <f t="shared" si="8"/>
        <v>-2.227304553</v>
      </c>
      <c r="H34" s="5"/>
      <c r="I34" s="5"/>
      <c r="J34" s="5"/>
      <c r="K34" s="5"/>
    </row>
    <row r="35">
      <c r="A35" s="15" t="s">
        <v>20</v>
      </c>
      <c r="C35" s="39">
        <f t="shared" ref="C35:D35" si="9">MEDIAN(C$4:C$11, C$13:C$29)</f>
        <v>57.68</v>
      </c>
      <c r="D35" s="39">
        <f t="shared" si="9"/>
        <v>4.054910493</v>
      </c>
      <c r="E35" s="40"/>
      <c r="F35" s="39">
        <f t="shared" ref="F35:G35" si="10">Median(F$4:F$29)</f>
        <v>56.33</v>
      </c>
      <c r="G35" s="39">
        <f t="shared" si="10"/>
        <v>4.030904922</v>
      </c>
      <c r="H35" s="5"/>
      <c r="I35" s="112" t="s">
        <v>137</v>
      </c>
      <c r="J35" s="5"/>
      <c r="K35" s="5"/>
    </row>
    <row r="36">
      <c r="A36" s="15" t="s">
        <v>21</v>
      </c>
      <c r="C36" s="39">
        <f t="shared" ref="C36:D36" si="11">MIN(C$4:C$29)</f>
        <v>14.85</v>
      </c>
      <c r="D36" s="39">
        <f t="shared" si="11"/>
        <v>2.697999865</v>
      </c>
      <c r="E36" s="38"/>
      <c r="F36" s="39">
        <f t="shared" ref="F36:G36" si="12">MIN(F$4:F$29)</f>
        <v>7.68</v>
      </c>
      <c r="G36" s="39">
        <f t="shared" si="12"/>
        <v>2.038619547</v>
      </c>
      <c r="H36" s="5"/>
      <c r="I36" s="112">
        <f>FTEST(C4:C29, E4:E29)</f>
        <v>0.00002869179455</v>
      </c>
      <c r="J36" s="5"/>
      <c r="K36" s="5"/>
    </row>
    <row r="37">
      <c r="A37" s="15" t="s">
        <v>22</v>
      </c>
      <c r="C37" s="39">
        <f t="shared" ref="C37:D37" si="13">MAX(C$4:C$29)</f>
        <v>100</v>
      </c>
      <c r="D37" s="39">
        <f t="shared" si="13"/>
        <v>4.605170186</v>
      </c>
      <c r="E37" s="38"/>
      <c r="F37" s="39">
        <f t="shared" ref="F37:G37" si="14">MAX(F$4:F$29)</f>
        <v>100</v>
      </c>
      <c r="G37" s="39">
        <f t="shared" si="14"/>
        <v>4.605170186</v>
      </c>
      <c r="H37" s="5"/>
      <c r="I37" s="5"/>
      <c r="J37" s="5"/>
      <c r="K37" s="5"/>
    </row>
    <row r="38">
      <c r="A38" s="15"/>
      <c r="C38" s="40"/>
      <c r="D38" s="40"/>
      <c r="E38" s="38"/>
      <c r="F38" s="40"/>
      <c r="G38" s="40"/>
      <c r="H38" s="5"/>
      <c r="I38" s="5"/>
      <c r="J38" s="5"/>
      <c r="K38" s="5"/>
    </row>
    <row r="39">
      <c r="A39" s="15"/>
      <c r="B39" s="15"/>
      <c r="C39" s="113" t="s">
        <v>6</v>
      </c>
      <c r="D39" s="114" t="s">
        <v>136</v>
      </c>
      <c r="E39" s="40"/>
      <c r="F39" s="40"/>
      <c r="G39" s="40"/>
      <c r="H39" s="5"/>
      <c r="I39" s="5"/>
      <c r="J39" s="5"/>
      <c r="K39" s="5"/>
    </row>
    <row r="40">
      <c r="A40" s="15" t="s">
        <v>138</v>
      </c>
      <c r="C40" s="60">
        <f>sqrt((C33^2*(C31-1)+F33^2*(F31-1))/(C31+F31-2))</f>
        <v>20.89619837</v>
      </c>
      <c r="D40" s="60">
        <f>sqrt((D33^2*(C31-1)+G33^2*(F31-1))/(C31+F31-2))</f>
        <v>0.4517495646</v>
      </c>
      <c r="E40" s="40"/>
      <c r="F40" s="40"/>
      <c r="G40" s="115"/>
      <c r="H40" s="5"/>
      <c r="I40" s="5"/>
      <c r="J40" s="5"/>
      <c r="K40" s="5"/>
    </row>
    <row r="41">
      <c r="A41" s="15" t="s">
        <v>139</v>
      </c>
      <c r="C41" s="37">
        <f t="shared" ref="C41:D41" si="15">abs(C32-F32)</f>
        <v>1</v>
      </c>
      <c r="D41" s="37">
        <f t="shared" si="15"/>
        <v>0.02501357444</v>
      </c>
      <c r="E41" s="38"/>
      <c r="F41" s="38"/>
      <c r="G41" s="38"/>
      <c r="H41" s="96"/>
      <c r="I41" s="116"/>
    </row>
    <row r="42">
      <c r="A42" s="15" t="s">
        <v>140</v>
      </c>
      <c r="C42" s="37">
        <f t="shared" ref="C42:D42" si="16">sqrt(C33^2/$C31 + F33^2/$F31)</f>
        <v>5.795562667</v>
      </c>
      <c r="D42" s="37">
        <f t="shared" si="16"/>
        <v>0.1252927861</v>
      </c>
      <c r="E42" s="38"/>
      <c r="F42" s="38"/>
      <c r="G42" s="38"/>
    </row>
    <row r="44">
      <c r="A44" s="45"/>
      <c r="C44" s="117"/>
    </row>
    <row r="45">
      <c r="A45" s="15"/>
      <c r="C45" s="116"/>
    </row>
    <row r="46">
      <c r="A46" s="15"/>
    </row>
    <row r="47">
      <c r="A47" s="15"/>
      <c r="C47" s="38"/>
    </row>
  </sheetData>
  <mergeCells count="18">
    <mergeCell ref="B2:D2"/>
    <mergeCell ref="E2:G2"/>
    <mergeCell ref="I2:J2"/>
    <mergeCell ref="I3:J22"/>
    <mergeCell ref="I29:L29"/>
    <mergeCell ref="I30:J30"/>
    <mergeCell ref="K30:L30"/>
    <mergeCell ref="L32:L40"/>
    <mergeCell ref="A40:B40"/>
    <mergeCell ref="A41:B41"/>
    <mergeCell ref="A42:B42"/>
    <mergeCell ref="A31:B31"/>
    <mergeCell ref="A32:B32"/>
    <mergeCell ref="A33:B33"/>
    <mergeCell ref="A34:B34"/>
    <mergeCell ref="A35:B35"/>
    <mergeCell ref="A36:B36"/>
    <mergeCell ref="A37:B37"/>
  </mergeCell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6.14"/>
    <col customWidth="1" min="3" max="3" width="9.29"/>
    <col customWidth="1" min="4" max="4" width="8.86"/>
    <col customWidth="1" min="5" max="5" width="8.57"/>
  </cols>
  <sheetData>
    <row r="1">
      <c r="B1" s="4"/>
      <c r="C1" s="4"/>
      <c r="E1" s="4"/>
      <c r="G1" s="22" t="s">
        <v>141</v>
      </c>
      <c r="H1" s="23" t="s">
        <v>16</v>
      </c>
      <c r="I1" s="24" t="s">
        <v>142</v>
      </c>
      <c r="J1" s="24" t="s">
        <v>143</v>
      </c>
    </row>
    <row r="2">
      <c r="A2" s="5" t="s">
        <v>4</v>
      </c>
      <c r="B2" s="5" t="s">
        <v>5</v>
      </c>
      <c r="C2" s="14" t="s">
        <v>144</v>
      </c>
      <c r="D2" s="4" t="s">
        <v>145</v>
      </c>
      <c r="E2" s="5" t="s">
        <v>146</v>
      </c>
      <c r="G2" s="6" t="s">
        <v>147</v>
      </c>
      <c r="H2" s="7">
        <v>4.0</v>
      </c>
      <c r="I2" s="7">
        <v>0.4</v>
      </c>
      <c r="J2" s="8">
        <f>I2^2</f>
        <v>0.16</v>
      </c>
    </row>
    <row r="3">
      <c r="A3" s="5">
        <v>1.0</v>
      </c>
      <c r="B3" s="5" t="s">
        <v>8</v>
      </c>
      <c r="C3" s="118">
        <f t="shared" ref="C3:C28" si="1">ROUND(max(min(100, NORMINV(RAND(), $H$3, $I$3)),0), 2)</f>
        <v>71.54</v>
      </c>
      <c r="D3">
        <f>MAX(0, ROUND($H$12  + (100-'Raw Data'!C5)*$H$13 + NORMINV(RAND(), $H$11, $I$11),0))</f>
        <v>26</v>
      </c>
      <c r="E3" s="38">
        <f>ln('Raw Data'!C5)</f>
        <v>3.980429038</v>
      </c>
      <c r="G3" s="6" t="s">
        <v>148</v>
      </c>
      <c r="H3" s="8">
        <f>exp(H2+J2/2)</f>
        <v>59.14546985</v>
      </c>
      <c r="I3" s="8">
        <f>sqrt(J3)</f>
        <v>24.63683024</v>
      </c>
      <c r="J3" s="21">
        <f>(exp(J2)-1)*(exp(2*H2+J2))</f>
        <v>606.9734045</v>
      </c>
    </row>
    <row r="4">
      <c r="A4" s="5">
        <f t="shared" ref="A4:A54" si="2">A3+1</f>
        <v>2</v>
      </c>
      <c r="B4" s="5" t="s">
        <v>8</v>
      </c>
      <c r="C4" s="118">
        <f t="shared" si="1"/>
        <v>94.58</v>
      </c>
      <c r="D4">
        <f>MAX(0, ROUND($H$12  + (100-'Raw Data'!C6)*$H$13 + NORMINV(RAND(), $H$11, $I$11),0))</f>
        <v>22</v>
      </c>
      <c r="E4" s="38">
        <f>ln('Raw Data'!C6)</f>
        <v>4.039536326</v>
      </c>
      <c r="G4" s="6"/>
      <c r="H4" s="8"/>
      <c r="I4" s="8"/>
      <c r="J4" s="8"/>
    </row>
    <row r="5">
      <c r="A5" s="5">
        <f t="shared" si="2"/>
        <v>3</v>
      </c>
      <c r="B5" s="5" t="s">
        <v>8</v>
      </c>
      <c r="C5" s="118">
        <f t="shared" si="1"/>
        <v>60.65</v>
      </c>
      <c r="D5">
        <f>MAX(0, ROUND($H$12  + (100-'Raw Data'!C7)*$H$13 + NORMINV(RAND(), $H$11, $I$11),0))</f>
        <v>11</v>
      </c>
      <c r="E5" s="38">
        <f>ln('Raw Data'!C7)</f>
        <v>4.570992734</v>
      </c>
    </row>
    <row r="6">
      <c r="A6" s="5">
        <f t="shared" si="2"/>
        <v>4</v>
      </c>
      <c r="B6" s="5" t="s">
        <v>8</v>
      </c>
      <c r="C6" s="118">
        <f t="shared" si="1"/>
        <v>20.67</v>
      </c>
      <c r="D6">
        <f>MAX(0, ROUND($H$12  + (100-'Raw Data'!C8)*$H$13 + NORMINV(RAND(), $H$11, $I$11),0))</f>
        <v>17</v>
      </c>
      <c r="E6" s="38">
        <f>ln('Raw Data'!C8)</f>
        <v>4.266475482</v>
      </c>
      <c r="G6" s="22" t="s">
        <v>149</v>
      </c>
      <c r="H6" s="23" t="s">
        <v>16</v>
      </c>
      <c r="I6" s="24" t="s">
        <v>142</v>
      </c>
      <c r="J6" s="24" t="s">
        <v>143</v>
      </c>
    </row>
    <row r="7">
      <c r="A7" s="5">
        <f t="shared" si="2"/>
        <v>5</v>
      </c>
      <c r="B7" s="5" t="s">
        <v>8</v>
      </c>
      <c r="C7" s="118">
        <f t="shared" si="1"/>
        <v>60.69</v>
      </c>
      <c r="D7">
        <f>MAX(0, ROUND($H$12  + (100-'Raw Data'!C9)*$H$13 + NORMINV(RAND(), $H$11, $I$11),0))</f>
        <v>11</v>
      </c>
      <c r="E7" s="38">
        <f>ln('Raw Data'!C9)</f>
        <v>4.605170186</v>
      </c>
      <c r="G7" s="6" t="s">
        <v>147</v>
      </c>
      <c r="H7" s="7">
        <v>4.05</v>
      </c>
      <c r="I7" s="7">
        <v>0.385</v>
      </c>
      <c r="J7" s="8">
        <f>I7^2</f>
        <v>0.148225</v>
      </c>
    </row>
    <row r="8">
      <c r="A8" s="5">
        <f t="shared" si="2"/>
        <v>6</v>
      </c>
      <c r="B8" s="5" t="s">
        <v>8</v>
      </c>
      <c r="C8" s="118">
        <f t="shared" si="1"/>
        <v>52.99</v>
      </c>
      <c r="D8">
        <f>MAX(0, ROUND($H$12  + (100-'Raw Data'!C10)*$H$13 + NORMINV(RAND(), $H$11, $I$11),0))</f>
        <v>13</v>
      </c>
      <c r="E8" s="38">
        <f>ln('Raw Data'!C10)</f>
        <v>4.254619309</v>
      </c>
      <c r="G8" s="6" t="s">
        <v>148</v>
      </c>
      <c r="H8" s="8">
        <f>exp(H7+J7/2)</f>
        <v>61.81292593</v>
      </c>
      <c r="I8" s="8">
        <f>sqrt(J8)</f>
        <v>24.70768783</v>
      </c>
      <c r="J8" s="21">
        <f>(exp(J7)-1)*(exp(2*H7+J7))</f>
        <v>610.4698379</v>
      </c>
    </row>
    <row r="9">
      <c r="A9" s="5">
        <f t="shared" si="2"/>
        <v>7</v>
      </c>
      <c r="B9" s="5" t="s">
        <v>8</v>
      </c>
      <c r="C9" s="118">
        <f t="shared" si="1"/>
        <v>32.64</v>
      </c>
      <c r="D9">
        <f>MAX(0, ROUND($H$12  + (100-'Raw Data'!C11)*$H$13 + NORMINV(RAND(), $H$11, $I$11),0))</f>
        <v>24</v>
      </c>
      <c r="E9" s="38">
        <f>ln('Raw Data'!C11)</f>
        <v>3.937495801</v>
      </c>
      <c r="G9" s="6"/>
      <c r="H9" s="8"/>
      <c r="I9" s="8"/>
      <c r="J9" s="8"/>
    </row>
    <row r="10">
      <c r="A10" s="5">
        <f t="shared" si="2"/>
        <v>8</v>
      </c>
      <c r="B10" s="5" t="s">
        <v>8</v>
      </c>
      <c r="C10" s="118">
        <f t="shared" si="1"/>
        <v>68.05</v>
      </c>
      <c r="D10">
        <f>MAX(0, ROUND($H$12  + (100-'Raw Data'!C12)*$H$13 + NORMINV(RAND(), $H$11, $I$11),0))</f>
        <v>27</v>
      </c>
      <c r="E10" s="38">
        <f>ln('Raw Data'!C12)</f>
        <v>3.804215053</v>
      </c>
      <c r="G10" s="5" t="s">
        <v>7</v>
      </c>
      <c r="H10" s="23" t="s">
        <v>16</v>
      </c>
      <c r="I10" s="24" t="s">
        <v>142</v>
      </c>
      <c r="K10" s="5"/>
    </row>
    <row r="11">
      <c r="A11" s="5">
        <f t="shared" si="2"/>
        <v>9</v>
      </c>
      <c r="B11" s="5" t="s">
        <v>8</v>
      </c>
      <c r="C11" s="118">
        <f t="shared" si="1"/>
        <v>55.86</v>
      </c>
      <c r="D11">
        <f>MAX(0, ROUND($H$12  + (100-'Raw Data'!C13)*$H$13 + NORMINV(RAND(), $H$11, $I$11),0))</f>
        <v>29</v>
      </c>
      <c r="E11" s="38">
        <f>ln('Raw Data'!C13)</f>
        <v>3.655581169</v>
      </c>
      <c r="G11" s="5" t="s">
        <v>150</v>
      </c>
      <c r="H11" s="7">
        <v>5.0</v>
      </c>
      <c r="I11" s="7">
        <v>4.0</v>
      </c>
      <c r="J11" s="21"/>
      <c r="K11" s="5"/>
    </row>
    <row r="12">
      <c r="A12" s="5">
        <f t="shared" si="2"/>
        <v>10</v>
      </c>
      <c r="B12" s="5" t="s">
        <v>8</v>
      </c>
      <c r="C12" s="118">
        <f t="shared" si="1"/>
        <v>87.74</v>
      </c>
      <c r="D12">
        <f>MAX(0, ROUND($H$12  + (100-'Raw Data'!C14)*$H$13 + NORMINV(RAND(), $H$11, $I$11),0))</f>
        <v>19</v>
      </c>
      <c r="E12" s="38">
        <f>ln('Raw Data'!C14)</f>
        <v>4.301494224</v>
      </c>
      <c r="G12" s="5" t="s">
        <v>53</v>
      </c>
      <c r="H12" s="5">
        <v>0.5</v>
      </c>
      <c r="J12" s="5"/>
    </row>
    <row r="13">
      <c r="A13" s="5">
        <f t="shared" si="2"/>
        <v>11</v>
      </c>
      <c r="B13" s="5" t="s">
        <v>8</v>
      </c>
      <c r="C13" s="118">
        <f t="shared" si="1"/>
        <v>67.65</v>
      </c>
      <c r="D13">
        <f>MAX(0, ROUND($H$12  + (100-'Raw Data'!C15)*$H$13 + NORMINV(RAND(), $H$11, $I$11),0))</f>
        <v>4</v>
      </c>
      <c r="E13" s="38">
        <f>ln('Raw Data'!C15)</f>
        <v>4.571613402</v>
      </c>
      <c r="G13" s="5" t="s">
        <v>54</v>
      </c>
      <c r="H13" s="5">
        <v>0.4</v>
      </c>
      <c r="J13" s="5"/>
    </row>
    <row r="14">
      <c r="A14" s="5">
        <f t="shared" si="2"/>
        <v>12</v>
      </c>
      <c r="B14" s="5" t="s">
        <v>8</v>
      </c>
      <c r="C14" s="118">
        <f t="shared" si="1"/>
        <v>80.13</v>
      </c>
      <c r="D14">
        <f>MAX(0, ROUND($H$12  + (100-'Raw Data'!C16)*$H$13 + NORMINV(RAND(), $H$11, $I$11),0))</f>
        <v>14</v>
      </c>
      <c r="E14" s="38">
        <f>ln('Raw Data'!C16)</f>
        <v>4.199905058</v>
      </c>
    </row>
    <row r="15">
      <c r="A15" s="5">
        <f t="shared" si="2"/>
        <v>13</v>
      </c>
      <c r="B15" s="5" t="s">
        <v>8</v>
      </c>
      <c r="C15" s="118">
        <f t="shared" si="1"/>
        <v>31.63</v>
      </c>
      <c r="D15">
        <f>MAX(0, ROUND($H$12  + (100-'Raw Data'!C17)*$H$13 + NORMINV(RAND(), $H$11, $I$11),0))</f>
        <v>17</v>
      </c>
      <c r="E15" s="38">
        <f>ln('Raw Data'!C17)</f>
        <v>3.930452141</v>
      </c>
    </row>
    <row r="16">
      <c r="A16" s="5">
        <f t="shared" si="2"/>
        <v>14</v>
      </c>
      <c r="B16" s="5" t="s">
        <v>8</v>
      </c>
      <c r="C16" s="118">
        <f t="shared" si="1"/>
        <v>80.59</v>
      </c>
      <c r="D16">
        <f>MAX(0, ROUND($H$12  + (100-'Raw Data'!C18)*$H$13 + NORMINV(RAND(), $H$11, $I$11),0))</f>
        <v>25</v>
      </c>
      <c r="E16" s="38">
        <f>ln('Raw Data'!C18)</f>
        <v>3.94854778</v>
      </c>
    </row>
    <row r="17">
      <c r="A17" s="5">
        <f t="shared" si="2"/>
        <v>15</v>
      </c>
      <c r="B17" s="5" t="s">
        <v>8</v>
      </c>
      <c r="C17" s="118">
        <f t="shared" si="1"/>
        <v>30.4</v>
      </c>
      <c r="D17">
        <f>MAX(0, ROUND($H$12  + (100-'Raw Data'!C19)*$H$13 + NORMINV(RAND(), $H$11, $I$11),0))</f>
        <v>33</v>
      </c>
      <c r="E17" s="38">
        <f>ln('Raw Data'!C19)</f>
        <v>3.73576304</v>
      </c>
    </row>
    <row r="18">
      <c r="A18" s="5">
        <f t="shared" si="2"/>
        <v>16</v>
      </c>
      <c r="B18" s="5" t="s">
        <v>8</v>
      </c>
      <c r="C18" s="118">
        <f t="shared" si="1"/>
        <v>83.29</v>
      </c>
      <c r="D18">
        <f>MAX(0, ROUND($H$12  + (100-'Raw Data'!C20)*$H$13 + NORMINV(RAND(), $H$11, $I$11),0))</f>
        <v>36</v>
      </c>
      <c r="E18" s="38">
        <f>ln('Raw Data'!C20)</f>
        <v>2.697999865</v>
      </c>
    </row>
    <row r="19">
      <c r="A19" s="5">
        <f t="shared" si="2"/>
        <v>17</v>
      </c>
      <c r="B19" s="5" t="s">
        <v>8</v>
      </c>
      <c r="C19" s="118">
        <f t="shared" si="1"/>
        <v>43.14</v>
      </c>
      <c r="D19">
        <f>MAX(0, ROUND($H$12  + (100-'Raw Data'!C21)*$H$13 + NORMINV(RAND(), $H$11, $I$11),0))</f>
        <v>22</v>
      </c>
      <c r="E19" s="38">
        <f>ln('Raw Data'!C21)</f>
        <v>4.127779338</v>
      </c>
    </row>
    <row r="20">
      <c r="A20" s="5">
        <f t="shared" si="2"/>
        <v>18</v>
      </c>
      <c r="B20" s="5" t="s">
        <v>8</v>
      </c>
      <c r="C20" s="118">
        <f t="shared" si="1"/>
        <v>75.03</v>
      </c>
      <c r="D20">
        <f>MAX(0, ROUND($H$12  + (100-'Raw Data'!C22)*$H$13 + NORMINV(RAND(), $H$11, $I$11),0))</f>
        <v>31</v>
      </c>
      <c r="E20" s="38">
        <f>ln('Raw Data'!C22)</f>
        <v>3.89406268</v>
      </c>
    </row>
    <row r="21">
      <c r="A21" s="5">
        <f t="shared" si="2"/>
        <v>19</v>
      </c>
      <c r="B21" s="5" t="s">
        <v>8</v>
      </c>
      <c r="C21" s="118">
        <f t="shared" si="1"/>
        <v>52.8</v>
      </c>
      <c r="D21">
        <f>MAX(0, ROUND($H$12  + (100-'Raw Data'!C23)*$H$13 + NORMINV(RAND(), $H$11, $I$11),0))</f>
        <v>17</v>
      </c>
      <c r="E21" s="38">
        <f>ln('Raw Data'!C23)</f>
        <v>4.110217911</v>
      </c>
    </row>
    <row r="22">
      <c r="A22" s="5">
        <f t="shared" si="2"/>
        <v>20</v>
      </c>
      <c r="B22" s="5" t="s">
        <v>8</v>
      </c>
      <c r="C22" s="118">
        <f t="shared" si="1"/>
        <v>46.39</v>
      </c>
      <c r="D22">
        <f>MAX(0, ROUND($H$12  + (100-'Raw Data'!C24)*$H$13 + NORMINV(RAND(), $H$11, $I$11),0))</f>
        <v>23</v>
      </c>
      <c r="E22" s="38">
        <f>ln('Raw Data'!C24)</f>
        <v>4.21582446</v>
      </c>
    </row>
    <row r="23">
      <c r="A23" s="5">
        <f t="shared" si="2"/>
        <v>21</v>
      </c>
      <c r="B23" s="5" t="s">
        <v>8</v>
      </c>
      <c r="C23" s="118">
        <f t="shared" si="1"/>
        <v>42.69</v>
      </c>
      <c r="D23">
        <f>MAX(0, ROUND($H$12  + (100-'Raw Data'!C25)*$H$13 + NORMINV(RAND(), $H$11, $I$11),0))</f>
        <v>19</v>
      </c>
      <c r="E23" s="38">
        <f>ln('Raw Data'!C25)</f>
        <v>4.054910493</v>
      </c>
    </row>
    <row r="24">
      <c r="A24" s="5">
        <f t="shared" si="2"/>
        <v>22</v>
      </c>
      <c r="B24" s="5" t="s">
        <v>8</v>
      </c>
      <c r="C24" s="118">
        <f t="shared" si="1"/>
        <v>20.23</v>
      </c>
      <c r="D24">
        <f>MAX(0, ROUND($H$12  + (100-'Raw Data'!C26)*$H$13 + NORMINV(RAND(), $H$11, $I$11),0))</f>
        <v>14</v>
      </c>
      <c r="E24" s="38">
        <f>ln('Raw Data'!C26)</f>
        <v>4.241326753</v>
      </c>
    </row>
    <row r="25">
      <c r="A25" s="5">
        <f t="shared" si="2"/>
        <v>23</v>
      </c>
      <c r="B25" s="5" t="s">
        <v>8</v>
      </c>
      <c r="C25" s="118">
        <f t="shared" si="1"/>
        <v>98.7</v>
      </c>
      <c r="D25">
        <f>MAX(0, ROUND($H$12  + (100-'Raw Data'!C27)*$H$13 + NORMINV(RAND(), $H$11, $I$11),0))</f>
        <v>20</v>
      </c>
      <c r="E25" s="38">
        <f>ln('Raw Data'!C27)</f>
        <v>4.045504397</v>
      </c>
    </row>
    <row r="26">
      <c r="A26" s="5">
        <f t="shared" si="2"/>
        <v>24</v>
      </c>
      <c r="B26" s="5" t="s">
        <v>8</v>
      </c>
      <c r="C26" s="118">
        <f t="shared" si="1"/>
        <v>61.7</v>
      </c>
      <c r="D26">
        <f>MAX(0, ROUND($H$12  + (100-'Raw Data'!C28)*$H$13 + NORMINV(RAND(), $H$11, $I$11),0))</f>
        <v>36</v>
      </c>
      <c r="E26" s="38">
        <f>ln('Raw Data'!C28)</f>
        <v>3.710640946</v>
      </c>
    </row>
    <row r="27">
      <c r="A27" s="5">
        <f t="shared" si="2"/>
        <v>25</v>
      </c>
      <c r="B27" s="5" t="s">
        <v>8</v>
      </c>
      <c r="C27" s="118">
        <f t="shared" si="1"/>
        <v>68.07</v>
      </c>
      <c r="D27">
        <f>MAX(0, ROUND($H$12  + (100-'Raw Data'!C29)*$H$13 + NORMINV(RAND(), $H$11, $I$11),0))</f>
        <v>28</v>
      </c>
      <c r="E27" s="38">
        <f>ln('Raw Data'!C29)</f>
        <v>3.996180313</v>
      </c>
    </row>
    <row r="28">
      <c r="A28" s="5">
        <f t="shared" si="2"/>
        <v>26</v>
      </c>
      <c r="B28" s="5" t="s">
        <v>8</v>
      </c>
      <c r="C28" s="118">
        <f t="shared" si="1"/>
        <v>66.53</v>
      </c>
      <c r="D28">
        <f>MAX(0, ROUND($H$12  + (100-'Raw Data'!C30)*$H$13 + NORMINV(RAND(), $H$11, $I$11),0))</f>
        <v>28</v>
      </c>
      <c r="E28" s="38">
        <f>ln('Raw Data'!C30)</f>
        <v>4.110873864</v>
      </c>
    </row>
    <row r="29">
      <c r="A29" s="5">
        <f t="shared" si="2"/>
        <v>27</v>
      </c>
      <c r="B29" s="5" t="s">
        <v>9</v>
      </c>
      <c r="C29" s="118">
        <f t="shared" ref="C29:C54" si="3">ROUND(max(min(100, NORMINV(RAND(), $H$8, $I$8)),0), 2)</f>
        <v>62.01</v>
      </c>
      <c r="D29">
        <f>MAX(0, ROUND($H$12  + (100-'Raw Data'!C31)*$H$13 + NORMINV(RAND(), $H$11, $I$11),0))</f>
        <v>1</v>
      </c>
      <c r="E29" s="38">
        <f>ln('Raw Data'!C31)</f>
        <v>4.586089298</v>
      </c>
    </row>
    <row r="30">
      <c r="A30" s="5">
        <f t="shared" si="2"/>
        <v>28</v>
      </c>
      <c r="B30" s="5" t="s">
        <v>9</v>
      </c>
      <c r="C30" s="118">
        <f t="shared" si="3"/>
        <v>27.99</v>
      </c>
      <c r="D30">
        <f>MAX(0, ROUND($H$12  + (100-'Raw Data'!C32)*$H$13 + NORMINV(RAND(), $H$11, $I$11),0))</f>
        <v>19</v>
      </c>
      <c r="E30" s="38">
        <f>ln('Raw Data'!C32)</f>
        <v>4.143769446</v>
      </c>
    </row>
    <row r="31">
      <c r="A31" s="5">
        <f t="shared" si="2"/>
        <v>29</v>
      </c>
      <c r="B31" s="5" t="s">
        <v>9</v>
      </c>
      <c r="C31" s="118">
        <f t="shared" si="3"/>
        <v>62.58</v>
      </c>
      <c r="D31">
        <f>MAX(0, ROUND($H$12  + (100-'Raw Data'!C33)*$H$13 + NORMINV(RAND(), $H$11, $I$11),0))</f>
        <v>17</v>
      </c>
      <c r="E31" s="38">
        <f>ln('Raw Data'!C33)</f>
        <v>4.143610804</v>
      </c>
    </row>
    <row r="32">
      <c r="A32" s="5">
        <f t="shared" si="2"/>
        <v>30</v>
      </c>
      <c r="B32" s="5" t="s">
        <v>9</v>
      </c>
      <c r="C32" s="118">
        <f t="shared" si="3"/>
        <v>88.77</v>
      </c>
      <c r="D32">
        <f>MAX(0, ROUND($H$12  + (100-'Raw Data'!C34)*$H$13 + NORMINV(RAND(), $H$11, $I$11),0))</f>
        <v>7</v>
      </c>
      <c r="E32" s="38">
        <f>ln('Raw Data'!C34)</f>
        <v>4.438643235</v>
      </c>
    </row>
    <row r="33">
      <c r="A33" s="5">
        <f t="shared" si="2"/>
        <v>31</v>
      </c>
      <c r="B33" s="5" t="s">
        <v>9</v>
      </c>
      <c r="C33" s="118">
        <f t="shared" si="3"/>
        <v>87.44</v>
      </c>
      <c r="D33">
        <f>MAX(0, ROUND($H$12  + (100-'Raw Data'!C35)*$H$13 + NORMINV(RAND(), $H$11, $I$11),0))</f>
        <v>33</v>
      </c>
      <c r="E33" s="38">
        <f>ln('Raw Data'!C35)</f>
        <v>3.942358205</v>
      </c>
    </row>
    <row r="34">
      <c r="A34" s="5">
        <f t="shared" si="2"/>
        <v>32</v>
      </c>
      <c r="B34" s="5" t="s">
        <v>9</v>
      </c>
      <c r="C34" s="118">
        <f t="shared" si="3"/>
        <v>71.83</v>
      </c>
      <c r="D34">
        <f>MAX(0, ROUND($H$12  + (100-'Raw Data'!C36)*$H$13 + NORMINV(RAND(), $H$11, $I$11),0))</f>
        <v>28</v>
      </c>
      <c r="E34" s="38">
        <f>ln('Raw Data'!C36)</f>
        <v>3.84865713</v>
      </c>
    </row>
    <row r="35">
      <c r="A35" s="5">
        <f t="shared" si="2"/>
        <v>33</v>
      </c>
      <c r="B35" s="5" t="s">
        <v>9</v>
      </c>
      <c r="C35" s="118">
        <f t="shared" si="3"/>
        <v>85.7</v>
      </c>
      <c r="D35">
        <f>MAX(0, ROUND($H$12  + (100-'Raw Data'!C37)*$H$13 + NORMINV(RAND(), $H$11, $I$11),0))</f>
        <v>21</v>
      </c>
      <c r="E35" s="38">
        <f>ln('Raw Data'!C37)</f>
        <v>3.94255221</v>
      </c>
    </row>
    <row r="36">
      <c r="A36" s="5">
        <f t="shared" si="2"/>
        <v>34</v>
      </c>
      <c r="B36" s="5" t="s">
        <v>9</v>
      </c>
      <c r="C36" s="118">
        <f t="shared" si="3"/>
        <v>40.14</v>
      </c>
      <c r="D36">
        <f>MAX(0, ROUND($H$12  + (100-'Raw Data'!C38)*$H$13 + NORMINV(RAND(), $H$11, $I$11),0))</f>
        <v>26</v>
      </c>
      <c r="E36" s="38">
        <f>ln('Raw Data'!C38)</f>
        <v>3.950281718</v>
      </c>
    </row>
    <row r="37">
      <c r="A37" s="5">
        <f t="shared" si="2"/>
        <v>35</v>
      </c>
      <c r="B37" s="5" t="s">
        <v>9</v>
      </c>
      <c r="C37" s="118">
        <f t="shared" si="3"/>
        <v>72.75</v>
      </c>
      <c r="D37">
        <f>MAX(0, ROUND($H$12  + (100-'Raw Data'!C39)*$H$13 + NORMINV(RAND(), $H$11, $I$11),0))</f>
        <v>11</v>
      </c>
      <c r="E37" s="38">
        <f>ln('Raw Data'!C39)</f>
        <v>4.105284502</v>
      </c>
    </row>
    <row r="38">
      <c r="A38" s="5">
        <f t="shared" si="2"/>
        <v>36</v>
      </c>
      <c r="B38" s="5" t="s">
        <v>9</v>
      </c>
      <c r="C38" s="118">
        <f t="shared" si="3"/>
        <v>74.63</v>
      </c>
      <c r="D38">
        <f>MAX(0, ROUND($H$12  + (100-'Raw Data'!C40)*$H$13 + NORMINV(RAND(), $H$11, $I$11),0))</f>
        <v>29</v>
      </c>
      <c r="E38" s="38">
        <f>ln('Raw Data'!C40)</f>
        <v>3.993234261</v>
      </c>
    </row>
    <row r="39">
      <c r="A39" s="5">
        <f t="shared" si="2"/>
        <v>37</v>
      </c>
      <c r="B39" s="5" t="s">
        <v>9</v>
      </c>
      <c r="C39" s="118">
        <f t="shared" si="3"/>
        <v>70.82</v>
      </c>
      <c r="D39">
        <f>MAX(0, ROUND($H$12  + (100-'Raw Data'!C41)*$H$13 + NORMINV(RAND(), $H$11, $I$11),0))</f>
        <v>16</v>
      </c>
      <c r="E39" s="38">
        <f>ln('Raw Data'!C41)</f>
        <v>4.333098961</v>
      </c>
    </row>
    <row r="40">
      <c r="A40" s="5">
        <f t="shared" si="2"/>
        <v>38</v>
      </c>
      <c r="B40" s="5" t="s">
        <v>9</v>
      </c>
      <c r="C40" s="118">
        <f t="shared" si="3"/>
        <v>73.79</v>
      </c>
      <c r="D40">
        <f>MAX(0, ROUND($H$12  + (100-'Raw Data'!C42)*$H$13 + NORMINV(RAND(), $H$11, $I$11),0))</f>
        <v>14</v>
      </c>
      <c r="E40" s="38">
        <f>ln('Raw Data'!C42)</f>
        <v>4.389994804</v>
      </c>
    </row>
    <row r="41">
      <c r="A41" s="5">
        <f t="shared" si="2"/>
        <v>39</v>
      </c>
      <c r="B41" s="5" t="s">
        <v>9</v>
      </c>
      <c r="C41" s="118">
        <f t="shared" si="3"/>
        <v>70.11</v>
      </c>
      <c r="D41">
        <f>MAX(0, ROUND($H$12  + (100-'Raw Data'!C43)*$H$13 + NORMINV(RAND(), $H$11, $I$11),0))</f>
        <v>2</v>
      </c>
      <c r="E41" s="38">
        <f>ln('Raw Data'!C43)</f>
        <v>4.533244446</v>
      </c>
    </row>
    <row r="42">
      <c r="A42" s="5">
        <f t="shared" si="2"/>
        <v>40</v>
      </c>
      <c r="B42" s="5" t="s">
        <v>9</v>
      </c>
      <c r="C42" s="118">
        <f t="shared" si="3"/>
        <v>69.12</v>
      </c>
      <c r="D42">
        <f>MAX(0, ROUND($H$12  + (100-'Raw Data'!C44)*$H$13 + NORMINV(RAND(), $H$11, $I$11),0))</f>
        <v>41</v>
      </c>
      <c r="E42" s="38">
        <f>ln('Raw Data'!C44)</f>
        <v>2.038619547</v>
      </c>
    </row>
    <row r="43">
      <c r="A43" s="5">
        <f t="shared" si="2"/>
        <v>41</v>
      </c>
      <c r="B43" s="5" t="s">
        <v>9</v>
      </c>
      <c r="C43" s="118">
        <f t="shared" si="3"/>
        <v>52.88</v>
      </c>
      <c r="D43">
        <f>MAX(0, ROUND($H$12  + (100-'Raw Data'!C45)*$H$13 + NORMINV(RAND(), $H$11, $I$11),0))</f>
        <v>37</v>
      </c>
      <c r="E43" s="38">
        <f>ln('Raw Data'!C45)</f>
        <v>3.287281858</v>
      </c>
    </row>
    <row r="44">
      <c r="A44" s="5">
        <f t="shared" si="2"/>
        <v>42</v>
      </c>
      <c r="B44" s="5" t="s">
        <v>9</v>
      </c>
      <c r="C44" s="118">
        <f t="shared" si="3"/>
        <v>62.09</v>
      </c>
      <c r="D44">
        <f>MAX(0, ROUND($H$12  + (100-'Raw Data'!C46)*$H$13 + NORMINV(RAND(), $H$11, $I$11),0))</f>
        <v>16</v>
      </c>
      <c r="E44" s="38">
        <f>ln('Raw Data'!C46)</f>
        <v>4.275693424</v>
      </c>
    </row>
    <row r="45">
      <c r="A45" s="5">
        <f t="shared" si="2"/>
        <v>43</v>
      </c>
      <c r="B45" s="5" t="s">
        <v>9</v>
      </c>
      <c r="C45" s="118">
        <f t="shared" si="3"/>
        <v>20.51</v>
      </c>
      <c r="D45">
        <f>MAX(0, ROUND($H$12  + (100-'Raw Data'!C47)*$H$13 + NORMINV(RAND(), $H$11, $I$11),0))</f>
        <v>34</v>
      </c>
      <c r="E45" s="38">
        <f>ln('Raw Data'!C47)</f>
        <v>3.797285328</v>
      </c>
    </row>
    <row r="46">
      <c r="A46" s="5">
        <f t="shared" si="2"/>
        <v>44</v>
      </c>
      <c r="B46" s="5" t="s">
        <v>9</v>
      </c>
      <c r="C46" s="118">
        <f t="shared" si="3"/>
        <v>41.28</v>
      </c>
      <c r="D46">
        <f>MAX(0, ROUND($H$12  + (100-'Raw Data'!C48)*$H$13 + NORMINV(RAND(), $H$11, $I$11),0))</f>
        <v>16</v>
      </c>
      <c r="E46" s="38">
        <f>ln('Raw Data'!C48)</f>
        <v>3.944296566</v>
      </c>
    </row>
    <row r="47">
      <c r="A47" s="5">
        <f t="shared" si="2"/>
        <v>45</v>
      </c>
      <c r="B47" s="5" t="s">
        <v>9</v>
      </c>
      <c r="C47" s="118">
        <f t="shared" si="3"/>
        <v>75.94</v>
      </c>
      <c r="D47">
        <f>MAX(0, ROUND($H$12  + (100-'Raw Data'!C49)*$H$13 + NORMINV(RAND(), $H$11, $I$11),0))</f>
        <v>17</v>
      </c>
      <c r="E47" s="38">
        <f>ln('Raw Data'!C49)</f>
        <v>4.33846652</v>
      </c>
    </row>
    <row r="48">
      <c r="A48" s="5">
        <f t="shared" si="2"/>
        <v>46</v>
      </c>
      <c r="B48" s="5" t="s">
        <v>9</v>
      </c>
      <c r="C48" s="118">
        <f t="shared" si="3"/>
        <v>60.74</v>
      </c>
      <c r="D48">
        <f>MAX(0, ROUND($H$12  + (100-'Raw Data'!C50)*$H$13 + NORMINV(RAND(), $H$11, $I$11),0))</f>
        <v>2</v>
      </c>
      <c r="E48" s="38">
        <f>ln('Raw Data'!C50)</f>
        <v>4.605170186</v>
      </c>
    </row>
    <row r="49">
      <c r="A49" s="5">
        <f t="shared" si="2"/>
        <v>47</v>
      </c>
      <c r="B49" s="5" t="s">
        <v>9</v>
      </c>
      <c r="C49" s="118">
        <f t="shared" si="3"/>
        <v>80.3</v>
      </c>
      <c r="D49">
        <f>MAX(0, ROUND($H$12  + (100-'Raw Data'!C51)*$H$13 + NORMINV(RAND(), $H$11, $I$11),0))</f>
        <v>29</v>
      </c>
      <c r="E49" s="38">
        <f>ln('Raw Data'!C51)</f>
        <v>3.809768771</v>
      </c>
    </row>
    <row r="50">
      <c r="A50" s="5">
        <f t="shared" si="2"/>
        <v>48</v>
      </c>
      <c r="B50" s="5" t="s">
        <v>9</v>
      </c>
      <c r="C50" s="118">
        <f t="shared" si="3"/>
        <v>92.86</v>
      </c>
      <c r="D50">
        <f>MAX(0, ROUND($H$12  + (100-'Raw Data'!C52)*$H$13 + NORMINV(RAND(), $H$11, $I$11),0))</f>
        <v>25</v>
      </c>
      <c r="E50" s="38">
        <f>ln('Raw Data'!C52)</f>
        <v>4.056296495</v>
      </c>
    </row>
    <row r="51">
      <c r="A51" s="5">
        <f t="shared" si="2"/>
        <v>49</v>
      </c>
      <c r="B51" s="5" t="s">
        <v>9</v>
      </c>
      <c r="C51" s="118">
        <f t="shared" si="3"/>
        <v>26.29</v>
      </c>
      <c r="D51">
        <f>MAX(0, ROUND($H$12  + (100-'Raw Data'!C53)*$H$13 + NORMINV(RAND(), $H$11, $I$11),0))</f>
        <v>4</v>
      </c>
      <c r="E51" s="38">
        <f>ln('Raw Data'!C53)</f>
        <v>4.59511985</v>
      </c>
    </row>
    <row r="52">
      <c r="A52" s="5">
        <f t="shared" si="2"/>
        <v>50</v>
      </c>
      <c r="B52" s="5" t="s">
        <v>9</v>
      </c>
      <c r="C52" s="118">
        <f t="shared" si="3"/>
        <v>82.32</v>
      </c>
      <c r="D52">
        <f>MAX(0, ROUND($H$12  + (100-'Raw Data'!C54)*$H$13 + NORMINV(RAND(), $H$11, $I$11),0))</f>
        <v>33</v>
      </c>
      <c r="E52" s="38">
        <f>ln('Raw Data'!C54)</f>
        <v>3.649878717</v>
      </c>
    </row>
    <row r="53">
      <c r="A53" s="5">
        <f t="shared" si="2"/>
        <v>51</v>
      </c>
      <c r="B53" s="5" t="s">
        <v>9</v>
      </c>
      <c r="C53" s="118">
        <f t="shared" si="3"/>
        <v>40</v>
      </c>
      <c r="D53">
        <f>MAX(0, ROUND($H$12  + (100-'Raw Data'!C55)*$H$13 + NORMINV(RAND(), $H$11, $I$11),0))</f>
        <v>34</v>
      </c>
      <c r="E53" s="38">
        <f>ln('Raw Data'!C55)</f>
        <v>3.603049198</v>
      </c>
    </row>
    <row r="54">
      <c r="A54" s="5">
        <f t="shared" si="2"/>
        <v>52</v>
      </c>
      <c r="B54" s="5" t="s">
        <v>9</v>
      </c>
      <c r="C54" s="118">
        <f t="shared" si="3"/>
        <v>86.54</v>
      </c>
      <c r="D54">
        <f>MAX(0, ROUND($H$12  + (100-'Raw Data'!C56)*$H$13 + NORMINV(RAND(), $H$11, $I$11),0))</f>
        <v>29</v>
      </c>
      <c r="E54" s="38">
        <f>ln('Raw Data'!C56)</f>
        <v>4.005513349</v>
      </c>
    </row>
    <row r="56">
      <c r="A56" s="5" t="s">
        <v>151</v>
      </c>
      <c r="B56">
        <f>COUNTIF($B$3:$B$54, "Solo")</f>
        <v>26</v>
      </c>
    </row>
    <row r="57">
      <c r="A57" s="5" t="s">
        <v>152</v>
      </c>
      <c r="B57">
        <f>COUNTIF($B$3:$B$54, "Pair")</f>
        <v>26</v>
      </c>
    </row>
    <row r="58">
      <c r="A58" s="5" t="s">
        <v>12</v>
      </c>
      <c r="B58">
        <f>B56+2*B57</f>
        <v>78</v>
      </c>
    </row>
    <row r="59">
      <c r="A59" s="5" t="s">
        <v>153</v>
      </c>
      <c r="B59" s="38">
        <f>AVERAGEA($C$3:$C$28)</f>
        <v>59.78384615</v>
      </c>
    </row>
    <row r="60">
      <c r="A60" s="5" t="s">
        <v>154</v>
      </c>
      <c r="B60" s="38">
        <f>AVERAGEA($C$29:$C$54)</f>
        <v>64.59346154</v>
      </c>
    </row>
    <row r="61">
      <c r="A61" s="5" t="s">
        <v>155</v>
      </c>
      <c r="B61" s="38">
        <f>STDEVA($C$3:$C$28)</f>
        <v>21.79232527</v>
      </c>
    </row>
    <row r="62">
      <c r="A62" s="5" t="s">
        <v>156</v>
      </c>
      <c r="B62" s="38">
        <f>STDEVA($C$29:$C$54)</f>
        <v>20.57364021</v>
      </c>
    </row>
  </sheetData>
  <drawing r:id="rId1"/>
</worksheet>
</file>