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icardopramanasuranta/Documents/Projects-CMUSV/18980-GRA/pysheetgrader/sample_excel_files/"/>
    </mc:Choice>
  </mc:AlternateContent>
  <xr:revisionPtr revIDLastSave="0" documentId="13_ncr:1_{44AE51BF-1575-4640-93F9-9302D434A207}" xr6:coauthVersionLast="45" xr6:coauthVersionMax="45" xr10:uidLastSave="{00000000-0000-0000-0000-000000000000}"/>
  <bookViews>
    <workbookView xWindow="0" yWindow="460" windowWidth="38400" windowHeight="19120" activeTab="6" xr2:uid="{00000000-000D-0000-FFFF-FFFF00000000}"/>
  </bookViews>
  <sheets>
    <sheet name="SheetGradingOrder" sheetId="9" r:id="rId1"/>
    <sheet name="Raw Data" sheetId="1" r:id="rId2"/>
    <sheet name="Summary" sheetId="2" r:id="rId3"/>
    <sheet name="__RiskSolver__" sheetId="3" state="hidden" r:id="rId4"/>
    <sheet name="__RiskSolver___conflict56322928" sheetId="4" state="hidden" r:id="rId5"/>
    <sheet name="Summary_CheckOrder" sheetId="10" r:id="rId6"/>
    <sheet name="Relationships" sheetId="5" r:id="rId7"/>
    <sheet name="Relationships_CheckOrder" sheetId="11" r:id="rId8"/>
    <sheet name="Hypothesis Testing" sheetId="6" r:id="rId9"/>
    <sheet name="Data Transformation" sheetId="7" r:id="rId10"/>
    <sheet name="Random Data" sheetId="8" r:id="rId11"/>
  </sheets>
  <calcPr calcId="191029"/>
</workbook>
</file>

<file path=xl/calcChain.xml><?xml version="1.0" encoding="utf-8"?>
<calcChain xmlns="http://schemas.openxmlformats.org/spreadsheetml/2006/main">
  <c r="B57" i="8" l="1"/>
  <c r="B56" i="8"/>
  <c r="B58" i="8" s="1"/>
  <c r="E54" i="8"/>
  <c r="D54" i="8"/>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J7" i="8"/>
  <c r="E7" i="8"/>
  <c r="D7" i="8"/>
  <c r="E6" i="8"/>
  <c r="D6" i="8"/>
  <c r="E5" i="8"/>
  <c r="D5" i="8"/>
  <c r="E4" i="8"/>
  <c r="D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E3" i="8"/>
  <c r="D3" i="8"/>
  <c r="J2" i="8"/>
  <c r="F35" i="7"/>
  <c r="F29" i="7"/>
  <c r="G29" i="7" s="1"/>
  <c r="E29" i="7"/>
  <c r="C29" i="7"/>
  <c r="D29" i="7" s="1"/>
  <c r="B29" i="7"/>
  <c r="F28" i="7"/>
  <c r="G28" i="7" s="1"/>
  <c r="E28" i="7"/>
  <c r="D28" i="7"/>
  <c r="C28" i="7"/>
  <c r="B28" i="7"/>
  <c r="F27" i="7"/>
  <c r="G27" i="7" s="1"/>
  <c r="E27" i="7"/>
  <c r="D27" i="7"/>
  <c r="C27" i="7"/>
  <c r="B27" i="7"/>
  <c r="G26" i="7"/>
  <c r="F26" i="7"/>
  <c r="E26" i="7"/>
  <c r="C26" i="7"/>
  <c r="D26" i="7" s="1"/>
  <c r="B26" i="7"/>
  <c r="F25" i="7"/>
  <c r="G25" i="7" s="1"/>
  <c r="E25" i="7"/>
  <c r="C25" i="7"/>
  <c r="D25" i="7" s="1"/>
  <c r="B25" i="7"/>
  <c r="F24" i="7"/>
  <c r="G24" i="7" s="1"/>
  <c r="E24" i="7"/>
  <c r="D24" i="7"/>
  <c r="C24" i="7"/>
  <c r="B24" i="7"/>
  <c r="F23" i="7"/>
  <c r="G23" i="7" s="1"/>
  <c r="E23" i="7"/>
  <c r="D23" i="7"/>
  <c r="C23" i="7"/>
  <c r="B23" i="7"/>
  <c r="G22" i="7"/>
  <c r="F22" i="7"/>
  <c r="E22" i="7"/>
  <c r="C22" i="7"/>
  <c r="D22" i="7" s="1"/>
  <c r="B22" i="7"/>
  <c r="F21" i="7"/>
  <c r="G21" i="7" s="1"/>
  <c r="E21" i="7"/>
  <c r="C21" i="7"/>
  <c r="D21" i="7" s="1"/>
  <c r="B21" i="7"/>
  <c r="F20" i="7"/>
  <c r="G20" i="7" s="1"/>
  <c r="E20" i="7"/>
  <c r="D20" i="7"/>
  <c r="C20" i="7"/>
  <c r="B20" i="7"/>
  <c r="F19" i="7"/>
  <c r="G19" i="7" s="1"/>
  <c r="E19" i="7"/>
  <c r="D19" i="7"/>
  <c r="C19" i="7"/>
  <c r="B19" i="7"/>
  <c r="G18" i="7"/>
  <c r="F18" i="7"/>
  <c r="E18" i="7"/>
  <c r="C18" i="7"/>
  <c r="D18" i="7" s="1"/>
  <c r="B18" i="7"/>
  <c r="F17" i="7"/>
  <c r="G17" i="7" s="1"/>
  <c r="E17" i="7"/>
  <c r="C17" i="7"/>
  <c r="D17" i="7" s="1"/>
  <c r="B17" i="7"/>
  <c r="F16" i="7"/>
  <c r="G16" i="7" s="1"/>
  <c r="E16" i="7"/>
  <c r="D16" i="7"/>
  <c r="C16" i="7"/>
  <c r="B16" i="7"/>
  <c r="F15" i="7"/>
  <c r="G15" i="7" s="1"/>
  <c r="E15" i="7"/>
  <c r="D15" i="7"/>
  <c r="C15" i="7"/>
  <c r="B15" i="7"/>
  <c r="G14" i="7"/>
  <c r="F14" i="7"/>
  <c r="E14" i="7"/>
  <c r="C14" i="7"/>
  <c r="D14" i="7" s="1"/>
  <c r="B14" i="7"/>
  <c r="F13" i="7"/>
  <c r="G13" i="7" s="1"/>
  <c r="E13" i="7"/>
  <c r="C13" i="7"/>
  <c r="D13" i="7" s="1"/>
  <c r="B13" i="7"/>
  <c r="F12" i="7"/>
  <c r="G12" i="7" s="1"/>
  <c r="E12" i="7"/>
  <c r="D12" i="7"/>
  <c r="C12" i="7"/>
  <c r="B12" i="7"/>
  <c r="F11" i="7"/>
  <c r="G11" i="7" s="1"/>
  <c r="E11" i="7"/>
  <c r="D11" i="7"/>
  <c r="C11" i="7"/>
  <c r="B11" i="7"/>
  <c r="G10" i="7"/>
  <c r="F10" i="7"/>
  <c r="E10" i="7"/>
  <c r="C10" i="7"/>
  <c r="D10" i="7" s="1"/>
  <c r="B10" i="7"/>
  <c r="F9" i="7"/>
  <c r="G9" i="7" s="1"/>
  <c r="E9" i="7"/>
  <c r="C9" i="7"/>
  <c r="D9" i="7" s="1"/>
  <c r="B9" i="7"/>
  <c r="F8" i="7"/>
  <c r="G8" i="7" s="1"/>
  <c r="E8" i="7"/>
  <c r="D8" i="7"/>
  <c r="C8" i="7"/>
  <c r="B8" i="7"/>
  <c r="F7" i="7"/>
  <c r="G7" i="7" s="1"/>
  <c r="E7" i="7"/>
  <c r="D7" i="7"/>
  <c r="C7" i="7"/>
  <c r="B7" i="7"/>
  <c r="G6" i="7"/>
  <c r="F6" i="7"/>
  <c r="E6" i="7"/>
  <c r="C6" i="7"/>
  <c r="C31" i="7" s="1"/>
  <c r="B6" i="7"/>
  <c r="F5" i="7"/>
  <c r="G5" i="7" s="1"/>
  <c r="E5" i="7"/>
  <c r="C5" i="7"/>
  <c r="D5" i="7" s="1"/>
  <c r="B5" i="7"/>
  <c r="F4" i="7"/>
  <c r="F31" i="7" s="1"/>
  <c r="E4" i="7"/>
  <c r="D4" i="7"/>
  <c r="C4" i="7"/>
  <c r="B4" i="7"/>
  <c r="D9" i="6"/>
  <c r="D8" i="6"/>
  <c r="B8" i="6"/>
  <c r="D5" i="6"/>
  <c r="D56" i="5"/>
  <c r="E56" i="5" s="1"/>
  <c r="B56" i="5"/>
  <c r="A56" i="5"/>
  <c r="D55" i="5"/>
  <c r="B55" i="5"/>
  <c r="A55" i="5"/>
  <c r="D54" i="5"/>
  <c r="B54" i="5"/>
  <c r="A54" i="5"/>
  <c r="D53" i="5"/>
  <c r="B53" i="5"/>
  <c r="A53" i="5"/>
  <c r="D52" i="5"/>
  <c r="B52" i="5"/>
  <c r="A52" i="5"/>
  <c r="D51" i="5"/>
  <c r="B51" i="5"/>
  <c r="A51" i="5"/>
  <c r="D50" i="5"/>
  <c r="B50" i="5"/>
  <c r="A50" i="5"/>
  <c r="D49" i="5"/>
  <c r="B49" i="5"/>
  <c r="A49" i="5"/>
  <c r="D48" i="5"/>
  <c r="B48" i="5"/>
  <c r="A48" i="5"/>
  <c r="D47" i="5"/>
  <c r="B47" i="5"/>
  <c r="A47" i="5"/>
  <c r="D46" i="5"/>
  <c r="B46" i="5"/>
  <c r="A46" i="5"/>
  <c r="D45" i="5"/>
  <c r="B45" i="5"/>
  <c r="A45" i="5"/>
  <c r="D44" i="5"/>
  <c r="B44" i="5"/>
  <c r="A44" i="5"/>
  <c r="D43" i="5"/>
  <c r="B43" i="5"/>
  <c r="A43" i="5"/>
  <c r="D42" i="5"/>
  <c r="B42" i="5"/>
  <c r="A42" i="5"/>
  <c r="D41" i="5"/>
  <c r="B41" i="5"/>
  <c r="A41" i="5"/>
  <c r="D40" i="5"/>
  <c r="E40" i="5" s="1"/>
  <c r="B40" i="5"/>
  <c r="A40" i="5"/>
  <c r="D39" i="5"/>
  <c r="B39" i="5"/>
  <c r="A39" i="5"/>
  <c r="D38" i="5"/>
  <c r="B38" i="5"/>
  <c r="A38" i="5"/>
  <c r="D37" i="5"/>
  <c r="B37" i="5"/>
  <c r="A37" i="5"/>
  <c r="D36" i="5"/>
  <c r="B36" i="5"/>
  <c r="A36" i="5"/>
  <c r="D35" i="5"/>
  <c r="B35" i="5"/>
  <c r="A35" i="5"/>
  <c r="D34" i="5"/>
  <c r="B34" i="5"/>
  <c r="A34" i="5"/>
  <c r="D33" i="5"/>
  <c r="B33" i="5"/>
  <c r="A33" i="5"/>
  <c r="D32" i="5"/>
  <c r="B32" i="5"/>
  <c r="A32" i="5"/>
  <c r="D31" i="5"/>
  <c r="B31" i="5"/>
  <c r="A31" i="5"/>
  <c r="D30" i="5"/>
  <c r="B30" i="5"/>
  <c r="A30" i="5"/>
  <c r="D29" i="5"/>
  <c r="B29" i="5"/>
  <c r="A29" i="5"/>
  <c r="D28" i="5"/>
  <c r="B28" i="5"/>
  <c r="A28" i="5"/>
  <c r="D27" i="5"/>
  <c r="B27" i="5"/>
  <c r="A27" i="5"/>
  <c r="D26" i="5"/>
  <c r="E26" i="5" s="1"/>
  <c r="B26" i="5"/>
  <c r="A26" i="5"/>
  <c r="I25" i="5"/>
  <c r="D25" i="5"/>
  <c r="B25" i="5"/>
  <c r="A25" i="5"/>
  <c r="D24" i="5"/>
  <c r="B24" i="5"/>
  <c r="C24" i="5" s="1"/>
  <c r="A24" i="5"/>
  <c r="D23" i="5"/>
  <c r="B23" i="5"/>
  <c r="A23" i="5"/>
  <c r="D22" i="5"/>
  <c r="B22" i="5"/>
  <c r="A22" i="5"/>
  <c r="D21" i="5"/>
  <c r="B21" i="5"/>
  <c r="C21" i="5" s="1"/>
  <c r="A21" i="5"/>
  <c r="D20" i="5"/>
  <c r="B20" i="5"/>
  <c r="A20" i="5"/>
  <c r="D19" i="5"/>
  <c r="B19" i="5"/>
  <c r="A19" i="5"/>
  <c r="D18" i="5"/>
  <c r="B18" i="5"/>
  <c r="C18" i="5" s="1"/>
  <c r="A18" i="5"/>
  <c r="D17" i="5"/>
  <c r="B17" i="5"/>
  <c r="A17" i="5"/>
  <c r="D16" i="5"/>
  <c r="B16" i="5"/>
  <c r="A16" i="5"/>
  <c r="D15" i="5"/>
  <c r="B15" i="5"/>
  <c r="A15" i="5"/>
  <c r="D14" i="5"/>
  <c r="B14" i="5"/>
  <c r="A14" i="5"/>
  <c r="D13" i="5"/>
  <c r="B13" i="5"/>
  <c r="D12" i="5"/>
  <c r="B12" i="5"/>
  <c r="A12" i="5"/>
  <c r="D11" i="5"/>
  <c r="B11" i="5"/>
  <c r="A11" i="5"/>
  <c r="D10" i="5"/>
  <c r="B10" i="5"/>
  <c r="A10" i="5"/>
  <c r="D9" i="5"/>
  <c r="E9" i="5" s="1"/>
  <c r="B9" i="5"/>
  <c r="A9" i="5"/>
  <c r="D8" i="5"/>
  <c r="B8" i="5"/>
  <c r="C12" i="5" s="1"/>
  <c r="A8" i="5"/>
  <c r="D7" i="5"/>
  <c r="B7" i="5"/>
  <c r="A7" i="5"/>
  <c r="D6" i="5"/>
  <c r="E16" i="5" s="1"/>
  <c r="B6" i="5"/>
  <c r="A6" i="5"/>
  <c r="D5" i="5"/>
  <c r="B5" i="5"/>
  <c r="A5" i="5"/>
  <c r="D4" i="5"/>
  <c r="B4" i="5"/>
  <c r="A4" i="5"/>
  <c r="T1" i="3"/>
  <c r="D50" i="2"/>
  <c r="B50" i="2"/>
  <c r="D49" i="2"/>
  <c r="B49" i="2"/>
  <c r="B46" i="2"/>
  <c r="G33" i="2"/>
  <c r="G29" i="2"/>
  <c r="F29" i="2"/>
  <c r="E29" i="2"/>
  <c r="D29" i="2"/>
  <c r="C29" i="2"/>
  <c r="B29" i="2"/>
  <c r="G28" i="2"/>
  <c r="F28" i="2"/>
  <c r="E28" i="2"/>
  <c r="D28" i="2"/>
  <c r="C28" i="2"/>
  <c r="B28" i="2"/>
  <c r="G27" i="2"/>
  <c r="F27" i="2"/>
  <c r="E27" i="2"/>
  <c r="D27" i="2"/>
  <c r="C27" i="2"/>
  <c r="B27" i="2"/>
  <c r="G26" i="2"/>
  <c r="F26" i="2"/>
  <c r="E26" i="2"/>
  <c r="D26" i="2"/>
  <c r="C26" i="2"/>
  <c r="B26" i="2"/>
  <c r="G25" i="2"/>
  <c r="F25" i="2"/>
  <c r="E25" i="2"/>
  <c r="D25" i="2"/>
  <c r="C25" i="2"/>
  <c r="B25" i="2"/>
  <c r="G24" i="2"/>
  <c r="F24" i="2"/>
  <c r="E24" i="2"/>
  <c r="D24" i="2"/>
  <c r="C24" i="2"/>
  <c r="B24" i="2"/>
  <c r="G23" i="2"/>
  <c r="F23" i="2"/>
  <c r="E23" i="2"/>
  <c r="D23" i="2"/>
  <c r="C23" i="2"/>
  <c r="B23" i="2"/>
  <c r="G22" i="2"/>
  <c r="F22" i="2"/>
  <c r="E22" i="2"/>
  <c r="D22" i="2"/>
  <c r="C22" i="2"/>
  <c r="B22" i="2"/>
  <c r="G21" i="2"/>
  <c r="F21" i="2"/>
  <c r="E21" i="2"/>
  <c r="D21" i="2"/>
  <c r="C21" i="2"/>
  <c r="B21" i="2"/>
  <c r="G20" i="2"/>
  <c r="F20" i="2"/>
  <c r="E20" i="2"/>
  <c r="D20" i="2"/>
  <c r="C20" i="2"/>
  <c r="B20" i="2"/>
  <c r="G19" i="2"/>
  <c r="F19" i="2"/>
  <c r="E19" i="2"/>
  <c r="D19" i="2"/>
  <c r="C19" i="2"/>
  <c r="B19" i="2"/>
  <c r="G18" i="2"/>
  <c r="F18" i="2"/>
  <c r="E18" i="2"/>
  <c r="D18" i="2"/>
  <c r="C18" i="2"/>
  <c r="B18" i="2"/>
  <c r="G17" i="2"/>
  <c r="F17" i="2"/>
  <c r="E17" i="2"/>
  <c r="D17" i="2"/>
  <c r="C17" i="2"/>
  <c r="B17" i="2"/>
  <c r="G16" i="2"/>
  <c r="F16" i="2"/>
  <c r="E16" i="2"/>
  <c r="D16" i="2"/>
  <c r="C16" i="2"/>
  <c r="B16" i="2"/>
  <c r="G15" i="2"/>
  <c r="F15" i="2"/>
  <c r="E15" i="2"/>
  <c r="D15" i="2"/>
  <c r="C15" i="2"/>
  <c r="B15" i="2"/>
  <c r="G14" i="2"/>
  <c r="F14" i="2"/>
  <c r="E14" i="2"/>
  <c r="D14" i="2"/>
  <c r="C14" i="2"/>
  <c r="D48" i="2" s="1"/>
  <c r="B14" i="2"/>
  <c r="B48" i="2" s="1"/>
  <c r="G13" i="2"/>
  <c r="F13" i="2"/>
  <c r="E13" i="2"/>
  <c r="D13" i="2"/>
  <c r="C13" i="2"/>
  <c r="B13" i="2"/>
  <c r="G12" i="2"/>
  <c r="F12" i="2"/>
  <c r="E12" i="2"/>
  <c r="D12" i="2"/>
  <c r="C12" i="2"/>
  <c r="B12" i="2"/>
  <c r="G11" i="2"/>
  <c r="F11" i="2"/>
  <c r="E11" i="2"/>
  <c r="D11" i="2"/>
  <c r="C11" i="2"/>
  <c r="B11" i="2"/>
  <c r="G10" i="2"/>
  <c r="F10" i="2"/>
  <c r="E10" i="2"/>
  <c r="D10" i="2"/>
  <c r="C10" i="2"/>
  <c r="B10" i="2"/>
  <c r="G9" i="2"/>
  <c r="F9" i="2"/>
  <c r="E9" i="2"/>
  <c r="D9" i="2"/>
  <c r="C9" i="2"/>
  <c r="B9" i="2"/>
  <c r="G8" i="2"/>
  <c r="F8" i="2"/>
  <c r="E8" i="2"/>
  <c r="D8" i="2"/>
  <c r="C8" i="2"/>
  <c r="D47" i="2" s="1"/>
  <c r="B8" i="2"/>
  <c r="B47" i="2" s="1"/>
  <c r="G7" i="2"/>
  <c r="F7" i="2"/>
  <c r="F31" i="2" s="1"/>
  <c r="E7" i="2"/>
  <c r="D7" i="2"/>
  <c r="C7" i="2"/>
  <c r="B7" i="2"/>
  <c r="G6" i="2"/>
  <c r="F6" i="2"/>
  <c r="E6" i="2"/>
  <c r="D6" i="2"/>
  <c r="C6" i="2"/>
  <c r="D46" i="2" s="1"/>
  <c r="B6" i="2"/>
  <c r="G5" i="2"/>
  <c r="F5" i="2"/>
  <c r="E5" i="2"/>
  <c r="D5" i="2"/>
  <c r="C5" i="2"/>
  <c r="B5" i="2"/>
  <c r="G4" i="2"/>
  <c r="G39" i="2" s="1"/>
  <c r="F4" i="2"/>
  <c r="E4" i="2"/>
  <c r="D4" i="2"/>
  <c r="C4" i="2"/>
  <c r="B4" i="2"/>
  <c r="B59" i="1"/>
  <c r="B58" i="1"/>
  <c r="B60" i="1" s="1"/>
  <c r="C2" i="1"/>
  <c r="B29" i="6" l="1"/>
  <c r="E6" i="5"/>
  <c r="E24" i="5"/>
  <c r="E35" i="5"/>
  <c r="E51" i="5"/>
  <c r="F38" i="2"/>
  <c r="G37" i="2"/>
  <c r="C5" i="5"/>
  <c r="E7" i="5"/>
  <c r="C25" i="5"/>
  <c r="C27" i="5"/>
  <c r="E29" i="5"/>
  <c r="C32" i="5"/>
  <c r="C34" i="5"/>
  <c r="E36" i="5"/>
  <c r="C41" i="5"/>
  <c r="E45" i="5"/>
  <c r="C48" i="5"/>
  <c r="C50" i="5"/>
  <c r="E52" i="5"/>
  <c r="H8" i="8"/>
  <c r="J8" i="8"/>
  <c r="I8" i="8" s="1"/>
  <c r="C26" i="5"/>
  <c r="C40" i="5"/>
  <c r="C56" i="5"/>
  <c r="C9" i="5"/>
  <c r="C47" i="5"/>
  <c r="G35" i="2"/>
  <c r="C38" i="2"/>
  <c r="C40" i="2" s="1"/>
  <c r="E5" i="5"/>
  <c r="C10" i="5"/>
  <c r="C23" i="5"/>
  <c r="E25" i="5"/>
  <c r="E27" i="5"/>
  <c r="E34" i="5"/>
  <c r="C39" i="5"/>
  <c r="E43" i="5"/>
  <c r="E50" i="5"/>
  <c r="C55" i="5"/>
  <c r="I36" i="7"/>
  <c r="C32" i="7"/>
  <c r="C36" i="7"/>
  <c r="C34" i="7"/>
  <c r="D6" i="7"/>
  <c r="D37" i="7" s="1"/>
  <c r="C35" i="7"/>
  <c r="C33" i="7"/>
  <c r="H3" i="8"/>
  <c r="J3" i="8"/>
  <c r="I3" i="8" s="1"/>
  <c r="E28" i="5"/>
  <c r="E37" i="5"/>
  <c r="E44" i="5"/>
  <c r="E53" i="5"/>
  <c r="F39" i="2"/>
  <c r="F41" i="2" s="1"/>
  <c r="C8" i="5"/>
  <c r="E10" i="5"/>
  <c r="E12" i="5"/>
  <c r="C15" i="5"/>
  <c r="C17" i="5"/>
  <c r="E21" i="5"/>
  <c r="C30" i="5"/>
  <c r="E32" i="5"/>
  <c r="E39" i="5"/>
  <c r="C46" i="5"/>
  <c r="E48" i="5"/>
  <c r="E55" i="5"/>
  <c r="F36" i="7"/>
  <c r="F34" i="7"/>
  <c r="F32" i="7"/>
  <c r="F33" i="7"/>
  <c r="G38" i="2"/>
  <c r="G40" i="2" s="1"/>
  <c r="G36" i="2"/>
  <c r="G34" i="2"/>
  <c r="G32" i="2"/>
  <c r="C32" i="2"/>
  <c r="C6" i="5"/>
  <c r="E8" i="5"/>
  <c r="H10" i="5"/>
  <c r="C13" i="5"/>
  <c r="E15" i="5"/>
  <c r="E19" i="5"/>
  <c r="C28" i="5"/>
  <c r="E30" i="5"/>
  <c r="C37" i="5"/>
  <c r="C44" i="5"/>
  <c r="E46" i="5"/>
  <c r="C53" i="5"/>
  <c r="B19" i="6"/>
  <c r="G4" i="7"/>
  <c r="D38" i="2"/>
  <c r="D40" i="2" s="1"/>
  <c r="D39" i="2"/>
  <c r="D37" i="2"/>
  <c r="D35" i="2"/>
  <c r="D33" i="2"/>
  <c r="D36" i="2"/>
  <c r="D34" i="2"/>
  <c r="D32" i="2"/>
  <c r="C42" i="5"/>
  <c r="C34" i="2"/>
  <c r="C20" i="5"/>
  <c r="E42" i="5"/>
  <c r="E11" i="5"/>
  <c r="E20" i="5"/>
  <c r="E31" i="5"/>
  <c r="C33" i="5"/>
  <c r="C49" i="5"/>
  <c r="C11" i="5"/>
  <c r="C31" i="5"/>
  <c r="C14" i="5"/>
  <c r="E22" i="5"/>
  <c r="C29" i="5"/>
  <c r="C38" i="5"/>
  <c r="E47" i="5"/>
  <c r="C54" i="5"/>
  <c r="C39" i="2"/>
  <c r="C36" i="2"/>
  <c r="H5" i="5"/>
  <c r="H26" i="5" s="1"/>
  <c r="B59" i="5"/>
  <c r="H16" i="5" s="1"/>
  <c r="H20" i="5" s="1"/>
  <c r="B58" i="5"/>
  <c r="C51" i="5"/>
  <c r="C43" i="5"/>
  <c r="C35" i="5"/>
  <c r="C22" i="5"/>
  <c r="C19" i="5"/>
  <c r="C16" i="5"/>
  <c r="C7" i="5"/>
  <c r="E14" i="5"/>
  <c r="E18" i="5"/>
  <c r="C36" i="5"/>
  <c r="E38" i="5"/>
  <c r="C45" i="5"/>
  <c r="C52" i="5"/>
  <c r="E54" i="5"/>
  <c r="C37" i="7"/>
  <c r="F37" i="7"/>
  <c r="E13" i="5"/>
  <c r="E17" i="5"/>
  <c r="E23" i="5"/>
  <c r="E33" i="5"/>
  <c r="E41" i="5"/>
  <c r="E49" i="5"/>
  <c r="C31" i="2"/>
  <c r="F33" i="2"/>
  <c r="F35" i="2"/>
  <c r="F37" i="2"/>
  <c r="D33" i="7"/>
  <c r="D35" i="7"/>
  <c r="H9" i="5"/>
  <c r="D58" i="5"/>
  <c r="D34" i="7"/>
  <c r="F32" i="2"/>
  <c r="F34" i="2"/>
  <c r="F36" i="2"/>
  <c r="D32" i="7"/>
  <c r="C33" i="2"/>
  <c r="C35" i="2"/>
  <c r="C37" i="2"/>
  <c r="G36" i="7" l="1"/>
  <c r="G34" i="7"/>
  <c r="G32" i="7"/>
  <c r="D41" i="7" s="1"/>
  <c r="G37" i="7"/>
  <c r="G33" i="7"/>
  <c r="G35" i="7"/>
  <c r="C54" i="8"/>
  <c r="C52" i="8"/>
  <c r="C50" i="8"/>
  <c r="C48" i="8"/>
  <c r="C46" i="8"/>
  <c r="C44" i="8"/>
  <c r="C42" i="8"/>
  <c r="C40" i="8"/>
  <c r="C38" i="8"/>
  <c r="C36" i="8"/>
  <c r="C34" i="8"/>
  <c r="C32" i="8"/>
  <c r="C30" i="8"/>
  <c r="C51" i="8"/>
  <c r="C53" i="8"/>
  <c r="C49" i="8"/>
  <c r="C47" i="8"/>
  <c r="C45" i="8"/>
  <c r="C43" i="8"/>
  <c r="C41" i="8"/>
  <c r="C37" i="8"/>
  <c r="C31" i="8"/>
  <c r="C39" i="8"/>
  <c r="C35" i="8"/>
  <c r="C29" i="8"/>
  <c r="C33" i="8"/>
  <c r="F40" i="2"/>
  <c r="D36" i="7"/>
  <c r="K29" i="5"/>
  <c r="C41" i="2"/>
  <c r="D41" i="2"/>
  <c r="H13" i="5"/>
  <c r="H14" i="5" s="1"/>
  <c r="H15" i="5" s="1"/>
  <c r="H24" i="5" s="1"/>
  <c r="D40" i="7"/>
  <c r="D42" i="7"/>
  <c r="C41" i="7"/>
  <c r="B23" i="6" s="1"/>
  <c r="G41" i="2"/>
  <c r="C28" i="8"/>
  <c r="C26" i="8"/>
  <c r="C24" i="8"/>
  <c r="C22" i="8"/>
  <c r="C20" i="8"/>
  <c r="C18" i="8"/>
  <c r="C16" i="8"/>
  <c r="C14" i="8"/>
  <c r="C12" i="8"/>
  <c r="C10" i="8"/>
  <c r="C7" i="8"/>
  <c r="C5" i="8"/>
  <c r="C3" i="8"/>
  <c r="C8" i="8"/>
  <c r="C23" i="8"/>
  <c r="C15" i="8"/>
  <c r="C17" i="8"/>
  <c r="C25" i="8"/>
  <c r="C4" i="8"/>
  <c r="C27" i="8"/>
  <c r="C19" i="8"/>
  <c r="C11" i="8"/>
  <c r="C6" i="8"/>
  <c r="C21" i="8"/>
  <c r="C13" i="8"/>
  <c r="C9" i="8"/>
  <c r="H6" i="5"/>
  <c r="B28" i="6"/>
  <c r="B35" i="6" s="1"/>
  <c r="B30" i="6"/>
  <c r="C40" i="7"/>
  <c r="C42" i="7"/>
  <c r="H22" i="5" l="1"/>
  <c r="B62" i="8"/>
  <c r="B60" i="8"/>
  <c r="B26" i="6"/>
  <c r="B31" i="6"/>
  <c r="D36" i="6" s="1"/>
  <c r="B32" i="6"/>
  <c r="F36" i="6" s="1"/>
  <c r="B61" i="8"/>
  <c r="B59" i="8"/>
  <c r="L25" i="5" l="1"/>
  <c r="H2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E46" authorId="0" shapeId="0" xr:uid="{B8875DA7-640E-1C4E-BC34-7E8F85D54EE1}">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E47" authorId="0" shapeId="0" xr:uid="{FFEFFB91-C5FB-0641-A2D4-D6C2B30A873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E48" authorId="0" shapeId="0" xr:uid="{80E1B352-B12B-A44C-85CC-19AE83906CC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E49" authorId="0" shapeId="0" xr:uid="{12CE5D83-7918-A44B-A50B-A7413BFF36C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E50" authorId="0" shapeId="0" xr:uid="{5F498917-6FF7-6842-8D00-601DF91CD03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
  </authors>
  <commentList>
    <comment ref="H3" authorId="0" shapeId="0" xr:uid="{79DD7C44-05D7-0C48-916F-7559CB516BB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unit_tests:
</t>
        </r>
      </text>
    </comment>
    <comment ref="H5" authorId="0" shapeId="0" xr:uid="{718A28BD-C778-9045-8BB5-D3206838126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unit_tests:</t>
        </r>
      </text>
    </comment>
    <comment ref="H6" authorId="0" shapeId="0" xr:uid="{EBA853DB-3558-0A4E-8AD0-3C3C76D3F59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unit_tests:</t>
        </r>
      </text>
    </comment>
    <comment ref="H9" authorId="0" shapeId="0" xr:uid="{A56C5C67-657A-1046-BDC4-1B0B65CD441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unit_tests:</t>
        </r>
      </text>
    </comment>
    <comment ref="H10" authorId="0" shapeId="0" xr:uid="{28205C89-75E8-0749-A186-2D4DF3700E5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unit_tests:
</t>
        </r>
      </text>
    </comment>
    <comment ref="H11" authorId="0" shapeId="0" xr:uid="{B58F052F-92CE-1740-9E6A-D51C25907DE1}">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unit_tests:</t>
        </r>
      </text>
    </comment>
    <comment ref="H12" authorId="0" shapeId="0" xr:uid="{6CCCDB59-5F70-4744-B63F-830A888FBB22}">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unit_tests:</t>
        </r>
      </text>
    </comment>
    <comment ref="H21" authorId="1" shapeId="0" xr:uid="{00000000-0006-0000-0400-000001000000}">
      <text>
        <r>
          <rPr>
            <sz val="10"/>
            <color rgb="FF000000"/>
            <rFont val="Arial"/>
          </rPr>
          <t xml:space="preserve">Use large/small numbers to represent positive/negative infinity; e.g., -10000 and +10000.
</t>
        </r>
      </text>
    </comment>
    <comment ref="I25" authorId="1" shapeId="0" xr:uid="{00000000-0006-0000-0400-000002000000}">
      <text>
        <r>
          <rPr>
            <sz val="10"/>
            <color rgb="FF000000"/>
            <rFont val="Arial"/>
          </rPr>
          <t>Enter a percentage here</t>
        </r>
      </text>
    </comment>
    <comment ref="L25" authorId="1" shapeId="0" xr:uid="{00000000-0006-0000-0400-000003000000}">
      <text>
        <r>
          <rPr>
            <sz val="10"/>
            <color rgb="FF000000"/>
            <rFont val="Arial"/>
          </rPr>
          <t>Enter a number</t>
        </r>
      </text>
    </comment>
    <comment ref="L26" authorId="1" shapeId="0" xr:uid="{00000000-0006-0000-0400-000004000000}">
      <text>
        <r>
          <rPr>
            <sz val="10"/>
            <color rgb="FF000000"/>
            <rFont val="Arial"/>
          </rPr>
          <t>Enter a number</t>
        </r>
      </text>
    </comment>
    <comment ref="N26" authorId="1" shapeId="0" xr:uid="{00000000-0006-0000-0400-000005000000}">
      <text>
        <r>
          <rPr>
            <sz val="10"/>
            <color rgb="FF000000"/>
            <rFont val="Arial"/>
          </rPr>
          <t>Enter a number</t>
        </r>
      </text>
    </comment>
    <comment ref="K29" authorId="1" shapeId="0" xr:uid="{00000000-0006-0000-0400-000006000000}">
      <text>
        <r>
          <rPr>
            <sz val="10"/>
            <color rgb="FF000000"/>
            <rFont val="Arial"/>
          </rPr>
          <t>Enter a number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500-000001000000}">
      <text>
        <r>
          <rPr>
            <sz val="10"/>
            <color rgb="FF000000"/>
            <rFont val="Arial"/>
          </rPr>
          <t>Enter a number</t>
        </r>
      </text>
    </comment>
    <comment ref="D9" authorId="0" shapeId="0" xr:uid="{00000000-0006-0000-0500-000002000000}">
      <text>
        <r>
          <rPr>
            <sz val="10"/>
            <color rgb="FF000000"/>
            <rFont val="Arial"/>
          </rPr>
          <t>Enter a number</t>
        </r>
      </text>
    </comment>
    <comment ref="B19" authorId="0" shapeId="0" xr:uid="{00000000-0006-0000-0500-000003000000}">
      <text>
        <r>
          <rPr>
            <sz val="10"/>
            <color rgb="FF000000"/>
            <rFont val="Arial"/>
          </rPr>
          <t xml:space="preserve">Use the TTEST function with appropriate parameters. This function returns the p-value of the t-test. </t>
        </r>
      </text>
    </comment>
    <comment ref="B30" authorId="0" shapeId="0" xr:uid="{00000000-0006-0000-0500-000004000000}">
      <text>
        <r>
          <rPr>
            <sz val="10"/>
            <color rgb="FF000000"/>
            <rFont val="Arial"/>
          </rPr>
          <t>You can use TINV function for critical t-value --  this should equal the observed t-statistic</t>
        </r>
      </text>
    </comment>
    <comment ref="B35" authorId="0" shapeId="0" xr:uid="{00000000-0006-0000-0500-000005000000}">
      <text>
        <r>
          <rPr>
            <sz val="10"/>
            <color rgb="FF000000"/>
            <rFont val="Arial"/>
          </rPr>
          <t>Enter a percentage here</t>
        </r>
      </text>
    </comment>
    <comment ref="D36" authorId="0" shapeId="0" xr:uid="{00000000-0006-0000-0500-000006000000}">
      <text>
        <r>
          <rPr>
            <sz val="10"/>
            <color rgb="FF000000"/>
            <rFont val="Arial"/>
          </rPr>
          <t>Enter a number</t>
        </r>
      </text>
    </comment>
    <comment ref="F36" authorId="0" shapeId="0" xr:uid="{00000000-0006-0000-0500-000007000000}">
      <text>
        <r>
          <rPr>
            <sz val="10"/>
            <color rgb="FF000000"/>
            <rFont val="Arial"/>
          </rPr>
          <t>Enter a number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600-000001000000}">
      <text>
        <r>
          <rPr>
            <sz val="10"/>
            <color rgb="FF000000"/>
            <rFont val="Arial"/>
          </rPr>
          <t>Use base e, or the LN function.</t>
        </r>
      </text>
    </comment>
    <comment ref="G3" authorId="0" shapeId="0" xr:uid="{00000000-0006-0000-0600-000002000000}">
      <text>
        <r>
          <rPr>
            <sz val="10"/>
            <color rgb="FF000000"/>
            <rFont val="Arial"/>
          </rPr>
          <t>Use base e, or the LN function.</t>
        </r>
      </text>
    </comment>
  </commentList>
</comments>
</file>

<file path=xl/sharedStrings.xml><?xml version="1.0" encoding="utf-8"?>
<sst xmlns="http://schemas.openxmlformats.org/spreadsheetml/2006/main" count="355" uniqueCount="174">
  <si>
    <t>DO NOT MODIFY THE NEXT ROW</t>
  </si>
  <si>
    <t>VERSION CODE</t>
  </si>
  <si>
    <t>M98</t>
  </si>
  <si>
    <t>Verify version code by copying and pasting these cells to the same location in student submission and then deleting (result should be OK)</t>
  </si>
  <si>
    <t>Case #</t>
  </si>
  <si>
    <t>Group</t>
  </si>
  <si>
    <t>%TP</t>
  </si>
  <si>
    <t>#Defects</t>
  </si>
  <si>
    <t>Solo</t>
  </si>
  <si>
    <t>Pair</t>
  </si>
  <si>
    <t>#Solos Total</t>
  </si>
  <si>
    <t>#Pairs Total</t>
  </si>
  <si>
    <t>Total Subjects</t>
  </si>
  <si>
    <t>H128</t>
  </si>
  <si>
    <t>Sample Size (n)</t>
  </si>
  <si>
    <t>USE SAMPLE STANDARD DEVIATION STDEVA</t>
  </si>
  <si>
    <t>Mean</t>
  </si>
  <si>
    <t>CAUTION: STDEVA MAY TREAT TEXT VALUES AS 0</t>
  </si>
  <si>
    <t>Std. Dev.</t>
  </si>
  <si>
    <t>Skewness</t>
  </si>
  <si>
    <t>Median</t>
  </si>
  <si>
    <t>Minimum</t>
  </si>
  <si>
    <t>Maximum</t>
  </si>
  <si>
    <t>Lower Quartile Value</t>
  </si>
  <si>
    <t>Upper Quartile Value</t>
  </si>
  <si>
    <t>Lower Outlier Limit</t>
  </si>
  <si>
    <t>Upper Outlier Limit</t>
  </si>
  <si>
    <t>Outlier Analysis</t>
  </si>
  <si>
    <t>Outliers are shown in red background in the above table</t>
  </si>
  <si>
    <t>List any outliers below, indicate whether you'll remove or keep them and give the reason:</t>
  </si>
  <si>
    <t>Variable</t>
  </si>
  <si>
    <t>Value</t>
  </si>
  <si>
    <t>Remove?</t>
  </si>
  <si>
    <t>Reason for removing or keeping the outlier</t>
  </si>
  <si>
    <t>Outlier 1</t>
  </si>
  <si>
    <t>No</t>
  </si>
  <si>
    <t>A rare but plausible value</t>
  </si>
  <si>
    <t>Outlier 2</t>
  </si>
  <si>
    <t>Outlier 3</t>
  </si>
  <si>
    <t>Outlier 4</t>
  </si>
  <si>
    <t>Outlier 5</t>
  </si>
  <si>
    <t>%TP is automated measure, no reason to suspect a measurement error</t>
  </si>
  <si>
    <t>Outlier 5 corresponds to Outlier 4 so if one is not removed, should not remove the other</t>
  </si>
  <si>
    <t xml:space="preserve">Don't forget to remove outliers by replacing those cells' values with "OMIT" if that's what you had decided. </t>
  </si>
  <si>
    <t xml:space="preserve">How do you expect %TP and #Defects to be related? </t>
  </si>
  <si>
    <t>Negatively Correlated</t>
  </si>
  <si>
    <t>Scatter Plot of %TP vs. #Defects</t>
  </si>
  <si>
    <t>Rank
%TP</t>
  </si>
  <si>
    <t>Rank
#Defects</t>
  </si>
  <si>
    <t>Correlations</t>
  </si>
  <si>
    <t>Pearson</t>
  </si>
  <si>
    <t>Spearman Rank</t>
  </si>
  <si>
    <t>Linear Regression</t>
  </si>
  <si>
    <t>Intercept</t>
  </si>
  <si>
    <t>Slope</t>
  </si>
  <si>
    <t>H0 (Null Hypothesis)</t>
  </si>
  <si>
    <t>Slope = 0</t>
  </si>
  <si>
    <t>H1 (Alt. Hypothesis)</t>
  </si>
  <si>
    <t>Slope &lt; 0</t>
  </si>
  <si>
    <t>Std. Err. of Estimate</t>
  </si>
  <si>
    <t>Std. Err. of Slope</t>
  </si>
  <si>
    <t>t-statistic for Slope</t>
  </si>
  <si>
    <t>Degrees of Freedom</t>
  </si>
  <si>
    <t>1 data pt omitted</t>
  </si>
  <si>
    <t>Confidence Level</t>
  </si>
  <si>
    <t>Significance Level</t>
  </si>
  <si>
    <t>Direction of Testing</t>
  </si>
  <si>
    <t>One</t>
  </si>
  <si>
    <t>-Sided</t>
  </si>
  <si>
    <t>Critical t-value</t>
  </si>
  <si>
    <t>use absolute value</t>
  </si>
  <si>
    <t>Lower Confidence Limit</t>
  </si>
  <si>
    <t>Upper Confidence Limit</t>
  </si>
  <si>
    <t>Significant (Confidence test)?</t>
  </si>
  <si>
    <t>These must agree</t>
  </si>
  <si>
    <t>Significant (t-test)?</t>
  </si>
  <si>
    <t>Confidence Statement</t>
  </si>
  <si>
    <t xml:space="preserve">We are </t>
  </si>
  <si>
    <t>sure that the slope of regression line is</t>
  </si>
  <si>
    <t>at most</t>
  </si>
  <si>
    <t>&lt;= Use this row for one-sided test</t>
  </si>
  <si>
    <t>Effect Size (R-squared)</t>
  </si>
  <si>
    <t>and</t>
  </si>
  <si>
    <t>&lt;= Use this row for two-sided test</t>
  </si>
  <si>
    <t>Effect Size Interpretation</t>
  </si>
  <si>
    <t>Large</t>
  </si>
  <si>
    <t xml:space="preserve">How many defects you would expect when only 15% the reference tests are passing?   </t>
  </si>
  <si>
    <t>Accept if rounded</t>
  </si>
  <si>
    <t>Overall Interpretation of Results</t>
  </si>
  <si>
    <t xml:space="preserve">%TP can reasonably reliably predict #Defects. R-squared indicates that a large amount of the variation in Y can be explained by the variation in X. The effect is highly statistically significant. These two variables are highly negatively correlated and appear to contain the same information. However there is no reason to believe that there is a causal relationship between %TP and #Defects. They are likely to be both influenced by the same underlying factors (skill, experience, use of pair programming) although we can predict one using the other. They are both proxies for quality of a software product. </t>
  </si>
  <si>
    <t>Include comment about causality between #Defects and %TP.</t>
  </si>
  <si>
    <t xml:space="preserve">Std. Dev. </t>
  </si>
  <si>
    <t>Is there a quality difference between the output of solo and pair programmers?</t>
  </si>
  <si>
    <t xml:space="preserve">H0 (Null Hypothesis) </t>
  </si>
  <si>
    <t>Informal</t>
  </si>
  <si>
    <t xml:space="preserve">There is </t>
  </si>
  <si>
    <t>no</t>
  </si>
  <si>
    <t>quality difference between solo and pair programmers.</t>
  </si>
  <si>
    <t>Formal</t>
  </si>
  <si>
    <t>Mean(%TP_Pair) - Mean(%TP_Solo)</t>
  </si>
  <si>
    <t>equals</t>
  </si>
  <si>
    <t>a</t>
  </si>
  <si>
    <t>does not equal</t>
  </si>
  <si>
    <t>Two</t>
  </si>
  <si>
    <t>Assumptions</t>
  </si>
  <si>
    <t>Need to check or not?</t>
  </si>
  <si>
    <t>Appears to be satisfied?</t>
  </si>
  <si>
    <t>Base normality assessment only on skewness and visual inspection of histogram shape (approximately bell-shaped or not)</t>
  </si>
  <si>
    <t>Randomness</t>
  </si>
  <si>
    <t>Yes</t>
  </si>
  <si>
    <t>Normality</t>
  </si>
  <si>
    <t>Normality after Log Transform (if applicable)</t>
  </si>
  <si>
    <t>Not Applicable</t>
  </si>
  <si>
    <t xml:space="preserve">If normality not satisfied, use Log transform for testing? </t>
  </si>
  <si>
    <t>t-Test Type</t>
  </si>
  <si>
    <t>Independent Samples Equal Variance</t>
  </si>
  <si>
    <t>t-Test p-value</t>
  </si>
  <si>
    <t xml:space="preserve">Reject H0? </t>
  </si>
  <si>
    <t>Diff. between Means for %TP</t>
  </si>
  <si>
    <t>Cohen's d</t>
  </si>
  <si>
    <t>Interpretation</t>
  </si>
  <si>
    <t>Effect Size of Diff. between Means for %TP</t>
  </si>
  <si>
    <t>Small</t>
  </si>
  <si>
    <t>Confidence Level for p-value</t>
  </si>
  <si>
    <t>these are computed for Diff. between Means</t>
  </si>
  <si>
    <t>ACCEPT IF T-VAL AND LIMITS ARE CALCULATED FOR 95% CONFIDENCE LEVEL USING TINV(.05, DoF)</t>
  </si>
  <si>
    <t xml:space="preserve">For unequal variances / small sample, DoF can be calculated using the formula: </t>
  </si>
  <si>
    <t>Critical t-value for Confidence Level</t>
  </si>
  <si>
    <t>If DoF between 48 and 49, accepted as correct</t>
  </si>
  <si>
    <t>Confidence Statement for Difference between Means</t>
  </si>
  <si>
    <t xml:space="preserve">sure that: </t>
  </si>
  <si>
    <t xml:space="preserve">the quality difference between solo and pair programmers is between </t>
  </si>
  <si>
    <t>percent.</t>
  </si>
  <si>
    <t xml:space="preserve">There appears to be no significant or large difference between Solo and Pair programmers. We cannot reject the null hypothesis. The magnitude of the effect is small and the differences between the mean quality of the two groups' outputs is not statistically significant at all. Because we sampled the whole organization in a random way, if we could reject the null hypothesis, the results would generalize to the whole population of the developers in the organization. However with the current result, we just don't know. Hopefully, we have eliminated the effect of individual differences (skill levels, experience) by having a large enough sample. It is possible that the sample is biased because there was some degree of self-selection involved, and those who accepted to be part of the study could be the people who are more motivated to try new things. But given the insignificant, small effect, this was highly unlikely. This experiment was performed with a single small programming task. We don't know whether the results would be similar with larger, more complex tasks. </t>
  </si>
  <si>
    <t xml:space="preserve">Don't forget to remove outliers by replacing those cells's values with "OMIT" if that's what you had decided. </t>
  </si>
  <si>
    <t>Histograms</t>
  </si>
  <si>
    <t>Log(%TP)</t>
  </si>
  <si>
    <t>FTEST for equality between standard deviations</t>
  </si>
  <si>
    <t>Pooled Std. Dev.</t>
  </si>
  <si>
    <t>Diff. between Means</t>
  </si>
  <si>
    <t>Std. Err. of the Diff.</t>
  </si>
  <si>
    <t>Solo %TP</t>
  </si>
  <si>
    <t>StdDev</t>
  </si>
  <si>
    <t>Var</t>
  </si>
  <si>
    <t>% Tests Passing</t>
  </si>
  <si>
    <t># Defects</t>
  </si>
  <si>
    <t>Log %TP</t>
  </si>
  <si>
    <t>log X</t>
  </si>
  <si>
    <t>X</t>
  </si>
  <si>
    <t>Pair %TP</t>
  </si>
  <si>
    <t>Err</t>
  </si>
  <si>
    <t>Solo Total</t>
  </si>
  <si>
    <t>Pair Total</t>
  </si>
  <si>
    <t>Solo Average</t>
  </si>
  <si>
    <t>Pair Average</t>
  </si>
  <si>
    <t>Solo Std Dev</t>
  </si>
  <si>
    <t>Pair Std Dev</t>
  </si>
  <si>
    <t>Seq</t>
  </si>
  <si>
    <t>Sheetname</t>
  </si>
  <si>
    <t>Summary</t>
  </si>
  <si>
    <t>Cell</t>
  </si>
  <si>
    <t>E46</t>
  </si>
  <si>
    <t>E47</t>
  </si>
  <si>
    <t>E48</t>
  </si>
  <si>
    <t>E49</t>
  </si>
  <si>
    <t>E50</t>
  </si>
  <si>
    <t>Relationships</t>
  </si>
  <si>
    <t>H9</t>
  </si>
  <si>
    <t>H10</t>
  </si>
  <si>
    <t>H11</t>
  </si>
  <si>
    <t>H12</t>
  </si>
  <si>
    <t>H3</t>
  </si>
  <si>
    <t>H5</t>
  </si>
  <si>
    <t>H6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</si>
</sst>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00000"/>
    <numFmt numFmtId="167" formatCode="#,##0.0000"/>
  </numFmts>
  <fonts count="15">
    <font>
      <sz val="10"/>
      <color rgb="FF000000"/>
      <name val="Arial"/>
    </font>
    <font>
      <sz val="10"/>
      <color rgb="FFFF0000"/>
      <name val="Arial"/>
    </font>
    <font>
      <sz val="10"/>
      <name val="Arial"/>
    </font>
    <font>
      <sz val="10"/>
      <name val="Arial"/>
    </font>
    <font>
      <sz val="10"/>
      <color rgb="FF000000"/>
      <name val="Arial"/>
    </font>
    <font>
      <sz val="10"/>
      <color rgb="FFFF0000"/>
      <name val="Arial"/>
    </font>
    <font>
      <sz val="11"/>
      <color rgb="FF000000"/>
      <name val="Inconsolata"/>
    </font>
    <font>
      <sz val="10"/>
      <color rgb="FFFFFFFF"/>
      <name val="Arial"/>
    </font>
    <font>
      <b/>
      <sz val="10"/>
      <name val="Arial"/>
    </font>
    <font>
      <sz val="9"/>
      <name val="Arial"/>
    </font>
    <font>
      <i/>
      <sz val="10"/>
      <name val="Arial"/>
    </font>
    <font>
      <sz val="10"/>
      <color rgb="FF000000"/>
      <name val="Arial"/>
    </font>
    <font>
      <sz val="11"/>
      <color rgb="FF777777"/>
      <name val="Inconsolata"/>
    </font>
    <font>
      <sz val="11"/>
      <color rgb="FFFF0000"/>
      <name val="Inconsolata"/>
    </font>
    <font>
      <sz val="10"/>
      <color rgb="FF000000"/>
      <name val="Tahoma"/>
      <family val="2"/>
    </font>
  </fonts>
  <fills count="8">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D9D9D9"/>
        <bgColor rgb="FFD9D9D9"/>
      </patternFill>
    </fill>
    <fill>
      <patternFill patternType="solid">
        <fgColor rgb="FFB7B7B7"/>
        <bgColor rgb="FFB7B7B7"/>
      </patternFill>
    </fill>
    <fill>
      <patternFill patternType="solid">
        <fgColor rgb="FFFFFF00"/>
        <bgColor rgb="FFFFFF00"/>
      </patternFill>
    </fill>
    <fill>
      <patternFill patternType="solid">
        <fgColor rgb="FFFF0000"/>
        <bgColor rgb="FFFF0000"/>
      </patternFill>
    </fill>
  </fills>
  <borders count="1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28">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0" xfId="0" applyFont="1" applyAlignment="1"/>
    <xf numFmtId="0" fontId="3" fillId="0" borderId="0" xfId="0" applyFont="1" applyAlignment="1">
      <alignment horizontal="center"/>
    </xf>
    <xf numFmtId="0" fontId="3"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applyAlignment="1">
      <alignment horizontal="right"/>
    </xf>
    <xf numFmtId="0" fontId="1" fillId="0" borderId="0" xfId="0" applyFont="1" applyAlignment="1"/>
    <xf numFmtId="0" fontId="4" fillId="2" borderId="0" xfId="0" applyFont="1" applyFill="1" applyAlignment="1"/>
    <xf numFmtId="0" fontId="2" fillId="0" borderId="1" xfId="0" applyFont="1" applyBorder="1" applyAlignment="1"/>
    <xf numFmtId="0" fontId="5" fillId="0" borderId="0" xfId="0" applyFont="1" applyAlignment="1">
      <alignment horizontal="right"/>
    </xf>
    <xf numFmtId="0" fontId="5" fillId="0" borderId="0" xfId="0" applyFont="1" applyAlignment="1"/>
    <xf numFmtId="0" fontId="3" fillId="0" borderId="0" xfId="0" applyFont="1" applyAlignment="1">
      <alignment wrapText="1"/>
    </xf>
    <xf numFmtId="0" fontId="3" fillId="0" borderId="0" xfId="0" applyFont="1" applyAlignment="1">
      <alignment horizontal="right"/>
    </xf>
    <xf numFmtId="0" fontId="3" fillId="0" borderId="2" xfId="0" applyFont="1" applyBorder="1" applyAlignment="1"/>
    <xf numFmtId="0" fontId="3" fillId="0" borderId="2" xfId="0" applyFont="1" applyBorder="1" applyAlignment="1">
      <alignment wrapText="1"/>
    </xf>
    <xf numFmtId="0" fontId="3" fillId="0" borderId="2" xfId="0" applyFont="1" applyBorder="1" applyAlignment="1">
      <alignment horizontal="center"/>
    </xf>
    <xf numFmtId="0" fontId="6" fillId="3" borderId="2" xfId="0" applyFont="1" applyFill="1" applyBorder="1" applyAlignment="1">
      <alignment horizontal="left"/>
    </xf>
    <xf numFmtId="0" fontId="3" fillId="0" borderId="2" xfId="0" applyFont="1" applyBorder="1"/>
    <xf numFmtId="0" fontId="2" fillId="0" borderId="0" xfId="0" applyFont="1" applyAlignment="1">
      <alignment horizontal="right"/>
    </xf>
    <xf numFmtId="0" fontId="2" fillId="0" borderId="0" xfId="0" applyFont="1" applyAlignment="1"/>
    <xf numFmtId="0" fontId="2" fillId="0" borderId="0" xfId="0" applyFont="1" applyAlignment="1"/>
    <xf numFmtId="0" fontId="2" fillId="0" borderId="0" xfId="0" applyFont="1" applyAlignment="1"/>
    <xf numFmtId="0" fontId="6" fillId="3" borderId="2" xfId="0" applyFont="1" applyFill="1" applyBorder="1" applyAlignment="1">
      <alignment horizontal="left"/>
    </xf>
    <xf numFmtId="0" fontId="3" fillId="0" borderId="2" xfId="0" applyFont="1" applyBorder="1"/>
    <xf numFmtId="0" fontId="7" fillId="0" borderId="0" xfId="0" applyFont="1" applyAlignment="1"/>
    <xf numFmtId="0" fontId="7" fillId="3" borderId="0" xfId="0" applyFont="1" applyFill="1" applyAlignment="1"/>
    <xf numFmtId="0" fontId="3" fillId="0" borderId="2" xfId="0" applyFont="1" applyBorder="1" applyAlignment="1">
      <alignment horizontal="right"/>
    </xf>
    <xf numFmtId="0" fontId="3" fillId="6" borderId="2" xfId="0" applyFont="1" applyFill="1" applyBorder="1"/>
    <xf numFmtId="0" fontId="1" fillId="0" borderId="1" xfId="0" applyFont="1" applyBorder="1" applyAlignment="1"/>
    <xf numFmtId="4" fontId="3" fillId="6" borderId="2" xfId="0" applyNumberFormat="1" applyFont="1" applyFill="1" applyBorder="1"/>
    <xf numFmtId="4" fontId="3" fillId="0" borderId="0" xfId="0" applyNumberFormat="1" applyFont="1"/>
    <xf numFmtId="4" fontId="3" fillId="6" borderId="2" xfId="0" applyNumberFormat="1" applyFont="1" applyFill="1" applyBorder="1" applyAlignment="1"/>
    <xf numFmtId="4" fontId="3" fillId="0" borderId="0" xfId="0" applyNumberFormat="1" applyFont="1" applyAlignment="1"/>
    <xf numFmtId="4" fontId="3" fillId="0" borderId="3" xfId="0" applyNumberFormat="1" applyFont="1" applyBorder="1"/>
    <xf numFmtId="4" fontId="3" fillId="0" borderId="2" xfId="0" applyNumberFormat="1" applyFont="1" applyBorder="1"/>
    <xf numFmtId="0" fontId="8" fillId="0" borderId="0" xfId="0" applyFont="1" applyAlignment="1"/>
    <xf numFmtId="0" fontId="10" fillId="0" borderId="0" xfId="0" applyFont="1" applyAlignment="1"/>
    <xf numFmtId="0" fontId="3" fillId="6" borderId="2" xfId="0" applyFont="1" applyFill="1" applyBorder="1" applyAlignment="1"/>
    <xf numFmtId="0" fontId="3" fillId="0" borderId="0" xfId="0" applyFont="1"/>
    <xf numFmtId="0" fontId="9" fillId="0" borderId="0" xfId="0" applyFont="1" applyAlignment="1">
      <alignment horizontal="left"/>
    </xf>
    <xf numFmtId="0" fontId="8" fillId="0" borderId="0" xfId="0" applyFont="1" applyAlignment="1">
      <alignment horizontal="center"/>
    </xf>
    <xf numFmtId="0" fontId="3" fillId="0" borderId="0" xfId="0" applyFont="1" applyAlignment="1">
      <alignment wrapText="1"/>
    </xf>
    <xf numFmtId="0" fontId="3" fillId="0" borderId="0" xfId="0" applyFont="1" applyAlignment="1">
      <alignment horizontal="right"/>
    </xf>
    <xf numFmtId="0" fontId="3" fillId="0" borderId="2" xfId="0" applyFont="1" applyBorder="1" applyAlignment="1">
      <alignment wrapText="1"/>
    </xf>
    <xf numFmtId="0" fontId="8" fillId="0" borderId="0" xfId="0" applyFont="1" applyAlignment="1">
      <alignment horizontal="left"/>
    </xf>
    <xf numFmtId="164" fontId="3" fillId="6" borderId="2" xfId="0" applyNumberFormat="1" applyFont="1" applyFill="1" applyBorder="1"/>
    <xf numFmtId="0" fontId="3" fillId="6" borderId="2" xfId="0" applyFont="1" applyFill="1" applyBorder="1" applyAlignment="1">
      <alignment horizontal="right"/>
    </xf>
    <xf numFmtId="0" fontId="3" fillId="0" borderId="0" xfId="0" applyFont="1" applyAlignment="1">
      <alignment horizontal="left"/>
    </xf>
    <xf numFmtId="2" fontId="3" fillId="6" borderId="2" xfId="0" applyNumberFormat="1" applyFont="1" applyFill="1" applyBorder="1"/>
    <xf numFmtId="0" fontId="3" fillId="6" borderId="3" xfId="0" applyFont="1" applyFill="1" applyBorder="1" applyAlignment="1">
      <alignment horizontal="right"/>
    </xf>
    <xf numFmtId="0" fontId="3" fillId="0" borderId="5" xfId="0" applyFont="1" applyBorder="1" applyAlignment="1"/>
    <xf numFmtId="0" fontId="9" fillId="0" borderId="0" xfId="0" applyFont="1" applyAlignment="1"/>
    <xf numFmtId="0" fontId="3" fillId="0" borderId="2" xfId="0" applyFont="1" applyBorder="1" applyAlignment="1">
      <alignment horizontal="right"/>
    </xf>
    <xf numFmtId="0" fontId="3" fillId="0" borderId="3" xfId="0" applyFont="1" applyBorder="1" applyAlignment="1">
      <alignment horizontal="right"/>
    </xf>
    <xf numFmtId="9" fontId="3" fillId="6" borderId="4" xfId="0" applyNumberFormat="1" applyFont="1" applyFill="1" applyBorder="1"/>
    <xf numFmtId="0" fontId="3" fillId="0" borderId="4" xfId="0" applyFont="1" applyBorder="1" applyAlignment="1">
      <alignment horizontal="center"/>
    </xf>
    <xf numFmtId="0" fontId="3" fillId="6" borderId="4" xfId="0" applyFont="1" applyFill="1" applyBorder="1" applyAlignment="1">
      <alignment horizontal="center"/>
    </xf>
    <xf numFmtId="164" fontId="3" fillId="6" borderId="5" xfId="0" applyNumberFormat="1" applyFont="1" applyFill="1" applyBorder="1" applyAlignment="1">
      <alignment horizontal="center"/>
    </xf>
    <xf numFmtId="0" fontId="3" fillId="6" borderId="3" xfId="0" applyFont="1" applyFill="1" applyBorder="1" applyAlignment="1">
      <alignment horizontal="center"/>
    </xf>
    <xf numFmtId="0" fontId="3" fillId="6" borderId="5" xfId="0" applyFont="1" applyFill="1" applyBorder="1" applyAlignment="1">
      <alignment horizontal="center"/>
    </xf>
    <xf numFmtId="0" fontId="2" fillId="0" borderId="4" xfId="0" applyFont="1" applyBorder="1" applyAlignment="1"/>
    <xf numFmtId="165" fontId="3" fillId="6" borderId="2" xfId="0" applyNumberFormat="1" applyFont="1" applyFill="1" applyBorder="1"/>
    <xf numFmtId="0" fontId="8" fillId="0" borderId="0" xfId="0" applyFont="1" applyAlignment="1">
      <alignment horizontal="right"/>
    </xf>
    <xf numFmtId="0" fontId="3" fillId="0" borderId="7" xfId="0" applyFont="1" applyBorder="1"/>
    <xf numFmtId="0" fontId="3" fillId="0" borderId="8" xfId="0" applyFont="1" applyBorder="1"/>
    <xf numFmtId="0" fontId="11" fillId="6" borderId="4" xfId="0" applyFont="1" applyFill="1" applyBorder="1" applyAlignment="1">
      <alignment horizontal="center"/>
    </xf>
    <xf numFmtId="0" fontId="11" fillId="3" borderId="0" xfId="0" applyFont="1" applyFill="1" applyAlignment="1">
      <alignment horizontal="left"/>
    </xf>
    <xf numFmtId="0" fontId="3" fillId="0" borderId="3" xfId="0" applyFont="1" applyBorder="1" applyAlignment="1">
      <alignment horizontal="center"/>
    </xf>
    <xf numFmtId="0" fontId="3" fillId="6" borderId="13" xfId="0" applyFont="1" applyFill="1" applyBorder="1" applyAlignment="1">
      <alignment horizontal="left"/>
    </xf>
    <xf numFmtId="0" fontId="3" fillId="0" borderId="0" xfId="0" applyFont="1" applyAlignment="1">
      <alignment horizontal="left"/>
    </xf>
    <xf numFmtId="0" fontId="3" fillId="0" borderId="0" xfId="0" applyFont="1" applyAlignment="1">
      <alignment horizontal="center"/>
    </xf>
    <xf numFmtId="0" fontId="3" fillId="0" borderId="0" xfId="0" applyFont="1" applyAlignment="1">
      <alignment horizontal="right" wrapText="1"/>
    </xf>
    <xf numFmtId="167" fontId="3" fillId="0" borderId="2" xfId="0" applyNumberFormat="1" applyFont="1" applyBorder="1"/>
    <xf numFmtId="0" fontId="3" fillId="6" borderId="2" xfId="0" applyFont="1" applyFill="1" applyBorder="1" applyAlignment="1">
      <alignment horizontal="left"/>
    </xf>
    <xf numFmtId="0" fontId="12" fillId="3" borderId="0" xfId="0" applyFont="1" applyFill="1"/>
    <xf numFmtId="166" fontId="3" fillId="6" borderId="2" xfId="0" applyNumberFormat="1" applyFont="1" applyFill="1" applyBorder="1" applyAlignment="1"/>
    <xf numFmtId="0" fontId="13" fillId="3" borderId="0" xfId="0" applyFont="1" applyFill="1" applyAlignment="1">
      <alignment horizontal="left"/>
    </xf>
    <xf numFmtId="0" fontId="3" fillId="0" borderId="6" xfId="0" applyFont="1" applyBorder="1" applyAlignment="1">
      <alignment horizontal="right"/>
    </xf>
    <xf numFmtId="10" fontId="3" fillId="6" borderId="7" xfId="0" applyNumberFormat="1" applyFont="1" applyFill="1" applyBorder="1" applyAlignment="1">
      <alignment horizontal="center"/>
    </xf>
    <xf numFmtId="0" fontId="3" fillId="0" borderId="7" xfId="0" applyFont="1" applyBorder="1" applyAlignment="1">
      <alignment horizontal="left"/>
    </xf>
    <xf numFmtId="2" fontId="3" fillId="6" borderId="12" xfId="0" applyNumberFormat="1" applyFont="1" applyFill="1" applyBorder="1" applyAlignment="1">
      <alignment horizontal="center"/>
    </xf>
    <xf numFmtId="0" fontId="3" fillId="0" borderId="12" xfId="0" applyFont="1" applyBorder="1" applyAlignment="1">
      <alignment horizontal="center"/>
    </xf>
    <xf numFmtId="4" fontId="3" fillId="6" borderId="12" xfId="0" applyNumberFormat="1" applyFont="1" applyFill="1" applyBorder="1" applyAlignment="1">
      <alignment horizontal="center"/>
    </xf>
    <xf numFmtId="0" fontId="3" fillId="0" borderId="13" xfId="0" applyFont="1" applyBorder="1" applyAlignment="1"/>
    <xf numFmtId="4" fontId="3" fillId="6" borderId="2" xfId="0" applyNumberFormat="1" applyFont="1" applyFill="1" applyBorder="1" applyAlignment="1">
      <alignment horizontal="right"/>
    </xf>
    <xf numFmtId="0" fontId="5" fillId="0" borderId="0" xfId="0" applyFont="1" applyAlignment="1">
      <alignment horizontal="left"/>
    </xf>
    <xf numFmtId="4" fontId="2" fillId="0" borderId="2" xfId="0" applyNumberFormat="1" applyFont="1" applyBorder="1" applyAlignment="1"/>
    <xf numFmtId="4" fontId="2" fillId="0" borderId="5" xfId="0" applyNumberFormat="1" applyFont="1" applyBorder="1" applyAlignment="1"/>
    <xf numFmtId="4" fontId="6" fillId="3" borderId="0" xfId="0" applyNumberFormat="1" applyFont="1" applyFill="1"/>
    <xf numFmtId="0" fontId="6" fillId="3" borderId="0" xfId="0" applyFont="1" applyFill="1"/>
    <xf numFmtId="0" fontId="6" fillId="3" borderId="0" xfId="0" applyFont="1" applyFill="1"/>
    <xf numFmtId="0" fontId="6" fillId="3" borderId="0" xfId="0" applyFont="1" applyFill="1" applyAlignment="1">
      <alignment horizontal="left"/>
    </xf>
    <xf numFmtId="0" fontId="3" fillId="0" borderId="3" xfId="0" applyFont="1" applyBorder="1" applyAlignment="1">
      <alignment horizontal="center"/>
    </xf>
    <xf numFmtId="0" fontId="3" fillId="0" borderId="4" xfId="0" applyFont="1" applyBorder="1"/>
    <xf numFmtId="0" fontId="3" fillId="0" borderId="5" xfId="0" applyFont="1" applyBorder="1"/>
    <xf numFmtId="0" fontId="3" fillId="4" borderId="0" xfId="0" applyFont="1" applyFill="1" applyAlignment="1">
      <alignment horizontal="center"/>
    </xf>
    <xf numFmtId="0" fontId="0" fillId="0" borderId="0" xfId="0" applyFont="1" applyAlignment="1"/>
    <xf numFmtId="0" fontId="3" fillId="5" borderId="0" xfId="0" applyFont="1" applyFill="1" applyAlignment="1">
      <alignment horizontal="center"/>
    </xf>
    <xf numFmtId="0" fontId="3" fillId="0" borderId="0" xfId="0" applyFont="1" applyAlignment="1">
      <alignment horizontal="right"/>
    </xf>
    <xf numFmtId="0" fontId="9" fillId="7" borderId="0" xfId="0" applyFont="1" applyFill="1" applyAlignment="1"/>
    <xf numFmtId="0" fontId="3" fillId="0" borderId="3" xfId="0" applyFont="1" applyBorder="1" applyAlignment="1"/>
    <xf numFmtId="0" fontId="3" fillId="6" borderId="3" xfId="0" applyFont="1" applyFill="1" applyBorder="1" applyAlignment="1"/>
    <xf numFmtId="0" fontId="3" fillId="0" borderId="0" xfId="0" applyFont="1" applyAlignment="1">
      <alignment horizontal="center"/>
    </xf>
    <xf numFmtId="0" fontId="8" fillId="0" borderId="0" xfId="0" applyFont="1" applyAlignment="1">
      <alignment horizontal="center"/>
    </xf>
    <xf numFmtId="0" fontId="8" fillId="0" borderId="0" xfId="0" applyFont="1" applyAlignment="1">
      <alignment horizontal="left"/>
    </xf>
    <xf numFmtId="0" fontId="3" fillId="6" borderId="0" xfId="0" applyFont="1" applyFill="1"/>
    <xf numFmtId="0" fontId="9" fillId="0" borderId="0" xfId="0" applyFont="1" applyAlignment="1">
      <alignment horizontal="center" vertical="center" wrapText="1"/>
    </xf>
    <xf numFmtId="0" fontId="3" fillId="6" borderId="6" xfId="0" applyFont="1" applyFill="1" applyBorder="1" applyAlignment="1">
      <alignment vertical="top"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0" xfId="0" applyFont="1" applyAlignment="1">
      <alignment wrapText="1"/>
    </xf>
    <xf numFmtId="166" fontId="3" fillId="6" borderId="3" xfId="0" applyNumberFormat="1" applyFont="1" applyFill="1" applyBorder="1"/>
    <xf numFmtId="0" fontId="3" fillId="6" borderId="3" xfId="0" applyFont="1" applyFill="1" applyBorder="1" applyAlignment="1">
      <alignment horizontal="right"/>
    </xf>
    <xf numFmtId="0" fontId="3" fillId="0" borderId="0" xfId="0" applyFont="1" applyAlignment="1">
      <alignment vertical="center" wrapText="1"/>
    </xf>
    <xf numFmtId="0" fontId="3" fillId="0" borderId="11" xfId="0" applyFont="1" applyBorder="1" applyAlignment="1">
      <alignment horizontal="center"/>
    </xf>
    <xf numFmtId="0" fontId="3" fillId="6" borderId="6" xfId="0" applyFont="1" applyFill="1" applyBorder="1" applyAlignment="1">
      <alignment wrapText="1"/>
    </xf>
    <xf numFmtId="0" fontId="11" fillId="3" borderId="4" xfId="0" applyFont="1" applyFill="1" applyBorder="1" applyAlignment="1">
      <alignment horizontal="left"/>
    </xf>
    <xf numFmtId="0" fontId="3" fillId="0" borderId="3" xfId="0" applyFont="1" applyBorder="1" applyAlignment="1">
      <alignment horizontal="left"/>
    </xf>
    <xf numFmtId="0" fontId="8" fillId="0" borderId="3" xfId="0" applyFont="1" applyBorder="1" applyAlignment="1">
      <alignment horizontal="center"/>
    </xf>
    <xf numFmtId="0" fontId="3" fillId="0" borderId="6" xfId="0" applyFont="1" applyBorder="1"/>
  </cellXfs>
  <cellStyles count="1">
    <cellStyle name="Normal" xfId="0" builtinId="0"/>
  </cellStyles>
  <dxfs count="10">
    <dxf>
      <fill>
        <patternFill patternType="solid">
          <fgColor rgb="FFB7E1CD"/>
          <bgColor rgb="FFB7E1CD"/>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latin typeface="Roboto"/>
              </a:defRPr>
            </a:pPr>
            <a:r>
              <a:rPr lang="en-US" sz="1600" b="1">
                <a:solidFill>
                  <a:srgbClr val="000000"/>
                </a:solidFill>
                <a:latin typeface="Roboto"/>
              </a:rPr>
              <a:t>Scatter Plot of %TP vs #Defects</a:t>
            </a:r>
          </a:p>
        </c:rich>
      </c:tx>
      <c:overlay val="0"/>
    </c:title>
    <c:autoTitleDeleted val="0"/>
    <c:plotArea>
      <c:layout/>
      <c:scatterChart>
        <c:scatterStyle val="lineMarker"/>
        <c:varyColors val="0"/>
        <c:ser>
          <c:idx val="0"/>
          <c:order val="0"/>
          <c:tx>
            <c:strRef>
              <c:f>Relationships!$D$4</c:f>
              <c:strCache>
                <c:ptCount val="1"/>
                <c:pt idx="0">
                  <c:v>#Defects</c:v>
                </c:pt>
              </c:strCache>
            </c:strRef>
          </c:tx>
          <c:spPr>
            <a:ln>
              <a:noFill/>
            </a:ln>
          </c:spPr>
          <c:marker>
            <c:symbol val="circle"/>
            <c:size val="7"/>
            <c:spPr>
              <a:solidFill>
                <a:srgbClr val="3366CC"/>
              </a:solidFill>
              <a:ln cmpd="sng">
                <a:solidFill>
                  <a:srgbClr val="3366CC"/>
                </a:solidFill>
              </a:ln>
            </c:spPr>
          </c:marker>
          <c:trendline>
            <c:name>Trendline for Data series 1</c:name>
            <c:spPr>
              <a:ln w="19050">
                <a:solidFill>
                  <a:srgbClr val="3366CC"/>
                </a:solidFill>
              </a:ln>
            </c:spPr>
            <c:trendlineType val="linear"/>
            <c:dispRSqr val="0"/>
            <c:dispEq val="0"/>
          </c:trendline>
          <c:xVal>
            <c:numRef>
              <c:f>Relationships!$B$5:$B$56</c:f>
              <c:numCache>
                <c:formatCode>General</c:formatCode>
                <c:ptCount val="52"/>
                <c:pt idx="0">
                  <c:v>53.54</c:v>
                </c:pt>
                <c:pt idx="1">
                  <c:v>56.8</c:v>
                </c:pt>
                <c:pt idx="2">
                  <c:v>96.64</c:v>
                </c:pt>
                <c:pt idx="3">
                  <c:v>71.27</c:v>
                </c:pt>
                <c:pt idx="4">
                  <c:v>100</c:v>
                </c:pt>
                <c:pt idx="5">
                  <c:v>70.430000000000007</c:v>
                </c:pt>
                <c:pt idx="6">
                  <c:v>51.29</c:v>
                </c:pt>
                <c:pt idx="7">
                  <c:v>44.89</c:v>
                </c:pt>
                <c:pt idx="8">
                  <c:v>38.69</c:v>
                </c:pt>
                <c:pt idx="9">
                  <c:v>73.81</c:v>
                </c:pt>
                <c:pt idx="10">
                  <c:v>96.7</c:v>
                </c:pt>
                <c:pt idx="11">
                  <c:v>66.680000000000007</c:v>
                </c:pt>
                <c:pt idx="12">
                  <c:v>50.93</c:v>
                </c:pt>
                <c:pt idx="13">
                  <c:v>51.86</c:v>
                </c:pt>
                <c:pt idx="14">
                  <c:v>41.92</c:v>
                </c:pt>
                <c:pt idx="15">
                  <c:v>14.85</c:v>
                </c:pt>
                <c:pt idx="16">
                  <c:v>62.04</c:v>
                </c:pt>
                <c:pt idx="17">
                  <c:v>49.11</c:v>
                </c:pt>
                <c:pt idx="18">
                  <c:v>60.96</c:v>
                </c:pt>
                <c:pt idx="19">
                  <c:v>67.75</c:v>
                </c:pt>
                <c:pt idx="20">
                  <c:v>57.68</c:v>
                </c:pt>
                <c:pt idx="21">
                  <c:v>69.5</c:v>
                </c:pt>
                <c:pt idx="22">
                  <c:v>57.14</c:v>
                </c:pt>
                <c:pt idx="23">
                  <c:v>40.880000000000003</c:v>
                </c:pt>
                <c:pt idx="24">
                  <c:v>54.39</c:v>
                </c:pt>
                <c:pt idx="25">
                  <c:v>61</c:v>
                </c:pt>
                <c:pt idx="26">
                  <c:v>98.11</c:v>
                </c:pt>
                <c:pt idx="27">
                  <c:v>63.04</c:v>
                </c:pt>
                <c:pt idx="28">
                  <c:v>63.03</c:v>
                </c:pt>
                <c:pt idx="29">
                  <c:v>84.66</c:v>
                </c:pt>
                <c:pt idx="30">
                  <c:v>51.54</c:v>
                </c:pt>
                <c:pt idx="31">
                  <c:v>46.93</c:v>
                </c:pt>
                <c:pt idx="32">
                  <c:v>51.55</c:v>
                </c:pt>
                <c:pt idx="33">
                  <c:v>51.95</c:v>
                </c:pt>
                <c:pt idx="34">
                  <c:v>60.66</c:v>
                </c:pt>
                <c:pt idx="35">
                  <c:v>54.23</c:v>
                </c:pt>
                <c:pt idx="36">
                  <c:v>76.180000000000007</c:v>
                </c:pt>
                <c:pt idx="37">
                  <c:v>80.64</c:v>
                </c:pt>
                <c:pt idx="38">
                  <c:v>93.06</c:v>
                </c:pt>
                <c:pt idx="39">
                  <c:v>7.68</c:v>
                </c:pt>
                <c:pt idx="40">
                  <c:v>26.77</c:v>
                </c:pt>
                <c:pt idx="41">
                  <c:v>71.930000000000007</c:v>
                </c:pt>
                <c:pt idx="42">
                  <c:v>44.58</c:v>
                </c:pt>
                <c:pt idx="43">
                  <c:v>51.64</c:v>
                </c:pt>
                <c:pt idx="44">
                  <c:v>76.59</c:v>
                </c:pt>
                <c:pt idx="45">
                  <c:v>100</c:v>
                </c:pt>
                <c:pt idx="46">
                  <c:v>45.14</c:v>
                </c:pt>
                <c:pt idx="47">
                  <c:v>57.76</c:v>
                </c:pt>
                <c:pt idx="48">
                  <c:v>99</c:v>
                </c:pt>
                <c:pt idx="49">
                  <c:v>38.47</c:v>
                </c:pt>
                <c:pt idx="50">
                  <c:v>36.71</c:v>
                </c:pt>
                <c:pt idx="51">
                  <c:v>54.9</c:v>
                </c:pt>
              </c:numCache>
            </c:numRef>
          </c:xVal>
          <c:yVal>
            <c:numRef>
              <c:f>Relationships!$D$5:$D$56</c:f>
              <c:numCache>
                <c:formatCode>General</c:formatCode>
                <c:ptCount val="52"/>
                <c:pt idx="0">
                  <c:v>26</c:v>
                </c:pt>
                <c:pt idx="1">
                  <c:v>25</c:v>
                </c:pt>
                <c:pt idx="2">
                  <c:v>9</c:v>
                </c:pt>
                <c:pt idx="3">
                  <c:v>16</c:v>
                </c:pt>
                <c:pt idx="4">
                  <c:v>4</c:v>
                </c:pt>
                <c:pt idx="5">
                  <c:v>15</c:v>
                </c:pt>
                <c:pt idx="6">
                  <c:v>29</c:v>
                </c:pt>
                <c:pt idx="7">
                  <c:v>24</c:v>
                </c:pt>
                <c:pt idx="8">
                  <c:v>26</c:v>
                </c:pt>
                <c:pt idx="9">
                  <c:v>12</c:v>
                </c:pt>
                <c:pt idx="10">
                  <c:v>6</c:v>
                </c:pt>
                <c:pt idx="11">
                  <c:v>20</c:v>
                </c:pt>
                <c:pt idx="12">
                  <c:v>29</c:v>
                </c:pt>
                <c:pt idx="13">
                  <c:v>26</c:v>
                </c:pt>
                <c:pt idx="14">
                  <c:v>30</c:v>
                </c:pt>
                <c:pt idx="15">
                  <c:v>49</c:v>
                </c:pt>
                <c:pt idx="16">
                  <c:v>25</c:v>
                </c:pt>
                <c:pt idx="17">
                  <c:v>30</c:v>
                </c:pt>
                <c:pt idx="18">
                  <c:v>24</c:v>
                </c:pt>
                <c:pt idx="19">
                  <c:v>22</c:v>
                </c:pt>
                <c:pt idx="20">
                  <c:v>16</c:v>
                </c:pt>
                <c:pt idx="21">
                  <c:v>28</c:v>
                </c:pt>
                <c:pt idx="22">
                  <c:v>24</c:v>
                </c:pt>
                <c:pt idx="23">
                  <c:v>27</c:v>
                </c:pt>
                <c:pt idx="24">
                  <c:v>26</c:v>
                </c:pt>
                <c:pt idx="25">
                  <c:v>17</c:v>
                </c:pt>
                <c:pt idx="26">
                  <c:v>10</c:v>
                </c:pt>
                <c:pt idx="27">
                  <c:v>21</c:v>
                </c:pt>
                <c:pt idx="28">
                  <c:v>22</c:v>
                </c:pt>
                <c:pt idx="29">
                  <c:v>16</c:v>
                </c:pt>
                <c:pt idx="30">
                  <c:v>23</c:v>
                </c:pt>
                <c:pt idx="31">
                  <c:v>31</c:v>
                </c:pt>
                <c:pt idx="32">
                  <c:v>20</c:v>
                </c:pt>
                <c:pt idx="33">
                  <c:v>21</c:v>
                </c:pt>
                <c:pt idx="34">
                  <c:v>26</c:v>
                </c:pt>
                <c:pt idx="35">
                  <c:v>24</c:v>
                </c:pt>
                <c:pt idx="36">
                  <c:v>12</c:v>
                </c:pt>
                <c:pt idx="37">
                  <c:v>12</c:v>
                </c:pt>
                <c:pt idx="38">
                  <c:v>7</c:v>
                </c:pt>
                <c:pt idx="39">
                  <c:v>38</c:v>
                </c:pt>
                <c:pt idx="40">
                  <c:v>36</c:v>
                </c:pt>
                <c:pt idx="41">
                  <c:v>19</c:v>
                </c:pt>
                <c:pt idx="42">
                  <c:v>33</c:v>
                </c:pt>
                <c:pt idx="43">
                  <c:v>27</c:v>
                </c:pt>
                <c:pt idx="44">
                  <c:v>14</c:v>
                </c:pt>
                <c:pt idx="45">
                  <c:v>9</c:v>
                </c:pt>
                <c:pt idx="46">
                  <c:v>26</c:v>
                </c:pt>
                <c:pt idx="47">
                  <c:v>22</c:v>
                </c:pt>
                <c:pt idx="48">
                  <c:v>7</c:v>
                </c:pt>
                <c:pt idx="49">
                  <c:v>26</c:v>
                </c:pt>
                <c:pt idx="50">
                  <c:v>34</c:v>
                </c:pt>
                <c:pt idx="51">
                  <c:v>29</c:v>
                </c:pt>
              </c:numCache>
            </c:numRef>
          </c:yVal>
          <c:smooth val="1"/>
          <c:extLst>
            <c:ext xmlns:c16="http://schemas.microsoft.com/office/drawing/2014/chart" uri="{C3380CC4-5D6E-409C-BE32-E72D297353CC}">
              <c16:uniqueId val="{00000001-D30B-0D46-92F1-25BB9D4B55BD}"/>
            </c:ext>
          </c:extLst>
        </c:ser>
        <c:dLbls>
          <c:showLegendKey val="0"/>
          <c:showVal val="0"/>
          <c:showCatName val="0"/>
          <c:showSerName val="0"/>
          <c:showPercent val="0"/>
          <c:showBubbleSize val="0"/>
        </c:dLbls>
        <c:axId val="1601767788"/>
        <c:axId val="1282995454"/>
      </c:scatterChart>
      <c:valAx>
        <c:axId val="16017677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%TP</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282995454"/>
        <c:crosses val="autoZero"/>
        <c:crossBetween val="midCat"/>
      </c:valAx>
      <c:valAx>
        <c:axId val="12829954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#Defects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1601767788"/>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352425</xdr:colOff>
      <xdr:row>3</xdr:row>
      <xdr:rowOff>47625</xdr:rowOff>
    </xdr:from>
    <xdr:ext cx="4333875" cy="2676525"/>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333375</xdr:colOff>
      <xdr:row>29</xdr:row>
      <xdr:rowOff>57150</xdr:rowOff>
    </xdr:from>
    <xdr:ext cx="1285875" cy="1095375"/>
    <xdr:pic>
      <xdr:nvPicPr>
        <xdr:cNvPr id="2" name="image1.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6793-E6DB-3C4A-A0B3-4CB64506E3AE}">
  <dimension ref="A1:B3"/>
  <sheetViews>
    <sheetView workbookViewId="0">
      <selection activeCell="B4" sqref="B4"/>
    </sheetView>
  </sheetViews>
  <sheetFormatPr baseColWidth="10" defaultRowHeight="13"/>
  <cols>
    <col min="2" max="2" width="15" customWidth="1"/>
  </cols>
  <sheetData>
    <row r="1" spans="1:2">
      <c r="A1" t="s">
        <v>157</v>
      </c>
      <c r="B1" t="s">
        <v>158</v>
      </c>
    </row>
    <row r="2" spans="1:2">
      <c r="A2">
        <v>1</v>
      </c>
      <c r="B2" t="s">
        <v>159</v>
      </c>
    </row>
    <row r="3" spans="1:2">
      <c r="A3">
        <v>2</v>
      </c>
      <c r="B3" t="s">
        <v>166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47"/>
  <sheetViews>
    <sheetView workbookViewId="0"/>
  </sheetViews>
  <sheetFormatPr baseColWidth="10" defaultColWidth="14.5" defaultRowHeight="15.75" customHeight="1"/>
  <cols>
    <col min="1" max="1" width="16.83203125" customWidth="1"/>
    <col min="2" max="2" width="6.83203125" customWidth="1"/>
    <col min="3" max="3" width="6.33203125" customWidth="1"/>
    <col min="4" max="4" width="9.5" customWidth="1"/>
    <col min="5" max="5" width="6.83203125" customWidth="1"/>
    <col min="6" max="6" width="6.33203125" customWidth="1"/>
    <col min="7" max="7" width="9.5" customWidth="1"/>
    <col min="8" max="8" width="6" customWidth="1"/>
    <col min="9" max="9" width="55.5" customWidth="1"/>
    <col min="10" max="10" width="52.6640625" customWidth="1"/>
    <col min="11" max="12" width="41.33203125" customWidth="1"/>
  </cols>
  <sheetData>
    <row r="1" spans="1:10" ht="13">
      <c r="A1" s="4"/>
      <c r="B1" s="42" t="s">
        <v>134</v>
      </c>
      <c r="C1" s="4"/>
      <c r="D1" s="4"/>
      <c r="E1" s="4"/>
      <c r="F1" s="4"/>
      <c r="G1" s="4"/>
    </row>
    <row r="2" spans="1:10" ht="13">
      <c r="A2" s="4"/>
      <c r="B2" s="98" t="s">
        <v>8</v>
      </c>
      <c r="C2" s="99"/>
      <c r="D2" s="99"/>
      <c r="E2" s="100" t="s">
        <v>9</v>
      </c>
      <c r="F2" s="99"/>
      <c r="G2" s="99"/>
      <c r="I2" s="126" t="s">
        <v>135</v>
      </c>
      <c r="J2" s="97"/>
    </row>
    <row r="3" spans="1:10" ht="13">
      <c r="A3" s="5"/>
      <c r="B3" s="16" t="s">
        <v>4</v>
      </c>
      <c r="C3" s="16" t="s">
        <v>6</v>
      </c>
      <c r="D3" s="16" t="s">
        <v>136</v>
      </c>
      <c r="E3" s="16" t="s">
        <v>4</v>
      </c>
      <c r="F3" s="16" t="s">
        <v>6</v>
      </c>
      <c r="G3" s="16" t="s">
        <v>136</v>
      </c>
      <c r="I3" s="127"/>
      <c r="J3" s="112"/>
    </row>
    <row r="4" spans="1:10" ht="13">
      <c r="B4" s="55">
        <f>'Raw Data'!A5</f>
        <v>1</v>
      </c>
      <c r="C4" s="55">
        <f>'Raw Data'!C5</f>
        <v>53.54</v>
      </c>
      <c r="D4" s="87">
        <f t="shared" ref="D4:D29" si="0">LN(C4)</f>
        <v>3.9804290380922063</v>
      </c>
      <c r="E4" s="55">
        <f>'Raw Data'!A31</f>
        <v>27</v>
      </c>
      <c r="F4" s="55">
        <f>'Raw Data'!C31</f>
        <v>98.11</v>
      </c>
      <c r="G4" s="87">
        <f t="shared" ref="G4:G29" si="1">LN(F4)</f>
        <v>4.5860892981752999</v>
      </c>
      <c r="I4" s="113"/>
      <c r="J4" s="114"/>
    </row>
    <row r="5" spans="1:10" ht="13">
      <c r="B5" s="55">
        <f>'Raw Data'!A6</f>
        <v>2</v>
      </c>
      <c r="C5" s="55">
        <f>'Raw Data'!C6</f>
        <v>56.8</v>
      </c>
      <c r="D5" s="87">
        <f t="shared" si="0"/>
        <v>4.0395363257271057</v>
      </c>
      <c r="E5" s="55">
        <f>'Raw Data'!A32</f>
        <v>28</v>
      </c>
      <c r="F5" s="55">
        <f>'Raw Data'!C32</f>
        <v>63.04</v>
      </c>
      <c r="G5" s="87">
        <f t="shared" si="1"/>
        <v>4.1437694455496237</v>
      </c>
      <c r="I5" s="113"/>
      <c r="J5" s="114"/>
    </row>
    <row r="6" spans="1:10" ht="13">
      <c r="B6" s="55">
        <f>'Raw Data'!A7</f>
        <v>3</v>
      </c>
      <c r="C6" s="55">
        <f>'Raw Data'!C7</f>
        <v>96.64</v>
      </c>
      <c r="D6" s="87">
        <f t="shared" si="0"/>
        <v>4.5709927341865049</v>
      </c>
      <c r="E6" s="55">
        <f>'Raw Data'!A33</f>
        <v>29</v>
      </c>
      <c r="F6" s="55">
        <f>'Raw Data'!C33</f>
        <v>63.03</v>
      </c>
      <c r="G6" s="87">
        <f t="shared" si="1"/>
        <v>4.1436108035250188</v>
      </c>
      <c r="I6" s="113"/>
      <c r="J6" s="114"/>
    </row>
    <row r="7" spans="1:10" ht="13">
      <c r="B7" s="55">
        <f>'Raw Data'!A8</f>
        <v>4</v>
      </c>
      <c r="C7" s="55">
        <f>'Raw Data'!C8</f>
        <v>71.27</v>
      </c>
      <c r="D7" s="87">
        <f t="shared" si="0"/>
        <v>4.2664754815137789</v>
      </c>
      <c r="E7" s="55">
        <f>'Raw Data'!A34</f>
        <v>30</v>
      </c>
      <c r="F7" s="55">
        <f>'Raw Data'!C34</f>
        <v>84.66</v>
      </c>
      <c r="G7" s="87">
        <f t="shared" si="1"/>
        <v>4.438643235092778</v>
      </c>
      <c r="I7" s="113"/>
      <c r="J7" s="114"/>
    </row>
    <row r="8" spans="1:10" ht="13">
      <c r="B8" s="55">
        <f>'Raw Data'!A9</f>
        <v>5</v>
      </c>
      <c r="C8" s="55">
        <f>'Raw Data'!C9</f>
        <v>100</v>
      </c>
      <c r="D8" s="87">
        <f t="shared" si="0"/>
        <v>4.6051701859880918</v>
      </c>
      <c r="E8" s="55">
        <f>'Raw Data'!A35</f>
        <v>31</v>
      </c>
      <c r="F8" s="55">
        <f>'Raw Data'!C35</f>
        <v>51.54</v>
      </c>
      <c r="G8" s="87">
        <f t="shared" si="1"/>
        <v>3.942358205224219</v>
      </c>
      <c r="I8" s="113"/>
      <c r="J8" s="114"/>
    </row>
    <row r="9" spans="1:10" ht="13">
      <c r="B9" s="55">
        <f>'Raw Data'!A10</f>
        <v>6</v>
      </c>
      <c r="C9" s="55">
        <f>'Raw Data'!C10</f>
        <v>70.430000000000007</v>
      </c>
      <c r="D9" s="87">
        <f t="shared" si="0"/>
        <v>4.2546193087573192</v>
      </c>
      <c r="E9" s="55">
        <f>'Raw Data'!A36</f>
        <v>32</v>
      </c>
      <c r="F9" s="55">
        <f>'Raw Data'!C36</f>
        <v>46.93</v>
      </c>
      <c r="G9" s="87">
        <f t="shared" si="1"/>
        <v>3.8486571298063263</v>
      </c>
      <c r="I9" s="113"/>
      <c r="J9" s="114"/>
    </row>
    <row r="10" spans="1:10" ht="13">
      <c r="B10" s="55">
        <f>'Raw Data'!A11</f>
        <v>7</v>
      </c>
      <c r="C10" s="55">
        <f>'Raw Data'!C11</f>
        <v>51.29</v>
      </c>
      <c r="D10" s="87">
        <f t="shared" si="0"/>
        <v>3.9374958014011772</v>
      </c>
      <c r="E10" s="55">
        <f>'Raw Data'!A37</f>
        <v>33</v>
      </c>
      <c r="F10" s="55">
        <f>'Raw Data'!C37</f>
        <v>51.55</v>
      </c>
      <c r="G10" s="87">
        <f t="shared" si="1"/>
        <v>3.9425522104629689</v>
      </c>
      <c r="I10" s="113"/>
      <c r="J10" s="114"/>
    </row>
    <row r="11" spans="1:10" ht="13">
      <c r="B11" s="55">
        <f>'Raw Data'!A12</f>
        <v>8</v>
      </c>
      <c r="C11" s="55">
        <f>'Raw Data'!C12</f>
        <v>44.89</v>
      </c>
      <c r="D11" s="87">
        <f t="shared" si="0"/>
        <v>3.804215052793841</v>
      </c>
      <c r="E11" s="55">
        <f>'Raw Data'!A38</f>
        <v>34</v>
      </c>
      <c r="F11" s="55">
        <f>'Raw Data'!C38</f>
        <v>51.95</v>
      </c>
      <c r="G11" s="87">
        <f t="shared" si="1"/>
        <v>3.9502817175452365</v>
      </c>
      <c r="I11" s="113"/>
      <c r="J11" s="114"/>
    </row>
    <row r="12" spans="1:10" ht="13">
      <c r="B12" s="55">
        <f>'Raw Data'!A13</f>
        <v>9</v>
      </c>
      <c r="C12" s="55">
        <f>'Raw Data'!C13</f>
        <v>38.69</v>
      </c>
      <c r="D12" s="87">
        <f t="shared" si="0"/>
        <v>3.6555811687124216</v>
      </c>
      <c r="E12" s="55">
        <f>'Raw Data'!A39</f>
        <v>35</v>
      </c>
      <c r="F12" s="55">
        <f>'Raw Data'!C39</f>
        <v>60.66</v>
      </c>
      <c r="G12" s="87">
        <f t="shared" si="1"/>
        <v>4.1052845022604352</v>
      </c>
      <c r="I12" s="113"/>
      <c r="J12" s="114"/>
    </row>
    <row r="13" spans="1:10" ht="13">
      <c r="B13" s="55">
        <f>'Raw Data'!A14</f>
        <v>10</v>
      </c>
      <c r="C13" s="55">
        <f>'Raw Data'!C14</f>
        <v>73.81</v>
      </c>
      <c r="D13" s="87">
        <f t="shared" si="0"/>
        <v>4.3014942237819609</v>
      </c>
      <c r="E13" s="55">
        <f>'Raw Data'!A40</f>
        <v>36</v>
      </c>
      <c r="F13" s="55">
        <f>'Raw Data'!C40</f>
        <v>54.23</v>
      </c>
      <c r="G13" s="87">
        <f t="shared" si="1"/>
        <v>3.9932342608529692</v>
      </c>
      <c r="I13" s="113"/>
      <c r="J13" s="114"/>
    </row>
    <row r="14" spans="1:10" ht="13">
      <c r="B14" s="55">
        <f>'Raw Data'!A15</f>
        <v>11</v>
      </c>
      <c r="C14" s="55">
        <f>'Raw Data'!C15</f>
        <v>96.7</v>
      </c>
      <c r="D14" s="87">
        <f t="shared" si="0"/>
        <v>4.5716134024592483</v>
      </c>
      <c r="E14" s="55">
        <f>'Raw Data'!A41</f>
        <v>37</v>
      </c>
      <c r="F14" s="55">
        <f>'Raw Data'!C41</f>
        <v>76.180000000000007</v>
      </c>
      <c r="G14" s="87">
        <f t="shared" si="1"/>
        <v>4.3330989610504584</v>
      </c>
      <c r="I14" s="113"/>
      <c r="J14" s="114"/>
    </row>
    <row r="15" spans="1:10" ht="13">
      <c r="B15" s="55">
        <f>'Raw Data'!A16</f>
        <v>12</v>
      </c>
      <c r="C15" s="55">
        <f>'Raw Data'!C16</f>
        <v>66.680000000000007</v>
      </c>
      <c r="D15" s="87">
        <f t="shared" si="0"/>
        <v>4.1999050578825932</v>
      </c>
      <c r="E15" s="55">
        <f>'Raw Data'!A42</f>
        <v>38</v>
      </c>
      <c r="F15" s="55">
        <f>'Raw Data'!C42</f>
        <v>80.64</v>
      </c>
      <c r="G15" s="87">
        <f t="shared" si="1"/>
        <v>4.3899948043230586</v>
      </c>
      <c r="I15" s="113"/>
      <c r="J15" s="114"/>
    </row>
    <row r="16" spans="1:10" ht="13">
      <c r="B16" s="55">
        <f>'Raw Data'!A17</f>
        <v>13</v>
      </c>
      <c r="C16" s="55">
        <f>'Raw Data'!C17</f>
        <v>50.93</v>
      </c>
      <c r="D16" s="87">
        <f t="shared" si="0"/>
        <v>3.9304521408965134</v>
      </c>
      <c r="E16" s="55">
        <f>'Raw Data'!A43</f>
        <v>39</v>
      </c>
      <c r="F16" s="55">
        <f>'Raw Data'!C43</f>
        <v>93.06</v>
      </c>
      <c r="G16" s="87">
        <f t="shared" si="1"/>
        <v>4.5332444464165027</v>
      </c>
      <c r="I16" s="113"/>
      <c r="J16" s="114"/>
    </row>
    <row r="17" spans="1:12" ht="13">
      <c r="B17" s="55">
        <f>'Raw Data'!A18</f>
        <v>14</v>
      </c>
      <c r="C17" s="55">
        <f>'Raw Data'!C18</f>
        <v>51.86</v>
      </c>
      <c r="D17" s="87">
        <f t="shared" si="0"/>
        <v>3.9485477801105184</v>
      </c>
      <c r="E17" s="55">
        <f>'Raw Data'!A44</f>
        <v>40</v>
      </c>
      <c r="F17" s="55">
        <f>'Raw Data'!C44</f>
        <v>7.68</v>
      </c>
      <c r="G17" s="87">
        <f t="shared" si="1"/>
        <v>2.0386195471595809</v>
      </c>
      <c r="I17" s="113"/>
      <c r="J17" s="114"/>
    </row>
    <row r="18" spans="1:12" ht="13">
      <c r="B18" s="55">
        <f>'Raw Data'!A19</f>
        <v>15</v>
      </c>
      <c r="C18" s="55">
        <f>'Raw Data'!C19</f>
        <v>41.92</v>
      </c>
      <c r="D18" s="87">
        <f t="shared" si="0"/>
        <v>3.7357630400127868</v>
      </c>
      <c r="E18" s="55">
        <f>'Raw Data'!A45</f>
        <v>41</v>
      </c>
      <c r="F18" s="55">
        <f>'Raw Data'!C45</f>
        <v>26.77</v>
      </c>
      <c r="G18" s="87">
        <f t="shared" si="1"/>
        <v>3.2872818575322613</v>
      </c>
      <c r="I18" s="113"/>
      <c r="J18" s="114"/>
    </row>
    <row r="19" spans="1:12" ht="13">
      <c r="B19" s="55">
        <f>'Raw Data'!A20</f>
        <v>16</v>
      </c>
      <c r="C19" s="55">
        <f>'Raw Data'!C20</f>
        <v>14.85</v>
      </c>
      <c r="D19" s="87">
        <f t="shared" si="0"/>
        <v>2.6979998652487085</v>
      </c>
      <c r="E19" s="55">
        <f>'Raw Data'!A46</f>
        <v>42</v>
      </c>
      <c r="F19" s="55">
        <f>'Raw Data'!C46</f>
        <v>71.930000000000007</v>
      </c>
      <c r="G19" s="87">
        <f t="shared" si="1"/>
        <v>4.2756934238792645</v>
      </c>
      <c r="I19" s="113"/>
      <c r="J19" s="114"/>
    </row>
    <row r="20" spans="1:12" ht="13">
      <c r="B20" s="55">
        <f>'Raw Data'!A21</f>
        <v>17</v>
      </c>
      <c r="C20" s="55">
        <f>'Raw Data'!C21</f>
        <v>62.04</v>
      </c>
      <c r="D20" s="87">
        <f t="shared" si="0"/>
        <v>4.1277793383083381</v>
      </c>
      <c r="E20" s="55">
        <f>'Raw Data'!A47</f>
        <v>43</v>
      </c>
      <c r="F20" s="55">
        <f>'Raw Data'!C47</f>
        <v>44.58</v>
      </c>
      <c r="G20" s="87">
        <f t="shared" si="1"/>
        <v>3.7972853279577228</v>
      </c>
      <c r="I20" s="113"/>
      <c r="J20" s="114"/>
    </row>
    <row r="21" spans="1:12" ht="13">
      <c r="B21" s="55">
        <f>'Raw Data'!A22</f>
        <v>18</v>
      </c>
      <c r="C21" s="55">
        <f>'Raw Data'!C22</f>
        <v>49.11</v>
      </c>
      <c r="D21" s="87">
        <f t="shared" si="0"/>
        <v>3.8940626800511531</v>
      </c>
      <c r="E21" s="55">
        <f>'Raw Data'!A48</f>
        <v>44</v>
      </c>
      <c r="F21" s="55">
        <f>'Raw Data'!C48</f>
        <v>51.64</v>
      </c>
      <c r="G21" s="87">
        <f t="shared" si="1"/>
        <v>3.9442965659784419</v>
      </c>
      <c r="I21" s="113"/>
      <c r="J21" s="114"/>
    </row>
    <row r="22" spans="1:12" ht="13">
      <c r="B22" s="55">
        <f>'Raw Data'!A23</f>
        <v>19</v>
      </c>
      <c r="C22" s="55">
        <f>'Raw Data'!C23</f>
        <v>60.96</v>
      </c>
      <c r="D22" s="87">
        <f t="shared" si="0"/>
        <v>4.110217911378391</v>
      </c>
      <c r="E22" s="55">
        <f>'Raw Data'!A49</f>
        <v>45</v>
      </c>
      <c r="F22" s="55">
        <f>'Raw Data'!C49</f>
        <v>76.59</v>
      </c>
      <c r="G22" s="87">
        <f t="shared" si="1"/>
        <v>4.3384665199215018</v>
      </c>
      <c r="I22" s="115"/>
      <c r="J22" s="117"/>
    </row>
    <row r="23" spans="1:12" ht="13">
      <c r="B23" s="55">
        <f>'Raw Data'!A24</f>
        <v>20</v>
      </c>
      <c r="C23" s="55">
        <f>'Raw Data'!C24</f>
        <v>67.75</v>
      </c>
      <c r="D23" s="87">
        <f t="shared" si="0"/>
        <v>4.2158244597598102</v>
      </c>
      <c r="E23" s="55">
        <f>'Raw Data'!A50</f>
        <v>46</v>
      </c>
      <c r="F23" s="55">
        <f>'Raw Data'!C50</f>
        <v>100</v>
      </c>
      <c r="G23" s="87">
        <f t="shared" si="1"/>
        <v>4.6051701859880918</v>
      </c>
    </row>
    <row r="24" spans="1:12" ht="13">
      <c r="B24" s="55">
        <f>'Raw Data'!A25</f>
        <v>21</v>
      </c>
      <c r="C24" s="55">
        <f>'Raw Data'!C25</f>
        <v>57.68</v>
      </c>
      <c r="D24" s="87">
        <f t="shared" si="0"/>
        <v>4.0549104929766937</v>
      </c>
      <c r="E24" s="55">
        <f>'Raw Data'!A51</f>
        <v>47</v>
      </c>
      <c r="F24" s="55">
        <f>'Raw Data'!C51</f>
        <v>45.14</v>
      </c>
      <c r="G24" s="87">
        <f t="shared" si="1"/>
        <v>3.8097687713893897</v>
      </c>
    </row>
    <row r="25" spans="1:12" ht="13">
      <c r="B25" s="55">
        <f>'Raw Data'!A26</f>
        <v>22</v>
      </c>
      <c r="C25" s="55">
        <f>'Raw Data'!C26</f>
        <v>69.5</v>
      </c>
      <c r="D25" s="87">
        <f t="shared" si="0"/>
        <v>4.2413267525707461</v>
      </c>
      <c r="E25" s="55">
        <f>'Raw Data'!A52</f>
        <v>48</v>
      </c>
      <c r="F25" s="55">
        <f>'Raw Data'!C52</f>
        <v>57.76</v>
      </c>
      <c r="G25" s="87">
        <f t="shared" si="1"/>
        <v>4.0562964945845703</v>
      </c>
    </row>
    <row r="26" spans="1:12" ht="13">
      <c r="B26" s="55">
        <f>'Raw Data'!A27</f>
        <v>23</v>
      </c>
      <c r="C26" s="55">
        <f>'Raw Data'!C27</f>
        <v>57.14</v>
      </c>
      <c r="D26" s="87">
        <f t="shared" si="0"/>
        <v>4.0455043968026274</v>
      </c>
      <c r="E26" s="55">
        <f>'Raw Data'!A53</f>
        <v>49</v>
      </c>
      <c r="F26" s="55">
        <f>'Raw Data'!C53</f>
        <v>99</v>
      </c>
      <c r="G26" s="87">
        <f t="shared" si="1"/>
        <v>4.5951198501345898</v>
      </c>
    </row>
    <row r="27" spans="1:12" ht="13">
      <c r="B27" s="55">
        <f>'Raw Data'!A28</f>
        <v>24</v>
      </c>
      <c r="C27" s="55">
        <f>'Raw Data'!C28</f>
        <v>40.880000000000003</v>
      </c>
      <c r="D27" s="87">
        <f t="shared" si="0"/>
        <v>3.7106409458954492</v>
      </c>
      <c r="E27" s="55">
        <f>'Raw Data'!A54</f>
        <v>50</v>
      </c>
      <c r="F27" s="55">
        <f>'Raw Data'!C54</f>
        <v>38.47</v>
      </c>
      <c r="G27" s="87">
        <f t="shared" si="1"/>
        <v>3.6498787167642037</v>
      </c>
    </row>
    <row r="28" spans="1:12" ht="13">
      <c r="B28" s="55">
        <f>'Raw Data'!A29</f>
        <v>25</v>
      </c>
      <c r="C28" s="55">
        <f>'Raw Data'!C29</f>
        <v>54.39</v>
      </c>
      <c r="D28" s="87">
        <f t="shared" si="0"/>
        <v>3.9961803134348695</v>
      </c>
      <c r="E28" s="55">
        <f>'Raw Data'!A55</f>
        <v>51</v>
      </c>
      <c r="F28" s="55">
        <f>'Raw Data'!C55</f>
        <v>36.71</v>
      </c>
      <c r="G28" s="87">
        <f t="shared" si="1"/>
        <v>3.6030491975087431</v>
      </c>
    </row>
    <row r="29" spans="1:12" ht="13">
      <c r="B29" s="55">
        <f>'Raw Data'!A30</f>
        <v>26</v>
      </c>
      <c r="C29" s="55">
        <f>'Raw Data'!C30</f>
        <v>61</v>
      </c>
      <c r="D29" s="87">
        <f t="shared" si="0"/>
        <v>4.1108738641733114</v>
      </c>
      <c r="E29" s="55">
        <f>'Raw Data'!A56</f>
        <v>52</v>
      </c>
      <c r="F29" s="55">
        <f>'Raw Data'!C56</f>
        <v>54.9</v>
      </c>
      <c r="G29" s="87">
        <f t="shared" si="1"/>
        <v>4.0055133485154846</v>
      </c>
      <c r="H29" s="4"/>
      <c r="I29" s="105"/>
      <c r="J29" s="99"/>
      <c r="K29" s="99"/>
      <c r="L29" s="99"/>
    </row>
    <row r="30" spans="1:12" ht="13">
      <c r="H30" s="4"/>
      <c r="I30" s="105"/>
      <c r="J30" s="99"/>
      <c r="K30" s="105"/>
      <c r="L30" s="99"/>
    </row>
    <row r="31" spans="1:12" ht="13">
      <c r="A31" s="101" t="s">
        <v>14</v>
      </c>
      <c r="B31" s="99"/>
      <c r="C31" s="30">
        <f>COUNT(C$4:C$29)</f>
        <v>26</v>
      </c>
      <c r="F31" s="30">
        <f>COUNT(F$4:F$29)</f>
        <v>26</v>
      </c>
      <c r="H31" s="5"/>
      <c r="I31" s="5"/>
      <c r="J31" s="5"/>
      <c r="K31" s="5"/>
      <c r="L31" s="5"/>
    </row>
    <row r="32" spans="1:12" ht="12.75" customHeight="1">
      <c r="A32" s="101" t="s">
        <v>16</v>
      </c>
      <c r="B32" s="99"/>
      <c r="C32" s="32">
        <f t="shared" ref="C32:D32" si="2">AVERAGE(C$4:C$29)</f>
        <v>60.02884615384616</v>
      </c>
      <c r="D32" s="32">
        <f t="shared" si="2"/>
        <v>4.0387542985736982</v>
      </c>
      <c r="E32" s="33"/>
      <c r="F32" s="32">
        <f t="shared" ref="F32:G32" si="3">AVERAGE(F$4:F$29)</f>
        <v>61.02884615384616</v>
      </c>
      <c r="G32" s="32">
        <f t="shared" si="3"/>
        <v>4.0137407241384135</v>
      </c>
      <c r="H32" s="5"/>
      <c r="I32" s="1" t="s">
        <v>15</v>
      </c>
      <c r="J32" s="5"/>
      <c r="K32" s="5"/>
      <c r="L32" s="99"/>
    </row>
    <row r="33" spans="1:12" ht="13">
      <c r="A33" s="101" t="s">
        <v>18</v>
      </c>
      <c r="B33" s="99"/>
      <c r="C33" s="32">
        <f t="shared" ref="C33:D33" si="4">STDEVA(C$4:C$11, C$13:C$29)</f>
        <v>18.592928377925453</v>
      </c>
      <c r="D33" s="32">
        <f t="shared" si="4"/>
        <v>0.36939819328774748</v>
      </c>
      <c r="E33" s="33"/>
      <c r="F33" s="32">
        <f t="shared" ref="F33:G33" si="5">STDEVA(F$4:F$29)</f>
        <v>22.96965882670839</v>
      </c>
      <c r="G33" s="32">
        <f t="shared" si="5"/>
        <v>0.52124880142086127</v>
      </c>
      <c r="H33" s="5"/>
      <c r="I33" s="1" t="s">
        <v>17</v>
      </c>
      <c r="J33" s="5"/>
      <c r="K33" s="5"/>
      <c r="L33" s="99"/>
    </row>
    <row r="34" spans="1:12" ht="17.25" customHeight="1">
      <c r="A34" s="101" t="s">
        <v>19</v>
      </c>
      <c r="B34" s="99"/>
      <c r="C34" s="32">
        <f t="shared" ref="C34:D34" si="6">SKEW(C$4:C$11, C$13:C$29)</f>
        <v>0.24893711104029126</v>
      </c>
      <c r="D34" s="32">
        <f t="shared" si="6"/>
        <v>-1.8867857013892542</v>
      </c>
      <c r="E34" s="33"/>
      <c r="F34" s="32">
        <f t="shared" ref="F34:G34" si="7">SKEW(F$4:F$29)</f>
        <v>-2.1278470122811671E-2</v>
      </c>
      <c r="G34" s="32">
        <f t="shared" si="7"/>
        <v>-2.2273045534239504</v>
      </c>
      <c r="H34" s="5"/>
      <c r="I34" s="5"/>
      <c r="J34" s="5"/>
      <c r="K34" s="5"/>
      <c r="L34" s="99"/>
    </row>
    <row r="35" spans="1:12" ht="13">
      <c r="A35" s="101" t="s">
        <v>20</v>
      </c>
      <c r="B35" s="99"/>
      <c r="C35" s="34">
        <f t="shared" ref="C35:D35" si="8">MEDIAN(C$4:C$11, C$13:C$29)</f>
        <v>57.68</v>
      </c>
      <c r="D35" s="34">
        <f t="shared" si="8"/>
        <v>4.0549104929766937</v>
      </c>
      <c r="E35" s="35"/>
      <c r="F35" s="34">
        <f t="shared" ref="F35:G35" si="9">MEDIAN(F$4:F$29)</f>
        <v>56.33</v>
      </c>
      <c r="G35" s="34">
        <f t="shared" si="9"/>
        <v>4.030904921550027</v>
      </c>
      <c r="H35" s="5"/>
      <c r="I35" s="88" t="s">
        <v>137</v>
      </c>
      <c r="J35" s="5"/>
      <c r="K35" s="5"/>
      <c r="L35" s="99"/>
    </row>
    <row r="36" spans="1:12" ht="13">
      <c r="A36" s="101" t="s">
        <v>21</v>
      </c>
      <c r="B36" s="99"/>
      <c r="C36" s="34">
        <f t="shared" ref="C36:D36" si="10">MIN(C$4:C$29)</f>
        <v>14.85</v>
      </c>
      <c r="D36" s="34">
        <f t="shared" si="10"/>
        <v>2.6979998652487085</v>
      </c>
      <c r="E36" s="33"/>
      <c r="F36" s="34">
        <f t="shared" ref="F36:G36" si="11">MIN(F$4:F$29)</f>
        <v>7.68</v>
      </c>
      <c r="G36" s="34">
        <f t="shared" si="11"/>
        <v>2.0386195471595809</v>
      </c>
      <c r="H36" s="5"/>
      <c r="I36" s="88">
        <f>FTEST(C4:C29, E4:E29)</f>
        <v>2.8691794548639759E-5</v>
      </c>
      <c r="J36" s="5"/>
      <c r="K36" s="5"/>
      <c r="L36" s="99"/>
    </row>
    <row r="37" spans="1:12" ht="13">
      <c r="A37" s="101" t="s">
        <v>22</v>
      </c>
      <c r="B37" s="99"/>
      <c r="C37" s="34">
        <f t="shared" ref="C37:D37" si="12">MAX(C$4:C$29)</f>
        <v>100</v>
      </c>
      <c r="D37" s="34">
        <f t="shared" si="12"/>
        <v>4.6051701859880918</v>
      </c>
      <c r="E37" s="33"/>
      <c r="F37" s="34">
        <f t="shared" ref="F37:G37" si="13">MAX(F$4:F$29)</f>
        <v>100</v>
      </c>
      <c r="G37" s="34">
        <f t="shared" si="13"/>
        <v>4.6051701859880918</v>
      </c>
      <c r="H37" s="5"/>
      <c r="I37" s="5"/>
      <c r="J37" s="5"/>
      <c r="K37" s="5"/>
      <c r="L37" s="99"/>
    </row>
    <row r="38" spans="1:12" ht="13">
      <c r="A38" s="15"/>
      <c r="C38" s="35"/>
      <c r="D38" s="35"/>
      <c r="E38" s="33"/>
      <c r="F38" s="35"/>
      <c r="G38" s="35"/>
      <c r="H38" s="5"/>
      <c r="I38" s="5"/>
      <c r="J38" s="5"/>
      <c r="K38" s="5"/>
      <c r="L38" s="99"/>
    </row>
    <row r="39" spans="1:12" ht="13">
      <c r="A39" s="15"/>
      <c r="B39" s="15"/>
      <c r="C39" s="89" t="s">
        <v>6</v>
      </c>
      <c r="D39" s="90" t="s">
        <v>136</v>
      </c>
      <c r="E39" s="35"/>
      <c r="F39" s="35"/>
      <c r="G39" s="35"/>
      <c r="H39" s="5"/>
      <c r="I39" s="5"/>
      <c r="J39" s="5"/>
      <c r="K39" s="5"/>
      <c r="L39" s="99"/>
    </row>
    <row r="40" spans="1:12" ht="15">
      <c r="A40" s="101" t="s">
        <v>138</v>
      </c>
      <c r="B40" s="99"/>
      <c r="C40" s="51">
        <f>SQRT((C33^2*(C31-1)+F33^2*(F31-1))/(C31+F31-2))</f>
        <v>20.89619836575601</v>
      </c>
      <c r="D40" s="51">
        <f>SQRT((D33^2*(C31-1)+G33^2*(F31-1))/(C31+F31-2))</f>
        <v>0.45174956457474119</v>
      </c>
      <c r="E40" s="35"/>
      <c r="F40" s="35"/>
      <c r="G40" s="91"/>
      <c r="H40" s="5"/>
      <c r="I40" s="5"/>
      <c r="J40" s="5"/>
      <c r="K40" s="5"/>
      <c r="L40" s="99"/>
    </row>
    <row r="41" spans="1:12" ht="15">
      <c r="A41" s="101" t="s">
        <v>139</v>
      </c>
      <c r="B41" s="99"/>
      <c r="C41" s="32">
        <f t="shared" ref="C41:D41" si="14">ABS(C32-F32)</f>
        <v>1</v>
      </c>
      <c r="D41" s="32">
        <f t="shared" si="14"/>
        <v>2.5013574435284625E-2</v>
      </c>
      <c r="E41" s="33"/>
      <c r="F41" s="33"/>
      <c r="G41" s="33"/>
      <c r="H41" s="77"/>
      <c r="I41" s="92"/>
    </row>
    <row r="42" spans="1:12" ht="13">
      <c r="A42" s="101" t="s">
        <v>140</v>
      </c>
      <c r="B42" s="99"/>
      <c r="C42" s="32">
        <f t="shared" ref="C42:D42" si="15">SQRT(C33^2/$C31 + F33^2/$F31)</f>
        <v>5.7955626669230851</v>
      </c>
      <c r="D42" s="32">
        <f t="shared" si="15"/>
        <v>0.12529278605713537</v>
      </c>
      <c r="E42" s="33"/>
      <c r="F42" s="33"/>
      <c r="G42" s="33"/>
    </row>
    <row r="44" spans="1:12" ht="15">
      <c r="A44" s="39"/>
      <c r="C44" s="93"/>
    </row>
    <row r="45" spans="1:12" ht="15">
      <c r="A45" s="15"/>
      <c r="C45" s="92"/>
    </row>
    <row r="46" spans="1:12" ht="13">
      <c r="A46" s="15"/>
    </row>
    <row r="47" spans="1:12" ht="13">
      <c r="A47" s="15"/>
      <c r="C47" s="33"/>
    </row>
  </sheetData>
  <mergeCells count="18">
    <mergeCell ref="A42:B42"/>
    <mergeCell ref="A31:B31"/>
    <mergeCell ref="A32:B32"/>
    <mergeCell ref="A33:B33"/>
    <mergeCell ref="A34:B34"/>
    <mergeCell ref="A35:B35"/>
    <mergeCell ref="A36:B36"/>
    <mergeCell ref="A37:B37"/>
    <mergeCell ref="I30:J30"/>
    <mergeCell ref="K30:L30"/>
    <mergeCell ref="L32:L40"/>
    <mergeCell ref="A40:B40"/>
    <mergeCell ref="A41:B41"/>
    <mergeCell ref="B2:D2"/>
    <mergeCell ref="E2:G2"/>
    <mergeCell ref="I2:J2"/>
    <mergeCell ref="I3:J22"/>
    <mergeCell ref="I29:L2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62"/>
  <sheetViews>
    <sheetView workbookViewId="0"/>
  </sheetViews>
  <sheetFormatPr baseColWidth="10" defaultColWidth="14.5" defaultRowHeight="15.75" customHeight="1"/>
  <cols>
    <col min="2" max="2" width="6.1640625" customWidth="1"/>
    <col min="3" max="3" width="9.33203125" customWidth="1"/>
    <col min="4" max="4" width="8.83203125" customWidth="1"/>
    <col min="5" max="5" width="8.5" customWidth="1"/>
  </cols>
  <sheetData>
    <row r="1" spans="1:11" ht="15.75" customHeight="1">
      <c r="B1" s="4"/>
      <c r="C1" s="4"/>
      <c r="E1" s="4"/>
      <c r="G1" s="22" t="s">
        <v>141</v>
      </c>
      <c r="H1" s="23" t="s">
        <v>16</v>
      </c>
      <c r="I1" s="24" t="s">
        <v>142</v>
      </c>
      <c r="J1" s="24" t="s">
        <v>143</v>
      </c>
    </row>
    <row r="2" spans="1:11" ht="15.75" customHeight="1">
      <c r="A2" s="5" t="s">
        <v>4</v>
      </c>
      <c r="B2" s="5" t="s">
        <v>5</v>
      </c>
      <c r="C2" s="14" t="s">
        <v>144</v>
      </c>
      <c r="D2" s="4" t="s">
        <v>145</v>
      </c>
      <c r="E2" s="5" t="s">
        <v>146</v>
      </c>
      <c r="G2" s="6" t="s">
        <v>147</v>
      </c>
      <c r="H2" s="7">
        <v>4</v>
      </c>
      <c r="I2" s="7">
        <v>0.4</v>
      </c>
      <c r="J2" s="8">
        <f>I2^2</f>
        <v>0.16000000000000003</v>
      </c>
    </row>
    <row r="3" spans="1:11">
      <c r="A3" s="5">
        <v>1</v>
      </c>
      <c r="B3" s="5" t="s">
        <v>8</v>
      </c>
      <c r="C3" s="94">
        <f t="shared" ref="C3:C28" ca="1" si="0">ROUND(MAX(MIN(100, NORMINV(RAND(), $H$3, $I$3)),0), 2)</f>
        <v>63.41</v>
      </c>
      <c r="D3">
        <f ca="1">MAX(0, ROUND($H$12  + (100-'Raw Data'!C5)*$H$13 + NORMINV(RAND(), $H$11, $I$11),0))</f>
        <v>26</v>
      </c>
      <c r="E3" s="33">
        <f>LN('Raw Data'!C5)</f>
        <v>3.9804290380922063</v>
      </c>
      <c r="G3" s="6" t="s">
        <v>148</v>
      </c>
      <c r="H3" s="8">
        <f>EXP(H2+J2/2)</f>
        <v>59.145469849882268</v>
      </c>
      <c r="I3" s="8">
        <f>SQRT(J3)</f>
        <v>24.636830244795259</v>
      </c>
      <c r="J3" s="21">
        <f>(EXP(J2)-1)*(EXP(2*H2+J2))</f>
        <v>606.97340451085847</v>
      </c>
    </row>
    <row r="4" spans="1:11">
      <c r="A4" s="5">
        <f t="shared" ref="A4:A54" si="1">A3+1</f>
        <v>2</v>
      </c>
      <c r="B4" s="5" t="s">
        <v>8</v>
      </c>
      <c r="C4" s="94">
        <f t="shared" ca="1" si="0"/>
        <v>85.49</v>
      </c>
      <c r="D4">
        <f ca="1">MAX(0, ROUND($H$12  + (100-'Raw Data'!C6)*$H$13 + NORMINV(RAND(), $H$11, $I$11),0))</f>
        <v>27</v>
      </c>
      <c r="E4" s="33">
        <f>LN('Raw Data'!C6)</f>
        <v>4.0395363257271057</v>
      </c>
      <c r="G4" s="6"/>
      <c r="H4" s="8"/>
      <c r="I4" s="8"/>
      <c r="J4" s="8"/>
    </row>
    <row r="5" spans="1:11">
      <c r="A5" s="5">
        <f t="shared" si="1"/>
        <v>3</v>
      </c>
      <c r="B5" s="5" t="s">
        <v>8</v>
      </c>
      <c r="C5" s="94">
        <f t="shared" ca="1" si="0"/>
        <v>66.819999999999993</v>
      </c>
      <c r="D5">
        <f ca="1">MAX(0, ROUND($H$12  + (100-'Raw Data'!C7)*$H$13 + NORMINV(RAND(), $H$11, $I$11),0))</f>
        <v>10</v>
      </c>
      <c r="E5" s="33">
        <f>LN('Raw Data'!C7)</f>
        <v>4.5709927341865049</v>
      </c>
    </row>
    <row r="6" spans="1:11">
      <c r="A6" s="5">
        <f t="shared" si="1"/>
        <v>4</v>
      </c>
      <c r="B6" s="5" t="s">
        <v>8</v>
      </c>
      <c r="C6" s="94">
        <f t="shared" ca="1" si="0"/>
        <v>84.78</v>
      </c>
      <c r="D6">
        <f ca="1">MAX(0, ROUND($H$12  + (100-'Raw Data'!C8)*$H$13 + NORMINV(RAND(), $H$11, $I$11),0))</f>
        <v>14</v>
      </c>
      <c r="E6" s="33">
        <f>LN('Raw Data'!C8)</f>
        <v>4.2664754815137789</v>
      </c>
      <c r="G6" s="22" t="s">
        <v>149</v>
      </c>
      <c r="H6" s="23" t="s">
        <v>16</v>
      </c>
      <c r="I6" s="24" t="s">
        <v>142</v>
      </c>
      <c r="J6" s="24" t="s">
        <v>143</v>
      </c>
    </row>
    <row r="7" spans="1:11">
      <c r="A7" s="5">
        <f t="shared" si="1"/>
        <v>5</v>
      </c>
      <c r="B7" s="5" t="s">
        <v>8</v>
      </c>
      <c r="C7" s="94">
        <f t="shared" ca="1" si="0"/>
        <v>74.599999999999994</v>
      </c>
      <c r="D7">
        <f ca="1">MAX(0, ROUND($H$12  + (100-'Raw Data'!C9)*$H$13 + NORMINV(RAND(), $H$11, $I$11),0))</f>
        <v>4</v>
      </c>
      <c r="E7" s="33">
        <f>LN('Raw Data'!C9)</f>
        <v>4.6051701859880918</v>
      </c>
      <c r="G7" s="6" t="s">
        <v>147</v>
      </c>
      <c r="H7" s="7">
        <v>4.05</v>
      </c>
      <c r="I7" s="7">
        <v>0.38500000000000001</v>
      </c>
      <c r="J7" s="8">
        <f>I7^2</f>
        <v>0.148225</v>
      </c>
    </row>
    <row r="8" spans="1:11">
      <c r="A8" s="5">
        <f t="shared" si="1"/>
        <v>6</v>
      </c>
      <c r="B8" s="5" t="s">
        <v>8</v>
      </c>
      <c r="C8" s="94">
        <f t="shared" ca="1" si="0"/>
        <v>34.72</v>
      </c>
      <c r="D8">
        <f ca="1">MAX(0, ROUND($H$12  + (100-'Raw Data'!C10)*$H$13 + NORMINV(RAND(), $H$11, $I$11),0))</f>
        <v>18</v>
      </c>
      <c r="E8" s="33">
        <f>LN('Raw Data'!C10)</f>
        <v>4.2546193087573192</v>
      </c>
      <c r="G8" s="6" t="s">
        <v>148</v>
      </c>
      <c r="H8" s="8">
        <f>EXP(H7+J7/2)</f>
        <v>61.81292592773503</v>
      </c>
      <c r="I8" s="8">
        <f>SQRT(J8)</f>
        <v>24.707687830858536</v>
      </c>
      <c r="J8" s="21">
        <f>(EXP(J7)-1)*(EXP(2*H7+J7))</f>
        <v>610.46983794715493</v>
      </c>
    </row>
    <row r="9" spans="1:11">
      <c r="A9" s="5">
        <f t="shared" si="1"/>
        <v>7</v>
      </c>
      <c r="B9" s="5" t="s">
        <v>8</v>
      </c>
      <c r="C9" s="94">
        <f t="shared" ca="1" si="0"/>
        <v>66.38</v>
      </c>
      <c r="D9">
        <f ca="1">MAX(0, ROUND($H$12  + (100-'Raw Data'!C11)*$H$13 + NORMINV(RAND(), $H$11, $I$11),0))</f>
        <v>32</v>
      </c>
      <c r="E9" s="33">
        <f>LN('Raw Data'!C11)</f>
        <v>3.9374958014011772</v>
      </c>
      <c r="G9" s="6"/>
      <c r="H9" s="8"/>
      <c r="I9" s="8"/>
      <c r="J9" s="8"/>
    </row>
    <row r="10" spans="1:11">
      <c r="A10" s="5">
        <f t="shared" si="1"/>
        <v>8</v>
      </c>
      <c r="B10" s="5" t="s">
        <v>8</v>
      </c>
      <c r="C10" s="94">
        <f t="shared" ca="1" si="0"/>
        <v>80.12</v>
      </c>
      <c r="D10">
        <f ca="1">MAX(0, ROUND($H$12  + (100-'Raw Data'!C12)*$H$13 + NORMINV(RAND(), $H$11, $I$11),0))</f>
        <v>22</v>
      </c>
      <c r="E10" s="33">
        <f>LN('Raw Data'!C12)</f>
        <v>3.804215052793841</v>
      </c>
      <c r="G10" s="5" t="s">
        <v>7</v>
      </c>
      <c r="H10" s="23" t="s">
        <v>16</v>
      </c>
      <c r="I10" s="24" t="s">
        <v>142</v>
      </c>
      <c r="K10" s="5"/>
    </row>
    <row r="11" spans="1:11">
      <c r="A11" s="5">
        <f t="shared" si="1"/>
        <v>9</v>
      </c>
      <c r="B11" s="5" t="s">
        <v>8</v>
      </c>
      <c r="C11" s="94">
        <f t="shared" ca="1" si="0"/>
        <v>32.25</v>
      </c>
      <c r="D11">
        <f ca="1">MAX(0, ROUND($H$12  + (100-'Raw Data'!C13)*$H$13 + NORMINV(RAND(), $H$11, $I$11),0))</f>
        <v>30</v>
      </c>
      <c r="E11" s="33">
        <f>LN('Raw Data'!C13)</f>
        <v>3.6555811687124216</v>
      </c>
      <c r="G11" s="5" t="s">
        <v>150</v>
      </c>
      <c r="H11" s="7">
        <v>5</v>
      </c>
      <c r="I11" s="7">
        <v>4</v>
      </c>
      <c r="J11" s="21"/>
      <c r="K11" s="5"/>
    </row>
    <row r="12" spans="1:11">
      <c r="A12" s="5">
        <f t="shared" si="1"/>
        <v>10</v>
      </c>
      <c r="B12" s="5" t="s">
        <v>8</v>
      </c>
      <c r="C12" s="94">
        <f t="shared" ca="1" si="0"/>
        <v>79.819999999999993</v>
      </c>
      <c r="D12">
        <f ca="1">MAX(0, ROUND($H$12  + (100-'Raw Data'!C14)*$H$13 + NORMINV(RAND(), $H$11, $I$11),0))</f>
        <v>10</v>
      </c>
      <c r="E12" s="33">
        <f>LN('Raw Data'!C14)</f>
        <v>4.3014942237819609</v>
      </c>
      <c r="G12" s="5" t="s">
        <v>53</v>
      </c>
      <c r="H12" s="5">
        <v>0.5</v>
      </c>
      <c r="J12" s="5"/>
    </row>
    <row r="13" spans="1:11">
      <c r="A13" s="5">
        <f t="shared" si="1"/>
        <v>11</v>
      </c>
      <c r="B13" s="5" t="s">
        <v>8</v>
      </c>
      <c r="C13" s="94">
        <f t="shared" ca="1" si="0"/>
        <v>69.510000000000005</v>
      </c>
      <c r="D13">
        <f ca="1">MAX(0, ROUND($H$12  + (100-'Raw Data'!C15)*$H$13 + NORMINV(RAND(), $H$11, $I$11),0))</f>
        <v>0</v>
      </c>
      <c r="E13" s="33">
        <f>LN('Raw Data'!C15)</f>
        <v>4.5716134024592483</v>
      </c>
      <c r="G13" s="5" t="s">
        <v>54</v>
      </c>
      <c r="H13" s="5">
        <v>0.4</v>
      </c>
      <c r="J13" s="5"/>
    </row>
    <row r="14" spans="1:11">
      <c r="A14" s="5">
        <f t="shared" si="1"/>
        <v>12</v>
      </c>
      <c r="B14" s="5" t="s">
        <v>8</v>
      </c>
      <c r="C14" s="94">
        <f t="shared" ca="1" si="0"/>
        <v>62.32</v>
      </c>
      <c r="D14">
        <f ca="1">MAX(0, ROUND($H$12  + (100-'Raw Data'!C16)*$H$13 + NORMINV(RAND(), $H$11, $I$11),0))</f>
        <v>21</v>
      </c>
      <c r="E14" s="33">
        <f>LN('Raw Data'!C16)</f>
        <v>4.1999050578825932</v>
      </c>
    </row>
    <row r="15" spans="1:11">
      <c r="A15" s="5">
        <f t="shared" si="1"/>
        <v>13</v>
      </c>
      <c r="B15" s="5" t="s">
        <v>8</v>
      </c>
      <c r="C15" s="94">
        <f t="shared" ca="1" si="0"/>
        <v>24.11</v>
      </c>
      <c r="D15">
        <f ca="1">MAX(0, ROUND($H$12  + (100-'Raw Data'!C17)*$H$13 + NORMINV(RAND(), $H$11, $I$11),0))</f>
        <v>25</v>
      </c>
      <c r="E15" s="33">
        <f>LN('Raw Data'!C17)</f>
        <v>3.9304521408965134</v>
      </c>
    </row>
    <row r="16" spans="1:11">
      <c r="A16" s="5">
        <f t="shared" si="1"/>
        <v>14</v>
      </c>
      <c r="B16" s="5" t="s">
        <v>8</v>
      </c>
      <c r="C16" s="94">
        <f t="shared" ca="1" si="0"/>
        <v>68.41</v>
      </c>
      <c r="D16">
        <f ca="1">MAX(0, ROUND($H$12  + (100-'Raw Data'!C18)*$H$13 + NORMINV(RAND(), $H$11, $I$11),0))</f>
        <v>27</v>
      </c>
      <c r="E16" s="33">
        <f>LN('Raw Data'!C18)</f>
        <v>3.9485477801105184</v>
      </c>
    </row>
    <row r="17" spans="1:5">
      <c r="A17" s="5">
        <f t="shared" si="1"/>
        <v>15</v>
      </c>
      <c r="B17" s="5" t="s">
        <v>8</v>
      </c>
      <c r="C17" s="94">
        <f t="shared" ca="1" si="0"/>
        <v>54.67</v>
      </c>
      <c r="D17">
        <f ca="1">MAX(0, ROUND($H$12  + (100-'Raw Data'!C19)*$H$13 + NORMINV(RAND(), $H$11, $I$11),0))</f>
        <v>27</v>
      </c>
      <c r="E17" s="33">
        <f>LN('Raw Data'!C19)</f>
        <v>3.7357630400127868</v>
      </c>
    </row>
    <row r="18" spans="1:5">
      <c r="A18" s="5">
        <f t="shared" si="1"/>
        <v>16</v>
      </c>
      <c r="B18" s="5" t="s">
        <v>8</v>
      </c>
      <c r="C18" s="94">
        <f t="shared" ca="1" si="0"/>
        <v>45.65</v>
      </c>
      <c r="D18">
        <f ca="1">MAX(0, ROUND($H$12  + (100-'Raw Data'!C20)*$H$13 + NORMINV(RAND(), $H$11, $I$11),0))</f>
        <v>43</v>
      </c>
      <c r="E18" s="33">
        <f>LN('Raw Data'!C20)</f>
        <v>2.6979998652487085</v>
      </c>
    </row>
    <row r="19" spans="1:5">
      <c r="A19" s="5">
        <f t="shared" si="1"/>
        <v>17</v>
      </c>
      <c r="B19" s="5" t="s">
        <v>8</v>
      </c>
      <c r="C19" s="94">
        <f t="shared" ca="1" si="0"/>
        <v>80.290000000000006</v>
      </c>
      <c r="D19">
        <f ca="1">MAX(0, ROUND($H$12  + (100-'Raw Data'!C21)*$H$13 + NORMINV(RAND(), $H$11, $I$11),0))</f>
        <v>24</v>
      </c>
      <c r="E19" s="33">
        <f>LN('Raw Data'!C21)</f>
        <v>4.1277793383083381</v>
      </c>
    </row>
    <row r="20" spans="1:5">
      <c r="A20" s="5">
        <f t="shared" si="1"/>
        <v>18</v>
      </c>
      <c r="B20" s="5" t="s">
        <v>8</v>
      </c>
      <c r="C20" s="94">
        <f t="shared" ca="1" si="0"/>
        <v>50.85</v>
      </c>
      <c r="D20">
        <f ca="1">MAX(0, ROUND($H$12  + (100-'Raw Data'!C22)*$H$13 + NORMINV(RAND(), $H$11, $I$11),0))</f>
        <v>26</v>
      </c>
      <c r="E20" s="33">
        <f>LN('Raw Data'!C22)</f>
        <v>3.8940626800511531</v>
      </c>
    </row>
    <row r="21" spans="1:5">
      <c r="A21" s="5">
        <f t="shared" si="1"/>
        <v>19</v>
      </c>
      <c r="B21" s="5" t="s">
        <v>8</v>
      </c>
      <c r="C21" s="94">
        <f t="shared" ca="1" si="0"/>
        <v>66.91</v>
      </c>
      <c r="D21">
        <f ca="1">MAX(0, ROUND($H$12  + (100-'Raw Data'!C23)*$H$13 + NORMINV(RAND(), $H$11, $I$11),0))</f>
        <v>24</v>
      </c>
      <c r="E21" s="33">
        <f>LN('Raw Data'!C23)</f>
        <v>4.110217911378391</v>
      </c>
    </row>
    <row r="22" spans="1:5">
      <c r="A22" s="5">
        <f t="shared" si="1"/>
        <v>20</v>
      </c>
      <c r="B22" s="5" t="s">
        <v>8</v>
      </c>
      <c r="C22" s="94">
        <f t="shared" ca="1" si="0"/>
        <v>58.79</v>
      </c>
      <c r="D22">
        <f ca="1">MAX(0, ROUND($H$12  + (100-'Raw Data'!C24)*$H$13 + NORMINV(RAND(), $H$11, $I$11),0))</f>
        <v>23</v>
      </c>
      <c r="E22" s="33">
        <f>LN('Raw Data'!C24)</f>
        <v>4.2158244597598102</v>
      </c>
    </row>
    <row r="23" spans="1:5">
      <c r="A23" s="5">
        <f t="shared" si="1"/>
        <v>21</v>
      </c>
      <c r="B23" s="5" t="s">
        <v>8</v>
      </c>
      <c r="C23" s="94">
        <f t="shared" ca="1" si="0"/>
        <v>63.39</v>
      </c>
      <c r="D23">
        <f ca="1">MAX(0, ROUND($H$12  + (100-'Raw Data'!C25)*$H$13 + NORMINV(RAND(), $H$11, $I$11),0))</f>
        <v>25</v>
      </c>
      <c r="E23" s="33">
        <f>LN('Raw Data'!C25)</f>
        <v>4.0549104929766937</v>
      </c>
    </row>
    <row r="24" spans="1:5">
      <c r="A24" s="5">
        <f t="shared" si="1"/>
        <v>22</v>
      </c>
      <c r="B24" s="5" t="s">
        <v>8</v>
      </c>
      <c r="C24" s="94">
        <f t="shared" ca="1" si="0"/>
        <v>57.18</v>
      </c>
      <c r="D24">
        <f ca="1">MAX(0, ROUND($H$12  + (100-'Raw Data'!C26)*$H$13 + NORMINV(RAND(), $H$11, $I$11),0))</f>
        <v>16</v>
      </c>
      <c r="E24" s="33">
        <f>LN('Raw Data'!C26)</f>
        <v>4.2413267525707461</v>
      </c>
    </row>
    <row r="25" spans="1:5">
      <c r="A25" s="5">
        <f t="shared" si="1"/>
        <v>23</v>
      </c>
      <c r="B25" s="5" t="s">
        <v>8</v>
      </c>
      <c r="C25" s="94">
        <f t="shared" ca="1" si="0"/>
        <v>51.61</v>
      </c>
      <c r="D25">
        <f ca="1">MAX(0, ROUND($H$12  + (100-'Raw Data'!C27)*$H$13 + NORMINV(RAND(), $H$11, $I$11),0))</f>
        <v>24</v>
      </c>
      <c r="E25" s="33">
        <f>LN('Raw Data'!C27)</f>
        <v>4.0455043968026274</v>
      </c>
    </row>
    <row r="26" spans="1:5">
      <c r="A26" s="5">
        <f t="shared" si="1"/>
        <v>24</v>
      </c>
      <c r="B26" s="5" t="s">
        <v>8</v>
      </c>
      <c r="C26" s="94">
        <f t="shared" ca="1" si="0"/>
        <v>61.4</v>
      </c>
      <c r="D26">
        <f ca="1">MAX(0, ROUND($H$12  + (100-'Raw Data'!C28)*$H$13 + NORMINV(RAND(), $H$11, $I$11),0))</f>
        <v>40</v>
      </c>
      <c r="E26" s="33">
        <f>LN('Raw Data'!C28)</f>
        <v>3.7106409458954492</v>
      </c>
    </row>
    <row r="27" spans="1:5">
      <c r="A27" s="5">
        <f t="shared" si="1"/>
        <v>25</v>
      </c>
      <c r="B27" s="5" t="s">
        <v>8</v>
      </c>
      <c r="C27" s="94">
        <f t="shared" ca="1" si="0"/>
        <v>72.37</v>
      </c>
      <c r="D27">
        <f ca="1">MAX(0, ROUND($H$12  + (100-'Raw Data'!C29)*$H$13 + NORMINV(RAND(), $H$11, $I$11),0))</f>
        <v>26</v>
      </c>
      <c r="E27" s="33">
        <f>LN('Raw Data'!C29)</f>
        <v>3.9961803134348695</v>
      </c>
    </row>
    <row r="28" spans="1:5">
      <c r="A28" s="5">
        <f t="shared" si="1"/>
        <v>26</v>
      </c>
      <c r="B28" s="5" t="s">
        <v>8</v>
      </c>
      <c r="C28" s="94">
        <f t="shared" ca="1" si="0"/>
        <v>6.82</v>
      </c>
      <c r="D28">
        <f ca="1">MAX(0, ROUND($H$12  + (100-'Raw Data'!C30)*$H$13 + NORMINV(RAND(), $H$11, $I$11),0))</f>
        <v>21</v>
      </c>
      <c r="E28" s="33">
        <f>LN('Raw Data'!C30)</f>
        <v>4.1108738641733114</v>
      </c>
    </row>
    <row r="29" spans="1:5">
      <c r="A29" s="5">
        <f t="shared" si="1"/>
        <v>27</v>
      </c>
      <c r="B29" s="5" t="s">
        <v>9</v>
      </c>
      <c r="C29" s="94">
        <f t="shared" ref="C29:C54" ca="1" si="2">ROUND(MAX(MIN(100, NORMINV(RAND(), $H$8, $I$8)),0), 2)</f>
        <v>31.22</v>
      </c>
      <c r="D29">
        <f ca="1">MAX(0, ROUND($H$12  + (100-'Raw Data'!C31)*$H$13 + NORMINV(RAND(), $H$11, $I$11),0))</f>
        <v>1</v>
      </c>
      <c r="E29" s="33">
        <f>LN('Raw Data'!C31)</f>
        <v>4.5860892981752999</v>
      </c>
    </row>
    <row r="30" spans="1:5">
      <c r="A30" s="5">
        <f t="shared" si="1"/>
        <v>28</v>
      </c>
      <c r="B30" s="5" t="s">
        <v>9</v>
      </c>
      <c r="C30" s="94">
        <f t="shared" ca="1" si="2"/>
        <v>96.88</v>
      </c>
      <c r="D30">
        <f ca="1">MAX(0, ROUND($H$12  + (100-'Raw Data'!C32)*$H$13 + NORMINV(RAND(), $H$11, $I$11),0))</f>
        <v>23</v>
      </c>
      <c r="E30" s="33">
        <f>LN('Raw Data'!C32)</f>
        <v>4.1437694455496237</v>
      </c>
    </row>
    <row r="31" spans="1:5">
      <c r="A31" s="5">
        <f t="shared" si="1"/>
        <v>29</v>
      </c>
      <c r="B31" s="5" t="s">
        <v>9</v>
      </c>
      <c r="C31" s="94">
        <f t="shared" ca="1" si="2"/>
        <v>80.459999999999994</v>
      </c>
      <c r="D31">
        <f ca="1">MAX(0, ROUND($H$12  + (100-'Raw Data'!C33)*$H$13 + NORMINV(RAND(), $H$11, $I$11),0))</f>
        <v>17</v>
      </c>
      <c r="E31" s="33">
        <f>LN('Raw Data'!C33)</f>
        <v>4.1436108035250188</v>
      </c>
    </row>
    <row r="32" spans="1:5">
      <c r="A32" s="5">
        <f t="shared" si="1"/>
        <v>30</v>
      </c>
      <c r="B32" s="5" t="s">
        <v>9</v>
      </c>
      <c r="C32" s="94">
        <f t="shared" ca="1" si="2"/>
        <v>58.85</v>
      </c>
      <c r="D32">
        <f ca="1">MAX(0, ROUND($H$12  + (100-'Raw Data'!C34)*$H$13 + NORMINV(RAND(), $H$11, $I$11),0))</f>
        <v>11</v>
      </c>
      <c r="E32" s="33">
        <f>LN('Raw Data'!C34)</f>
        <v>4.438643235092778</v>
      </c>
    </row>
    <row r="33" spans="1:5">
      <c r="A33" s="5">
        <f t="shared" si="1"/>
        <v>31</v>
      </c>
      <c r="B33" s="5" t="s">
        <v>9</v>
      </c>
      <c r="C33" s="94">
        <f t="shared" ca="1" si="2"/>
        <v>62.54</v>
      </c>
      <c r="D33">
        <f ca="1">MAX(0, ROUND($H$12  + (100-'Raw Data'!C35)*$H$13 + NORMINV(RAND(), $H$11, $I$11),0))</f>
        <v>29</v>
      </c>
      <c r="E33" s="33">
        <f>LN('Raw Data'!C35)</f>
        <v>3.942358205224219</v>
      </c>
    </row>
    <row r="34" spans="1:5">
      <c r="A34" s="5">
        <f t="shared" si="1"/>
        <v>32</v>
      </c>
      <c r="B34" s="5" t="s">
        <v>9</v>
      </c>
      <c r="C34" s="94">
        <f t="shared" ca="1" si="2"/>
        <v>11.15</v>
      </c>
      <c r="D34">
        <f ca="1">MAX(0, ROUND($H$12  + (100-'Raw Data'!C36)*$H$13 + NORMINV(RAND(), $H$11, $I$11),0))</f>
        <v>27</v>
      </c>
      <c r="E34" s="33">
        <f>LN('Raw Data'!C36)</f>
        <v>3.8486571298063263</v>
      </c>
    </row>
    <row r="35" spans="1:5">
      <c r="A35" s="5">
        <f t="shared" si="1"/>
        <v>33</v>
      </c>
      <c r="B35" s="5" t="s">
        <v>9</v>
      </c>
      <c r="C35" s="94">
        <f t="shared" ca="1" si="2"/>
        <v>50.13</v>
      </c>
      <c r="D35">
        <f ca="1">MAX(0, ROUND($H$12  + (100-'Raw Data'!C37)*$H$13 + NORMINV(RAND(), $H$11, $I$11),0))</f>
        <v>24</v>
      </c>
      <c r="E35" s="33">
        <f>LN('Raw Data'!C37)</f>
        <v>3.9425522104629689</v>
      </c>
    </row>
    <row r="36" spans="1:5">
      <c r="A36" s="5">
        <f t="shared" si="1"/>
        <v>34</v>
      </c>
      <c r="B36" s="5" t="s">
        <v>9</v>
      </c>
      <c r="C36" s="94">
        <f t="shared" ca="1" si="2"/>
        <v>72.56</v>
      </c>
      <c r="D36">
        <f ca="1">MAX(0, ROUND($H$12  + (100-'Raw Data'!C38)*$H$13 + NORMINV(RAND(), $H$11, $I$11),0))</f>
        <v>18</v>
      </c>
      <c r="E36" s="33">
        <f>LN('Raw Data'!C38)</f>
        <v>3.9502817175452365</v>
      </c>
    </row>
    <row r="37" spans="1:5">
      <c r="A37" s="5">
        <f t="shared" si="1"/>
        <v>35</v>
      </c>
      <c r="B37" s="5" t="s">
        <v>9</v>
      </c>
      <c r="C37" s="94">
        <f t="shared" ca="1" si="2"/>
        <v>73.239999999999995</v>
      </c>
      <c r="D37">
        <f ca="1">MAX(0, ROUND($H$12  + (100-'Raw Data'!C39)*$H$13 + NORMINV(RAND(), $H$11, $I$11),0))</f>
        <v>16</v>
      </c>
      <c r="E37" s="33">
        <f>LN('Raw Data'!C39)</f>
        <v>4.1052845022604352</v>
      </c>
    </row>
    <row r="38" spans="1:5">
      <c r="A38" s="5">
        <f t="shared" si="1"/>
        <v>36</v>
      </c>
      <c r="B38" s="5" t="s">
        <v>9</v>
      </c>
      <c r="C38" s="94">
        <f t="shared" ca="1" si="2"/>
        <v>30.3</v>
      </c>
      <c r="D38">
        <f ca="1">MAX(0, ROUND($H$12  + (100-'Raw Data'!C40)*$H$13 + NORMINV(RAND(), $H$11, $I$11),0))</f>
        <v>29</v>
      </c>
      <c r="E38" s="33">
        <f>LN('Raw Data'!C40)</f>
        <v>3.9932342608529692</v>
      </c>
    </row>
    <row r="39" spans="1:5">
      <c r="A39" s="5">
        <f t="shared" si="1"/>
        <v>37</v>
      </c>
      <c r="B39" s="5" t="s">
        <v>9</v>
      </c>
      <c r="C39" s="94">
        <f t="shared" ca="1" si="2"/>
        <v>55.54</v>
      </c>
      <c r="D39">
        <f ca="1">MAX(0, ROUND($H$12  + (100-'Raw Data'!C41)*$H$13 + NORMINV(RAND(), $H$11, $I$11),0))</f>
        <v>15</v>
      </c>
      <c r="E39" s="33">
        <f>LN('Raw Data'!C41)</f>
        <v>4.3330989610504584</v>
      </c>
    </row>
    <row r="40" spans="1:5">
      <c r="A40" s="5">
        <f t="shared" si="1"/>
        <v>38</v>
      </c>
      <c r="B40" s="5" t="s">
        <v>9</v>
      </c>
      <c r="C40" s="94">
        <f t="shared" ca="1" si="2"/>
        <v>71.92</v>
      </c>
      <c r="D40">
        <f ca="1">MAX(0, ROUND($H$12  + (100-'Raw Data'!C42)*$H$13 + NORMINV(RAND(), $H$11, $I$11),0))</f>
        <v>8</v>
      </c>
      <c r="E40" s="33">
        <f>LN('Raw Data'!C42)</f>
        <v>4.3899948043230586</v>
      </c>
    </row>
    <row r="41" spans="1:5">
      <c r="A41" s="5">
        <f t="shared" si="1"/>
        <v>39</v>
      </c>
      <c r="B41" s="5" t="s">
        <v>9</v>
      </c>
      <c r="C41" s="94">
        <f t="shared" ca="1" si="2"/>
        <v>47.87</v>
      </c>
      <c r="D41">
        <f ca="1">MAX(0, ROUND($H$12  + (100-'Raw Data'!C43)*$H$13 + NORMINV(RAND(), $H$11, $I$11),0))</f>
        <v>13</v>
      </c>
      <c r="E41" s="33">
        <f>LN('Raw Data'!C43)</f>
        <v>4.5332444464165027</v>
      </c>
    </row>
    <row r="42" spans="1:5">
      <c r="A42" s="5">
        <f t="shared" si="1"/>
        <v>40</v>
      </c>
      <c r="B42" s="5" t="s">
        <v>9</v>
      </c>
      <c r="C42" s="94">
        <f t="shared" ca="1" si="2"/>
        <v>84.66</v>
      </c>
      <c r="D42">
        <f ca="1">MAX(0, ROUND($H$12  + (100-'Raw Data'!C44)*$H$13 + NORMINV(RAND(), $H$11, $I$11),0))</f>
        <v>45</v>
      </c>
      <c r="E42" s="33">
        <f>LN('Raw Data'!C44)</f>
        <v>2.0386195471595809</v>
      </c>
    </row>
    <row r="43" spans="1:5">
      <c r="A43" s="5">
        <f t="shared" si="1"/>
        <v>41</v>
      </c>
      <c r="B43" s="5" t="s">
        <v>9</v>
      </c>
      <c r="C43" s="94">
        <f t="shared" ca="1" si="2"/>
        <v>52.76</v>
      </c>
      <c r="D43">
        <f ca="1">MAX(0, ROUND($H$12  + (100-'Raw Data'!C45)*$H$13 + NORMINV(RAND(), $H$11, $I$11),0))</f>
        <v>40</v>
      </c>
      <c r="E43" s="33">
        <f>LN('Raw Data'!C45)</f>
        <v>3.2872818575322613</v>
      </c>
    </row>
    <row r="44" spans="1:5">
      <c r="A44" s="5">
        <f t="shared" si="1"/>
        <v>42</v>
      </c>
      <c r="B44" s="5" t="s">
        <v>9</v>
      </c>
      <c r="C44" s="94">
        <f t="shared" ca="1" si="2"/>
        <v>38.840000000000003</v>
      </c>
      <c r="D44">
        <f ca="1">MAX(0, ROUND($H$12  + (100-'Raw Data'!C46)*$H$13 + NORMINV(RAND(), $H$11, $I$11),0))</f>
        <v>12</v>
      </c>
      <c r="E44" s="33">
        <f>LN('Raw Data'!C46)</f>
        <v>4.2756934238792645</v>
      </c>
    </row>
    <row r="45" spans="1:5">
      <c r="A45" s="5">
        <f t="shared" si="1"/>
        <v>43</v>
      </c>
      <c r="B45" s="5" t="s">
        <v>9</v>
      </c>
      <c r="C45" s="94">
        <f t="shared" ca="1" si="2"/>
        <v>12.41</v>
      </c>
      <c r="D45">
        <f ca="1">MAX(0, ROUND($H$12  + (100-'Raw Data'!C47)*$H$13 + NORMINV(RAND(), $H$11, $I$11),0))</f>
        <v>22</v>
      </c>
      <c r="E45" s="33">
        <f>LN('Raw Data'!C47)</f>
        <v>3.7972853279577228</v>
      </c>
    </row>
    <row r="46" spans="1:5">
      <c r="A46" s="5">
        <f t="shared" si="1"/>
        <v>44</v>
      </c>
      <c r="B46" s="5" t="s">
        <v>9</v>
      </c>
      <c r="C46" s="94">
        <f t="shared" ca="1" si="2"/>
        <v>100</v>
      </c>
      <c r="D46">
        <f ca="1">MAX(0, ROUND($H$12  + (100-'Raw Data'!C48)*$H$13 + NORMINV(RAND(), $H$11, $I$11),0))</f>
        <v>25</v>
      </c>
      <c r="E46" s="33">
        <f>LN('Raw Data'!C48)</f>
        <v>3.9442965659784419</v>
      </c>
    </row>
    <row r="47" spans="1:5">
      <c r="A47" s="5">
        <f t="shared" si="1"/>
        <v>45</v>
      </c>
      <c r="B47" s="5" t="s">
        <v>9</v>
      </c>
      <c r="C47" s="94">
        <f t="shared" ca="1" si="2"/>
        <v>56.66</v>
      </c>
      <c r="D47">
        <f ca="1">MAX(0, ROUND($H$12  + (100-'Raw Data'!C49)*$H$13 + NORMINV(RAND(), $H$11, $I$11),0))</f>
        <v>11</v>
      </c>
      <c r="E47" s="33">
        <f>LN('Raw Data'!C49)</f>
        <v>4.3384665199215018</v>
      </c>
    </row>
    <row r="48" spans="1:5">
      <c r="A48" s="5">
        <f t="shared" si="1"/>
        <v>46</v>
      </c>
      <c r="B48" s="5" t="s">
        <v>9</v>
      </c>
      <c r="C48" s="94">
        <f t="shared" ca="1" si="2"/>
        <v>24.79</v>
      </c>
      <c r="D48">
        <f ca="1">MAX(0, ROUND($H$12  + (100-'Raw Data'!C50)*$H$13 + NORMINV(RAND(), $H$11, $I$11),0))</f>
        <v>6</v>
      </c>
      <c r="E48" s="33">
        <f>LN('Raw Data'!C50)</f>
        <v>4.6051701859880918</v>
      </c>
    </row>
    <row r="49" spans="1:5">
      <c r="A49" s="5">
        <f t="shared" si="1"/>
        <v>47</v>
      </c>
      <c r="B49" s="5" t="s">
        <v>9</v>
      </c>
      <c r="C49" s="94">
        <f t="shared" ca="1" si="2"/>
        <v>52.82</v>
      </c>
      <c r="D49">
        <f ca="1">MAX(0, ROUND($H$12  + (100-'Raw Data'!C51)*$H$13 + NORMINV(RAND(), $H$11, $I$11),0))</f>
        <v>30</v>
      </c>
      <c r="E49" s="33">
        <f>LN('Raw Data'!C51)</f>
        <v>3.8097687713893897</v>
      </c>
    </row>
    <row r="50" spans="1:5">
      <c r="A50" s="5">
        <f t="shared" si="1"/>
        <v>48</v>
      </c>
      <c r="B50" s="5" t="s">
        <v>9</v>
      </c>
      <c r="C50" s="94">
        <f t="shared" ca="1" si="2"/>
        <v>27.7</v>
      </c>
      <c r="D50">
        <f ca="1">MAX(0, ROUND($H$12  + (100-'Raw Data'!C52)*$H$13 + NORMINV(RAND(), $H$11, $I$11),0))</f>
        <v>17</v>
      </c>
      <c r="E50" s="33">
        <f>LN('Raw Data'!C52)</f>
        <v>4.0562964945845703</v>
      </c>
    </row>
    <row r="51" spans="1:5">
      <c r="A51" s="5">
        <f t="shared" si="1"/>
        <v>49</v>
      </c>
      <c r="B51" s="5" t="s">
        <v>9</v>
      </c>
      <c r="C51" s="94">
        <f t="shared" ca="1" si="2"/>
        <v>64.069999999999993</v>
      </c>
      <c r="D51">
        <f ca="1">MAX(0, ROUND($H$12  + (100-'Raw Data'!C53)*$H$13 + NORMINV(RAND(), $H$11, $I$11),0))</f>
        <v>0</v>
      </c>
      <c r="E51" s="33">
        <f>LN('Raw Data'!C53)</f>
        <v>4.5951198501345898</v>
      </c>
    </row>
    <row r="52" spans="1:5">
      <c r="A52" s="5">
        <f t="shared" si="1"/>
        <v>50</v>
      </c>
      <c r="B52" s="5" t="s">
        <v>9</v>
      </c>
      <c r="C52" s="94">
        <f t="shared" ca="1" si="2"/>
        <v>15.62</v>
      </c>
      <c r="D52">
        <f ca="1">MAX(0, ROUND($H$12  + (100-'Raw Data'!C54)*$H$13 + NORMINV(RAND(), $H$11, $I$11),0))</f>
        <v>28</v>
      </c>
      <c r="E52" s="33">
        <f>LN('Raw Data'!C54)</f>
        <v>3.6498787167642037</v>
      </c>
    </row>
    <row r="53" spans="1:5">
      <c r="A53" s="5">
        <f t="shared" si="1"/>
        <v>51</v>
      </c>
      <c r="B53" s="5" t="s">
        <v>9</v>
      </c>
      <c r="C53" s="94">
        <f t="shared" ca="1" si="2"/>
        <v>1.99</v>
      </c>
      <c r="D53">
        <f ca="1">MAX(0, ROUND($H$12  + (100-'Raw Data'!C55)*$H$13 + NORMINV(RAND(), $H$11, $I$11),0))</f>
        <v>27</v>
      </c>
      <c r="E53" s="33">
        <f>LN('Raw Data'!C55)</f>
        <v>3.6030491975087431</v>
      </c>
    </row>
    <row r="54" spans="1:5">
      <c r="A54" s="5">
        <f t="shared" si="1"/>
        <v>52</v>
      </c>
      <c r="B54" s="5" t="s">
        <v>9</v>
      </c>
      <c r="C54" s="94">
        <f t="shared" ca="1" si="2"/>
        <v>55.15</v>
      </c>
      <c r="D54">
        <f ca="1">MAX(0, ROUND($H$12  + (100-'Raw Data'!C56)*$H$13 + NORMINV(RAND(), $H$11, $I$11),0))</f>
        <v>25</v>
      </c>
      <c r="E54" s="33">
        <f>LN('Raw Data'!C56)</f>
        <v>4.0055133485154846</v>
      </c>
    </row>
    <row r="56" spans="1:5" ht="15.75" customHeight="1">
      <c r="A56" s="5" t="s">
        <v>151</v>
      </c>
      <c r="B56">
        <f>COUNTIF($B$3:$B$54, "Solo")</f>
        <v>26</v>
      </c>
    </row>
    <row r="57" spans="1:5" ht="13">
      <c r="A57" s="5" t="s">
        <v>152</v>
      </c>
      <c r="B57">
        <f>COUNTIF($B$3:$B$54, "Pair")</f>
        <v>26</v>
      </c>
    </row>
    <row r="58" spans="1:5" ht="13">
      <c r="A58" s="5" t="s">
        <v>12</v>
      </c>
      <c r="B58">
        <f>B56+2*B57</f>
        <v>78</v>
      </c>
    </row>
    <row r="59" spans="1:5" ht="13">
      <c r="A59" s="5" t="s">
        <v>153</v>
      </c>
      <c r="B59" s="33">
        <f ca="1">AVERAGEA($C$3:$C$28)</f>
        <v>60.102692307692323</v>
      </c>
    </row>
    <row r="60" spans="1:5" ht="13">
      <c r="A60" s="5" t="s">
        <v>154</v>
      </c>
      <c r="B60" s="33">
        <f ca="1">AVERAGEA($C$29:$C$54)</f>
        <v>51.158846153846149</v>
      </c>
    </row>
    <row r="61" spans="1:5" ht="13">
      <c r="A61" s="5" t="s">
        <v>155</v>
      </c>
      <c r="B61" s="33">
        <f ca="1">STDEVA($C$3:$C$28)</f>
        <v>19.067066592990578</v>
      </c>
    </row>
    <row r="62" spans="1:5" ht="13">
      <c r="A62" s="5" t="s">
        <v>156</v>
      </c>
      <c r="B62" s="33">
        <f ca="1">STDEVA($C$29:$C$54)</f>
        <v>26.293838719657948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28"/>
  <sheetViews>
    <sheetView zoomScale="141" workbookViewId="0">
      <selection activeCell="E16" sqref="E16"/>
    </sheetView>
  </sheetViews>
  <sheetFormatPr baseColWidth="10" defaultColWidth="14.5" defaultRowHeight="15.75" customHeight="1"/>
  <cols>
    <col min="1" max="1" width="15.5" customWidth="1"/>
    <col min="2" max="2" width="6.1640625" customWidth="1"/>
    <col min="3" max="3" width="10" customWidth="1"/>
    <col min="4" max="4" width="8.83203125" customWidth="1"/>
  </cols>
  <sheetData>
    <row r="1" spans="1:10" ht="15.75" customHeight="1">
      <c r="A1" s="1" t="s">
        <v>0</v>
      </c>
      <c r="B1" s="2"/>
      <c r="C1" s="3"/>
      <c r="D1" s="4"/>
      <c r="E1" s="5"/>
      <c r="G1" s="6"/>
      <c r="H1" s="7"/>
      <c r="I1" s="7"/>
      <c r="J1" s="8"/>
    </row>
    <row r="2" spans="1:10" ht="15.75" customHeight="1">
      <c r="A2" s="9" t="s">
        <v>1</v>
      </c>
      <c r="B2" s="10" t="s">
        <v>2</v>
      </c>
      <c r="C2" s="3" t="str">
        <f ca="1">IF(INDIRECT(B2)=B2, "OK", "X")</f>
        <v>OK</v>
      </c>
      <c r="D2" s="11" t="s">
        <v>3</v>
      </c>
      <c r="E2" s="5"/>
      <c r="G2" s="6"/>
      <c r="H2" s="7"/>
      <c r="I2" s="7"/>
      <c r="J2" s="8"/>
    </row>
    <row r="3" spans="1:10" ht="15.75" customHeight="1">
      <c r="A3" s="12"/>
      <c r="B3" s="13"/>
      <c r="C3" s="14"/>
      <c r="D3" s="4"/>
      <c r="E3" s="5"/>
      <c r="G3" s="6"/>
      <c r="H3" s="7"/>
      <c r="I3" s="7"/>
      <c r="J3" s="8"/>
    </row>
    <row r="4" spans="1:10" ht="15.75" customHeight="1">
      <c r="A4" s="15" t="s">
        <v>4</v>
      </c>
      <c r="B4" s="16" t="s">
        <v>5</v>
      </c>
      <c r="C4" s="17" t="s">
        <v>6</v>
      </c>
      <c r="D4" s="18" t="s">
        <v>7</v>
      </c>
      <c r="E4" s="5"/>
      <c r="G4" s="6"/>
      <c r="H4" s="7"/>
      <c r="I4" s="7"/>
      <c r="J4" s="8"/>
    </row>
    <row r="5" spans="1:10">
      <c r="A5" s="5">
        <v>1</v>
      </c>
      <c r="B5" s="16" t="s">
        <v>8</v>
      </c>
      <c r="C5" s="19">
        <v>53.54</v>
      </c>
      <c r="D5" s="20">
        <v>26</v>
      </c>
      <c r="G5" s="6"/>
      <c r="H5" s="8"/>
      <c r="I5" s="8"/>
      <c r="J5" s="21"/>
    </row>
    <row r="6" spans="1:10">
      <c r="A6" s="5">
        <v>2</v>
      </c>
      <c r="B6" s="16" t="s">
        <v>8</v>
      </c>
      <c r="C6" s="19">
        <v>56.8</v>
      </c>
      <c r="D6" s="20">
        <v>25</v>
      </c>
      <c r="G6" s="6"/>
      <c r="H6" s="8"/>
      <c r="I6" s="8"/>
      <c r="J6" s="8"/>
    </row>
    <row r="7" spans="1:10">
      <c r="A7" s="5">
        <v>3</v>
      </c>
      <c r="B7" s="16" t="s">
        <v>8</v>
      </c>
      <c r="C7" s="19">
        <v>96.64</v>
      </c>
      <c r="D7" s="20">
        <v>9</v>
      </c>
    </row>
    <row r="8" spans="1:10">
      <c r="A8" s="5">
        <v>4</v>
      </c>
      <c r="B8" s="16" t="s">
        <v>8</v>
      </c>
      <c r="C8" s="19">
        <v>71.27</v>
      </c>
      <c r="D8" s="20">
        <v>16</v>
      </c>
      <c r="G8" s="22"/>
      <c r="H8" s="23"/>
      <c r="I8" s="24"/>
      <c r="J8" s="24"/>
    </row>
    <row r="9" spans="1:10">
      <c r="A9" s="5">
        <v>5</v>
      </c>
      <c r="B9" s="16" t="s">
        <v>8</v>
      </c>
      <c r="C9" s="19">
        <v>100</v>
      </c>
      <c r="D9" s="20">
        <v>4</v>
      </c>
      <c r="G9" s="6"/>
      <c r="H9" s="7"/>
      <c r="I9" s="7"/>
      <c r="J9" s="8"/>
    </row>
    <row r="10" spans="1:10">
      <c r="A10" s="5">
        <v>6</v>
      </c>
      <c r="B10" s="16" t="s">
        <v>8</v>
      </c>
      <c r="C10" s="19">
        <v>70.430000000000007</v>
      </c>
      <c r="D10" s="20">
        <v>15</v>
      </c>
      <c r="G10" s="6"/>
      <c r="H10" s="8"/>
      <c r="I10" s="8"/>
      <c r="J10" s="21"/>
    </row>
    <row r="11" spans="1:10">
      <c r="A11" s="5">
        <v>7</v>
      </c>
      <c r="B11" s="16" t="s">
        <v>8</v>
      </c>
      <c r="C11" s="19">
        <v>51.29</v>
      </c>
      <c r="D11" s="20">
        <v>29</v>
      </c>
      <c r="G11" s="6"/>
      <c r="H11" s="8"/>
      <c r="I11" s="8"/>
      <c r="J11" s="8"/>
    </row>
    <row r="12" spans="1:10">
      <c r="A12" s="5">
        <v>8</v>
      </c>
      <c r="B12" s="16" t="s">
        <v>8</v>
      </c>
      <c r="C12" s="19">
        <v>44.89</v>
      </c>
      <c r="D12" s="20">
        <v>24</v>
      </c>
      <c r="G12" s="5"/>
      <c r="H12" s="23"/>
      <c r="I12" s="24"/>
    </row>
    <row r="13" spans="1:10">
      <c r="A13" s="5">
        <v>9</v>
      </c>
      <c r="B13" s="16" t="s">
        <v>8</v>
      </c>
      <c r="C13" s="25">
        <v>38.69</v>
      </c>
      <c r="D13" s="26">
        <v>26</v>
      </c>
      <c r="G13" s="5"/>
      <c r="H13" s="7"/>
      <c r="I13" s="7"/>
      <c r="J13" s="21"/>
    </row>
    <row r="14" spans="1:10">
      <c r="A14" s="5">
        <v>10</v>
      </c>
      <c r="B14" s="16" t="s">
        <v>8</v>
      </c>
      <c r="C14" s="19">
        <v>73.81</v>
      </c>
      <c r="D14" s="20">
        <v>12</v>
      </c>
      <c r="G14" s="5"/>
      <c r="H14" s="5"/>
    </row>
    <row r="15" spans="1:10">
      <c r="A15" s="5">
        <v>11</v>
      </c>
      <c r="B15" s="16" t="s">
        <v>8</v>
      </c>
      <c r="C15" s="19">
        <v>96.7</v>
      </c>
      <c r="D15" s="20">
        <v>6</v>
      </c>
      <c r="G15" s="5"/>
      <c r="H15" s="5"/>
    </row>
    <row r="16" spans="1:10">
      <c r="A16" s="5">
        <v>12</v>
      </c>
      <c r="B16" s="16" t="s">
        <v>8</v>
      </c>
      <c r="C16" s="19">
        <v>66.680000000000007</v>
      </c>
      <c r="D16" s="20">
        <v>20</v>
      </c>
    </row>
    <row r="17" spans="1:4">
      <c r="A17" s="5">
        <v>13</v>
      </c>
      <c r="B17" s="16" t="s">
        <v>8</v>
      </c>
      <c r="C17" s="19">
        <v>50.93</v>
      </c>
      <c r="D17" s="20">
        <v>29</v>
      </c>
    </row>
    <row r="18" spans="1:4">
      <c r="A18" s="5">
        <v>14</v>
      </c>
      <c r="B18" s="16" t="s">
        <v>8</v>
      </c>
      <c r="C18" s="19">
        <v>51.86</v>
      </c>
      <c r="D18" s="20">
        <v>26</v>
      </c>
    </row>
    <row r="19" spans="1:4">
      <c r="A19" s="5">
        <v>15</v>
      </c>
      <c r="B19" s="16" t="s">
        <v>8</v>
      </c>
      <c r="C19" s="19">
        <v>41.92</v>
      </c>
      <c r="D19" s="20">
        <v>30</v>
      </c>
    </row>
    <row r="20" spans="1:4">
      <c r="A20" s="5">
        <v>16</v>
      </c>
      <c r="B20" s="16" t="s">
        <v>8</v>
      </c>
      <c r="C20" s="19">
        <v>14.85</v>
      </c>
      <c r="D20" s="20">
        <v>49</v>
      </c>
    </row>
    <row r="21" spans="1:4">
      <c r="A21" s="5">
        <v>17</v>
      </c>
      <c r="B21" s="16" t="s">
        <v>8</v>
      </c>
      <c r="C21" s="19">
        <v>62.04</v>
      </c>
      <c r="D21" s="20">
        <v>25</v>
      </c>
    </row>
    <row r="22" spans="1:4">
      <c r="A22" s="5">
        <v>18</v>
      </c>
      <c r="B22" s="16" t="s">
        <v>8</v>
      </c>
      <c r="C22" s="19">
        <v>49.11</v>
      </c>
      <c r="D22" s="20">
        <v>30</v>
      </c>
    </row>
    <row r="23" spans="1:4">
      <c r="A23" s="5">
        <v>19</v>
      </c>
      <c r="B23" s="16" t="s">
        <v>8</v>
      </c>
      <c r="C23" s="19">
        <v>60.96</v>
      </c>
      <c r="D23" s="20">
        <v>24</v>
      </c>
    </row>
    <row r="24" spans="1:4">
      <c r="A24" s="5">
        <v>20</v>
      </c>
      <c r="B24" s="16" t="s">
        <v>8</v>
      </c>
      <c r="C24" s="19">
        <v>67.75</v>
      </c>
      <c r="D24" s="20">
        <v>22</v>
      </c>
    </row>
    <row r="25" spans="1:4">
      <c r="A25" s="5">
        <v>21</v>
      </c>
      <c r="B25" s="16" t="s">
        <v>8</v>
      </c>
      <c r="C25" s="19">
        <v>57.68</v>
      </c>
      <c r="D25" s="20">
        <v>16</v>
      </c>
    </row>
    <row r="26" spans="1:4">
      <c r="A26" s="5">
        <v>22</v>
      </c>
      <c r="B26" s="16" t="s">
        <v>8</v>
      </c>
      <c r="C26" s="19">
        <v>69.5</v>
      </c>
      <c r="D26" s="20">
        <v>28</v>
      </c>
    </row>
    <row r="27" spans="1:4">
      <c r="A27" s="5">
        <v>23</v>
      </c>
      <c r="B27" s="16" t="s">
        <v>8</v>
      </c>
      <c r="C27" s="19">
        <v>57.14</v>
      </c>
      <c r="D27" s="20">
        <v>24</v>
      </c>
    </row>
    <row r="28" spans="1:4">
      <c r="A28" s="5">
        <v>24</v>
      </c>
      <c r="B28" s="16" t="s">
        <v>8</v>
      </c>
      <c r="C28" s="19">
        <v>40.880000000000003</v>
      </c>
      <c r="D28" s="20">
        <v>27</v>
      </c>
    </row>
    <row r="29" spans="1:4">
      <c r="A29" s="5">
        <v>25</v>
      </c>
      <c r="B29" s="16" t="s">
        <v>8</v>
      </c>
      <c r="C29" s="19">
        <v>54.39</v>
      </c>
      <c r="D29" s="20">
        <v>26</v>
      </c>
    </row>
    <row r="30" spans="1:4">
      <c r="A30" s="5">
        <v>26</v>
      </c>
      <c r="B30" s="16" t="s">
        <v>8</v>
      </c>
      <c r="C30" s="19">
        <v>61</v>
      </c>
      <c r="D30" s="20">
        <v>17</v>
      </c>
    </row>
    <row r="31" spans="1:4">
      <c r="A31" s="5">
        <v>27</v>
      </c>
      <c r="B31" s="16" t="s">
        <v>9</v>
      </c>
      <c r="C31" s="19">
        <v>98.11</v>
      </c>
      <c r="D31" s="20">
        <v>10</v>
      </c>
    </row>
    <row r="32" spans="1:4">
      <c r="A32" s="5">
        <v>28</v>
      </c>
      <c r="B32" s="16" t="s">
        <v>9</v>
      </c>
      <c r="C32" s="19">
        <v>63.04</v>
      </c>
      <c r="D32" s="20">
        <v>21</v>
      </c>
    </row>
    <row r="33" spans="1:4">
      <c r="A33" s="5">
        <v>29</v>
      </c>
      <c r="B33" s="16" t="s">
        <v>9</v>
      </c>
      <c r="C33" s="19">
        <v>63.03</v>
      </c>
      <c r="D33" s="20">
        <v>22</v>
      </c>
    </row>
    <row r="34" spans="1:4">
      <c r="A34" s="5">
        <v>30</v>
      </c>
      <c r="B34" s="16" t="s">
        <v>9</v>
      </c>
      <c r="C34" s="19">
        <v>84.66</v>
      </c>
      <c r="D34" s="20">
        <v>16</v>
      </c>
    </row>
    <row r="35" spans="1:4">
      <c r="A35" s="5">
        <v>31</v>
      </c>
      <c r="B35" s="16" t="s">
        <v>9</v>
      </c>
      <c r="C35" s="19">
        <v>51.54</v>
      </c>
      <c r="D35" s="20">
        <v>23</v>
      </c>
    </row>
    <row r="36" spans="1:4">
      <c r="A36" s="5">
        <v>32</v>
      </c>
      <c r="B36" s="16" t="s">
        <v>9</v>
      </c>
      <c r="C36" s="19">
        <v>46.93</v>
      </c>
      <c r="D36" s="20">
        <v>31</v>
      </c>
    </row>
    <row r="37" spans="1:4">
      <c r="A37" s="5">
        <v>33</v>
      </c>
      <c r="B37" s="16" t="s">
        <v>9</v>
      </c>
      <c r="C37" s="19">
        <v>51.55</v>
      </c>
      <c r="D37" s="20">
        <v>20</v>
      </c>
    </row>
    <row r="38" spans="1:4">
      <c r="A38" s="5">
        <v>34</v>
      </c>
      <c r="B38" s="16" t="s">
        <v>9</v>
      </c>
      <c r="C38" s="19">
        <v>51.95</v>
      </c>
      <c r="D38" s="20">
        <v>21</v>
      </c>
    </row>
    <row r="39" spans="1:4">
      <c r="A39" s="5">
        <v>35</v>
      </c>
      <c r="B39" s="16" t="s">
        <v>9</v>
      </c>
      <c r="C39" s="19">
        <v>60.66</v>
      </c>
      <c r="D39" s="20">
        <v>26</v>
      </c>
    </row>
    <row r="40" spans="1:4">
      <c r="A40" s="5">
        <v>36</v>
      </c>
      <c r="B40" s="16" t="s">
        <v>9</v>
      </c>
      <c r="C40" s="19">
        <v>54.23</v>
      </c>
      <c r="D40" s="20">
        <v>24</v>
      </c>
    </row>
    <row r="41" spans="1:4">
      <c r="A41" s="5">
        <v>37</v>
      </c>
      <c r="B41" s="16" t="s">
        <v>9</v>
      </c>
      <c r="C41" s="19">
        <v>76.180000000000007</v>
      </c>
      <c r="D41" s="20">
        <v>12</v>
      </c>
    </row>
    <row r="42" spans="1:4">
      <c r="A42" s="5">
        <v>38</v>
      </c>
      <c r="B42" s="16" t="s">
        <v>9</v>
      </c>
      <c r="C42" s="19">
        <v>80.64</v>
      </c>
      <c r="D42" s="20">
        <v>12</v>
      </c>
    </row>
    <row r="43" spans="1:4">
      <c r="A43" s="5">
        <v>39</v>
      </c>
      <c r="B43" s="16" t="s">
        <v>9</v>
      </c>
      <c r="C43" s="19">
        <v>93.06</v>
      </c>
      <c r="D43" s="20">
        <v>7</v>
      </c>
    </row>
    <row r="44" spans="1:4">
      <c r="A44" s="5">
        <v>40</v>
      </c>
      <c r="B44" s="16" t="s">
        <v>9</v>
      </c>
      <c r="C44" s="19">
        <v>7.68</v>
      </c>
      <c r="D44" s="20">
        <v>38</v>
      </c>
    </row>
    <row r="45" spans="1:4">
      <c r="A45" s="5">
        <v>41</v>
      </c>
      <c r="B45" s="16" t="s">
        <v>9</v>
      </c>
      <c r="C45" s="19">
        <v>26.77</v>
      </c>
      <c r="D45" s="20">
        <v>36</v>
      </c>
    </row>
    <row r="46" spans="1:4">
      <c r="A46" s="5">
        <v>42</v>
      </c>
      <c r="B46" s="16" t="s">
        <v>9</v>
      </c>
      <c r="C46" s="25">
        <v>71.930000000000007</v>
      </c>
      <c r="D46" s="20">
        <v>19</v>
      </c>
    </row>
    <row r="47" spans="1:4">
      <c r="A47" s="5">
        <v>43</v>
      </c>
      <c r="B47" s="16" t="s">
        <v>9</v>
      </c>
      <c r="C47" s="19">
        <v>44.58</v>
      </c>
      <c r="D47" s="20">
        <v>33</v>
      </c>
    </row>
    <row r="48" spans="1:4">
      <c r="A48" s="5">
        <v>44</v>
      </c>
      <c r="B48" s="16" t="s">
        <v>9</v>
      </c>
      <c r="C48" s="19">
        <v>51.64</v>
      </c>
      <c r="D48" s="20">
        <v>27</v>
      </c>
    </row>
    <row r="49" spans="1:4">
      <c r="A49" s="5">
        <v>45</v>
      </c>
      <c r="B49" s="16" t="s">
        <v>9</v>
      </c>
      <c r="C49" s="19">
        <v>76.59</v>
      </c>
      <c r="D49" s="20">
        <v>14</v>
      </c>
    </row>
    <row r="50" spans="1:4">
      <c r="A50" s="5">
        <v>46</v>
      </c>
      <c r="B50" s="16" t="s">
        <v>9</v>
      </c>
      <c r="C50" s="19">
        <v>100</v>
      </c>
      <c r="D50" s="20">
        <v>9</v>
      </c>
    </row>
    <row r="51" spans="1:4">
      <c r="A51" s="5">
        <v>47</v>
      </c>
      <c r="B51" s="16" t="s">
        <v>9</v>
      </c>
      <c r="C51" s="19">
        <v>45.14</v>
      </c>
      <c r="D51" s="20">
        <v>26</v>
      </c>
    </row>
    <row r="52" spans="1:4">
      <c r="A52" s="5">
        <v>48</v>
      </c>
      <c r="B52" s="16" t="s">
        <v>9</v>
      </c>
      <c r="C52" s="19">
        <v>57.76</v>
      </c>
      <c r="D52" s="20">
        <v>22</v>
      </c>
    </row>
    <row r="53" spans="1:4">
      <c r="A53" s="5">
        <v>49</v>
      </c>
      <c r="B53" s="16" t="s">
        <v>9</v>
      </c>
      <c r="C53" s="19">
        <v>99</v>
      </c>
      <c r="D53" s="20">
        <v>7</v>
      </c>
    </row>
    <row r="54" spans="1:4">
      <c r="A54" s="5">
        <v>50</v>
      </c>
      <c r="B54" s="16" t="s">
        <v>9</v>
      </c>
      <c r="C54" s="19">
        <v>38.47</v>
      </c>
      <c r="D54" s="20">
        <v>26</v>
      </c>
    </row>
    <row r="55" spans="1:4">
      <c r="A55" s="5">
        <v>51</v>
      </c>
      <c r="B55" s="16" t="s">
        <v>9</v>
      </c>
      <c r="C55" s="19">
        <v>36.71</v>
      </c>
      <c r="D55" s="20">
        <v>34</v>
      </c>
    </row>
    <row r="56" spans="1:4">
      <c r="A56" s="5">
        <v>52</v>
      </c>
      <c r="B56" s="16" t="s">
        <v>9</v>
      </c>
      <c r="C56" s="19">
        <v>54.9</v>
      </c>
      <c r="D56" s="20">
        <v>29</v>
      </c>
    </row>
    <row r="58" spans="1:4" ht="13">
      <c r="A58" s="15" t="s">
        <v>10</v>
      </c>
      <c r="B58" s="95">
        <f>COUNTIF($B$5:$B$56, "Solo")</f>
        <v>26</v>
      </c>
      <c r="C58" s="96"/>
      <c r="D58" s="97"/>
    </row>
    <row r="59" spans="1:4" ht="13">
      <c r="A59" s="15" t="s">
        <v>11</v>
      </c>
      <c r="B59" s="95">
        <f>COUNTIF($B$5:$B$56, "Pair")</f>
        <v>26</v>
      </c>
      <c r="C59" s="96"/>
      <c r="D59" s="97"/>
    </row>
    <row r="60" spans="1:4" ht="13">
      <c r="A60" s="15" t="s">
        <v>12</v>
      </c>
      <c r="B60" s="95">
        <f>B58+2*B59</f>
        <v>78</v>
      </c>
      <c r="C60" s="96"/>
      <c r="D60" s="97"/>
    </row>
    <row r="98" spans="12:13" ht="13">
      <c r="L98" s="27" t="s">
        <v>2</v>
      </c>
      <c r="M98" s="27" t="s">
        <v>2</v>
      </c>
    </row>
    <row r="128" spans="8:8" ht="13">
      <c r="H128" s="28" t="s">
        <v>13</v>
      </c>
    </row>
  </sheetData>
  <mergeCells count="3">
    <mergeCell ref="B58:D58"/>
    <mergeCell ref="B59:D59"/>
    <mergeCell ref="B60:D6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95"/>
  <sheetViews>
    <sheetView topLeftCell="A23" zoomScale="161" workbookViewId="0">
      <selection activeCell="F46" sqref="F46:I46"/>
    </sheetView>
  </sheetViews>
  <sheetFormatPr baseColWidth="10" defaultColWidth="14.5" defaultRowHeight="15.75" customHeight="1"/>
  <cols>
    <col min="1" max="1" width="13.83203125" customWidth="1"/>
    <col min="2" max="2" width="6.83203125" customWidth="1"/>
    <col min="3" max="3" width="9.83203125" customWidth="1"/>
    <col min="4" max="4" width="9.5" customWidth="1"/>
    <col min="5" max="5" width="9" customWidth="1"/>
    <col min="6" max="6" width="8" customWidth="1"/>
    <col min="7" max="7" width="8.33203125" customWidth="1"/>
    <col min="8" max="8" width="13.5" customWidth="1"/>
    <col min="9" max="9" width="13.33203125" customWidth="1"/>
    <col min="10" max="10" width="35.5" customWidth="1"/>
    <col min="11" max="11" width="25.5" customWidth="1"/>
    <col min="12" max="12" width="53" customWidth="1"/>
  </cols>
  <sheetData>
    <row r="1" spans="1:8" ht="13">
      <c r="A1" s="4"/>
      <c r="B1" s="4"/>
      <c r="C1" s="4"/>
      <c r="D1" s="4"/>
      <c r="E1" s="4"/>
      <c r="F1" s="4"/>
      <c r="G1" s="4"/>
      <c r="H1" s="5"/>
    </row>
    <row r="2" spans="1:8" ht="13">
      <c r="A2" s="4"/>
      <c r="B2" s="98" t="s">
        <v>8</v>
      </c>
      <c r="C2" s="99"/>
      <c r="D2" s="99"/>
      <c r="E2" s="100" t="s">
        <v>9</v>
      </c>
      <c r="F2" s="99"/>
      <c r="G2" s="99"/>
    </row>
    <row r="3" spans="1:8" ht="13">
      <c r="A3" s="5"/>
      <c r="B3" s="29" t="s">
        <v>4</v>
      </c>
      <c r="C3" s="29" t="s">
        <v>6</v>
      </c>
      <c r="D3" s="29" t="s">
        <v>7</v>
      </c>
      <c r="E3" s="29" t="s">
        <v>4</v>
      </c>
      <c r="F3" s="29" t="s">
        <v>6</v>
      </c>
      <c r="G3" s="29" t="s">
        <v>7</v>
      </c>
    </row>
    <row r="4" spans="1:8" ht="13">
      <c r="B4" s="20">
        <f>'Raw Data'!A5</f>
        <v>1</v>
      </c>
      <c r="C4" s="30">
        <f>'Raw Data'!C5</f>
        <v>53.54</v>
      </c>
      <c r="D4" s="30">
        <f>'Raw Data'!D5</f>
        <v>26</v>
      </c>
      <c r="E4" s="20">
        <f>'Raw Data'!A31</f>
        <v>27</v>
      </c>
      <c r="F4" s="30">
        <f>'Raw Data'!C31</f>
        <v>98.11</v>
      </c>
      <c r="G4" s="30">
        <f>'Raw Data'!D31</f>
        <v>10</v>
      </c>
    </row>
    <row r="5" spans="1:8" ht="13">
      <c r="B5" s="20">
        <f>'Raw Data'!A6</f>
        <v>2</v>
      </c>
      <c r="C5" s="30">
        <f>'Raw Data'!C6</f>
        <v>56.8</v>
      </c>
      <c r="D5" s="30">
        <f>'Raw Data'!D6</f>
        <v>25</v>
      </c>
      <c r="E5" s="20">
        <f>'Raw Data'!A32</f>
        <v>28</v>
      </c>
      <c r="F5" s="30">
        <f>'Raw Data'!C32</f>
        <v>63.04</v>
      </c>
      <c r="G5" s="30">
        <f>'Raw Data'!D32</f>
        <v>21</v>
      </c>
    </row>
    <row r="6" spans="1:8" ht="13">
      <c r="B6" s="20">
        <f>'Raw Data'!A7</f>
        <v>3</v>
      </c>
      <c r="C6" s="30">
        <f>'Raw Data'!C7</f>
        <v>96.64</v>
      </c>
      <c r="D6" s="30">
        <f>'Raw Data'!D7</f>
        <v>9</v>
      </c>
      <c r="E6" s="20">
        <f>'Raw Data'!A33</f>
        <v>29</v>
      </c>
      <c r="F6" s="30">
        <f>'Raw Data'!C33</f>
        <v>63.03</v>
      </c>
      <c r="G6" s="30">
        <f>'Raw Data'!D33</f>
        <v>22</v>
      </c>
    </row>
    <row r="7" spans="1:8" ht="13">
      <c r="B7" s="20">
        <f>'Raw Data'!A8</f>
        <v>4</v>
      </c>
      <c r="C7" s="30">
        <f>'Raw Data'!C8</f>
        <v>71.27</v>
      </c>
      <c r="D7" s="30">
        <f>'Raw Data'!D8</f>
        <v>16</v>
      </c>
      <c r="E7" s="20">
        <f>'Raw Data'!A34</f>
        <v>30</v>
      </c>
      <c r="F7" s="30">
        <f>'Raw Data'!C34</f>
        <v>84.66</v>
      </c>
      <c r="G7" s="30">
        <f>'Raw Data'!D34</f>
        <v>16</v>
      </c>
    </row>
    <row r="8" spans="1:8" ht="13">
      <c r="B8" s="20">
        <f>'Raw Data'!A9</f>
        <v>5</v>
      </c>
      <c r="C8" s="30">
        <f>'Raw Data'!C9</f>
        <v>100</v>
      </c>
      <c r="D8" s="30">
        <f>'Raw Data'!D9</f>
        <v>4</v>
      </c>
      <c r="E8" s="20">
        <f>'Raw Data'!A35</f>
        <v>31</v>
      </c>
      <c r="F8" s="30">
        <f>'Raw Data'!C35</f>
        <v>51.54</v>
      </c>
      <c r="G8" s="30">
        <f>'Raw Data'!D35</f>
        <v>23</v>
      </c>
    </row>
    <row r="9" spans="1:8" ht="13">
      <c r="B9" s="20">
        <f>'Raw Data'!A10</f>
        <v>6</v>
      </c>
      <c r="C9" s="30">
        <f>'Raw Data'!C10</f>
        <v>70.430000000000007</v>
      </c>
      <c r="D9" s="30">
        <f>'Raw Data'!D10</f>
        <v>15</v>
      </c>
      <c r="E9" s="20">
        <f>'Raw Data'!A36</f>
        <v>32</v>
      </c>
      <c r="F9" s="30">
        <f>'Raw Data'!C36</f>
        <v>46.93</v>
      </c>
      <c r="G9" s="30">
        <f>'Raw Data'!D36</f>
        <v>31</v>
      </c>
    </row>
    <row r="10" spans="1:8" ht="13">
      <c r="B10" s="20">
        <f>'Raw Data'!A11</f>
        <v>7</v>
      </c>
      <c r="C10" s="30">
        <f>'Raw Data'!C11</f>
        <v>51.29</v>
      </c>
      <c r="D10" s="30">
        <f>'Raw Data'!D11</f>
        <v>29</v>
      </c>
      <c r="E10" s="20">
        <f>'Raw Data'!A37</f>
        <v>33</v>
      </c>
      <c r="F10" s="30">
        <f>'Raw Data'!C37</f>
        <v>51.55</v>
      </c>
      <c r="G10" s="30">
        <f>'Raw Data'!D37</f>
        <v>20</v>
      </c>
    </row>
    <row r="11" spans="1:8" ht="13">
      <c r="B11" s="20">
        <f>'Raw Data'!A12</f>
        <v>8</v>
      </c>
      <c r="C11" s="30">
        <f>'Raw Data'!C12</f>
        <v>44.89</v>
      </c>
      <c r="D11" s="30">
        <f>'Raw Data'!D12</f>
        <v>24</v>
      </c>
      <c r="E11" s="20">
        <f>'Raw Data'!A38</f>
        <v>34</v>
      </c>
      <c r="F11" s="30">
        <f>'Raw Data'!C38</f>
        <v>51.95</v>
      </c>
      <c r="G11" s="30">
        <f>'Raw Data'!D38</f>
        <v>21</v>
      </c>
    </row>
    <row r="12" spans="1:8" ht="13">
      <c r="B12" s="20">
        <f>'Raw Data'!A13</f>
        <v>9</v>
      </c>
      <c r="C12" s="30">
        <f>'Raw Data'!C13</f>
        <v>38.69</v>
      </c>
      <c r="D12" s="30">
        <f>'Raw Data'!D13</f>
        <v>26</v>
      </c>
      <c r="E12" s="20">
        <f>'Raw Data'!A39</f>
        <v>35</v>
      </c>
      <c r="F12" s="30">
        <f>'Raw Data'!C39</f>
        <v>60.66</v>
      </c>
      <c r="G12" s="30">
        <f>'Raw Data'!D39</f>
        <v>26</v>
      </c>
    </row>
    <row r="13" spans="1:8" ht="13">
      <c r="B13" s="20">
        <f>'Raw Data'!A14</f>
        <v>10</v>
      </c>
      <c r="C13" s="30">
        <f>'Raw Data'!C14</f>
        <v>73.81</v>
      </c>
      <c r="D13" s="30">
        <f>'Raw Data'!D14</f>
        <v>12</v>
      </c>
      <c r="E13" s="20">
        <f>'Raw Data'!A40</f>
        <v>36</v>
      </c>
      <c r="F13" s="30">
        <f>'Raw Data'!C40</f>
        <v>54.23</v>
      </c>
      <c r="G13" s="30">
        <f>'Raw Data'!D40</f>
        <v>24</v>
      </c>
    </row>
    <row r="14" spans="1:8" ht="13">
      <c r="B14" s="20">
        <f>'Raw Data'!A15</f>
        <v>11</v>
      </c>
      <c r="C14" s="30">
        <f>'Raw Data'!C15</f>
        <v>96.7</v>
      </c>
      <c r="D14" s="30">
        <f>'Raw Data'!D15</f>
        <v>6</v>
      </c>
      <c r="E14" s="20">
        <f>'Raw Data'!A41</f>
        <v>37</v>
      </c>
      <c r="F14" s="30">
        <f>'Raw Data'!C41</f>
        <v>76.180000000000007</v>
      </c>
      <c r="G14" s="30">
        <f>'Raw Data'!D41</f>
        <v>12</v>
      </c>
    </row>
    <row r="15" spans="1:8" ht="13">
      <c r="B15" s="20">
        <f>'Raw Data'!A16</f>
        <v>12</v>
      </c>
      <c r="C15" s="30">
        <f>'Raw Data'!C16</f>
        <v>66.680000000000007</v>
      </c>
      <c r="D15" s="30">
        <f>'Raw Data'!D16</f>
        <v>20</v>
      </c>
      <c r="E15" s="20">
        <f>'Raw Data'!A42</f>
        <v>38</v>
      </c>
      <c r="F15" s="30">
        <f>'Raw Data'!C42</f>
        <v>80.64</v>
      </c>
      <c r="G15" s="30">
        <f>'Raw Data'!D42</f>
        <v>12</v>
      </c>
    </row>
    <row r="16" spans="1:8" ht="13">
      <c r="B16" s="20">
        <f>'Raw Data'!A17</f>
        <v>13</v>
      </c>
      <c r="C16" s="30">
        <f>'Raw Data'!C17</f>
        <v>50.93</v>
      </c>
      <c r="D16" s="30">
        <f>'Raw Data'!D17</f>
        <v>29</v>
      </c>
      <c r="E16" s="20">
        <f>'Raw Data'!A43</f>
        <v>39</v>
      </c>
      <c r="F16" s="30">
        <f>'Raw Data'!C43</f>
        <v>93.06</v>
      </c>
      <c r="G16" s="30">
        <f>'Raw Data'!D43</f>
        <v>7</v>
      </c>
    </row>
    <row r="17" spans="1:9" ht="13">
      <c r="B17" s="20">
        <f>'Raw Data'!A18</f>
        <v>14</v>
      </c>
      <c r="C17" s="30">
        <f>'Raw Data'!C18</f>
        <v>51.86</v>
      </c>
      <c r="D17" s="30">
        <f>'Raw Data'!D18</f>
        <v>26</v>
      </c>
      <c r="E17" s="20">
        <f>'Raw Data'!A44</f>
        <v>40</v>
      </c>
      <c r="F17" s="30">
        <f>'Raw Data'!C44</f>
        <v>7.68</v>
      </c>
      <c r="G17" s="30">
        <f>'Raw Data'!D44</f>
        <v>38</v>
      </c>
    </row>
    <row r="18" spans="1:9" ht="13">
      <c r="B18" s="20">
        <f>'Raw Data'!A19</f>
        <v>15</v>
      </c>
      <c r="C18" s="30">
        <f>'Raw Data'!C19</f>
        <v>41.92</v>
      </c>
      <c r="D18" s="30">
        <f>'Raw Data'!D19</f>
        <v>30</v>
      </c>
      <c r="E18" s="20">
        <f>'Raw Data'!A45</f>
        <v>41</v>
      </c>
      <c r="F18" s="30">
        <f>'Raw Data'!C45</f>
        <v>26.77</v>
      </c>
      <c r="G18" s="30">
        <f>'Raw Data'!D45</f>
        <v>36</v>
      </c>
    </row>
    <row r="19" spans="1:9" ht="13">
      <c r="B19" s="20">
        <f>'Raw Data'!A20</f>
        <v>16</v>
      </c>
      <c r="C19" s="30">
        <f>'Raw Data'!C20</f>
        <v>14.85</v>
      </c>
      <c r="D19" s="30">
        <f>'Raw Data'!D20</f>
        <v>49</v>
      </c>
      <c r="E19" s="20">
        <f>'Raw Data'!A46</f>
        <v>42</v>
      </c>
      <c r="F19" s="30">
        <f>'Raw Data'!C46</f>
        <v>71.930000000000007</v>
      </c>
      <c r="G19" s="30">
        <f>'Raw Data'!D46</f>
        <v>19</v>
      </c>
    </row>
    <row r="20" spans="1:9" ht="13">
      <c r="B20" s="20">
        <f>'Raw Data'!A21</f>
        <v>17</v>
      </c>
      <c r="C20" s="30">
        <f>'Raw Data'!C21</f>
        <v>62.04</v>
      </c>
      <c r="D20" s="30">
        <f>'Raw Data'!D21</f>
        <v>25</v>
      </c>
      <c r="E20" s="20">
        <f>'Raw Data'!A47</f>
        <v>43</v>
      </c>
      <c r="F20" s="30">
        <f>'Raw Data'!C47</f>
        <v>44.58</v>
      </c>
      <c r="G20" s="30">
        <f>'Raw Data'!D47</f>
        <v>33</v>
      </c>
    </row>
    <row r="21" spans="1:9" ht="13">
      <c r="B21" s="20">
        <f>'Raw Data'!A22</f>
        <v>18</v>
      </c>
      <c r="C21" s="30">
        <f>'Raw Data'!C22</f>
        <v>49.11</v>
      </c>
      <c r="D21" s="30">
        <f>'Raw Data'!D22</f>
        <v>30</v>
      </c>
      <c r="E21" s="20">
        <f>'Raw Data'!A48</f>
        <v>44</v>
      </c>
      <c r="F21" s="30">
        <f>'Raw Data'!C48</f>
        <v>51.64</v>
      </c>
      <c r="G21" s="30">
        <f>'Raw Data'!D48</f>
        <v>27</v>
      </c>
    </row>
    <row r="22" spans="1:9" ht="13">
      <c r="B22" s="20">
        <f>'Raw Data'!A23</f>
        <v>19</v>
      </c>
      <c r="C22" s="30">
        <f>'Raw Data'!C23</f>
        <v>60.96</v>
      </c>
      <c r="D22" s="30">
        <f>'Raw Data'!D23</f>
        <v>24</v>
      </c>
      <c r="E22" s="20">
        <f>'Raw Data'!A49</f>
        <v>45</v>
      </c>
      <c r="F22" s="30">
        <f>'Raw Data'!C49</f>
        <v>76.59</v>
      </c>
      <c r="G22" s="30">
        <f>'Raw Data'!D49</f>
        <v>14</v>
      </c>
    </row>
    <row r="23" spans="1:9" ht="13">
      <c r="B23" s="20">
        <f>'Raw Data'!A24</f>
        <v>20</v>
      </c>
      <c r="C23" s="30">
        <f>'Raw Data'!C24</f>
        <v>67.75</v>
      </c>
      <c r="D23" s="30">
        <f>'Raw Data'!D24</f>
        <v>22</v>
      </c>
      <c r="E23" s="20">
        <f>'Raw Data'!A50</f>
        <v>46</v>
      </c>
      <c r="F23" s="30">
        <f>'Raw Data'!C50</f>
        <v>100</v>
      </c>
      <c r="G23" s="30">
        <f>'Raw Data'!D50</f>
        <v>9</v>
      </c>
    </row>
    <row r="24" spans="1:9" ht="13">
      <c r="B24" s="20">
        <f>'Raw Data'!A25</f>
        <v>21</v>
      </c>
      <c r="C24" s="30">
        <f>'Raw Data'!C25</f>
        <v>57.68</v>
      </c>
      <c r="D24" s="30">
        <f>'Raw Data'!D25</f>
        <v>16</v>
      </c>
      <c r="E24" s="20">
        <f>'Raw Data'!A51</f>
        <v>47</v>
      </c>
      <c r="F24" s="30">
        <f>'Raw Data'!C51</f>
        <v>45.14</v>
      </c>
      <c r="G24" s="30">
        <f>'Raw Data'!D51</f>
        <v>26</v>
      </c>
    </row>
    <row r="25" spans="1:9" ht="13">
      <c r="B25" s="20">
        <f>'Raw Data'!A26</f>
        <v>22</v>
      </c>
      <c r="C25" s="30">
        <f>'Raw Data'!C26</f>
        <v>69.5</v>
      </c>
      <c r="D25" s="30">
        <f>'Raw Data'!D26</f>
        <v>28</v>
      </c>
      <c r="E25" s="20">
        <f>'Raw Data'!A52</f>
        <v>48</v>
      </c>
      <c r="F25" s="30">
        <f>'Raw Data'!C52</f>
        <v>57.76</v>
      </c>
      <c r="G25" s="30">
        <f>'Raw Data'!D52</f>
        <v>22</v>
      </c>
    </row>
    <row r="26" spans="1:9" ht="13">
      <c r="B26" s="20">
        <f>'Raw Data'!A27</f>
        <v>23</v>
      </c>
      <c r="C26" s="30">
        <f>'Raw Data'!C27</f>
        <v>57.14</v>
      </c>
      <c r="D26" s="30">
        <f>'Raw Data'!D27</f>
        <v>24</v>
      </c>
      <c r="E26" s="20">
        <f>'Raw Data'!A53</f>
        <v>49</v>
      </c>
      <c r="F26" s="30">
        <f>'Raw Data'!C53</f>
        <v>99</v>
      </c>
      <c r="G26" s="30">
        <f>'Raw Data'!D53</f>
        <v>7</v>
      </c>
    </row>
    <row r="27" spans="1:9" ht="13">
      <c r="B27" s="20">
        <f>'Raw Data'!A28</f>
        <v>24</v>
      </c>
      <c r="C27" s="30">
        <f>'Raw Data'!C28</f>
        <v>40.880000000000003</v>
      </c>
      <c r="D27" s="30">
        <f>'Raw Data'!D28</f>
        <v>27</v>
      </c>
      <c r="E27" s="20">
        <f>'Raw Data'!A54</f>
        <v>50</v>
      </c>
      <c r="F27" s="30">
        <f>'Raw Data'!C54</f>
        <v>38.47</v>
      </c>
      <c r="G27" s="30">
        <f>'Raw Data'!D54</f>
        <v>26</v>
      </c>
    </row>
    <row r="28" spans="1:9" ht="13">
      <c r="B28" s="20">
        <f>'Raw Data'!A29</f>
        <v>25</v>
      </c>
      <c r="C28" s="30">
        <f>'Raw Data'!C29</f>
        <v>54.39</v>
      </c>
      <c r="D28" s="30">
        <f>'Raw Data'!D29</f>
        <v>26</v>
      </c>
      <c r="E28" s="20">
        <f>'Raw Data'!A55</f>
        <v>51</v>
      </c>
      <c r="F28" s="30">
        <f>'Raw Data'!C55</f>
        <v>36.71</v>
      </c>
      <c r="G28" s="30">
        <f>'Raw Data'!D55</f>
        <v>34</v>
      </c>
    </row>
    <row r="29" spans="1:9" ht="13">
      <c r="B29" s="20">
        <f>'Raw Data'!A30</f>
        <v>26</v>
      </c>
      <c r="C29" s="30">
        <f>'Raw Data'!C30</f>
        <v>61</v>
      </c>
      <c r="D29" s="30">
        <f>'Raw Data'!D30</f>
        <v>17</v>
      </c>
      <c r="E29" s="20">
        <f>'Raw Data'!A56</f>
        <v>52</v>
      </c>
      <c r="F29" s="30">
        <f>'Raw Data'!C56</f>
        <v>54.9</v>
      </c>
      <c r="G29" s="30">
        <f>'Raw Data'!D56</f>
        <v>29</v>
      </c>
    </row>
    <row r="31" spans="1:9" ht="13">
      <c r="A31" s="101" t="s">
        <v>14</v>
      </c>
      <c r="B31" s="99"/>
      <c r="C31" s="30">
        <f>COUNT(C$4:C$29)</f>
        <v>26</v>
      </c>
      <c r="D31" s="99"/>
      <c r="E31" s="99"/>
      <c r="F31" s="30">
        <f>COUNT(F$4:F$29)</f>
        <v>26</v>
      </c>
      <c r="I31" s="31" t="s">
        <v>15</v>
      </c>
    </row>
    <row r="32" spans="1:9" ht="20.25" customHeight="1">
      <c r="A32" s="101" t="s">
        <v>16</v>
      </c>
      <c r="B32" s="99"/>
      <c r="C32" s="32">
        <f t="shared" ref="C32:D32" si="0">AVERAGE(C$4:C$29)</f>
        <v>60.02884615384616</v>
      </c>
      <c r="D32" s="32">
        <f t="shared" si="0"/>
        <v>22.5</v>
      </c>
      <c r="E32" s="33"/>
      <c r="F32" s="32">
        <f t="shared" ref="F32:G32" si="1">AVERAGE(F$4:F$29)</f>
        <v>61.02884615384616</v>
      </c>
      <c r="G32" s="32">
        <f t="shared" si="1"/>
        <v>21.73076923076923</v>
      </c>
      <c r="I32" s="31" t="s">
        <v>17</v>
      </c>
    </row>
    <row r="33" spans="1:9" ht="13">
      <c r="A33" s="101" t="s">
        <v>18</v>
      </c>
      <c r="B33" s="99"/>
      <c r="C33" s="32">
        <f>STDEV(C$4:C$29)</f>
        <v>18.729963016925137</v>
      </c>
      <c r="D33" s="32">
        <f>STDEVA(D$4:D$29)</f>
        <v>9.1706052144882992</v>
      </c>
      <c r="E33" s="33"/>
      <c r="F33" s="32">
        <f t="shared" ref="F33:G33" si="2">STDEVA(F$4:F$29)</f>
        <v>22.96965882670839</v>
      </c>
      <c r="G33" s="32">
        <f t="shared" si="2"/>
        <v>8.9467656381854201</v>
      </c>
    </row>
    <row r="34" spans="1:9" ht="16.5" customHeight="1">
      <c r="A34" s="101" t="s">
        <v>19</v>
      </c>
      <c r="B34" s="99"/>
      <c r="C34" s="32">
        <f t="shared" ref="C34:D34" si="3">SKEW(C$4:C$29)</f>
        <v>0.30912598517031509</v>
      </c>
      <c r="D34" s="32">
        <f t="shared" si="3"/>
        <v>0.274075301080976</v>
      </c>
      <c r="E34" s="33"/>
      <c r="F34" s="32">
        <f t="shared" ref="F34:G34" si="4">SKEW(F$4:F$29)</f>
        <v>-2.1278470122811671E-2</v>
      </c>
      <c r="G34" s="32">
        <f t="shared" si="4"/>
        <v>-3.1840554215871203E-2</v>
      </c>
    </row>
    <row r="35" spans="1:9" ht="13">
      <c r="A35" s="101" t="s">
        <v>20</v>
      </c>
      <c r="B35" s="99"/>
      <c r="C35" s="34">
        <f t="shared" ref="C35:D35" si="5">MEDIAN(C$4:C$29)</f>
        <v>57.41</v>
      </c>
      <c r="D35" s="34">
        <f t="shared" si="5"/>
        <v>24.5</v>
      </c>
      <c r="E35" s="35"/>
      <c r="F35" s="34">
        <f t="shared" ref="F35:G35" si="6">MEDIAN(F$4:F$29)</f>
        <v>56.33</v>
      </c>
      <c r="G35" s="34">
        <f t="shared" si="6"/>
        <v>22</v>
      </c>
    </row>
    <row r="36" spans="1:9" ht="13">
      <c r="A36" s="101" t="s">
        <v>21</v>
      </c>
      <c r="B36" s="99"/>
      <c r="C36" s="34">
        <f t="shared" ref="C36:D36" si="7">MIN(C$4:C$29)</f>
        <v>14.85</v>
      </c>
      <c r="D36" s="34">
        <f t="shared" si="7"/>
        <v>4</v>
      </c>
      <c r="E36" s="33"/>
      <c r="F36" s="34">
        <f t="shared" ref="F36:G36" si="8">MIN(F$4:F$29)</f>
        <v>7.68</v>
      </c>
      <c r="G36" s="34">
        <f t="shared" si="8"/>
        <v>7</v>
      </c>
    </row>
    <row r="37" spans="1:9" ht="13">
      <c r="A37" s="101" t="s">
        <v>22</v>
      </c>
      <c r="B37" s="99"/>
      <c r="C37" s="34">
        <f t="shared" ref="C37:D37" si="9">MAX(C$4:C$29)</f>
        <v>100</v>
      </c>
      <c r="D37" s="34">
        <f t="shared" si="9"/>
        <v>49</v>
      </c>
      <c r="E37" s="33"/>
      <c r="F37" s="34">
        <f t="shared" ref="F37:G37" si="10">MAX(F$4:F$29)</f>
        <v>100</v>
      </c>
      <c r="G37" s="34">
        <f t="shared" si="10"/>
        <v>38</v>
      </c>
    </row>
    <row r="38" spans="1:9" ht="13">
      <c r="A38" s="101" t="s">
        <v>23</v>
      </c>
      <c r="B38" s="99"/>
      <c r="C38" s="34">
        <f t="shared" ref="C38:D38" si="11">QUARTILE(C$4:C$29, 1)</f>
        <v>51.019999999999996</v>
      </c>
      <c r="D38" s="34">
        <f t="shared" si="11"/>
        <v>16.25</v>
      </c>
      <c r="E38" s="33"/>
      <c r="F38" s="34">
        <f t="shared" ref="F38:G38" si="12">QUARTILE(F$4:F$29, 1)</f>
        <v>48.082499999999996</v>
      </c>
      <c r="G38" s="34">
        <f t="shared" si="12"/>
        <v>14.5</v>
      </c>
    </row>
    <row r="39" spans="1:9" ht="13">
      <c r="A39" s="101" t="s">
        <v>24</v>
      </c>
      <c r="B39" s="99"/>
      <c r="C39" s="34">
        <f t="shared" ref="C39:D39" si="13">QUARTILE(C$4:C$29, 3)</f>
        <v>69.0625</v>
      </c>
      <c r="D39" s="34">
        <f t="shared" si="13"/>
        <v>26.75</v>
      </c>
      <c r="E39" s="33"/>
      <c r="F39" s="34">
        <f t="shared" ref="F39:G39" si="14">QUARTILE(F$4:F$29, 3)</f>
        <v>76.487500000000011</v>
      </c>
      <c r="G39" s="34">
        <f t="shared" si="14"/>
        <v>26.75</v>
      </c>
    </row>
    <row r="40" spans="1:9" ht="13">
      <c r="A40" s="101" t="s">
        <v>25</v>
      </c>
      <c r="B40" s="99"/>
      <c r="C40" s="36">
        <f t="shared" ref="C40:D40" si="15">MAX(0, C38-1.5*(C39-C38))</f>
        <v>23.95624999999999</v>
      </c>
      <c r="D40" s="37">
        <f t="shared" si="15"/>
        <v>0.5</v>
      </c>
      <c r="E40" s="33"/>
      <c r="F40" s="37">
        <f t="shared" ref="F40:G40" si="16">MAX(0, F38-1.5*(F39-F38))</f>
        <v>5.474999999999973</v>
      </c>
      <c r="G40" s="37">
        <f t="shared" si="16"/>
        <v>0</v>
      </c>
    </row>
    <row r="41" spans="1:9" ht="13">
      <c r="A41" s="101" t="s">
        <v>26</v>
      </c>
      <c r="B41" s="99"/>
      <c r="C41" s="36">
        <f>MIN(C39+1.5*(C39-C38), 100)</f>
        <v>96.126249999999999</v>
      </c>
      <c r="D41" s="37">
        <f>D39+1.5*(D39-D38)</f>
        <v>42.5</v>
      </c>
      <c r="E41" s="33"/>
      <c r="F41" s="37">
        <f>MIN(F39+1.5*(F39-F38), 100)</f>
        <v>100</v>
      </c>
      <c r="G41" s="37">
        <f>G39+1.5*(G39-G38)</f>
        <v>45.125</v>
      </c>
    </row>
    <row r="43" spans="1:9" ht="13">
      <c r="A43" s="38" t="s">
        <v>27</v>
      </c>
      <c r="C43" s="102" t="s">
        <v>28</v>
      </c>
      <c r="D43" s="99"/>
      <c r="E43" s="99"/>
      <c r="F43" s="99"/>
      <c r="G43" s="99"/>
    </row>
    <row r="44" spans="1:9" ht="13">
      <c r="A44" s="39" t="s">
        <v>29</v>
      </c>
    </row>
    <row r="45" spans="1:9" ht="13">
      <c r="B45" s="16" t="s">
        <v>4</v>
      </c>
      <c r="C45" s="16" t="s">
        <v>30</v>
      </c>
      <c r="D45" s="16" t="s">
        <v>31</v>
      </c>
      <c r="E45" s="16" t="s">
        <v>32</v>
      </c>
      <c r="F45" s="103" t="s">
        <v>33</v>
      </c>
      <c r="G45" s="96"/>
      <c r="H45" s="96"/>
      <c r="I45" s="97"/>
    </row>
    <row r="46" spans="1:9" ht="13">
      <c r="A46" s="15" t="s">
        <v>34</v>
      </c>
      <c r="B46" s="40">
        <f>B6</f>
        <v>3</v>
      </c>
      <c r="C46" s="40" t="s">
        <v>6</v>
      </c>
      <c r="D46" s="40">
        <f>C6</f>
        <v>96.64</v>
      </c>
      <c r="E46" s="40" t="s">
        <v>35</v>
      </c>
      <c r="F46" s="104" t="s">
        <v>36</v>
      </c>
      <c r="G46" s="96"/>
      <c r="H46" s="96"/>
      <c r="I46" s="97"/>
    </row>
    <row r="47" spans="1:9" ht="13">
      <c r="A47" s="15" t="s">
        <v>37</v>
      </c>
      <c r="B47" s="40">
        <f>B8</f>
        <v>5</v>
      </c>
      <c r="C47" s="40" t="s">
        <v>6</v>
      </c>
      <c r="D47" s="40">
        <f>C8</f>
        <v>100</v>
      </c>
      <c r="E47" s="40" t="s">
        <v>35</v>
      </c>
      <c r="F47" s="104" t="s">
        <v>36</v>
      </c>
      <c r="G47" s="96"/>
      <c r="H47" s="96"/>
      <c r="I47" s="97"/>
    </row>
    <row r="48" spans="1:9" ht="13">
      <c r="A48" s="15" t="s">
        <v>38</v>
      </c>
      <c r="B48" s="40">
        <f>B14</f>
        <v>11</v>
      </c>
      <c r="C48" s="40" t="s">
        <v>6</v>
      </c>
      <c r="D48" s="40">
        <f>C14</f>
        <v>96.7</v>
      </c>
      <c r="E48" s="40" t="s">
        <v>35</v>
      </c>
      <c r="F48" s="104" t="s">
        <v>36</v>
      </c>
      <c r="G48" s="96"/>
      <c r="H48" s="96"/>
      <c r="I48" s="97"/>
    </row>
    <row r="49" spans="1:12" ht="13">
      <c r="A49" s="15" t="s">
        <v>39</v>
      </c>
      <c r="B49" s="40">
        <f>B19</f>
        <v>16</v>
      </c>
      <c r="C49" s="40" t="s">
        <v>6</v>
      </c>
      <c r="D49" s="40">
        <f>C19</f>
        <v>14.85</v>
      </c>
      <c r="E49" s="40" t="s">
        <v>35</v>
      </c>
      <c r="F49" s="104" t="s">
        <v>36</v>
      </c>
      <c r="G49" s="96"/>
      <c r="H49" s="96"/>
      <c r="I49" s="97"/>
    </row>
    <row r="50" spans="1:12" ht="13">
      <c r="A50" s="15" t="s">
        <v>40</v>
      </c>
      <c r="B50" s="40">
        <f>B19</f>
        <v>16</v>
      </c>
      <c r="C50" s="40" t="s">
        <v>7</v>
      </c>
      <c r="D50" s="40">
        <f>D19</f>
        <v>49</v>
      </c>
      <c r="E50" s="40" t="s">
        <v>35</v>
      </c>
      <c r="F50" s="104" t="s">
        <v>36</v>
      </c>
      <c r="G50" s="96"/>
      <c r="H50" s="96"/>
      <c r="I50" s="97"/>
    </row>
    <row r="51" spans="1:12" ht="13">
      <c r="B51" s="5" t="s">
        <v>41</v>
      </c>
      <c r="K51" s="4"/>
      <c r="L51" s="4"/>
    </row>
    <row r="52" spans="1:12" ht="13">
      <c r="B52" s="5" t="s">
        <v>42</v>
      </c>
      <c r="J52" s="41"/>
    </row>
    <row r="53" spans="1:12" ht="13">
      <c r="J53" s="41"/>
    </row>
    <row r="54" spans="1:12" ht="13">
      <c r="A54" s="41"/>
      <c r="B54" s="41"/>
      <c r="C54" s="41"/>
      <c r="D54" s="41"/>
      <c r="E54" s="41"/>
      <c r="F54" s="41"/>
      <c r="G54" s="41"/>
      <c r="H54" s="41"/>
    </row>
    <row r="55" spans="1:12" ht="13">
      <c r="A55" s="41"/>
      <c r="B55" s="41"/>
      <c r="C55" s="41"/>
      <c r="D55" s="41"/>
      <c r="E55" s="41"/>
      <c r="F55" s="41"/>
      <c r="G55" s="41"/>
      <c r="H55" s="41"/>
    </row>
    <row r="56" spans="1:12" ht="13">
      <c r="A56" s="41"/>
      <c r="B56" s="41"/>
      <c r="C56" s="41"/>
      <c r="D56" s="41"/>
      <c r="E56" s="41"/>
      <c r="F56" s="41"/>
      <c r="G56" s="41"/>
      <c r="H56" s="41"/>
    </row>
    <row r="57" spans="1:12" ht="13">
      <c r="A57" s="41"/>
      <c r="B57" s="41"/>
      <c r="C57" s="41"/>
      <c r="D57" s="41"/>
      <c r="E57" s="41"/>
      <c r="F57" s="41"/>
      <c r="G57" s="41"/>
      <c r="H57" s="41"/>
    </row>
    <row r="58" spans="1:12" ht="13">
      <c r="A58" s="41"/>
      <c r="B58" s="41"/>
      <c r="C58" s="41"/>
      <c r="D58" s="41"/>
      <c r="E58" s="41"/>
      <c r="F58" s="41"/>
      <c r="G58" s="41"/>
      <c r="H58" s="41"/>
    </row>
    <row r="59" spans="1:12" ht="13">
      <c r="A59" s="41"/>
      <c r="B59" s="41"/>
      <c r="C59" s="41"/>
      <c r="D59" s="41"/>
      <c r="E59" s="41"/>
      <c r="F59" s="41"/>
      <c r="G59" s="41"/>
      <c r="H59" s="41"/>
    </row>
    <row r="60" spans="1:12" ht="13">
      <c r="A60" s="41"/>
      <c r="B60" s="41"/>
      <c r="C60" s="41"/>
      <c r="D60" s="41"/>
      <c r="E60" s="41"/>
      <c r="F60" s="41"/>
      <c r="G60" s="41"/>
      <c r="H60" s="41"/>
    </row>
    <row r="61" spans="1:12" ht="13">
      <c r="A61" s="41"/>
      <c r="B61" s="41"/>
      <c r="C61" s="41"/>
      <c r="D61" s="41"/>
      <c r="E61" s="41"/>
      <c r="F61" s="41"/>
      <c r="G61" s="41"/>
      <c r="H61" s="41"/>
    </row>
    <row r="62" spans="1:12" ht="13">
      <c r="A62" s="41"/>
      <c r="B62" s="41"/>
      <c r="C62" s="41"/>
      <c r="D62" s="41"/>
      <c r="E62" s="41"/>
      <c r="F62" s="41"/>
      <c r="G62" s="41"/>
      <c r="H62" s="41"/>
    </row>
    <row r="63" spans="1:12" ht="13">
      <c r="A63" s="41"/>
      <c r="B63" s="41"/>
      <c r="C63" s="41"/>
      <c r="D63" s="41"/>
      <c r="E63" s="41"/>
      <c r="F63" s="41"/>
      <c r="G63" s="41"/>
      <c r="H63" s="41"/>
    </row>
    <row r="64" spans="1:12" ht="13">
      <c r="A64" s="41"/>
      <c r="B64" s="41"/>
      <c r="C64" s="41"/>
      <c r="D64" s="41"/>
      <c r="E64" s="41"/>
      <c r="F64" s="41"/>
      <c r="G64" s="41"/>
      <c r="H64" s="41"/>
    </row>
    <row r="65" spans="1:10" ht="13">
      <c r="A65" s="41"/>
      <c r="B65" s="41"/>
      <c r="C65" s="41"/>
      <c r="D65" s="41"/>
      <c r="E65" s="41"/>
      <c r="F65" s="41"/>
      <c r="G65" s="41"/>
      <c r="H65" s="41"/>
    </row>
    <row r="66" spans="1:10" ht="13">
      <c r="A66" s="41"/>
      <c r="B66" s="41"/>
      <c r="C66" s="41"/>
      <c r="D66" s="41"/>
      <c r="E66" s="41"/>
      <c r="F66" s="41"/>
      <c r="G66" s="41"/>
      <c r="H66" s="41"/>
    </row>
    <row r="67" spans="1:10" ht="13">
      <c r="A67" s="41"/>
      <c r="B67" s="41"/>
      <c r="C67" s="41"/>
      <c r="D67" s="41"/>
      <c r="E67" s="41"/>
      <c r="F67" s="41"/>
      <c r="G67" s="41"/>
      <c r="H67" s="41"/>
    </row>
    <row r="68" spans="1:10" ht="13">
      <c r="A68" s="41"/>
      <c r="B68" s="41"/>
      <c r="C68" s="41"/>
      <c r="D68" s="41"/>
      <c r="E68" s="41"/>
      <c r="F68" s="41"/>
      <c r="G68" s="41"/>
      <c r="H68" s="41"/>
    </row>
    <row r="69" spans="1:10" ht="21" customHeight="1">
      <c r="J69" s="41"/>
    </row>
    <row r="70" spans="1:10" ht="18" customHeight="1">
      <c r="I70" s="41"/>
      <c r="J70" s="41"/>
    </row>
    <row r="71" spans="1:10" ht="13">
      <c r="I71" s="41"/>
      <c r="J71" s="41"/>
    </row>
    <row r="72" spans="1:10" ht="13">
      <c r="I72" s="41"/>
      <c r="J72" s="41"/>
    </row>
    <row r="73" spans="1:10" ht="13">
      <c r="I73" s="41"/>
      <c r="J73" s="41"/>
    </row>
    <row r="74" spans="1:10" ht="13">
      <c r="I74" s="41"/>
      <c r="J74" s="41"/>
    </row>
    <row r="75" spans="1:10" ht="13">
      <c r="I75" s="41"/>
      <c r="J75" s="41"/>
    </row>
    <row r="76" spans="1:10" ht="13">
      <c r="I76" s="41"/>
      <c r="J76" s="41"/>
    </row>
    <row r="77" spans="1:10" ht="13">
      <c r="I77" s="41"/>
      <c r="J77" s="41"/>
    </row>
    <row r="78" spans="1:10" ht="13">
      <c r="I78" s="41"/>
      <c r="J78" s="41"/>
    </row>
    <row r="79" spans="1:10" ht="13">
      <c r="I79" s="41"/>
      <c r="J79" s="41"/>
    </row>
    <row r="80" spans="1:10" ht="13">
      <c r="I80" s="41"/>
      <c r="J80" s="41"/>
    </row>
    <row r="81" spans="9:12" ht="13">
      <c r="I81" s="41"/>
      <c r="J81" s="41"/>
      <c r="K81" s="4"/>
      <c r="L81" s="4"/>
    </row>
    <row r="82" spans="9:12" ht="13">
      <c r="I82" s="41"/>
      <c r="J82" s="41"/>
      <c r="K82" s="4"/>
      <c r="L82" s="4"/>
    </row>
    <row r="83" spans="9:12" ht="13">
      <c r="I83" s="41"/>
      <c r="J83" s="41"/>
    </row>
    <row r="84" spans="9:12" ht="13">
      <c r="I84" s="41"/>
      <c r="J84" s="41"/>
    </row>
    <row r="85" spans="9:12" ht="1.5" customHeight="1">
      <c r="I85" s="41"/>
      <c r="J85" s="41"/>
    </row>
    <row r="94" spans="9:12" ht="13">
      <c r="I94" s="105"/>
      <c r="J94" s="99"/>
    </row>
    <row r="95" spans="9:12" ht="13">
      <c r="I95" s="4"/>
      <c r="J95" s="4"/>
    </row>
  </sheetData>
  <mergeCells count="22">
    <mergeCell ref="F47:I47"/>
    <mergeCell ref="F48:I48"/>
    <mergeCell ref="F49:I49"/>
    <mergeCell ref="F50:I50"/>
    <mergeCell ref="I94:J94"/>
    <mergeCell ref="A33:B33"/>
    <mergeCell ref="A34:B34"/>
    <mergeCell ref="C43:G43"/>
    <mergeCell ref="F45:I45"/>
    <mergeCell ref="F46:I46"/>
    <mergeCell ref="A35:B35"/>
    <mergeCell ref="A36:B36"/>
    <mergeCell ref="A37:B37"/>
    <mergeCell ref="A38:B38"/>
    <mergeCell ref="A39:B39"/>
    <mergeCell ref="A40:B40"/>
    <mergeCell ref="A41:B41"/>
    <mergeCell ref="B2:D2"/>
    <mergeCell ref="E2:G2"/>
    <mergeCell ref="A31:B31"/>
    <mergeCell ref="D31:E31"/>
    <mergeCell ref="A32:B32"/>
  </mergeCells>
  <conditionalFormatting sqref="C4:C29">
    <cfRule type="cellIs" dxfId="9" priority="1" operator="greaterThan">
      <formula>$C$41</formula>
    </cfRule>
  </conditionalFormatting>
  <conditionalFormatting sqref="C4:C29">
    <cfRule type="cellIs" dxfId="8" priority="2" operator="lessThan">
      <formula>$C$40</formula>
    </cfRule>
  </conditionalFormatting>
  <conditionalFormatting sqref="F4:F29">
    <cfRule type="cellIs" dxfId="7" priority="3" operator="lessThan">
      <formula>$F$40</formula>
    </cfRule>
  </conditionalFormatting>
  <conditionalFormatting sqref="F4:F29">
    <cfRule type="cellIs" dxfId="6" priority="4" operator="greaterThan">
      <formula>$F$41</formula>
    </cfRule>
  </conditionalFormatting>
  <conditionalFormatting sqref="D4:D29">
    <cfRule type="cellIs" dxfId="5" priority="5" operator="lessThan">
      <formula>$D$40</formula>
    </cfRule>
  </conditionalFormatting>
  <conditionalFormatting sqref="D4:D29">
    <cfRule type="cellIs" dxfId="4" priority="6" operator="greaterThan">
      <formula>$D$41</formula>
    </cfRule>
  </conditionalFormatting>
  <conditionalFormatting sqref="G4:G29">
    <cfRule type="cellIs" dxfId="3" priority="7" operator="lessThan">
      <formula>$G$40</formula>
    </cfRule>
  </conditionalFormatting>
  <conditionalFormatting sqref="G4:G29">
    <cfRule type="cellIs" dxfId="2" priority="8" operator="greaterThan">
      <formula>$G$41</formula>
    </cfRule>
  </conditionalFormatting>
  <conditionalFormatting sqref="I22">
    <cfRule type="notContainsBlanks" dxfId="1" priority="9">
      <formula>LEN(TRIM(I22))&gt;0</formula>
    </cfRule>
  </conditionalFormatting>
  <conditionalFormatting sqref="F46:G50">
    <cfRule type="notContainsBlanks" dxfId="0" priority="10">
      <formula>LEN(TRIM(F46))&gt;0</formula>
    </cfRule>
  </conditionalFormatting>
  <dataValidations count="3">
    <dataValidation type="list" allowBlank="1" sqref="E46:E50" xr:uid="{00000000-0002-0000-0100-000000000000}">
      <formula1>"Yes,No"</formula1>
    </dataValidation>
    <dataValidation type="list" allowBlank="1" sqref="F46:F50" xr:uid="{00000000-0002-0000-0100-000001000000}">
      <formula1>"Likely to represent a measurement error,Impossible value,A rare but plausible value,Too far from average,Too far from median,Removing would bias result in favor of Solo programmers,Removing would bias result in favor of Pair programmers"</formula1>
    </dataValidation>
    <dataValidation type="list" allowBlank="1" sqref="C46:C50" xr:uid="{00000000-0002-0000-0100-000002000000}">
      <formula1>"%TP,#Defects,"</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T1"/>
  <sheetViews>
    <sheetView workbookViewId="0"/>
  </sheetViews>
  <sheetFormatPr baseColWidth="10" defaultColWidth="14.5" defaultRowHeight="15.75" customHeight="1"/>
  <sheetData>
    <row r="1" spans="20:20" ht="15.75" customHeight="1">
      <c r="T1">
        <f>SUM(2,3)</f>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baseColWidth="10" defaultColWidth="14.5" defaultRowHeig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E198-CC32-F348-8C2B-88F5F685CD55}">
  <dimension ref="A1:B6"/>
  <sheetViews>
    <sheetView workbookViewId="0">
      <selection activeCell="F43" sqref="F43"/>
    </sheetView>
  </sheetViews>
  <sheetFormatPr baseColWidth="10" defaultRowHeight="13"/>
  <sheetData>
    <row r="1" spans="1:2">
      <c r="A1" t="s">
        <v>157</v>
      </c>
      <c r="B1" t="s">
        <v>160</v>
      </c>
    </row>
    <row r="2" spans="1:2">
      <c r="A2">
        <v>1</v>
      </c>
      <c r="B2" t="s">
        <v>161</v>
      </c>
    </row>
    <row r="3" spans="1:2">
      <c r="A3">
        <v>2</v>
      </c>
      <c r="B3" t="s">
        <v>162</v>
      </c>
    </row>
    <row r="4" spans="1:2">
      <c r="A4">
        <v>3</v>
      </c>
      <c r="B4" t="s">
        <v>163</v>
      </c>
    </row>
    <row r="5" spans="1:2">
      <c r="A5">
        <v>4</v>
      </c>
      <c r="B5" t="s">
        <v>164</v>
      </c>
    </row>
    <row r="6" spans="1:2">
      <c r="A6">
        <v>5</v>
      </c>
      <c r="B6" t="s">
        <v>165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59"/>
  <sheetViews>
    <sheetView tabSelected="1" workbookViewId="0">
      <selection activeCell="H12" sqref="H12"/>
    </sheetView>
  </sheetViews>
  <sheetFormatPr baseColWidth="10" defaultColWidth="14.5" defaultRowHeight="15.75" customHeight="1"/>
  <cols>
    <col min="1" max="1" width="17.5" customWidth="1"/>
    <col min="2" max="2" width="9.1640625" customWidth="1"/>
    <col min="3" max="4" width="8.83203125" customWidth="1"/>
    <col min="5" max="5" width="8.33203125" customWidth="1"/>
    <col min="7" max="7" width="24.83203125" customWidth="1"/>
    <col min="8" max="8" width="18.6640625" customWidth="1"/>
    <col min="9" max="9" width="6.5" customWidth="1"/>
    <col min="10" max="10" width="33.83203125" customWidth="1"/>
    <col min="11" max="11" width="8.83203125" customWidth="1"/>
    <col min="12" max="12" width="6.33203125" customWidth="1"/>
    <col min="13" max="13" width="4.1640625" customWidth="1"/>
    <col min="14" max="14" width="6.5" customWidth="1"/>
  </cols>
  <sheetData>
    <row r="1" spans="1:14" ht="15.75" customHeight="1">
      <c r="B1" s="42" t="s">
        <v>43</v>
      </c>
      <c r="C1" s="5"/>
      <c r="E1" s="5"/>
      <c r="G1" s="14"/>
      <c r="J1" s="43"/>
      <c r="K1" s="43"/>
      <c r="L1" s="43"/>
      <c r="M1" s="43"/>
      <c r="N1" s="43"/>
    </row>
    <row r="2" spans="1:14" ht="15.75" customHeight="1">
      <c r="B2" s="42"/>
      <c r="C2" s="5"/>
      <c r="E2" s="5"/>
      <c r="G2" s="14"/>
      <c r="J2" s="43"/>
      <c r="K2" s="43"/>
      <c r="L2" s="43"/>
      <c r="M2" s="43"/>
      <c r="N2" s="43"/>
    </row>
    <row r="3" spans="1:14" ht="15.75" customHeight="1">
      <c r="B3" s="44"/>
      <c r="C3" s="5"/>
      <c r="E3" s="5"/>
      <c r="G3" s="14" t="s">
        <v>44</v>
      </c>
      <c r="H3" s="40" t="s">
        <v>45</v>
      </c>
      <c r="J3" s="106" t="s">
        <v>46</v>
      </c>
      <c r="K3" s="99"/>
      <c r="L3" s="99"/>
      <c r="M3" s="99"/>
      <c r="N3" s="99"/>
    </row>
    <row r="4" spans="1:14" ht="15.75" customHeight="1">
      <c r="A4" s="45" t="str">
        <f>'Raw Data'!A4</f>
        <v>Case #</v>
      </c>
      <c r="B4" s="46" t="str">
        <f>'Raw Data'!C4</f>
        <v>%TP</v>
      </c>
      <c r="C4" s="16" t="s">
        <v>47</v>
      </c>
      <c r="D4" s="20" t="str">
        <f>'Raw Data'!D4</f>
        <v>#Defects</v>
      </c>
      <c r="E4" s="16" t="s">
        <v>48</v>
      </c>
      <c r="G4" s="107" t="s">
        <v>49</v>
      </c>
      <c r="H4" s="99"/>
      <c r="J4" s="108"/>
      <c r="K4" s="99"/>
      <c r="L4" s="99"/>
      <c r="M4" s="99"/>
      <c r="N4" s="99"/>
    </row>
    <row r="5" spans="1:14" ht="15.75" customHeight="1">
      <c r="A5">
        <f>'Raw Data'!A5</f>
        <v>1</v>
      </c>
      <c r="B5" s="30">
        <f>'Raw Data'!C5</f>
        <v>53.54</v>
      </c>
      <c r="C5" s="30">
        <f t="shared" ref="C5:C56" si="0">RANK(B5, B$5:B$56)</f>
        <v>32</v>
      </c>
      <c r="D5" s="30">
        <f>'Raw Data'!D5</f>
        <v>26</v>
      </c>
      <c r="E5" s="30">
        <f t="shared" ref="E5:E56" si="1">RANK(D5, D$5:D$56)</f>
        <v>15</v>
      </c>
      <c r="G5" s="15" t="s">
        <v>50</v>
      </c>
      <c r="H5" s="48">
        <f>PEARSON($B$5:$B$56, $D$5:$D$56)</f>
        <v>-0.91720677499078029</v>
      </c>
      <c r="J5" s="99"/>
      <c r="K5" s="99"/>
      <c r="L5" s="99"/>
      <c r="M5" s="99"/>
      <c r="N5" s="99"/>
    </row>
    <row r="6" spans="1:14" ht="15.75" customHeight="1">
      <c r="A6">
        <f>'Raw Data'!A6</f>
        <v>2</v>
      </c>
      <c r="B6" s="30">
        <f>'Raw Data'!C6</f>
        <v>56.8</v>
      </c>
      <c r="C6" s="30">
        <f t="shared" si="0"/>
        <v>28</v>
      </c>
      <c r="D6" s="30">
        <f>'Raw Data'!D6</f>
        <v>25</v>
      </c>
      <c r="E6" s="30">
        <f t="shared" si="1"/>
        <v>22</v>
      </c>
      <c r="G6" s="15" t="s">
        <v>51</v>
      </c>
      <c r="H6" s="48">
        <f>PEARSON($C$5:C$56, $E$5:E$56)</f>
        <v>-0.8811057107791842</v>
      </c>
      <c r="J6" s="99"/>
      <c r="K6" s="99"/>
      <c r="L6" s="99"/>
      <c r="M6" s="99"/>
      <c r="N6" s="99"/>
    </row>
    <row r="7" spans="1:14" ht="15.75" customHeight="1">
      <c r="A7">
        <f>'Raw Data'!A7</f>
        <v>3</v>
      </c>
      <c r="B7" s="30">
        <f>'Raw Data'!C7</f>
        <v>96.64</v>
      </c>
      <c r="C7" s="30">
        <f t="shared" si="0"/>
        <v>6</v>
      </c>
      <c r="D7" s="30">
        <f>'Raw Data'!D7</f>
        <v>9</v>
      </c>
      <c r="E7" s="30">
        <f t="shared" si="1"/>
        <v>47</v>
      </c>
      <c r="J7" s="99"/>
      <c r="K7" s="99"/>
      <c r="L7" s="99"/>
      <c r="M7" s="99"/>
      <c r="N7" s="99"/>
    </row>
    <row r="8" spans="1:14" ht="15.75" customHeight="1">
      <c r="A8">
        <f>'Raw Data'!A8</f>
        <v>4</v>
      </c>
      <c r="B8" s="30">
        <f>'Raw Data'!C8</f>
        <v>71.27</v>
      </c>
      <c r="C8" s="30">
        <f t="shared" si="0"/>
        <v>14</v>
      </c>
      <c r="D8" s="30">
        <f>'Raw Data'!D8</f>
        <v>16</v>
      </c>
      <c r="E8" s="30">
        <f t="shared" si="1"/>
        <v>38</v>
      </c>
      <c r="G8" s="38" t="s">
        <v>52</v>
      </c>
      <c r="J8" s="99"/>
      <c r="K8" s="99"/>
      <c r="L8" s="99"/>
      <c r="M8" s="99"/>
      <c r="N8" s="99"/>
    </row>
    <row r="9" spans="1:14" ht="15.75" customHeight="1">
      <c r="A9">
        <f>'Raw Data'!A9</f>
        <v>5</v>
      </c>
      <c r="B9" s="30">
        <f>'Raw Data'!C9</f>
        <v>100</v>
      </c>
      <c r="C9" s="30">
        <f t="shared" si="0"/>
        <v>1</v>
      </c>
      <c r="D9" s="30">
        <f>'Raw Data'!D9</f>
        <v>4</v>
      </c>
      <c r="E9" s="30">
        <f t="shared" si="1"/>
        <v>52</v>
      </c>
      <c r="G9" s="15" t="s">
        <v>53</v>
      </c>
      <c r="H9" s="48">
        <f>INTERCEPT($D$5:$D$56, $B$5:$B$56)</f>
        <v>46.129734040658491</v>
      </c>
      <c r="J9" s="99"/>
      <c r="K9" s="99"/>
      <c r="L9" s="99"/>
      <c r="M9" s="99"/>
      <c r="N9" s="99"/>
    </row>
    <row r="10" spans="1:14" ht="15.75" customHeight="1">
      <c r="A10">
        <f>'Raw Data'!A10</f>
        <v>6</v>
      </c>
      <c r="B10" s="30">
        <f>'Raw Data'!C10</f>
        <v>70.430000000000007</v>
      </c>
      <c r="C10" s="30">
        <f t="shared" si="0"/>
        <v>15</v>
      </c>
      <c r="D10" s="30">
        <f>'Raw Data'!D10</f>
        <v>15</v>
      </c>
      <c r="E10" s="30">
        <f t="shared" si="1"/>
        <v>41</v>
      </c>
      <c r="G10" s="15" t="s">
        <v>54</v>
      </c>
      <c r="H10" s="48">
        <f>SLOPE($D$5:$D$56, $B$5:$B$56)</f>
        <v>-0.3967422303778369</v>
      </c>
      <c r="J10" s="99"/>
      <c r="K10" s="99"/>
      <c r="L10" s="99"/>
      <c r="M10" s="99"/>
      <c r="N10" s="99"/>
    </row>
    <row r="11" spans="1:14" ht="15.75" customHeight="1">
      <c r="A11">
        <f>'Raw Data'!A11</f>
        <v>7</v>
      </c>
      <c r="B11" s="30">
        <f>'Raw Data'!C11</f>
        <v>51.29</v>
      </c>
      <c r="C11" s="30">
        <f t="shared" si="0"/>
        <v>38</v>
      </c>
      <c r="D11" s="30">
        <f>'Raw Data'!D11</f>
        <v>29</v>
      </c>
      <c r="E11" s="30">
        <f t="shared" si="1"/>
        <v>9</v>
      </c>
      <c r="G11" s="15" t="s">
        <v>55</v>
      </c>
      <c r="H11" s="49" t="s">
        <v>56</v>
      </c>
      <c r="I11" s="50"/>
      <c r="J11" s="99"/>
      <c r="K11" s="99"/>
      <c r="L11" s="99"/>
      <c r="M11" s="99"/>
      <c r="N11" s="99"/>
    </row>
    <row r="12" spans="1:14" ht="15.75" customHeight="1">
      <c r="A12">
        <f>'Raw Data'!A12</f>
        <v>8</v>
      </c>
      <c r="B12" s="30">
        <f>'Raw Data'!C12</f>
        <v>44.89</v>
      </c>
      <c r="C12" s="30">
        <f t="shared" si="0"/>
        <v>43</v>
      </c>
      <c r="D12" s="30">
        <f>'Raw Data'!D12</f>
        <v>24</v>
      </c>
      <c r="E12" s="30">
        <f t="shared" si="1"/>
        <v>24</v>
      </c>
      <c r="G12" s="15" t="s">
        <v>57</v>
      </c>
      <c r="H12" s="49" t="s">
        <v>58</v>
      </c>
      <c r="I12" s="50"/>
      <c r="J12" s="99"/>
      <c r="K12" s="99"/>
      <c r="L12" s="99"/>
      <c r="M12" s="99"/>
      <c r="N12" s="99"/>
    </row>
    <row r="13" spans="1:14" ht="15.75" customHeight="1">
      <c r="A13" s="5">
        <v>9</v>
      </c>
      <c r="B13" s="30">
        <f>'Raw Data'!C13</f>
        <v>38.69</v>
      </c>
      <c r="C13" s="30">
        <f t="shared" si="0"/>
        <v>47</v>
      </c>
      <c r="D13" s="30">
        <f>'Raw Data'!D13</f>
        <v>26</v>
      </c>
      <c r="E13" s="30">
        <f t="shared" si="1"/>
        <v>15</v>
      </c>
      <c r="G13" s="15" t="s">
        <v>59</v>
      </c>
      <c r="H13" s="48">
        <f>D58*SQRT((1-H5^2)*((B59-1)/(B59-2)))</f>
        <v>3.6418560620845599</v>
      </c>
      <c r="J13" s="99"/>
      <c r="K13" s="99"/>
      <c r="L13" s="99"/>
      <c r="M13" s="99"/>
      <c r="N13" s="99"/>
    </row>
    <row r="14" spans="1:14" ht="15.75" customHeight="1">
      <c r="A14">
        <f>'Raw Data'!A14</f>
        <v>10</v>
      </c>
      <c r="B14" s="30">
        <f>'Raw Data'!C14</f>
        <v>73.81</v>
      </c>
      <c r="C14" s="30">
        <f t="shared" si="0"/>
        <v>12</v>
      </c>
      <c r="D14" s="30">
        <f>'Raw Data'!D14</f>
        <v>12</v>
      </c>
      <c r="E14" s="30">
        <f t="shared" si="1"/>
        <v>43</v>
      </c>
      <c r="G14" s="15" t="s">
        <v>60</v>
      </c>
      <c r="H14" s="48">
        <f>H13/(B58*SQRT(B59-1))</f>
        <v>2.4599907197583686E-2</v>
      </c>
      <c r="J14" s="99"/>
      <c r="K14" s="99"/>
      <c r="L14" s="99"/>
      <c r="M14" s="99"/>
      <c r="N14" s="99"/>
    </row>
    <row r="15" spans="1:14" ht="15.75" customHeight="1">
      <c r="A15">
        <f>'Raw Data'!A15</f>
        <v>11</v>
      </c>
      <c r="B15" s="30">
        <f>'Raw Data'!C15</f>
        <v>96.7</v>
      </c>
      <c r="C15" s="30">
        <f t="shared" si="0"/>
        <v>5</v>
      </c>
      <c r="D15" s="30">
        <f>'Raw Data'!D15</f>
        <v>6</v>
      </c>
      <c r="E15" s="30">
        <f t="shared" si="1"/>
        <v>51</v>
      </c>
      <c r="G15" s="15" t="s">
        <v>61</v>
      </c>
      <c r="H15" s="51">
        <f>H10/H14</f>
        <v>-16.127793783580074</v>
      </c>
      <c r="J15" s="99"/>
      <c r="K15" s="99"/>
      <c r="L15" s="99"/>
      <c r="M15" s="99"/>
      <c r="N15" s="99"/>
    </row>
    <row r="16" spans="1:14" ht="15.75" customHeight="1">
      <c r="A16">
        <f>'Raw Data'!A16</f>
        <v>12</v>
      </c>
      <c r="B16" s="30">
        <f>'Raw Data'!C16</f>
        <v>66.680000000000007</v>
      </c>
      <c r="C16" s="30">
        <f t="shared" si="0"/>
        <v>18</v>
      </c>
      <c r="D16" s="30">
        <f>'Raw Data'!D16</f>
        <v>20</v>
      </c>
      <c r="E16" s="30">
        <f t="shared" si="1"/>
        <v>34</v>
      </c>
      <c r="G16" s="15" t="s">
        <v>62</v>
      </c>
      <c r="H16" s="30">
        <f>B59-1-1</f>
        <v>50</v>
      </c>
      <c r="I16" s="5" t="s">
        <v>63</v>
      </c>
      <c r="J16" s="99"/>
      <c r="K16" s="99"/>
      <c r="L16" s="99"/>
      <c r="M16" s="99"/>
      <c r="N16" s="99"/>
    </row>
    <row r="17" spans="1:15" ht="15.75" customHeight="1">
      <c r="A17">
        <f>'Raw Data'!A17</f>
        <v>13</v>
      </c>
      <c r="B17" s="30">
        <f>'Raw Data'!C17</f>
        <v>50.93</v>
      </c>
      <c r="C17" s="30">
        <f t="shared" si="0"/>
        <v>39</v>
      </c>
      <c r="D17" s="30">
        <f>'Raw Data'!D17</f>
        <v>29</v>
      </c>
      <c r="E17" s="30">
        <f t="shared" si="1"/>
        <v>9</v>
      </c>
      <c r="G17" s="15" t="s">
        <v>64</v>
      </c>
      <c r="H17" s="16">
        <v>0.99</v>
      </c>
    </row>
    <row r="18" spans="1:15" ht="15.75" customHeight="1">
      <c r="A18">
        <f>'Raw Data'!A18</f>
        <v>14</v>
      </c>
      <c r="B18" s="30">
        <f>'Raw Data'!C18</f>
        <v>51.86</v>
      </c>
      <c r="C18" s="30">
        <f t="shared" si="0"/>
        <v>34</v>
      </c>
      <c r="D18" s="30">
        <f>'Raw Data'!D18</f>
        <v>26</v>
      </c>
      <c r="E18" s="30">
        <f t="shared" si="1"/>
        <v>15</v>
      </c>
      <c r="G18" s="15" t="s">
        <v>65</v>
      </c>
      <c r="H18" s="40">
        <v>0.01</v>
      </c>
      <c r="K18" s="13"/>
      <c r="M18" s="5"/>
    </row>
    <row r="19" spans="1:15" ht="15.75" customHeight="1">
      <c r="A19">
        <f>'Raw Data'!A19</f>
        <v>15</v>
      </c>
      <c r="B19" s="30">
        <f>'Raw Data'!C19</f>
        <v>41.92</v>
      </c>
      <c r="C19" s="30">
        <f t="shared" si="0"/>
        <v>45</v>
      </c>
      <c r="D19" s="30">
        <f>'Raw Data'!D19</f>
        <v>30</v>
      </c>
      <c r="E19" s="30">
        <f t="shared" si="1"/>
        <v>7</v>
      </c>
      <c r="G19" s="15" t="s">
        <v>66</v>
      </c>
      <c r="H19" s="52" t="s">
        <v>67</v>
      </c>
      <c r="I19" s="53" t="s">
        <v>68</v>
      </c>
    </row>
    <row r="20" spans="1:15" ht="15.75" customHeight="1">
      <c r="A20">
        <f>'Raw Data'!A20</f>
        <v>16</v>
      </c>
      <c r="B20" s="30">
        <f>'Raw Data'!C20</f>
        <v>14.85</v>
      </c>
      <c r="C20" s="30">
        <f t="shared" si="0"/>
        <v>51</v>
      </c>
      <c r="D20" s="30">
        <f>'Raw Data'!D20</f>
        <v>49</v>
      </c>
      <c r="E20" s="30">
        <f t="shared" si="1"/>
        <v>1</v>
      </c>
      <c r="G20" s="15" t="s">
        <v>69</v>
      </c>
      <c r="H20" s="48">
        <f>ABS(_xlfn.T.INV(H18, H16))</f>
        <v>2.4032719166741709</v>
      </c>
      <c r="I20" s="5" t="s">
        <v>70</v>
      </c>
    </row>
    <row r="21" spans="1:15" ht="15.75" customHeight="1">
      <c r="A21">
        <f>'Raw Data'!A21</f>
        <v>17</v>
      </c>
      <c r="B21" s="30">
        <f>'Raw Data'!C21</f>
        <v>62.04</v>
      </c>
      <c r="C21" s="30">
        <f t="shared" si="0"/>
        <v>21</v>
      </c>
      <c r="D21" s="30">
        <f>'Raw Data'!D21</f>
        <v>25</v>
      </c>
      <c r="E21" s="30">
        <f t="shared" si="1"/>
        <v>22</v>
      </c>
      <c r="G21" s="15" t="s">
        <v>71</v>
      </c>
      <c r="H21" s="49">
        <v>-100000</v>
      </c>
      <c r="I21" s="54"/>
    </row>
    <row r="22" spans="1:15" ht="15.75" customHeight="1">
      <c r="A22">
        <f>'Raw Data'!A22</f>
        <v>18</v>
      </c>
      <c r="B22" s="30">
        <f>'Raw Data'!C22</f>
        <v>49.11</v>
      </c>
      <c r="C22" s="30">
        <f t="shared" si="0"/>
        <v>40</v>
      </c>
      <c r="D22" s="30">
        <f>'Raw Data'!D22</f>
        <v>30</v>
      </c>
      <c r="E22" s="30">
        <f t="shared" si="1"/>
        <v>7</v>
      </c>
      <c r="G22" s="15" t="s">
        <v>72</v>
      </c>
      <c r="H22" s="48">
        <f>H10+H20*H14</f>
        <v>-0.33762196425709323</v>
      </c>
    </row>
    <row r="23" spans="1:15" ht="15.75" customHeight="1">
      <c r="A23">
        <f>'Raw Data'!A23</f>
        <v>19</v>
      </c>
      <c r="B23" s="30">
        <f>'Raw Data'!C23</f>
        <v>60.96</v>
      </c>
      <c r="C23" s="30">
        <f t="shared" si="0"/>
        <v>23</v>
      </c>
      <c r="D23" s="30">
        <f>'Raw Data'!D23</f>
        <v>24</v>
      </c>
      <c r="E23" s="30">
        <f t="shared" si="1"/>
        <v>24</v>
      </c>
      <c r="G23" s="15" t="s">
        <v>73</v>
      </c>
      <c r="H23" s="55" t="str">
        <f>IF(OR(0&lt;H21, 0&gt;H22), "Yes", "No")</f>
        <v>Yes</v>
      </c>
      <c r="I23" s="109" t="s">
        <v>74</v>
      </c>
      <c r="J23" s="45"/>
    </row>
    <row r="24" spans="1:15" ht="15.75" customHeight="1">
      <c r="A24">
        <f>'Raw Data'!A24</f>
        <v>20</v>
      </c>
      <c r="B24" s="30">
        <f>'Raw Data'!C24</f>
        <v>67.75</v>
      </c>
      <c r="C24" s="30">
        <f t="shared" si="0"/>
        <v>17</v>
      </c>
      <c r="D24" s="30">
        <f>'Raw Data'!D24</f>
        <v>22</v>
      </c>
      <c r="E24" s="30">
        <f t="shared" si="1"/>
        <v>29</v>
      </c>
      <c r="G24" s="15" t="s">
        <v>75</v>
      </c>
      <c r="H24" s="55" t="str">
        <f>IF(ABS(H15)&gt;H20, "Yes", "No")</f>
        <v>Yes</v>
      </c>
      <c r="I24" s="99"/>
    </row>
    <row r="25" spans="1:15" ht="15.75" customHeight="1">
      <c r="A25">
        <f>'Raw Data'!A25</f>
        <v>21</v>
      </c>
      <c r="B25" s="30">
        <f>'Raw Data'!C25</f>
        <v>57.68</v>
      </c>
      <c r="C25" s="30">
        <f t="shared" si="0"/>
        <v>26</v>
      </c>
      <c r="D25" s="30">
        <f>'Raw Data'!D25</f>
        <v>16</v>
      </c>
      <c r="E25" s="30">
        <f t="shared" si="1"/>
        <v>38</v>
      </c>
      <c r="G25" s="15" t="s">
        <v>76</v>
      </c>
      <c r="H25" s="56" t="s">
        <v>77</v>
      </c>
      <c r="I25" s="57">
        <f>H17</f>
        <v>0.99</v>
      </c>
      <c r="J25" s="58" t="s">
        <v>78</v>
      </c>
      <c r="K25" s="59" t="s">
        <v>79</v>
      </c>
      <c r="L25" s="60">
        <f>H22</f>
        <v>-0.33762196425709323</v>
      </c>
      <c r="O25" s="24" t="s">
        <v>80</v>
      </c>
    </row>
    <row r="26" spans="1:15" ht="15.75" customHeight="1">
      <c r="A26">
        <f>'Raw Data'!A26</f>
        <v>22</v>
      </c>
      <c r="B26" s="30">
        <f>'Raw Data'!C26</f>
        <v>69.5</v>
      </c>
      <c r="C26" s="30">
        <f t="shared" si="0"/>
        <v>16</v>
      </c>
      <c r="D26" s="30">
        <f>'Raw Data'!D26</f>
        <v>28</v>
      </c>
      <c r="E26" s="30">
        <f t="shared" si="1"/>
        <v>12</v>
      </c>
      <c r="G26" s="15" t="s">
        <v>81</v>
      </c>
      <c r="H26" s="48">
        <f>H5^2</f>
        <v>0.84126826808898791</v>
      </c>
      <c r="K26" s="61"/>
      <c r="L26" s="62"/>
      <c r="M26" s="63" t="s">
        <v>82</v>
      </c>
      <c r="N26" s="62"/>
      <c r="O26" s="6" t="s">
        <v>83</v>
      </c>
    </row>
    <row r="27" spans="1:15" ht="15.75" customHeight="1">
      <c r="A27">
        <f>'Raw Data'!A27</f>
        <v>23</v>
      </c>
      <c r="B27" s="30">
        <f>'Raw Data'!C27</f>
        <v>57.14</v>
      </c>
      <c r="C27" s="30">
        <f t="shared" si="0"/>
        <v>27</v>
      </c>
      <c r="D27" s="30">
        <f>'Raw Data'!D27</f>
        <v>24</v>
      </c>
      <c r="E27" s="30">
        <f t="shared" si="1"/>
        <v>24</v>
      </c>
      <c r="G27" s="15" t="s">
        <v>84</v>
      </c>
      <c r="H27" s="49" t="s">
        <v>85</v>
      </c>
      <c r="I27" s="5"/>
    </row>
    <row r="28" spans="1:15" ht="15.75" customHeight="1">
      <c r="A28">
        <f>'Raw Data'!A28</f>
        <v>24</v>
      </c>
      <c r="B28" s="30">
        <f>'Raw Data'!C28</f>
        <v>40.880000000000003</v>
      </c>
      <c r="C28" s="30">
        <f t="shared" si="0"/>
        <v>46</v>
      </c>
      <c r="D28" s="30">
        <f>'Raw Data'!D28</f>
        <v>27</v>
      </c>
      <c r="E28" s="30">
        <f t="shared" si="1"/>
        <v>13</v>
      </c>
    </row>
    <row r="29" spans="1:15" ht="15.75" customHeight="1">
      <c r="A29">
        <f>'Raw Data'!A29</f>
        <v>25</v>
      </c>
      <c r="B29" s="30">
        <f>'Raw Data'!C29</f>
        <v>54.39</v>
      </c>
      <c r="C29" s="30">
        <f t="shared" si="0"/>
        <v>30</v>
      </c>
      <c r="D29" s="30">
        <f>'Raw Data'!D29</f>
        <v>26</v>
      </c>
      <c r="E29" s="30">
        <f t="shared" si="1"/>
        <v>15</v>
      </c>
      <c r="G29" s="101" t="s">
        <v>86</v>
      </c>
      <c r="H29" s="99"/>
      <c r="I29" s="99"/>
      <c r="J29" s="99"/>
      <c r="K29" s="64">
        <f>H9+H10*15</f>
        <v>40.178600584990939</v>
      </c>
      <c r="L29" s="5" t="s">
        <v>87</v>
      </c>
    </row>
    <row r="30" spans="1:15" ht="15.75" customHeight="1">
      <c r="A30">
        <f>'Raw Data'!A30</f>
        <v>26</v>
      </c>
      <c r="B30" s="30">
        <f>'Raw Data'!C30</f>
        <v>61</v>
      </c>
      <c r="C30" s="30">
        <f t="shared" si="0"/>
        <v>22</v>
      </c>
      <c r="D30" s="30">
        <f>'Raw Data'!D30</f>
        <v>17</v>
      </c>
      <c r="E30" s="30">
        <f t="shared" si="1"/>
        <v>37</v>
      </c>
    </row>
    <row r="31" spans="1:15" ht="15.75" customHeight="1">
      <c r="A31">
        <f>'Raw Data'!A31</f>
        <v>27</v>
      </c>
      <c r="B31" s="30">
        <f>'Raw Data'!C31</f>
        <v>98.11</v>
      </c>
      <c r="C31" s="30">
        <f t="shared" si="0"/>
        <v>4</v>
      </c>
      <c r="D31" s="30">
        <f>'Raw Data'!D31</f>
        <v>10</v>
      </c>
      <c r="E31" s="30">
        <f t="shared" si="1"/>
        <v>46</v>
      </c>
      <c r="G31" s="65" t="s">
        <v>88</v>
      </c>
      <c r="H31" s="110" t="s">
        <v>89</v>
      </c>
      <c r="I31" s="111"/>
      <c r="J31" s="112"/>
    </row>
    <row r="32" spans="1:15" ht="15.75" customHeight="1">
      <c r="A32">
        <f>'Raw Data'!A32</f>
        <v>28</v>
      </c>
      <c r="B32" s="30">
        <f>'Raw Data'!C32</f>
        <v>63.04</v>
      </c>
      <c r="C32" s="30">
        <f t="shared" si="0"/>
        <v>19</v>
      </c>
      <c r="D32" s="30">
        <f>'Raw Data'!D32</f>
        <v>21</v>
      </c>
      <c r="E32" s="30">
        <f t="shared" si="1"/>
        <v>32</v>
      </c>
      <c r="G32" s="118" t="s">
        <v>90</v>
      </c>
      <c r="H32" s="113"/>
      <c r="I32" s="99"/>
      <c r="J32" s="114"/>
    </row>
    <row r="33" spans="1:10" ht="15.75" customHeight="1">
      <c r="A33">
        <f>'Raw Data'!A33</f>
        <v>29</v>
      </c>
      <c r="B33" s="30">
        <f>'Raw Data'!C33</f>
        <v>63.03</v>
      </c>
      <c r="C33" s="30">
        <f t="shared" si="0"/>
        <v>20</v>
      </c>
      <c r="D33" s="30">
        <f>'Raw Data'!D33</f>
        <v>22</v>
      </c>
      <c r="E33" s="30">
        <f t="shared" si="1"/>
        <v>29</v>
      </c>
      <c r="G33" s="99"/>
      <c r="H33" s="113"/>
      <c r="I33" s="99"/>
      <c r="J33" s="114"/>
    </row>
    <row r="34" spans="1:10" ht="15.75" customHeight="1">
      <c r="A34">
        <f>'Raw Data'!A34</f>
        <v>30</v>
      </c>
      <c r="B34" s="30">
        <f>'Raw Data'!C34</f>
        <v>84.66</v>
      </c>
      <c r="C34" s="30">
        <f t="shared" si="0"/>
        <v>8</v>
      </c>
      <c r="D34" s="30">
        <f>'Raw Data'!D34</f>
        <v>16</v>
      </c>
      <c r="E34" s="30">
        <f t="shared" si="1"/>
        <v>38</v>
      </c>
      <c r="G34" s="99"/>
      <c r="H34" s="113"/>
      <c r="I34" s="99"/>
      <c r="J34" s="114"/>
    </row>
    <row r="35" spans="1:10" ht="15.75" customHeight="1">
      <c r="A35">
        <f>'Raw Data'!A35</f>
        <v>31</v>
      </c>
      <c r="B35" s="30">
        <f>'Raw Data'!C35</f>
        <v>51.54</v>
      </c>
      <c r="C35" s="30">
        <f t="shared" si="0"/>
        <v>37</v>
      </c>
      <c r="D35" s="30">
        <f>'Raw Data'!D35</f>
        <v>23</v>
      </c>
      <c r="E35" s="30">
        <f t="shared" si="1"/>
        <v>28</v>
      </c>
      <c r="G35" s="99"/>
      <c r="H35" s="113"/>
      <c r="I35" s="99"/>
      <c r="J35" s="114"/>
    </row>
    <row r="36" spans="1:10" ht="15.75" customHeight="1">
      <c r="A36">
        <f>'Raw Data'!A36</f>
        <v>32</v>
      </c>
      <c r="B36" s="30">
        <f>'Raw Data'!C36</f>
        <v>46.93</v>
      </c>
      <c r="C36" s="30">
        <f t="shared" si="0"/>
        <v>41</v>
      </c>
      <c r="D36" s="30">
        <f>'Raw Data'!D36</f>
        <v>31</v>
      </c>
      <c r="E36" s="30">
        <f t="shared" si="1"/>
        <v>6</v>
      </c>
      <c r="H36" s="113"/>
      <c r="I36" s="99"/>
      <c r="J36" s="114"/>
    </row>
    <row r="37" spans="1:10" ht="15.75" customHeight="1">
      <c r="A37">
        <f>'Raw Data'!A37</f>
        <v>33</v>
      </c>
      <c r="B37" s="30">
        <f>'Raw Data'!C37</f>
        <v>51.55</v>
      </c>
      <c r="C37" s="30">
        <f t="shared" si="0"/>
        <v>36</v>
      </c>
      <c r="D37" s="30">
        <f>'Raw Data'!D37</f>
        <v>20</v>
      </c>
      <c r="E37" s="30">
        <f t="shared" si="1"/>
        <v>34</v>
      </c>
      <c r="H37" s="115"/>
      <c r="I37" s="116"/>
      <c r="J37" s="117"/>
    </row>
    <row r="38" spans="1:10" ht="15.75" customHeight="1">
      <c r="A38">
        <f>'Raw Data'!A38</f>
        <v>34</v>
      </c>
      <c r="B38" s="30">
        <f>'Raw Data'!C38</f>
        <v>51.95</v>
      </c>
      <c r="C38" s="30">
        <f t="shared" si="0"/>
        <v>33</v>
      </c>
      <c r="D38" s="30">
        <f>'Raw Data'!D38</f>
        <v>21</v>
      </c>
      <c r="E38" s="30">
        <f t="shared" si="1"/>
        <v>32</v>
      </c>
    </row>
    <row r="39" spans="1:10" ht="15.75" customHeight="1">
      <c r="A39">
        <f>'Raw Data'!A39</f>
        <v>35</v>
      </c>
      <c r="B39" s="30">
        <f>'Raw Data'!C39</f>
        <v>60.66</v>
      </c>
      <c r="C39" s="30">
        <f t="shared" si="0"/>
        <v>24</v>
      </c>
      <c r="D39" s="30">
        <f>'Raw Data'!D39</f>
        <v>26</v>
      </c>
      <c r="E39" s="30">
        <f t="shared" si="1"/>
        <v>15</v>
      </c>
    </row>
    <row r="40" spans="1:10" ht="15.75" customHeight="1">
      <c r="A40">
        <f>'Raw Data'!A40</f>
        <v>36</v>
      </c>
      <c r="B40" s="30">
        <f>'Raw Data'!C40</f>
        <v>54.23</v>
      </c>
      <c r="C40" s="30">
        <f t="shared" si="0"/>
        <v>31</v>
      </c>
      <c r="D40" s="30">
        <f>'Raw Data'!D40</f>
        <v>24</v>
      </c>
      <c r="E40" s="30">
        <f t="shared" si="1"/>
        <v>24</v>
      </c>
    </row>
    <row r="41" spans="1:10" ht="15.75" customHeight="1">
      <c r="A41">
        <f>'Raw Data'!A41</f>
        <v>37</v>
      </c>
      <c r="B41" s="30">
        <f>'Raw Data'!C41</f>
        <v>76.180000000000007</v>
      </c>
      <c r="C41" s="30">
        <f t="shared" si="0"/>
        <v>11</v>
      </c>
      <c r="D41" s="30">
        <f>'Raw Data'!D41</f>
        <v>12</v>
      </c>
      <c r="E41" s="30">
        <f t="shared" si="1"/>
        <v>43</v>
      </c>
    </row>
    <row r="42" spans="1:10" ht="15.75" customHeight="1">
      <c r="A42">
        <f>'Raw Data'!A42</f>
        <v>38</v>
      </c>
      <c r="B42" s="30">
        <f>'Raw Data'!C42</f>
        <v>80.64</v>
      </c>
      <c r="C42" s="30">
        <f t="shared" si="0"/>
        <v>9</v>
      </c>
      <c r="D42" s="30">
        <f>'Raw Data'!D42</f>
        <v>12</v>
      </c>
      <c r="E42" s="30">
        <f t="shared" si="1"/>
        <v>43</v>
      </c>
    </row>
    <row r="43" spans="1:10" ht="15.75" customHeight="1">
      <c r="A43">
        <f>'Raw Data'!A43</f>
        <v>39</v>
      </c>
      <c r="B43" s="30">
        <f>'Raw Data'!C43</f>
        <v>93.06</v>
      </c>
      <c r="C43" s="30">
        <f t="shared" si="0"/>
        <v>7</v>
      </c>
      <c r="D43" s="30">
        <f>'Raw Data'!D43</f>
        <v>7</v>
      </c>
      <c r="E43" s="30">
        <f t="shared" si="1"/>
        <v>49</v>
      </c>
    </row>
    <row r="44" spans="1:10" ht="15.75" customHeight="1">
      <c r="A44">
        <f>'Raw Data'!A44</f>
        <v>40</v>
      </c>
      <c r="B44" s="30">
        <f>'Raw Data'!C44</f>
        <v>7.68</v>
      </c>
      <c r="C44" s="30">
        <f t="shared" si="0"/>
        <v>52</v>
      </c>
      <c r="D44" s="30">
        <f>'Raw Data'!D44</f>
        <v>38</v>
      </c>
      <c r="E44" s="30">
        <f t="shared" si="1"/>
        <v>2</v>
      </c>
    </row>
    <row r="45" spans="1:10" ht="15.75" customHeight="1">
      <c r="A45">
        <f>'Raw Data'!A45</f>
        <v>41</v>
      </c>
      <c r="B45" s="30">
        <f>'Raw Data'!C45</f>
        <v>26.77</v>
      </c>
      <c r="C45" s="30">
        <f t="shared" si="0"/>
        <v>50</v>
      </c>
      <c r="D45" s="30">
        <f>'Raw Data'!D45</f>
        <v>36</v>
      </c>
      <c r="E45" s="30">
        <f t="shared" si="1"/>
        <v>3</v>
      </c>
    </row>
    <row r="46" spans="1:10" ht="15.75" customHeight="1">
      <c r="A46">
        <f>'Raw Data'!A46</f>
        <v>42</v>
      </c>
      <c r="B46" s="30">
        <f>'Raw Data'!C46</f>
        <v>71.930000000000007</v>
      </c>
      <c r="C46" s="30">
        <f t="shared" si="0"/>
        <v>13</v>
      </c>
      <c r="D46" s="30">
        <f>'Raw Data'!D46</f>
        <v>19</v>
      </c>
      <c r="E46" s="30">
        <f t="shared" si="1"/>
        <v>36</v>
      </c>
    </row>
    <row r="47" spans="1:10" ht="15.75" customHeight="1">
      <c r="A47">
        <f>'Raw Data'!A47</f>
        <v>43</v>
      </c>
      <c r="B47" s="30">
        <f>'Raw Data'!C47</f>
        <v>44.58</v>
      </c>
      <c r="C47" s="30">
        <f t="shared" si="0"/>
        <v>44</v>
      </c>
      <c r="D47" s="30">
        <f>'Raw Data'!D47</f>
        <v>33</v>
      </c>
      <c r="E47" s="30">
        <f t="shared" si="1"/>
        <v>5</v>
      </c>
    </row>
    <row r="48" spans="1:10" ht="15.75" customHeight="1">
      <c r="A48">
        <f>'Raw Data'!A48</f>
        <v>44</v>
      </c>
      <c r="B48" s="30">
        <f>'Raw Data'!C48</f>
        <v>51.64</v>
      </c>
      <c r="C48" s="30">
        <f t="shared" si="0"/>
        <v>35</v>
      </c>
      <c r="D48" s="30">
        <f>'Raw Data'!D48</f>
        <v>27</v>
      </c>
      <c r="E48" s="30">
        <f t="shared" si="1"/>
        <v>13</v>
      </c>
    </row>
    <row r="49" spans="1:5" ht="15.75" customHeight="1">
      <c r="A49">
        <f>'Raw Data'!A49</f>
        <v>45</v>
      </c>
      <c r="B49" s="30">
        <f>'Raw Data'!C49</f>
        <v>76.59</v>
      </c>
      <c r="C49" s="30">
        <f t="shared" si="0"/>
        <v>10</v>
      </c>
      <c r="D49" s="30">
        <f>'Raw Data'!D49</f>
        <v>14</v>
      </c>
      <c r="E49" s="30">
        <f t="shared" si="1"/>
        <v>42</v>
      </c>
    </row>
    <row r="50" spans="1:5" ht="15.75" customHeight="1">
      <c r="A50">
        <f>'Raw Data'!A50</f>
        <v>46</v>
      </c>
      <c r="B50" s="30">
        <f>'Raw Data'!C50</f>
        <v>100</v>
      </c>
      <c r="C50" s="30">
        <f t="shared" si="0"/>
        <v>1</v>
      </c>
      <c r="D50" s="30">
        <f>'Raw Data'!D50</f>
        <v>9</v>
      </c>
      <c r="E50" s="30">
        <f t="shared" si="1"/>
        <v>47</v>
      </c>
    </row>
    <row r="51" spans="1:5" ht="15.75" customHeight="1">
      <c r="A51">
        <f>'Raw Data'!A51</f>
        <v>47</v>
      </c>
      <c r="B51" s="30">
        <f>'Raw Data'!C51</f>
        <v>45.14</v>
      </c>
      <c r="C51" s="30">
        <f t="shared" si="0"/>
        <v>42</v>
      </c>
      <c r="D51" s="30">
        <f>'Raw Data'!D51</f>
        <v>26</v>
      </c>
      <c r="E51" s="30">
        <f t="shared" si="1"/>
        <v>15</v>
      </c>
    </row>
    <row r="52" spans="1:5" ht="15.75" customHeight="1">
      <c r="A52">
        <f>'Raw Data'!A52</f>
        <v>48</v>
      </c>
      <c r="B52" s="30">
        <f>'Raw Data'!C52</f>
        <v>57.76</v>
      </c>
      <c r="C52" s="30">
        <f t="shared" si="0"/>
        <v>25</v>
      </c>
      <c r="D52" s="30">
        <f>'Raw Data'!D52</f>
        <v>22</v>
      </c>
      <c r="E52" s="30">
        <f t="shared" si="1"/>
        <v>29</v>
      </c>
    </row>
    <row r="53" spans="1:5" ht="15.75" customHeight="1">
      <c r="A53">
        <f>'Raw Data'!A53</f>
        <v>49</v>
      </c>
      <c r="B53" s="30">
        <f>'Raw Data'!C53</f>
        <v>99</v>
      </c>
      <c r="C53" s="30">
        <f t="shared" si="0"/>
        <v>3</v>
      </c>
      <c r="D53" s="30">
        <f>'Raw Data'!D53</f>
        <v>7</v>
      </c>
      <c r="E53" s="30">
        <f t="shared" si="1"/>
        <v>49</v>
      </c>
    </row>
    <row r="54" spans="1:5" ht="15.75" customHeight="1">
      <c r="A54">
        <f>'Raw Data'!A54</f>
        <v>50</v>
      </c>
      <c r="B54" s="30">
        <f>'Raw Data'!C54</f>
        <v>38.47</v>
      </c>
      <c r="C54" s="30">
        <f t="shared" si="0"/>
        <v>48</v>
      </c>
      <c r="D54" s="30">
        <f>'Raw Data'!D54</f>
        <v>26</v>
      </c>
      <c r="E54" s="30">
        <f t="shared" si="1"/>
        <v>15</v>
      </c>
    </row>
    <row r="55" spans="1:5" ht="15.75" customHeight="1">
      <c r="A55">
        <f>'Raw Data'!A55</f>
        <v>51</v>
      </c>
      <c r="B55" s="30">
        <f>'Raw Data'!C55</f>
        <v>36.71</v>
      </c>
      <c r="C55" s="30">
        <f t="shared" si="0"/>
        <v>49</v>
      </c>
      <c r="D55" s="30">
        <f>'Raw Data'!D55</f>
        <v>34</v>
      </c>
      <c r="E55" s="30">
        <f t="shared" si="1"/>
        <v>4</v>
      </c>
    </row>
    <row r="56" spans="1:5" ht="15.75" customHeight="1">
      <c r="A56">
        <f>'Raw Data'!A56</f>
        <v>52</v>
      </c>
      <c r="B56" s="30">
        <f>'Raw Data'!C56</f>
        <v>54.9</v>
      </c>
      <c r="C56" s="30">
        <f t="shared" si="0"/>
        <v>29</v>
      </c>
      <c r="D56" s="30">
        <f>'Raw Data'!D56</f>
        <v>29</v>
      </c>
      <c r="E56" s="30">
        <f t="shared" si="1"/>
        <v>9</v>
      </c>
    </row>
    <row r="58" spans="1:5" ht="13">
      <c r="A58" s="15" t="s">
        <v>91</v>
      </c>
      <c r="B58" s="51">
        <f>STDEVA(B5:B12, B14:B56)</f>
        <v>20.730234759318893</v>
      </c>
      <c r="D58" s="51">
        <f>STDEVA(D5:D12, D14:D56)</f>
        <v>9.050880143530188</v>
      </c>
    </row>
    <row r="59" spans="1:5" ht="13">
      <c r="A59" s="15" t="s">
        <v>14</v>
      </c>
      <c r="B59" s="30">
        <f>COUNT(B5:B56)</f>
        <v>52</v>
      </c>
    </row>
  </sheetData>
  <mergeCells count="7">
    <mergeCell ref="H31:J37"/>
    <mergeCell ref="G32:G35"/>
    <mergeCell ref="J3:N3"/>
    <mergeCell ref="G4:H4"/>
    <mergeCell ref="J4:N16"/>
    <mergeCell ref="I23:I24"/>
    <mergeCell ref="G29:J29"/>
  </mergeCells>
  <dataValidations count="6">
    <dataValidation type="list" allowBlank="1" sqref="H11:H12" xr:uid="{00000000-0002-0000-0400-000000000000}">
      <formula1>"Slope &gt;= 0,Slope = 0,Slope &lt; 0"</formula1>
    </dataValidation>
    <dataValidation type="list" allowBlank="1" sqref="K25" xr:uid="{00000000-0002-0000-0400-000001000000}">
      <formula1>"at least,at most,exactly"</formula1>
    </dataValidation>
    <dataValidation type="list" allowBlank="1" sqref="H3" xr:uid="{00000000-0002-0000-0400-000002000000}">
      <formula1>"Positively Correlated,Negatively Correlated,Unrelated"</formula1>
    </dataValidation>
    <dataValidation type="list" allowBlank="1" sqref="K26" xr:uid="{00000000-0002-0000-0400-000003000000}">
      <formula1>"between"</formula1>
    </dataValidation>
    <dataValidation type="list" allowBlank="1" sqref="H27" xr:uid="{00000000-0002-0000-0400-000004000000}">
      <formula1>"Small,Medium,Large"</formula1>
    </dataValidation>
    <dataValidation type="list" allowBlank="1" sqref="H19" xr:uid="{00000000-0002-0000-0400-000005000000}">
      <formula1>"One,Two"</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86947-E241-514A-AD1F-5C5A7FFCD94F}">
  <dimension ref="A1:B8"/>
  <sheetViews>
    <sheetView workbookViewId="0">
      <selection activeCell="A9" sqref="A9"/>
    </sheetView>
  </sheetViews>
  <sheetFormatPr baseColWidth="10" defaultRowHeight="13"/>
  <sheetData>
    <row r="1" spans="1:2">
      <c r="A1" t="s">
        <v>157</v>
      </c>
      <c r="B1" t="s">
        <v>160</v>
      </c>
    </row>
    <row r="2" spans="1:2">
      <c r="A2">
        <v>1</v>
      </c>
      <c r="B2" t="s">
        <v>171</v>
      </c>
    </row>
    <row r="3" spans="1:2">
      <c r="A3">
        <v>2</v>
      </c>
      <c r="B3" t="s">
        <v>172</v>
      </c>
    </row>
    <row r="4" spans="1:2">
      <c r="A4">
        <v>3</v>
      </c>
      <c r="B4" t="s">
        <v>173</v>
      </c>
    </row>
    <row r="5" spans="1:2">
      <c r="A5">
        <v>4</v>
      </c>
      <c r="B5" t="s">
        <v>167</v>
      </c>
    </row>
    <row r="6" spans="1:2">
      <c r="A6">
        <v>5</v>
      </c>
      <c r="B6" t="s">
        <v>168</v>
      </c>
    </row>
    <row r="7" spans="1:2">
      <c r="A7">
        <v>6</v>
      </c>
      <c r="B7" t="s">
        <v>169</v>
      </c>
    </row>
    <row r="8" spans="1:2">
      <c r="A8">
        <v>7</v>
      </c>
      <c r="B8" t="s">
        <v>170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heetViews>
  <sheetFormatPr baseColWidth="10" defaultColWidth="14.5" defaultRowHeight="15.75" customHeight="1"/>
  <cols>
    <col min="1" max="1" width="31.5" customWidth="1"/>
    <col min="2" max="2" width="34.1640625" customWidth="1"/>
    <col min="3" max="3" width="14.33203125" customWidth="1"/>
    <col min="4" max="4" width="11.5" customWidth="1"/>
    <col min="5" max="5" width="8" customWidth="1"/>
    <col min="6" max="6" width="10.5" customWidth="1"/>
    <col min="7" max="7" width="8.33203125" customWidth="1"/>
    <col min="8" max="8" width="10.83203125" customWidth="1"/>
    <col min="9" max="9" width="7.6640625" customWidth="1"/>
    <col min="10" max="10" width="5.5" customWidth="1"/>
  </cols>
  <sheetData>
    <row r="1" spans="1:10" ht="15.75" customHeight="1">
      <c r="A1" s="107" t="s">
        <v>92</v>
      </c>
      <c r="B1" s="99"/>
      <c r="C1" s="99"/>
    </row>
    <row r="2" spans="1:10" ht="15.75" customHeight="1">
      <c r="A2" s="45"/>
    </row>
    <row r="3" spans="1:10" ht="15.75" customHeight="1">
      <c r="B3" s="43" t="s">
        <v>93</v>
      </c>
    </row>
    <row r="4" spans="1:10" ht="15.75" customHeight="1">
      <c r="A4" s="15" t="s">
        <v>94</v>
      </c>
      <c r="B4" s="56" t="s">
        <v>95</v>
      </c>
      <c r="C4" s="68" t="s">
        <v>96</v>
      </c>
      <c r="D4" s="124" t="s">
        <v>97</v>
      </c>
      <c r="E4" s="96"/>
      <c r="F4" s="96"/>
      <c r="G4" s="96"/>
      <c r="H4" s="97"/>
      <c r="I4" s="69"/>
      <c r="J4" s="69"/>
    </row>
    <row r="5" spans="1:10" ht="15.75" customHeight="1">
      <c r="A5" s="15" t="s">
        <v>98</v>
      </c>
      <c r="B5" s="70" t="s">
        <v>99</v>
      </c>
      <c r="C5" s="59" t="s">
        <v>100</v>
      </c>
      <c r="D5" s="71">
        <f>0</f>
        <v>0</v>
      </c>
      <c r="E5" s="72"/>
      <c r="F5" s="72"/>
      <c r="G5" s="72"/>
      <c r="H5" s="72"/>
      <c r="I5" s="72"/>
      <c r="J5" s="72"/>
    </row>
    <row r="6" spans="1:10" ht="15.75" customHeight="1">
      <c r="A6" s="45"/>
      <c r="B6" s="73"/>
      <c r="C6" s="73"/>
      <c r="D6" s="72"/>
      <c r="E6" s="72"/>
      <c r="F6" s="72"/>
      <c r="G6" s="72"/>
      <c r="H6" s="72"/>
      <c r="I6" s="72"/>
      <c r="J6" s="72"/>
    </row>
    <row r="7" spans="1:10" ht="15.75" customHeight="1">
      <c r="B7" s="43" t="s">
        <v>57</v>
      </c>
      <c r="D7" s="72"/>
      <c r="E7" s="72"/>
      <c r="F7" s="72"/>
      <c r="G7" s="72"/>
      <c r="H7" s="72"/>
      <c r="I7" s="72"/>
      <c r="J7" s="72"/>
    </row>
    <row r="8" spans="1:10" ht="15.75" customHeight="1">
      <c r="A8" s="15" t="s">
        <v>94</v>
      </c>
      <c r="B8" s="56" t="str">
        <f>B4</f>
        <v xml:space="preserve">There is </v>
      </c>
      <c r="C8" s="68" t="s">
        <v>101</v>
      </c>
      <c r="D8" s="124" t="str">
        <f>D4</f>
        <v>quality difference between solo and pair programmers.</v>
      </c>
      <c r="E8" s="96"/>
      <c r="F8" s="96"/>
      <c r="G8" s="96"/>
      <c r="H8" s="97"/>
      <c r="I8" s="69"/>
      <c r="J8" s="69"/>
    </row>
    <row r="9" spans="1:10" ht="15.75" customHeight="1">
      <c r="A9" s="15" t="s">
        <v>98</v>
      </c>
      <c r="B9" s="70" t="s">
        <v>99</v>
      </c>
      <c r="C9" s="59" t="s">
        <v>102</v>
      </c>
      <c r="D9" s="71">
        <f>0</f>
        <v>0</v>
      </c>
    </row>
    <row r="10" spans="1:10" ht="15.75" customHeight="1">
      <c r="A10" s="45"/>
    </row>
    <row r="11" spans="1:10" ht="15.75" customHeight="1">
      <c r="A11" s="15" t="s">
        <v>66</v>
      </c>
      <c r="B11" s="52" t="s">
        <v>103</v>
      </c>
      <c r="C11" s="53" t="s">
        <v>68</v>
      </c>
    </row>
    <row r="12" spans="1:10" ht="15.75" customHeight="1">
      <c r="A12" s="45"/>
    </row>
    <row r="13" spans="1:10" ht="15.75" customHeight="1">
      <c r="A13" s="65" t="s">
        <v>104</v>
      </c>
      <c r="B13" s="16" t="s">
        <v>105</v>
      </c>
      <c r="C13" s="17" t="s">
        <v>106</v>
      </c>
      <c r="D13" s="118" t="s">
        <v>107</v>
      </c>
      <c r="E13" s="99"/>
      <c r="F13" s="99"/>
      <c r="G13" s="99"/>
      <c r="H13" s="99"/>
    </row>
    <row r="14" spans="1:10" ht="15.75" customHeight="1">
      <c r="A14" s="15" t="s">
        <v>108</v>
      </c>
      <c r="B14" s="40" t="s">
        <v>109</v>
      </c>
      <c r="C14" s="40" t="s">
        <v>109</v>
      </c>
    </row>
    <row r="15" spans="1:10" ht="15.75" customHeight="1">
      <c r="A15" s="15" t="s">
        <v>110</v>
      </c>
      <c r="B15" s="40" t="s">
        <v>109</v>
      </c>
      <c r="C15" s="40" t="s">
        <v>109</v>
      </c>
    </row>
    <row r="16" spans="1:10" ht="15.75" customHeight="1">
      <c r="A16" s="74" t="s">
        <v>111</v>
      </c>
      <c r="B16" s="40" t="s">
        <v>112</v>
      </c>
      <c r="C16" s="40" t="s">
        <v>112</v>
      </c>
      <c r="D16" s="125" t="s">
        <v>113</v>
      </c>
      <c r="E16" s="96"/>
      <c r="F16" s="96"/>
      <c r="G16" s="96"/>
      <c r="H16" s="97"/>
      <c r="I16" s="104" t="s">
        <v>112</v>
      </c>
      <c r="J16" s="97"/>
    </row>
    <row r="17" spans="1:5" ht="15.75" customHeight="1">
      <c r="A17" s="15"/>
      <c r="B17" s="5"/>
    </row>
    <row r="18" spans="1:5" ht="15.75" customHeight="1">
      <c r="A18" s="15" t="s">
        <v>114</v>
      </c>
      <c r="B18" s="120" t="s">
        <v>115</v>
      </c>
      <c r="C18" s="97"/>
    </row>
    <row r="19" spans="1:5" ht="15.75" customHeight="1">
      <c r="A19" s="15" t="s">
        <v>116</v>
      </c>
      <c r="B19" s="119">
        <f>TTEST('Data Transformation'!C4:C29, 'Data Transformation'!F4:F29, 2, 2)</f>
        <v>0.86409838706386388</v>
      </c>
      <c r="C19" s="97"/>
      <c r="E19" s="13"/>
    </row>
    <row r="20" spans="1:5" ht="15.75" customHeight="1">
      <c r="A20" s="15" t="s">
        <v>65</v>
      </c>
      <c r="B20" s="103">
        <v>0.05</v>
      </c>
      <c r="C20" s="97"/>
    </row>
    <row r="21" spans="1:5" ht="15.75" customHeight="1">
      <c r="A21" s="15" t="s">
        <v>117</v>
      </c>
      <c r="B21" s="120" t="s">
        <v>35</v>
      </c>
      <c r="C21" s="97"/>
    </row>
    <row r="22" spans="1:5" ht="15.75" customHeight="1">
      <c r="A22" s="45"/>
    </row>
    <row r="23" spans="1:5" ht="15.75" customHeight="1">
      <c r="A23" s="15" t="s">
        <v>118</v>
      </c>
      <c r="B23" s="75">
        <f>'Data Transformation'!C41</f>
        <v>1</v>
      </c>
    </row>
    <row r="24" spans="1:5" ht="15.75" customHeight="1">
      <c r="A24" s="45"/>
    </row>
    <row r="25" spans="1:5" ht="15.75" customHeight="1">
      <c r="A25" s="45"/>
      <c r="B25" s="29" t="s">
        <v>119</v>
      </c>
      <c r="C25" s="16" t="s">
        <v>120</v>
      </c>
    </row>
    <row r="26" spans="1:5" ht="15.75" customHeight="1">
      <c r="A26" s="74" t="s">
        <v>121</v>
      </c>
      <c r="B26" s="51">
        <f>B23/'Data Transformation'!C40</f>
        <v>4.7855594711369437E-2</v>
      </c>
      <c r="C26" s="76" t="s">
        <v>122</v>
      </c>
    </row>
    <row r="27" spans="1:5">
      <c r="A27" s="45"/>
      <c r="E27" s="77"/>
    </row>
    <row r="28" spans="1:5">
      <c r="A28" s="15" t="s">
        <v>123</v>
      </c>
      <c r="B28" s="78">
        <f>1-B19</f>
        <v>0.13590161293613612</v>
      </c>
      <c r="C28" s="121" t="s">
        <v>124</v>
      </c>
      <c r="D28" s="79" t="s">
        <v>125</v>
      </c>
    </row>
    <row r="29" spans="1:5" ht="15.75" customHeight="1">
      <c r="A29" s="15" t="s">
        <v>62</v>
      </c>
      <c r="B29" s="30">
        <f>'Data Transformation'!C31+'Data Transformation'!F31-2</f>
        <v>50</v>
      </c>
      <c r="C29" s="99"/>
      <c r="D29" s="5" t="s">
        <v>126</v>
      </c>
    </row>
    <row r="30" spans="1:5" ht="15.75" customHeight="1">
      <c r="A30" s="15" t="s">
        <v>127</v>
      </c>
      <c r="B30" s="51">
        <f>TINV(B19,B29)</f>
        <v>0.17204274843003223</v>
      </c>
      <c r="C30" s="99"/>
      <c r="D30" s="5" t="s">
        <v>128</v>
      </c>
    </row>
    <row r="31" spans="1:5" ht="15.75" customHeight="1">
      <c r="A31" s="15" t="s">
        <v>71</v>
      </c>
      <c r="B31" s="51">
        <f>B23-'Data Transformation'!C42*B30</f>
        <v>2.9154700840650083E-3</v>
      </c>
      <c r="C31" s="99"/>
    </row>
    <row r="32" spans="1:5" ht="15.75" customHeight="1">
      <c r="A32" s="15" t="s">
        <v>72</v>
      </c>
      <c r="B32" s="32">
        <f>B23+'Data Transformation'!C42*B30</f>
        <v>1.997084529915935</v>
      </c>
      <c r="C32" s="99"/>
    </row>
    <row r="33" spans="1:7" ht="15.75" customHeight="1">
      <c r="A33" s="50"/>
    </row>
    <row r="34" spans="1:7" ht="15.75" customHeight="1">
      <c r="A34" s="47" t="s">
        <v>129</v>
      </c>
    </row>
    <row r="35" spans="1:7" ht="15.75" customHeight="1">
      <c r="A35" s="80" t="s">
        <v>77</v>
      </c>
      <c r="B35" s="81">
        <f>B28</f>
        <v>0.13590161293613612</v>
      </c>
      <c r="C35" s="82" t="s">
        <v>130</v>
      </c>
      <c r="D35" s="66"/>
      <c r="E35" s="66"/>
      <c r="F35" s="66"/>
      <c r="G35" s="67"/>
    </row>
    <row r="36" spans="1:7" ht="15.75" customHeight="1">
      <c r="A36" s="122" t="s">
        <v>131</v>
      </c>
      <c r="B36" s="116"/>
      <c r="C36" s="116"/>
      <c r="D36" s="83">
        <f>B31</f>
        <v>2.9154700840650083E-3</v>
      </c>
      <c r="E36" s="84" t="s">
        <v>82</v>
      </c>
      <c r="F36" s="85">
        <f>B32</f>
        <v>1.997084529915935</v>
      </c>
      <c r="G36" s="86" t="s">
        <v>132</v>
      </c>
    </row>
    <row r="38" spans="1:7" ht="15.75" customHeight="1">
      <c r="A38" s="65" t="s">
        <v>88</v>
      </c>
      <c r="B38" s="123" t="s">
        <v>133</v>
      </c>
      <c r="C38" s="111"/>
      <c r="D38" s="112"/>
    </row>
    <row r="39" spans="1:7" ht="15.75" customHeight="1">
      <c r="B39" s="113"/>
      <c r="C39" s="99"/>
      <c r="D39" s="114"/>
    </row>
    <row r="40" spans="1:7" ht="15.75" customHeight="1">
      <c r="B40" s="113"/>
      <c r="C40" s="99"/>
      <c r="D40" s="114"/>
    </row>
    <row r="41" spans="1:7" ht="15.75" customHeight="1">
      <c r="B41" s="113"/>
      <c r="C41" s="99"/>
      <c r="D41" s="114"/>
    </row>
    <row r="42" spans="1:7" ht="15.75" customHeight="1">
      <c r="B42" s="113"/>
      <c r="C42" s="99"/>
      <c r="D42" s="114"/>
    </row>
    <row r="43" spans="1:7" ht="15.75" customHeight="1">
      <c r="A43" s="45"/>
      <c r="B43" s="113"/>
      <c r="C43" s="99"/>
      <c r="D43" s="114"/>
    </row>
    <row r="44" spans="1:7" ht="15.75" customHeight="1">
      <c r="A44" s="45"/>
      <c r="B44" s="113"/>
      <c r="C44" s="99"/>
      <c r="D44" s="114"/>
    </row>
    <row r="45" spans="1:7" ht="15.75" customHeight="1">
      <c r="A45" s="45"/>
      <c r="B45" s="113"/>
      <c r="C45" s="99"/>
      <c r="D45" s="114"/>
    </row>
    <row r="46" spans="1:7" ht="15.75" customHeight="1">
      <c r="A46" s="45"/>
      <c r="B46" s="113"/>
      <c r="C46" s="99"/>
      <c r="D46" s="114"/>
    </row>
    <row r="47" spans="1:7" ht="15.75" customHeight="1">
      <c r="A47" s="45"/>
      <c r="B47" s="113"/>
      <c r="C47" s="99"/>
      <c r="D47" s="114"/>
    </row>
    <row r="48" spans="1:7" ht="15.75" customHeight="1">
      <c r="A48" s="45"/>
      <c r="B48" s="113"/>
      <c r="C48" s="99"/>
      <c r="D48" s="114"/>
    </row>
    <row r="49" spans="1:4" ht="15.75" customHeight="1">
      <c r="A49" s="45"/>
      <c r="B49" s="113"/>
      <c r="C49" s="99"/>
      <c r="D49" s="114"/>
    </row>
    <row r="50" spans="1:4" ht="15.75" customHeight="1">
      <c r="A50" s="45"/>
      <c r="B50" s="115"/>
      <c r="C50" s="116"/>
      <c r="D50" s="117"/>
    </row>
    <row r="51" spans="1:4" ht="15.75" customHeight="1">
      <c r="A51" s="45"/>
    </row>
    <row r="52" spans="1:4" ht="15.75" customHeight="1">
      <c r="A52" s="45"/>
    </row>
    <row r="53" spans="1:4" ht="15.75" customHeight="1">
      <c r="A53" s="45"/>
    </row>
    <row r="54" spans="1:4" ht="15.75" customHeight="1">
      <c r="A54" s="45"/>
    </row>
    <row r="55" spans="1:4" ht="15.75" customHeight="1">
      <c r="A55" s="45"/>
    </row>
    <row r="56" spans="1:4" ht="15.75" customHeight="1">
      <c r="A56" s="45"/>
    </row>
    <row r="57" spans="1:4" ht="13">
      <c r="A57" s="45"/>
    </row>
    <row r="58" spans="1:4" ht="13">
      <c r="A58" s="45"/>
    </row>
    <row r="59" spans="1:4" ht="13">
      <c r="A59" s="45"/>
    </row>
    <row r="60" spans="1:4" ht="13">
      <c r="A60" s="45"/>
    </row>
    <row r="61" spans="1:4" ht="13">
      <c r="A61" s="45"/>
    </row>
    <row r="62" spans="1:4" ht="13">
      <c r="A62" s="45"/>
    </row>
    <row r="63" spans="1:4" ht="13">
      <c r="A63" s="45"/>
    </row>
    <row r="64" spans="1:4" ht="13">
      <c r="A64" s="45"/>
    </row>
    <row r="65" spans="1:1" ht="13">
      <c r="A65" s="45"/>
    </row>
    <row r="66" spans="1:1" ht="13">
      <c r="A66" s="45"/>
    </row>
    <row r="67" spans="1:1" ht="13">
      <c r="A67" s="45"/>
    </row>
    <row r="68" spans="1:1" ht="13">
      <c r="A68" s="45"/>
    </row>
    <row r="69" spans="1:1" ht="13">
      <c r="A69" s="45"/>
    </row>
    <row r="70" spans="1:1" ht="13">
      <c r="A70" s="45"/>
    </row>
    <row r="71" spans="1:1" ht="13">
      <c r="A71" s="45"/>
    </row>
    <row r="72" spans="1:1" ht="13">
      <c r="A72" s="45"/>
    </row>
    <row r="73" spans="1:1" ht="13">
      <c r="A73" s="45"/>
    </row>
    <row r="74" spans="1:1" ht="13">
      <c r="A74" s="45"/>
    </row>
    <row r="75" spans="1:1" ht="13">
      <c r="A75" s="45"/>
    </row>
    <row r="76" spans="1:1" ht="13">
      <c r="A76" s="45"/>
    </row>
    <row r="77" spans="1:1" ht="13">
      <c r="A77" s="45"/>
    </row>
    <row r="78" spans="1:1" ht="13">
      <c r="A78" s="45"/>
    </row>
    <row r="79" spans="1:1" ht="13">
      <c r="A79" s="45"/>
    </row>
    <row r="80" spans="1:1" ht="13">
      <c r="A80" s="45"/>
    </row>
    <row r="81" spans="1:1" ht="13">
      <c r="A81" s="45"/>
    </row>
    <row r="82" spans="1:1" ht="13">
      <c r="A82" s="45"/>
    </row>
    <row r="83" spans="1:1" ht="13">
      <c r="A83" s="45"/>
    </row>
    <row r="84" spans="1:1" ht="13">
      <c r="A84" s="45"/>
    </row>
    <row r="85" spans="1:1" ht="13">
      <c r="A85" s="45"/>
    </row>
    <row r="86" spans="1:1" ht="13">
      <c r="A86" s="45"/>
    </row>
    <row r="87" spans="1:1" ht="13">
      <c r="A87" s="45"/>
    </row>
    <row r="88" spans="1:1" ht="13">
      <c r="A88" s="45"/>
    </row>
    <row r="89" spans="1:1" ht="13">
      <c r="A89" s="45"/>
    </row>
    <row r="90" spans="1:1" ht="13">
      <c r="A90" s="45"/>
    </row>
    <row r="91" spans="1:1" ht="13">
      <c r="A91" s="45"/>
    </row>
    <row r="92" spans="1:1" ht="13">
      <c r="A92" s="45"/>
    </row>
    <row r="93" spans="1:1" ht="13">
      <c r="A93" s="45"/>
    </row>
    <row r="94" spans="1:1" ht="13">
      <c r="A94" s="45"/>
    </row>
    <row r="95" spans="1:1" ht="13">
      <c r="A95" s="45"/>
    </row>
    <row r="96" spans="1:1" ht="13">
      <c r="A96" s="45"/>
    </row>
    <row r="97" spans="1:1" ht="13">
      <c r="A97" s="45"/>
    </row>
    <row r="98" spans="1:1" ht="13">
      <c r="A98" s="45"/>
    </row>
    <row r="99" spans="1:1" ht="13">
      <c r="A99" s="45"/>
    </row>
    <row r="100" spans="1:1" ht="13">
      <c r="A100" s="45"/>
    </row>
    <row r="101" spans="1:1" ht="13">
      <c r="A101" s="45"/>
    </row>
    <row r="102" spans="1:1" ht="13">
      <c r="A102" s="45"/>
    </row>
    <row r="103" spans="1:1" ht="13">
      <c r="A103" s="45"/>
    </row>
    <row r="104" spans="1:1" ht="13">
      <c r="A104" s="45"/>
    </row>
    <row r="105" spans="1:1" ht="13">
      <c r="A105" s="45"/>
    </row>
    <row r="106" spans="1:1" ht="13">
      <c r="A106" s="45"/>
    </row>
    <row r="107" spans="1:1" ht="13">
      <c r="A107" s="45"/>
    </row>
    <row r="108" spans="1:1" ht="13">
      <c r="A108" s="45"/>
    </row>
    <row r="109" spans="1:1" ht="13">
      <c r="A109" s="45"/>
    </row>
    <row r="110" spans="1:1" ht="13">
      <c r="A110" s="45"/>
    </row>
    <row r="111" spans="1:1" ht="13">
      <c r="A111" s="45"/>
    </row>
    <row r="112" spans="1:1" ht="13">
      <c r="A112" s="45"/>
    </row>
    <row r="113" spans="1:1" ht="13">
      <c r="A113" s="45"/>
    </row>
    <row r="114" spans="1:1" ht="13">
      <c r="A114" s="45"/>
    </row>
    <row r="115" spans="1:1" ht="13">
      <c r="A115" s="45"/>
    </row>
    <row r="116" spans="1:1" ht="13">
      <c r="A116" s="45"/>
    </row>
    <row r="117" spans="1:1" ht="13">
      <c r="A117" s="45"/>
    </row>
    <row r="118" spans="1:1" ht="13">
      <c r="A118" s="45"/>
    </row>
    <row r="119" spans="1:1" ht="13">
      <c r="A119" s="45"/>
    </row>
    <row r="120" spans="1:1" ht="13">
      <c r="A120" s="45"/>
    </row>
    <row r="121" spans="1:1" ht="13">
      <c r="A121" s="45"/>
    </row>
    <row r="122" spans="1:1" ht="13">
      <c r="A122" s="45"/>
    </row>
    <row r="123" spans="1:1" ht="13">
      <c r="A123" s="45"/>
    </row>
    <row r="124" spans="1:1" ht="13">
      <c r="A124" s="45"/>
    </row>
    <row r="125" spans="1:1" ht="13">
      <c r="A125" s="45"/>
    </row>
    <row r="126" spans="1:1" ht="13">
      <c r="A126" s="45"/>
    </row>
    <row r="127" spans="1:1" ht="13">
      <c r="A127" s="45"/>
    </row>
    <row r="128" spans="1:1" ht="13">
      <c r="A128" s="45"/>
    </row>
    <row r="129" spans="1:1" ht="13">
      <c r="A129" s="45"/>
    </row>
    <row r="130" spans="1:1" ht="13">
      <c r="A130" s="45"/>
    </row>
    <row r="131" spans="1:1" ht="13">
      <c r="A131" s="45"/>
    </row>
    <row r="132" spans="1:1" ht="13">
      <c r="A132" s="45"/>
    </row>
    <row r="133" spans="1:1" ht="13">
      <c r="A133" s="45"/>
    </row>
    <row r="134" spans="1:1" ht="13">
      <c r="A134" s="45"/>
    </row>
    <row r="135" spans="1:1" ht="13">
      <c r="A135" s="45"/>
    </row>
    <row r="136" spans="1:1" ht="13">
      <c r="A136" s="45"/>
    </row>
    <row r="137" spans="1:1" ht="13">
      <c r="A137" s="45"/>
    </row>
    <row r="138" spans="1:1" ht="13">
      <c r="A138" s="45"/>
    </row>
    <row r="139" spans="1:1" ht="13">
      <c r="A139" s="45"/>
    </row>
    <row r="140" spans="1:1" ht="13">
      <c r="A140" s="45"/>
    </row>
    <row r="141" spans="1:1" ht="13">
      <c r="A141" s="45"/>
    </row>
    <row r="142" spans="1:1" ht="13">
      <c r="A142" s="45"/>
    </row>
    <row r="143" spans="1:1" ht="13">
      <c r="A143" s="45"/>
    </row>
    <row r="144" spans="1:1" ht="13">
      <c r="A144" s="45"/>
    </row>
    <row r="145" spans="1:1" ht="13">
      <c r="A145" s="45"/>
    </row>
    <row r="146" spans="1:1" ht="13">
      <c r="A146" s="45"/>
    </row>
    <row r="147" spans="1:1" ht="13">
      <c r="A147" s="45"/>
    </row>
    <row r="148" spans="1:1" ht="13">
      <c r="A148" s="45"/>
    </row>
    <row r="149" spans="1:1" ht="13">
      <c r="A149" s="45"/>
    </row>
    <row r="150" spans="1:1" ht="13">
      <c r="A150" s="45"/>
    </row>
    <row r="151" spans="1:1" ht="13">
      <c r="A151" s="45"/>
    </row>
    <row r="152" spans="1:1" ht="13">
      <c r="A152" s="45"/>
    </row>
    <row r="153" spans="1:1" ht="13">
      <c r="A153" s="45"/>
    </row>
    <row r="154" spans="1:1" ht="13">
      <c r="A154" s="45"/>
    </row>
    <row r="155" spans="1:1" ht="13">
      <c r="A155" s="45"/>
    </row>
    <row r="156" spans="1:1" ht="13">
      <c r="A156" s="45"/>
    </row>
    <row r="157" spans="1:1" ht="13">
      <c r="A157" s="45"/>
    </row>
    <row r="158" spans="1:1" ht="13">
      <c r="A158" s="45"/>
    </row>
    <row r="159" spans="1:1" ht="13">
      <c r="A159" s="45"/>
    </row>
    <row r="160" spans="1:1" ht="13">
      <c r="A160" s="45"/>
    </row>
    <row r="161" spans="1:1" ht="13">
      <c r="A161" s="45"/>
    </row>
    <row r="162" spans="1:1" ht="13">
      <c r="A162" s="45"/>
    </row>
    <row r="163" spans="1:1" ht="13">
      <c r="A163" s="45"/>
    </row>
    <row r="164" spans="1:1" ht="13">
      <c r="A164" s="45"/>
    </row>
    <row r="165" spans="1:1" ht="13">
      <c r="A165" s="45"/>
    </row>
    <row r="166" spans="1:1" ht="13">
      <c r="A166" s="45"/>
    </row>
    <row r="167" spans="1:1" ht="13">
      <c r="A167" s="45"/>
    </row>
    <row r="168" spans="1:1" ht="13">
      <c r="A168" s="45"/>
    </row>
    <row r="169" spans="1:1" ht="13">
      <c r="A169" s="45"/>
    </row>
    <row r="170" spans="1:1" ht="13">
      <c r="A170" s="45"/>
    </row>
    <row r="171" spans="1:1" ht="13">
      <c r="A171" s="45"/>
    </row>
    <row r="172" spans="1:1" ht="13">
      <c r="A172" s="45"/>
    </row>
    <row r="173" spans="1:1" ht="13">
      <c r="A173" s="45"/>
    </row>
    <row r="174" spans="1:1" ht="13">
      <c r="A174" s="45"/>
    </row>
    <row r="175" spans="1:1" ht="13">
      <c r="A175" s="45"/>
    </row>
    <row r="176" spans="1:1" ht="13">
      <c r="A176" s="45"/>
    </row>
    <row r="177" spans="1:1" ht="13">
      <c r="A177" s="45"/>
    </row>
    <row r="178" spans="1:1" ht="13">
      <c r="A178" s="45"/>
    </row>
    <row r="179" spans="1:1" ht="13">
      <c r="A179" s="45"/>
    </row>
    <row r="180" spans="1:1" ht="13">
      <c r="A180" s="45"/>
    </row>
    <row r="181" spans="1:1" ht="13">
      <c r="A181" s="45"/>
    </row>
    <row r="182" spans="1:1" ht="13">
      <c r="A182" s="45"/>
    </row>
    <row r="183" spans="1:1" ht="13">
      <c r="A183" s="45"/>
    </row>
    <row r="184" spans="1:1" ht="13">
      <c r="A184" s="45"/>
    </row>
    <row r="185" spans="1:1" ht="13">
      <c r="A185" s="45"/>
    </row>
    <row r="186" spans="1:1" ht="13">
      <c r="A186" s="45"/>
    </row>
    <row r="187" spans="1:1" ht="13">
      <c r="A187" s="45"/>
    </row>
    <row r="188" spans="1:1" ht="13">
      <c r="A188" s="45"/>
    </row>
    <row r="189" spans="1:1" ht="13">
      <c r="A189" s="45"/>
    </row>
    <row r="190" spans="1:1" ht="13">
      <c r="A190" s="45"/>
    </row>
    <row r="191" spans="1:1" ht="13">
      <c r="A191" s="45"/>
    </row>
    <row r="192" spans="1:1" ht="13">
      <c r="A192" s="45"/>
    </row>
    <row r="193" spans="1:1" ht="13">
      <c r="A193" s="45"/>
    </row>
    <row r="194" spans="1:1" ht="13">
      <c r="A194" s="45"/>
    </row>
    <row r="195" spans="1:1" ht="13">
      <c r="A195" s="45"/>
    </row>
    <row r="196" spans="1:1" ht="13">
      <c r="A196" s="45"/>
    </row>
    <row r="197" spans="1:1" ht="13">
      <c r="A197" s="45"/>
    </row>
    <row r="198" spans="1:1" ht="13">
      <c r="A198" s="45"/>
    </row>
    <row r="199" spans="1:1" ht="13">
      <c r="A199" s="45"/>
    </row>
    <row r="200" spans="1:1" ht="13">
      <c r="A200" s="45"/>
    </row>
    <row r="201" spans="1:1" ht="13">
      <c r="A201" s="45"/>
    </row>
    <row r="202" spans="1:1" ht="13">
      <c r="A202" s="45"/>
    </row>
    <row r="203" spans="1:1" ht="13">
      <c r="A203" s="45"/>
    </row>
    <row r="204" spans="1:1" ht="13">
      <c r="A204" s="45"/>
    </row>
    <row r="205" spans="1:1" ht="13">
      <c r="A205" s="45"/>
    </row>
    <row r="206" spans="1:1" ht="13">
      <c r="A206" s="45"/>
    </row>
    <row r="207" spans="1:1" ht="13">
      <c r="A207" s="45"/>
    </row>
    <row r="208" spans="1:1" ht="13">
      <c r="A208" s="45"/>
    </row>
    <row r="209" spans="1:1" ht="13">
      <c r="A209" s="45"/>
    </row>
    <row r="210" spans="1:1" ht="13">
      <c r="A210" s="45"/>
    </row>
    <row r="211" spans="1:1" ht="13">
      <c r="A211" s="45"/>
    </row>
    <row r="212" spans="1:1" ht="13">
      <c r="A212" s="45"/>
    </row>
    <row r="213" spans="1:1" ht="13">
      <c r="A213" s="45"/>
    </row>
    <row r="214" spans="1:1" ht="13">
      <c r="A214" s="45"/>
    </row>
    <row r="215" spans="1:1" ht="13">
      <c r="A215" s="45"/>
    </row>
    <row r="216" spans="1:1" ht="13">
      <c r="A216" s="45"/>
    </row>
    <row r="217" spans="1:1" ht="13">
      <c r="A217" s="45"/>
    </row>
    <row r="218" spans="1:1" ht="13">
      <c r="A218" s="45"/>
    </row>
    <row r="219" spans="1:1" ht="13">
      <c r="A219" s="45"/>
    </row>
    <row r="220" spans="1:1" ht="13">
      <c r="A220" s="45"/>
    </row>
    <row r="221" spans="1:1" ht="13">
      <c r="A221" s="45"/>
    </row>
    <row r="222" spans="1:1" ht="13">
      <c r="A222" s="45"/>
    </row>
    <row r="223" spans="1:1" ht="13">
      <c r="A223" s="45"/>
    </row>
    <row r="224" spans="1:1" ht="13">
      <c r="A224" s="45"/>
    </row>
    <row r="225" spans="1:1" ht="13">
      <c r="A225" s="45"/>
    </row>
    <row r="226" spans="1:1" ht="13">
      <c r="A226" s="45"/>
    </row>
    <row r="227" spans="1:1" ht="13">
      <c r="A227" s="45"/>
    </row>
    <row r="228" spans="1:1" ht="13">
      <c r="A228" s="45"/>
    </row>
    <row r="229" spans="1:1" ht="13">
      <c r="A229" s="45"/>
    </row>
    <row r="230" spans="1:1" ht="13">
      <c r="A230" s="45"/>
    </row>
    <row r="231" spans="1:1" ht="13">
      <c r="A231" s="45"/>
    </row>
    <row r="232" spans="1:1" ht="13">
      <c r="A232" s="45"/>
    </row>
    <row r="233" spans="1:1" ht="13">
      <c r="A233" s="45"/>
    </row>
    <row r="234" spans="1:1" ht="13">
      <c r="A234" s="45"/>
    </row>
    <row r="235" spans="1:1" ht="13">
      <c r="A235" s="45"/>
    </row>
    <row r="236" spans="1:1" ht="13">
      <c r="A236" s="45"/>
    </row>
    <row r="237" spans="1:1" ht="13">
      <c r="A237" s="45"/>
    </row>
    <row r="238" spans="1:1" ht="13">
      <c r="A238" s="45"/>
    </row>
    <row r="239" spans="1:1" ht="13">
      <c r="A239" s="45"/>
    </row>
    <row r="240" spans="1:1" ht="13">
      <c r="A240" s="45"/>
    </row>
    <row r="241" spans="1:1" ht="13">
      <c r="A241" s="45"/>
    </row>
    <row r="242" spans="1:1" ht="13">
      <c r="A242" s="45"/>
    </row>
    <row r="243" spans="1:1" ht="13">
      <c r="A243" s="45"/>
    </row>
    <row r="244" spans="1:1" ht="13">
      <c r="A244" s="45"/>
    </row>
    <row r="245" spans="1:1" ht="13">
      <c r="A245" s="45"/>
    </row>
    <row r="246" spans="1:1" ht="13">
      <c r="A246" s="45"/>
    </row>
    <row r="247" spans="1:1" ht="13">
      <c r="A247" s="45"/>
    </row>
    <row r="248" spans="1:1" ht="13">
      <c r="A248" s="45"/>
    </row>
    <row r="249" spans="1:1" ht="13">
      <c r="A249" s="45"/>
    </row>
    <row r="250" spans="1:1" ht="13">
      <c r="A250" s="45"/>
    </row>
    <row r="251" spans="1:1" ht="13">
      <c r="A251" s="45"/>
    </row>
    <row r="252" spans="1:1" ht="13">
      <c r="A252" s="45"/>
    </row>
    <row r="253" spans="1:1" ht="13">
      <c r="A253" s="45"/>
    </row>
    <row r="254" spans="1:1" ht="13">
      <c r="A254" s="45"/>
    </row>
    <row r="255" spans="1:1" ht="13">
      <c r="A255" s="45"/>
    </row>
    <row r="256" spans="1:1" ht="13">
      <c r="A256" s="45"/>
    </row>
    <row r="257" spans="1:1" ht="13">
      <c r="A257" s="45"/>
    </row>
    <row r="258" spans="1:1" ht="13">
      <c r="A258" s="45"/>
    </row>
    <row r="259" spans="1:1" ht="13">
      <c r="A259" s="45"/>
    </row>
    <row r="260" spans="1:1" ht="13">
      <c r="A260" s="45"/>
    </row>
    <row r="261" spans="1:1" ht="13">
      <c r="A261" s="45"/>
    </row>
    <row r="262" spans="1:1" ht="13">
      <c r="A262" s="45"/>
    </row>
    <row r="263" spans="1:1" ht="13">
      <c r="A263" s="45"/>
    </row>
    <row r="264" spans="1:1" ht="13">
      <c r="A264" s="45"/>
    </row>
    <row r="265" spans="1:1" ht="13">
      <c r="A265" s="45"/>
    </row>
    <row r="266" spans="1:1" ht="13">
      <c r="A266" s="45"/>
    </row>
    <row r="267" spans="1:1" ht="13">
      <c r="A267" s="45"/>
    </row>
    <row r="268" spans="1:1" ht="13">
      <c r="A268" s="45"/>
    </row>
    <row r="269" spans="1:1" ht="13">
      <c r="A269" s="45"/>
    </row>
    <row r="270" spans="1:1" ht="13">
      <c r="A270" s="45"/>
    </row>
    <row r="271" spans="1:1" ht="13">
      <c r="A271" s="45"/>
    </row>
    <row r="272" spans="1:1" ht="13">
      <c r="A272" s="45"/>
    </row>
    <row r="273" spans="1:1" ht="13">
      <c r="A273" s="45"/>
    </row>
    <row r="274" spans="1:1" ht="13">
      <c r="A274" s="45"/>
    </row>
    <row r="275" spans="1:1" ht="13">
      <c r="A275" s="45"/>
    </row>
    <row r="276" spans="1:1" ht="13">
      <c r="A276" s="45"/>
    </row>
    <row r="277" spans="1:1" ht="13">
      <c r="A277" s="45"/>
    </row>
    <row r="278" spans="1:1" ht="13">
      <c r="A278" s="45"/>
    </row>
    <row r="279" spans="1:1" ht="13">
      <c r="A279" s="45"/>
    </row>
    <row r="280" spans="1:1" ht="13">
      <c r="A280" s="45"/>
    </row>
    <row r="281" spans="1:1" ht="13">
      <c r="A281" s="45"/>
    </row>
    <row r="282" spans="1:1" ht="13">
      <c r="A282" s="45"/>
    </row>
    <row r="283" spans="1:1" ht="13">
      <c r="A283" s="45"/>
    </row>
    <row r="284" spans="1:1" ht="13">
      <c r="A284" s="45"/>
    </row>
    <row r="285" spans="1:1" ht="13">
      <c r="A285" s="45"/>
    </row>
    <row r="286" spans="1:1" ht="13">
      <c r="A286" s="45"/>
    </row>
    <row r="287" spans="1:1" ht="13">
      <c r="A287" s="45"/>
    </row>
    <row r="288" spans="1:1" ht="13">
      <c r="A288" s="45"/>
    </row>
    <row r="289" spans="1:1" ht="13">
      <c r="A289" s="45"/>
    </row>
    <row r="290" spans="1:1" ht="13">
      <c r="A290" s="45"/>
    </row>
    <row r="291" spans="1:1" ht="13">
      <c r="A291" s="45"/>
    </row>
    <row r="292" spans="1:1" ht="13">
      <c r="A292" s="45"/>
    </row>
    <row r="293" spans="1:1" ht="13">
      <c r="A293" s="45"/>
    </row>
    <row r="294" spans="1:1" ht="13">
      <c r="A294" s="45"/>
    </row>
    <row r="295" spans="1:1" ht="13">
      <c r="A295" s="45"/>
    </row>
    <row r="296" spans="1:1" ht="13">
      <c r="A296" s="45"/>
    </row>
    <row r="297" spans="1:1" ht="13">
      <c r="A297" s="45"/>
    </row>
    <row r="298" spans="1:1" ht="13">
      <c r="A298" s="45"/>
    </row>
    <row r="299" spans="1:1" ht="13">
      <c r="A299" s="45"/>
    </row>
    <row r="300" spans="1:1" ht="13">
      <c r="A300" s="45"/>
    </row>
    <row r="301" spans="1:1" ht="13">
      <c r="A301" s="45"/>
    </row>
    <row r="302" spans="1:1" ht="13">
      <c r="A302" s="45"/>
    </row>
    <row r="303" spans="1:1" ht="13">
      <c r="A303" s="45"/>
    </row>
    <row r="304" spans="1:1" ht="13">
      <c r="A304" s="45"/>
    </row>
    <row r="305" spans="1:1" ht="13">
      <c r="A305" s="45"/>
    </row>
    <row r="306" spans="1:1" ht="13">
      <c r="A306" s="45"/>
    </row>
    <row r="307" spans="1:1" ht="13">
      <c r="A307" s="45"/>
    </row>
    <row r="308" spans="1:1" ht="13">
      <c r="A308" s="45"/>
    </row>
    <row r="309" spans="1:1" ht="13">
      <c r="A309" s="45"/>
    </row>
    <row r="310" spans="1:1" ht="13">
      <c r="A310" s="45"/>
    </row>
    <row r="311" spans="1:1" ht="13">
      <c r="A311" s="45"/>
    </row>
    <row r="312" spans="1:1" ht="13">
      <c r="A312" s="45"/>
    </row>
    <row r="313" spans="1:1" ht="13">
      <c r="A313" s="45"/>
    </row>
    <row r="314" spans="1:1" ht="13">
      <c r="A314" s="45"/>
    </row>
    <row r="315" spans="1:1" ht="13">
      <c r="A315" s="45"/>
    </row>
    <row r="316" spans="1:1" ht="13">
      <c r="A316" s="45"/>
    </row>
    <row r="317" spans="1:1" ht="13">
      <c r="A317" s="45"/>
    </row>
    <row r="318" spans="1:1" ht="13">
      <c r="A318" s="45"/>
    </row>
    <row r="319" spans="1:1" ht="13">
      <c r="A319" s="45"/>
    </row>
    <row r="320" spans="1:1" ht="13">
      <c r="A320" s="45"/>
    </row>
    <row r="321" spans="1:1" ht="13">
      <c r="A321" s="45"/>
    </row>
    <row r="322" spans="1:1" ht="13">
      <c r="A322" s="45"/>
    </row>
    <row r="323" spans="1:1" ht="13">
      <c r="A323" s="45"/>
    </row>
    <row r="324" spans="1:1" ht="13">
      <c r="A324" s="45"/>
    </row>
    <row r="325" spans="1:1" ht="13">
      <c r="A325" s="45"/>
    </row>
    <row r="326" spans="1:1" ht="13">
      <c r="A326" s="45"/>
    </row>
    <row r="327" spans="1:1" ht="13">
      <c r="A327" s="45"/>
    </row>
    <row r="328" spans="1:1" ht="13">
      <c r="A328" s="45"/>
    </row>
    <row r="329" spans="1:1" ht="13">
      <c r="A329" s="45"/>
    </row>
    <row r="330" spans="1:1" ht="13">
      <c r="A330" s="45"/>
    </row>
    <row r="331" spans="1:1" ht="13">
      <c r="A331" s="45"/>
    </row>
    <row r="332" spans="1:1" ht="13">
      <c r="A332" s="45"/>
    </row>
    <row r="333" spans="1:1" ht="13">
      <c r="A333" s="45"/>
    </row>
    <row r="334" spans="1:1" ht="13">
      <c r="A334" s="45"/>
    </row>
    <row r="335" spans="1:1" ht="13">
      <c r="A335" s="45"/>
    </row>
    <row r="336" spans="1:1" ht="13">
      <c r="A336" s="45"/>
    </row>
    <row r="337" spans="1:1" ht="13">
      <c r="A337" s="45"/>
    </row>
    <row r="338" spans="1:1" ht="13">
      <c r="A338" s="45"/>
    </row>
    <row r="339" spans="1:1" ht="13">
      <c r="A339" s="45"/>
    </row>
    <row r="340" spans="1:1" ht="13">
      <c r="A340" s="45"/>
    </row>
    <row r="341" spans="1:1" ht="13">
      <c r="A341" s="45"/>
    </row>
    <row r="342" spans="1:1" ht="13">
      <c r="A342" s="45"/>
    </row>
    <row r="343" spans="1:1" ht="13">
      <c r="A343" s="45"/>
    </row>
    <row r="344" spans="1:1" ht="13">
      <c r="A344" s="45"/>
    </row>
    <row r="345" spans="1:1" ht="13">
      <c r="A345" s="45"/>
    </row>
    <row r="346" spans="1:1" ht="13">
      <c r="A346" s="45"/>
    </row>
    <row r="347" spans="1:1" ht="13">
      <c r="A347" s="45"/>
    </row>
    <row r="348" spans="1:1" ht="13">
      <c r="A348" s="45"/>
    </row>
    <row r="349" spans="1:1" ht="13">
      <c r="A349" s="45"/>
    </row>
    <row r="350" spans="1:1" ht="13">
      <c r="A350" s="45"/>
    </row>
    <row r="351" spans="1:1" ht="13">
      <c r="A351" s="45"/>
    </row>
    <row r="352" spans="1:1" ht="13">
      <c r="A352" s="45"/>
    </row>
    <row r="353" spans="1:1" ht="13">
      <c r="A353" s="45"/>
    </row>
    <row r="354" spans="1:1" ht="13">
      <c r="A354" s="45"/>
    </row>
    <row r="355" spans="1:1" ht="13">
      <c r="A355" s="45"/>
    </row>
    <row r="356" spans="1:1" ht="13">
      <c r="A356" s="45"/>
    </row>
    <row r="357" spans="1:1" ht="13">
      <c r="A357" s="45"/>
    </row>
    <row r="358" spans="1:1" ht="13">
      <c r="A358" s="45"/>
    </row>
    <row r="359" spans="1:1" ht="13">
      <c r="A359" s="45"/>
    </row>
    <row r="360" spans="1:1" ht="13">
      <c r="A360" s="45"/>
    </row>
    <row r="361" spans="1:1" ht="13">
      <c r="A361" s="45"/>
    </row>
    <row r="362" spans="1:1" ht="13">
      <c r="A362" s="45"/>
    </row>
    <row r="363" spans="1:1" ht="13">
      <c r="A363" s="45"/>
    </row>
    <row r="364" spans="1:1" ht="13">
      <c r="A364" s="45"/>
    </row>
    <row r="365" spans="1:1" ht="13">
      <c r="A365" s="45"/>
    </row>
    <row r="366" spans="1:1" ht="13">
      <c r="A366" s="45"/>
    </row>
    <row r="367" spans="1:1" ht="13">
      <c r="A367" s="45"/>
    </row>
    <row r="368" spans="1:1" ht="13">
      <c r="A368" s="45"/>
    </row>
    <row r="369" spans="1:1" ht="13">
      <c r="A369" s="45"/>
    </row>
    <row r="370" spans="1:1" ht="13">
      <c r="A370" s="45"/>
    </row>
    <row r="371" spans="1:1" ht="13">
      <c r="A371" s="45"/>
    </row>
    <row r="372" spans="1:1" ht="13">
      <c r="A372" s="45"/>
    </row>
    <row r="373" spans="1:1" ht="13">
      <c r="A373" s="45"/>
    </row>
    <row r="374" spans="1:1" ht="13">
      <c r="A374" s="45"/>
    </row>
    <row r="375" spans="1:1" ht="13">
      <c r="A375" s="45"/>
    </row>
    <row r="376" spans="1:1" ht="13">
      <c r="A376" s="45"/>
    </row>
    <row r="377" spans="1:1" ht="13">
      <c r="A377" s="45"/>
    </row>
    <row r="378" spans="1:1" ht="13">
      <c r="A378" s="45"/>
    </row>
    <row r="379" spans="1:1" ht="13">
      <c r="A379" s="45"/>
    </row>
    <row r="380" spans="1:1" ht="13">
      <c r="A380" s="45"/>
    </row>
    <row r="381" spans="1:1" ht="13">
      <c r="A381" s="45"/>
    </row>
    <row r="382" spans="1:1" ht="13">
      <c r="A382" s="45"/>
    </row>
    <row r="383" spans="1:1" ht="13">
      <c r="A383" s="45"/>
    </row>
    <row r="384" spans="1:1" ht="13">
      <c r="A384" s="45"/>
    </row>
    <row r="385" spans="1:1" ht="13">
      <c r="A385" s="45"/>
    </row>
    <row r="386" spans="1:1" ht="13">
      <c r="A386" s="45"/>
    </row>
    <row r="387" spans="1:1" ht="13">
      <c r="A387" s="45"/>
    </row>
    <row r="388" spans="1:1" ht="13">
      <c r="A388" s="45"/>
    </row>
    <row r="389" spans="1:1" ht="13">
      <c r="A389" s="45"/>
    </row>
    <row r="390" spans="1:1" ht="13">
      <c r="A390" s="45"/>
    </row>
    <row r="391" spans="1:1" ht="13">
      <c r="A391" s="45"/>
    </row>
    <row r="392" spans="1:1" ht="13">
      <c r="A392" s="45"/>
    </row>
    <row r="393" spans="1:1" ht="13">
      <c r="A393" s="45"/>
    </row>
    <row r="394" spans="1:1" ht="13">
      <c r="A394" s="45"/>
    </row>
    <row r="395" spans="1:1" ht="13">
      <c r="A395" s="45"/>
    </row>
    <row r="396" spans="1:1" ht="13">
      <c r="A396" s="45"/>
    </row>
    <row r="397" spans="1:1" ht="13">
      <c r="A397" s="45"/>
    </row>
    <row r="398" spans="1:1" ht="13">
      <c r="A398" s="45"/>
    </row>
    <row r="399" spans="1:1" ht="13">
      <c r="A399" s="45"/>
    </row>
    <row r="400" spans="1:1" ht="13">
      <c r="A400" s="45"/>
    </row>
    <row r="401" spans="1:1" ht="13">
      <c r="A401" s="45"/>
    </row>
    <row r="402" spans="1:1" ht="13">
      <c r="A402" s="45"/>
    </row>
    <row r="403" spans="1:1" ht="13">
      <c r="A403" s="45"/>
    </row>
    <row r="404" spans="1:1" ht="13">
      <c r="A404" s="45"/>
    </row>
    <row r="405" spans="1:1" ht="13">
      <c r="A405" s="45"/>
    </row>
    <row r="406" spans="1:1" ht="13">
      <c r="A406" s="45"/>
    </row>
    <row r="407" spans="1:1" ht="13">
      <c r="A407" s="45"/>
    </row>
    <row r="408" spans="1:1" ht="13">
      <c r="A408" s="45"/>
    </row>
    <row r="409" spans="1:1" ht="13">
      <c r="A409" s="45"/>
    </row>
    <row r="410" spans="1:1" ht="13">
      <c r="A410" s="45"/>
    </row>
    <row r="411" spans="1:1" ht="13">
      <c r="A411" s="45"/>
    </row>
    <row r="412" spans="1:1" ht="13">
      <c r="A412" s="45"/>
    </row>
    <row r="413" spans="1:1" ht="13">
      <c r="A413" s="45"/>
    </row>
    <row r="414" spans="1:1" ht="13">
      <c r="A414" s="45"/>
    </row>
    <row r="415" spans="1:1" ht="13">
      <c r="A415" s="45"/>
    </row>
    <row r="416" spans="1:1" ht="13">
      <c r="A416" s="45"/>
    </row>
    <row r="417" spans="1:1" ht="13">
      <c r="A417" s="45"/>
    </row>
    <row r="418" spans="1:1" ht="13">
      <c r="A418" s="45"/>
    </row>
    <row r="419" spans="1:1" ht="13">
      <c r="A419" s="45"/>
    </row>
    <row r="420" spans="1:1" ht="13">
      <c r="A420" s="45"/>
    </row>
    <row r="421" spans="1:1" ht="13">
      <c r="A421" s="45"/>
    </row>
    <row r="422" spans="1:1" ht="13">
      <c r="A422" s="45"/>
    </row>
    <row r="423" spans="1:1" ht="13">
      <c r="A423" s="45"/>
    </row>
    <row r="424" spans="1:1" ht="13">
      <c r="A424" s="45"/>
    </row>
    <row r="425" spans="1:1" ht="13">
      <c r="A425" s="45"/>
    </row>
    <row r="426" spans="1:1" ht="13">
      <c r="A426" s="45"/>
    </row>
    <row r="427" spans="1:1" ht="13">
      <c r="A427" s="45"/>
    </row>
    <row r="428" spans="1:1" ht="13">
      <c r="A428" s="45"/>
    </row>
    <row r="429" spans="1:1" ht="13">
      <c r="A429" s="45"/>
    </row>
    <row r="430" spans="1:1" ht="13">
      <c r="A430" s="45"/>
    </row>
    <row r="431" spans="1:1" ht="13">
      <c r="A431" s="45"/>
    </row>
    <row r="432" spans="1:1" ht="13">
      <c r="A432" s="45"/>
    </row>
    <row r="433" spans="1:1" ht="13">
      <c r="A433" s="45"/>
    </row>
    <row r="434" spans="1:1" ht="13">
      <c r="A434" s="45"/>
    </row>
    <row r="435" spans="1:1" ht="13">
      <c r="A435" s="45"/>
    </row>
    <row r="436" spans="1:1" ht="13">
      <c r="A436" s="45"/>
    </row>
    <row r="437" spans="1:1" ht="13">
      <c r="A437" s="45"/>
    </row>
    <row r="438" spans="1:1" ht="13">
      <c r="A438" s="45"/>
    </row>
    <row r="439" spans="1:1" ht="13">
      <c r="A439" s="45"/>
    </row>
    <row r="440" spans="1:1" ht="13">
      <c r="A440" s="45"/>
    </row>
    <row r="441" spans="1:1" ht="13">
      <c r="A441" s="45"/>
    </row>
    <row r="442" spans="1:1" ht="13">
      <c r="A442" s="45"/>
    </row>
    <row r="443" spans="1:1" ht="13">
      <c r="A443" s="45"/>
    </row>
    <row r="444" spans="1:1" ht="13">
      <c r="A444" s="45"/>
    </row>
    <row r="445" spans="1:1" ht="13">
      <c r="A445" s="45"/>
    </row>
    <row r="446" spans="1:1" ht="13">
      <c r="A446" s="45"/>
    </row>
    <row r="447" spans="1:1" ht="13">
      <c r="A447" s="45"/>
    </row>
    <row r="448" spans="1:1" ht="13">
      <c r="A448" s="45"/>
    </row>
    <row r="449" spans="1:1" ht="13">
      <c r="A449" s="45"/>
    </row>
    <row r="450" spans="1:1" ht="13">
      <c r="A450" s="45"/>
    </row>
    <row r="451" spans="1:1" ht="13">
      <c r="A451" s="45"/>
    </row>
    <row r="452" spans="1:1" ht="13">
      <c r="A452" s="45"/>
    </row>
    <row r="453" spans="1:1" ht="13">
      <c r="A453" s="45"/>
    </row>
    <row r="454" spans="1:1" ht="13">
      <c r="A454" s="45"/>
    </row>
    <row r="455" spans="1:1" ht="13">
      <c r="A455" s="45"/>
    </row>
    <row r="456" spans="1:1" ht="13">
      <c r="A456" s="45"/>
    </row>
    <row r="457" spans="1:1" ht="13">
      <c r="A457" s="45"/>
    </row>
    <row r="458" spans="1:1" ht="13">
      <c r="A458" s="45"/>
    </row>
    <row r="459" spans="1:1" ht="13">
      <c r="A459" s="45"/>
    </row>
    <row r="460" spans="1:1" ht="13">
      <c r="A460" s="45"/>
    </row>
    <row r="461" spans="1:1" ht="13">
      <c r="A461" s="45"/>
    </row>
    <row r="462" spans="1:1" ht="13">
      <c r="A462" s="45"/>
    </row>
    <row r="463" spans="1:1" ht="13">
      <c r="A463" s="45"/>
    </row>
    <row r="464" spans="1:1" ht="13">
      <c r="A464" s="45"/>
    </row>
    <row r="465" spans="1:1" ht="13">
      <c r="A465" s="45"/>
    </row>
    <row r="466" spans="1:1" ht="13">
      <c r="A466" s="45"/>
    </row>
    <row r="467" spans="1:1" ht="13">
      <c r="A467" s="45"/>
    </row>
    <row r="468" spans="1:1" ht="13">
      <c r="A468" s="45"/>
    </row>
    <row r="469" spans="1:1" ht="13">
      <c r="A469" s="45"/>
    </row>
    <row r="470" spans="1:1" ht="13">
      <c r="A470" s="45"/>
    </row>
    <row r="471" spans="1:1" ht="13">
      <c r="A471" s="45"/>
    </row>
    <row r="472" spans="1:1" ht="13">
      <c r="A472" s="45"/>
    </row>
    <row r="473" spans="1:1" ht="13">
      <c r="A473" s="45"/>
    </row>
    <row r="474" spans="1:1" ht="13">
      <c r="A474" s="45"/>
    </row>
    <row r="475" spans="1:1" ht="13">
      <c r="A475" s="45"/>
    </row>
    <row r="476" spans="1:1" ht="13">
      <c r="A476" s="45"/>
    </row>
    <row r="477" spans="1:1" ht="13">
      <c r="A477" s="45"/>
    </row>
    <row r="478" spans="1:1" ht="13">
      <c r="A478" s="45"/>
    </row>
    <row r="479" spans="1:1" ht="13">
      <c r="A479" s="45"/>
    </row>
    <row r="480" spans="1:1" ht="13">
      <c r="A480" s="45"/>
    </row>
    <row r="481" spans="1:1" ht="13">
      <c r="A481" s="45"/>
    </row>
    <row r="482" spans="1:1" ht="13">
      <c r="A482" s="45"/>
    </row>
    <row r="483" spans="1:1" ht="13">
      <c r="A483" s="45"/>
    </row>
    <row r="484" spans="1:1" ht="13">
      <c r="A484" s="45"/>
    </row>
    <row r="485" spans="1:1" ht="13">
      <c r="A485" s="45"/>
    </row>
    <row r="486" spans="1:1" ht="13">
      <c r="A486" s="45"/>
    </row>
    <row r="487" spans="1:1" ht="13">
      <c r="A487" s="45"/>
    </row>
    <row r="488" spans="1:1" ht="13">
      <c r="A488" s="45"/>
    </row>
    <row r="489" spans="1:1" ht="13">
      <c r="A489" s="45"/>
    </row>
    <row r="490" spans="1:1" ht="13">
      <c r="A490" s="45"/>
    </row>
    <row r="491" spans="1:1" ht="13">
      <c r="A491" s="45"/>
    </row>
    <row r="492" spans="1:1" ht="13">
      <c r="A492" s="45"/>
    </row>
    <row r="493" spans="1:1" ht="13">
      <c r="A493" s="45"/>
    </row>
    <row r="494" spans="1:1" ht="13">
      <c r="A494" s="45"/>
    </row>
    <row r="495" spans="1:1" ht="13">
      <c r="A495" s="45"/>
    </row>
    <row r="496" spans="1:1" ht="13">
      <c r="A496" s="45"/>
    </row>
    <row r="497" spans="1:1" ht="13">
      <c r="A497" s="45"/>
    </row>
    <row r="498" spans="1:1" ht="13">
      <c r="A498" s="45"/>
    </row>
    <row r="499" spans="1:1" ht="13">
      <c r="A499" s="45"/>
    </row>
    <row r="500" spans="1:1" ht="13">
      <c r="A500" s="45"/>
    </row>
    <row r="501" spans="1:1" ht="13">
      <c r="A501" s="45"/>
    </row>
    <row r="502" spans="1:1" ht="13">
      <c r="A502" s="45"/>
    </row>
    <row r="503" spans="1:1" ht="13">
      <c r="A503" s="45"/>
    </row>
    <row r="504" spans="1:1" ht="13">
      <c r="A504" s="45"/>
    </row>
    <row r="505" spans="1:1" ht="13">
      <c r="A505" s="45"/>
    </row>
    <row r="506" spans="1:1" ht="13">
      <c r="A506" s="45"/>
    </row>
    <row r="507" spans="1:1" ht="13">
      <c r="A507" s="45"/>
    </row>
    <row r="508" spans="1:1" ht="13">
      <c r="A508" s="45"/>
    </row>
    <row r="509" spans="1:1" ht="13">
      <c r="A509" s="45"/>
    </row>
    <row r="510" spans="1:1" ht="13">
      <c r="A510" s="45"/>
    </row>
    <row r="511" spans="1:1" ht="13">
      <c r="A511" s="45"/>
    </row>
    <row r="512" spans="1:1" ht="13">
      <c r="A512" s="45"/>
    </row>
    <row r="513" spans="1:1" ht="13">
      <c r="A513" s="45"/>
    </row>
    <row r="514" spans="1:1" ht="13">
      <c r="A514" s="45"/>
    </row>
    <row r="515" spans="1:1" ht="13">
      <c r="A515" s="45"/>
    </row>
    <row r="516" spans="1:1" ht="13">
      <c r="A516" s="45"/>
    </row>
    <row r="517" spans="1:1" ht="13">
      <c r="A517" s="45"/>
    </row>
    <row r="518" spans="1:1" ht="13">
      <c r="A518" s="45"/>
    </row>
    <row r="519" spans="1:1" ht="13">
      <c r="A519" s="45"/>
    </row>
    <row r="520" spans="1:1" ht="13">
      <c r="A520" s="45"/>
    </row>
    <row r="521" spans="1:1" ht="13">
      <c r="A521" s="45"/>
    </row>
    <row r="522" spans="1:1" ht="13">
      <c r="A522" s="45"/>
    </row>
    <row r="523" spans="1:1" ht="13">
      <c r="A523" s="45"/>
    </row>
    <row r="524" spans="1:1" ht="13">
      <c r="A524" s="45"/>
    </row>
    <row r="525" spans="1:1" ht="13">
      <c r="A525" s="45"/>
    </row>
    <row r="526" spans="1:1" ht="13">
      <c r="A526" s="45"/>
    </row>
    <row r="527" spans="1:1" ht="13">
      <c r="A527" s="45"/>
    </row>
    <row r="528" spans="1:1" ht="13">
      <c r="A528" s="45"/>
    </row>
    <row r="529" spans="1:1" ht="13">
      <c r="A529" s="45"/>
    </row>
    <row r="530" spans="1:1" ht="13">
      <c r="A530" s="45"/>
    </row>
    <row r="531" spans="1:1" ht="13">
      <c r="A531" s="45"/>
    </row>
    <row r="532" spans="1:1" ht="13">
      <c r="A532" s="45"/>
    </row>
    <row r="533" spans="1:1" ht="13">
      <c r="A533" s="45"/>
    </row>
    <row r="534" spans="1:1" ht="13">
      <c r="A534" s="45"/>
    </row>
    <row r="535" spans="1:1" ht="13">
      <c r="A535" s="45"/>
    </row>
    <row r="536" spans="1:1" ht="13">
      <c r="A536" s="45"/>
    </row>
    <row r="537" spans="1:1" ht="13">
      <c r="A537" s="45"/>
    </row>
    <row r="538" spans="1:1" ht="13">
      <c r="A538" s="45"/>
    </row>
    <row r="539" spans="1:1" ht="13">
      <c r="A539" s="45"/>
    </row>
    <row r="540" spans="1:1" ht="13">
      <c r="A540" s="45"/>
    </row>
    <row r="541" spans="1:1" ht="13">
      <c r="A541" s="45"/>
    </row>
    <row r="542" spans="1:1" ht="13">
      <c r="A542" s="45"/>
    </row>
    <row r="543" spans="1:1" ht="13">
      <c r="A543" s="45"/>
    </row>
    <row r="544" spans="1:1" ht="13">
      <c r="A544" s="45"/>
    </row>
    <row r="545" spans="1:1" ht="13">
      <c r="A545" s="45"/>
    </row>
    <row r="546" spans="1:1" ht="13">
      <c r="A546" s="45"/>
    </row>
    <row r="547" spans="1:1" ht="13">
      <c r="A547" s="45"/>
    </row>
    <row r="548" spans="1:1" ht="13">
      <c r="A548" s="45"/>
    </row>
    <row r="549" spans="1:1" ht="13">
      <c r="A549" s="45"/>
    </row>
    <row r="550" spans="1:1" ht="13">
      <c r="A550" s="45"/>
    </row>
    <row r="551" spans="1:1" ht="13">
      <c r="A551" s="45"/>
    </row>
    <row r="552" spans="1:1" ht="13">
      <c r="A552" s="45"/>
    </row>
    <row r="553" spans="1:1" ht="13">
      <c r="A553" s="45"/>
    </row>
    <row r="554" spans="1:1" ht="13">
      <c r="A554" s="45"/>
    </row>
    <row r="555" spans="1:1" ht="13">
      <c r="A555" s="45"/>
    </row>
    <row r="556" spans="1:1" ht="13">
      <c r="A556" s="45"/>
    </row>
    <row r="557" spans="1:1" ht="13">
      <c r="A557" s="45"/>
    </row>
    <row r="558" spans="1:1" ht="13">
      <c r="A558" s="45"/>
    </row>
    <row r="559" spans="1:1" ht="13">
      <c r="A559" s="45"/>
    </row>
    <row r="560" spans="1:1" ht="13">
      <c r="A560" s="45"/>
    </row>
    <row r="561" spans="1:1" ht="13">
      <c r="A561" s="45"/>
    </row>
    <row r="562" spans="1:1" ht="13">
      <c r="A562" s="45"/>
    </row>
    <row r="563" spans="1:1" ht="13">
      <c r="A563" s="45"/>
    </row>
    <row r="564" spans="1:1" ht="13">
      <c r="A564" s="45"/>
    </row>
    <row r="565" spans="1:1" ht="13">
      <c r="A565" s="45"/>
    </row>
    <row r="566" spans="1:1" ht="13">
      <c r="A566" s="45"/>
    </row>
    <row r="567" spans="1:1" ht="13">
      <c r="A567" s="45"/>
    </row>
    <row r="568" spans="1:1" ht="13">
      <c r="A568" s="45"/>
    </row>
    <row r="569" spans="1:1" ht="13">
      <c r="A569" s="45"/>
    </row>
    <row r="570" spans="1:1" ht="13">
      <c r="A570" s="45"/>
    </row>
    <row r="571" spans="1:1" ht="13">
      <c r="A571" s="45"/>
    </row>
    <row r="572" spans="1:1" ht="13">
      <c r="A572" s="45"/>
    </row>
    <row r="573" spans="1:1" ht="13">
      <c r="A573" s="45"/>
    </row>
    <row r="574" spans="1:1" ht="13">
      <c r="A574" s="45"/>
    </row>
    <row r="575" spans="1:1" ht="13">
      <c r="A575" s="45"/>
    </row>
    <row r="576" spans="1:1" ht="13">
      <c r="A576" s="45"/>
    </row>
    <row r="577" spans="1:1" ht="13">
      <c r="A577" s="45"/>
    </row>
    <row r="578" spans="1:1" ht="13">
      <c r="A578" s="45"/>
    </row>
    <row r="579" spans="1:1" ht="13">
      <c r="A579" s="45"/>
    </row>
    <row r="580" spans="1:1" ht="13">
      <c r="A580" s="45"/>
    </row>
    <row r="581" spans="1:1" ht="13">
      <c r="A581" s="45"/>
    </row>
    <row r="582" spans="1:1" ht="13">
      <c r="A582" s="45"/>
    </row>
    <row r="583" spans="1:1" ht="13">
      <c r="A583" s="45"/>
    </row>
    <row r="584" spans="1:1" ht="13">
      <c r="A584" s="45"/>
    </row>
    <row r="585" spans="1:1" ht="13">
      <c r="A585" s="45"/>
    </row>
    <row r="586" spans="1:1" ht="13">
      <c r="A586" s="45"/>
    </row>
    <row r="587" spans="1:1" ht="13">
      <c r="A587" s="45"/>
    </row>
    <row r="588" spans="1:1" ht="13">
      <c r="A588" s="45"/>
    </row>
    <row r="589" spans="1:1" ht="13">
      <c r="A589" s="45"/>
    </row>
    <row r="590" spans="1:1" ht="13">
      <c r="A590" s="45"/>
    </row>
    <row r="591" spans="1:1" ht="13">
      <c r="A591" s="45"/>
    </row>
    <row r="592" spans="1:1" ht="13">
      <c r="A592" s="45"/>
    </row>
    <row r="593" spans="1:1" ht="13">
      <c r="A593" s="45"/>
    </row>
    <row r="594" spans="1:1" ht="13">
      <c r="A594" s="45"/>
    </row>
    <row r="595" spans="1:1" ht="13">
      <c r="A595" s="45"/>
    </row>
    <row r="596" spans="1:1" ht="13">
      <c r="A596" s="45"/>
    </row>
    <row r="597" spans="1:1" ht="13">
      <c r="A597" s="45"/>
    </row>
    <row r="598" spans="1:1" ht="13">
      <c r="A598" s="45"/>
    </row>
    <row r="599" spans="1:1" ht="13">
      <c r="A599" s="45"/>
    </row>
    <row r="600" spans="1:1" ht="13">
      <c r="A600" s="45"/>
    </row>
    <row r="601" spans="1:1" ht="13">
      <c r="A601" s="45"/>
    </row>
    <row r="602" spans="1:1" ht="13">
      <c r="A602" s="45"/>
    </row>
    <row r="603" spans="1:1" ht="13">
      <c r="A603" s="45"/>
    </row>
    <row r="604" spans="1:1" ht="13">
      <c r="A604" s="45"/>
    </row>
    <row r="605" spans="1:1" ht="13">
      <c r="A605" s="45"/>
    </row>
    <row r="606" spans="1:1" ht="13">
      <c r="A606" s="45"/>
    </row>
    <row r="607" spans="1:1" ht="13">
      <c r="A607" s="45"/>
    </row>
    <row r="608" spans="1:1" ht="13">
      <c r="A608" s="45"/>
    </row>
    <row r="609" spans="1:1" ht="13">
      <c r="A609" s="45"/>
    </row>
    <row r="610" spans="1:1" ht="13">
      <c r="A610" s="45"/>
    </row>
    <row r="611" spans="1:1" ht="13">
      <c r="A611" s="45"/>
    </row>
    <row r="612" spans="1:1" ht="13">
      <c r="A612" s="45"/>
    </row>
    <row r="613" spans="1:1" ht="13">
      <c r="A613" s="45"/>
    </row>
    <row r="614" spans="1:1" ht="13">
      <c r="A614" s="45"/>
    </row>
    <row r="615" spans="1:1" ht="13">
      <c r="A615" s="45"/>
    </row>
    <row r="616" spans="1:1" ht="13">
      <c r="A616" s="45"/>
    </row>
    <row r="617" spans="1:1" ht="13">
      <c r="A617" s="45"/>
    </row>
    <row r="618" spans="1:1" ht="13">
      <c r="A618" s="45"/>
    </row>
    <row r="619" spans="1:1" ht="13">
      <c r="A619" s="45"/>
    </row>
    <row r="620" spans="1:1" ht="13">
      <c r="A620" s="45"/>
    </row>
    <row r="621" spans="1:1" ht="13">
      <c r="A621" s="45"/>
    </row>
    <row r="622" spans="1:1" ht="13">
      <c r="A622" s="45"/>
    </row>
    <row r="623" spans="1:1" ht="13">
      <c r="A623" s="45"/>
    </row>
    <row r="624" spans="1:1" ht="13">
      <c r="A624" s="45"/>
    </row>
    <row r="625" spans="1:1" ht="13">
      <c r="A625" s="45"/>
    </row>
    <row r="626" spans="1:1" ht="13">
      <c r="A626" s="45"/>
    </row>
    <row r="627" spans="1:1" ht="13">
      <c r="A627" s="45"/>
    </row>
    <row r="628" spans="1:1" ht="13">
      <c r="A628" s="45"/>
    </row>
    <row r="629" spans="1:1" ht="13">
      <c r="A629" s="45"/>
    </row>
    <row r="630" spans="1:1" ht="13">
      <c r="A630" s="45"/>
    </row>
    <row r="631" spans="1:1" ht="13">
      <c r="A631" s="45"/>
    </row>
    <row r="632" spans="1:1" ht="13">
      <c r="A632" s="45"/>
    </row>
    <row r="633" spans="1:1" ht="13">
      <c r="A633" s="45"/>
    </row>
    <row r="634" spans="1:1" ht="13">
      <c r="A634" s="45"/>
    </row>
    <row r="635" spans="1:1" ht="13">
      <c r="A635" s="45"/>
    </row>
    <row r="636" spans="1:1" ht="13">
      <c r="A636" s="45"/>
    </row>
    <row r="637" spans="1:1" ht="13">
      <c r="A637" s="45"/>
    </row>
    <row r="638" spans="1:1" ht="13">
      <c r="A638" s="45"/>
    </row>
    <row r="639" spans="1:1" ht="13">
      <c r="A639" s="45"/>
    </row>
    <row r="640" spans="1:1" ht="13">
      <c r="A640" s="45"/>
    </row>
    <row r="641" spans="1:1" ht="13">
      <c r="A641" s="45"/>
    </row>
    <row r="642" spans="1:1" ht="13">
      <c r="A642" s="45"/>
    </row>
    <row r="643" spans="1:1" ht="13">
      <c r="A643" s="45"/>
    </row>
    <row r="644" spans="1:1" ht="13">
      <c r="A644" s="45"/>
    </row>
    <row r="645" spans="1:1" ht="13">
      <c r="A645" s="45"/>
    </row>
    <row r="646" spans="1:1" ht="13">
      <c r="A646" s="45"/>
    </row>
    <row r="647" spans="1:1" ht="13">
      <c r="A647" s="45"/>
    </row>
    <row r="648" spans="1:1" ht="13">
      <c r="A648" s="45"/>
    </row>
    <row r="649" spans="1:1" ht="13">
      <c r="A649" s="45"/>
    </row>
    <row r="650" spans="1:1" ht="13">
      <c r="A650" s="45"/>
    </row>
    <row r="651" spans="1:1" ht="13">
      <c r="A651" s="45"/>
    </row>
    <row r="652" spans="1:1" ht="13">
      <c r="A652" s="45"/>
    </row>
    <row r="653" spans="1:1" ht="13">
      <c r="A653" s="45"/>
    </row>
    <row r="654" spans="1:1" ht="13">
      <c r="A654" s="45"/>
    </row>
    <row r="655" spans="1:1" ht="13">
      <c r="A655" s="45"/>
    </row>
    <row r="656" spans="1:1" ht="13">
      <c r="A656" s="45"/>
    </row>
    <row r="657" spans="1:1" ht="13">
      <c r="A657" s="45"/>
    </row>
    <row r="658" spans="1:1" ht="13">
      <c r="A658" s="45"/>
    </row>
    <row r="659" spans="1:1" ht="13">
      <c r="A659" s="45"/>
    </row>
    <row r="660" spans="1:1" ht="13">
      <c r="A660" s="45"/>
    </row>
    <row r="661" spans="1:1" ht="13">
      <c r="A661" s="45"/>
    </row>
    <row r="662" spans="1:1" ht="13">
      <c r="A662" s="45"/>
    </row>
    <row r="663" spans="1:1" ht="13">
      <c r="A663" s="45"/>
    </row>
    <row r="664" spans="1:1" ht="13">
      <c r="A664" s="45"/>
    </row>
    <row r="665" spans="1:1" ht="13">
      <c r="A665" s="45"/>
    </row>
    <row r="666" spans="1:1" ht="13">
      <c r="A666" s="45"/>
    </row>
    <row r="667" spans="1:1" ht="13">
      <c r="A667" s="45"/>
    </row>
    <row r="668" spans="1:1" ht="13">
      <c r="A668" s="45"/>
    </row>
    <row r="669" spans="1:1" ht="13">
      <c r="A669" s="45"/>
    </row>
    <row r="670" spans="1:1" ht="13">
      <c r="A670" s="45"/>
    </row>
    <row r="671" spans="1:1" ht="13">
      <c r="A671" s="45"/>
    </row>
    <row r="672" spans="1:1" ht="13">
      <c r="A672" s="45"/>
    </row>
    <row r="673" spans="1:1" ht="13">
      <c r="A673" s="45"/>
    </row>
    <row r="674" spans="1:1" ht="13">
      <c r="A674" s="45"/>
    </row>
    <row r="675" spans="1:1" ht="13">
      <c r="A675" s="45"/>
    </row>
    <row r="676" spans="1:1" ht="13">
      <c r="A676" s="45"/>
    </row>
    <row r="677" spans="1:1" ht="13">
      <c r="A677" s="45"/>
    </row>
    <row r="678" spans="1:1" ht="13">
      <c r="A678" s="45"/>
    </row>
    <row r="679" spans="1:1" ht="13">
      <c r="A679" s="45"/>
    </row>
    <row r="680" spans="1:1" ht="13">
      <c r="A680" s="45"/>
    </row>
    <row r="681" spans="1:1" ht="13">
      <c r="A681" s="45"/>
    </row>
    <row r="682" spans="1:1" ht="13">
      <c r="A682" s="45"/>
    </row>
    <row r="683" spans="1:1" ht="13">
      <c r="A683" s="45"/>
    </row>
    <row r="684" spans="1:1" ht="13">
      <c r="A684" s="45"/>
    </row>
    <row r="685" spans="1:1" ht="13">
      <c r="A685" s="45"/>
    </row>
    <row r="686" spans="1:1" ht="13">
      <c r="A686" s="45"/>
    </row>
    <row r="687" spans="1:1" ht="13">
      <c r="A687" s="45"/>
    </row>
    <row r="688" spans="1:1" ht="13">
      <c r="A688" s="45"/>
    </row>
    <row r="689" spans="1:1" ht="13">
      <c r="A689" s="45"/>
    </row>
    <row r="690" spans="1:1" ht="13">
      <c r="A690" s="45"/>
    </row>
    <row r="691" spans="1:1" ht="13">
      <c r="A691" s="45"/>
    </row>
    <row r="692" spans="1:1" ht="13">
      <c r="A692" s="45"/>
    </row>
    <row r="693" spans="1:1" ht="13">
      <c r="A693" s="45"/>
    </row>
    <row r="694" spans="1:1" ht="13">
      <c r="A694" s="45"/>
    </row>
    <row r="695" spans="1:1" ht="13">
      <c r="A695" s="45"/>
    </row>
    <row r="696" spans="1:1" ht="13">
      <c r="A696" s="45"/>
    </row>
    <row r="697" spans="1:1" ht="13">
      <c r="A697" s="45"/>
    </row>
    <row r="698" spans="1:1" ht="13">
      <c r="A698" s="45"/>
    </row>
    <row r="699" spans="1:1" ht="13">
      <c r="A699" s="45"/>
    </row>
    <row r="700" spans="1:1" ht="13">
      <c r="A700" s="45"/>
    </row>
    <row r="701" spans="1:1" ht="13">
      <c r="A701" s="45"/>
    </row>
    <row r="702" spans="1:1" ht="13">
      <c r="A702" s="45"/>
    </row>
    <row r="703" spans="1:1" ht="13">
      <c r="A703" s="45"/>
    </row>
    <row r="704" spans="1:1" ht="13">
      <c r="A704" s="45"/>
    </row>
    <row r="705" spans="1:1" ht="13">
      <c r="A705" s="45"/>
    </row>
    <row r="706" spans="1:1" ht="13">
      <c r="A706" s="45"/>
    </row>
    <row r="707" spans="1:1" ht="13">
      <c r="A707" s="45"/>
    </row>
    <row r="708" spans="1:1" ht="13">
      <c r="A708" s="45"/>
    </row>
    <row r="709" spans="1:1" ht="13">
      <c r="A709" s="45"/>
    </row>
    <row r="710" spans="1:1" ht="13">
      <c r="A710" s="45"/>
    </row>
    <row r="711" spans="1:1" ht="13">
      <c r="A711" s="45"/>
    </row>
    <row r="712" spans="1:1" ht="13">
      <c r="A712" s="45"/>
    </row>
    <row r="713" spans="1:1" ht="13">
      <c r="A713" s="45"/>
    </row>
    <row r="714" spans="1:1" ht="13">
      <c r="A714" s="45"/>
    </row>
    <row r="715" spans="1:1" ht="13">
      <c r="A715" s="45"/>
    </row>
    <row r="716" spans="1:1" ht="13">
      <c r="A716" s="45"/>
    </row>
    <row r="717" spans="1:1" ht="13">
      <c r="A717" s="45"/>
    </row>
    <row r="718" spans="1:1" ht="13">
      <c r="A718" s="45"/>
    </row>
    <row r="719" spans="1:1" ht="13">
      <c r="A719" s="45"/>
    </row>
    <row r="720" spans="1:1" ht="13">
      <c r="A720" s="45"/>
    </row>
    <row r="721" spans="1:1" ht="13">
      <c r="A721" s="45"/>
    </row>
    <row r="722" spans="1:1" ht="13">
      <c r="A722" s="45"/>
    </row>
    <row r="723" spans="1:1" ht="13">
      <c r="A723" s="45"/>
    </row>
    <row r="724" spans="1:1" ht="13">
      <c r="A724" s="45"/>
    </row>
    <row r="725" spans="1:1" ht="13">
      <c r="A725" s="45"/>
    </row>
    <row r="726" spans="1:1" ht="13">
      <c r="A726" s="45"/>
    </row>
    <row r="727" spans="1:1" ht="13">
      <c r="A727" s="45"/>
    </row>
    <row r="728" spans="1:1" ht="13">
      <c r="A728" s="45"/>
    </row>
    <row r="729" spans="1:1" ht="13">
      <c r="A729" s="45"/>
    </row>
    <row r="730" spans="1:1" ht="13">
      <c r="A730" s="45"/>
    </row>
    <row r="731" spans="1:1" ht="13">
      <c r="A731" s="45"/>
    </row>
    <row r="732" spans="1:1" ht="13">
      <c r="A732" s="45"/>
    </row>
    <row r="733" spans="1:1" ht="13">
      <c r="A733" s="45"/>
    </row>
    <row r="734" spans="1:1" ht="13">
      <c r="A734" s="45"/>
    </row>
    <row r="735" spans="1:1" ht="13">
      <c r="A735" s="45"/>
    </row>
    <row r="736" spans="1:1" ht="13">
      <c r="A736" s="45"/>
    </row>
    <row r="737" spans="1:1" ht="13">
      <c r="A737" s="45"/>
    </row>
    <row r="738" spans="1:1" ht="13">
      <c r="A738" s="45"/>
    </row>
    <row r="739" spans="1:1" ht="13">
      <c r="A739" s="45"/>
    </row>
    <row r="740" spans="1:1" ht="13">
      <c r="A740" s="45"/>
    </row>
    <row r="741" spans="1:1" ht="13">
      <c r="A741" s="45"/>
    </row>
    <row r="742" spans="1:1" ht="13">
      <c r="A742" s="45"/>
    </row>
    <row r="743" spans="1:1" ht="13">
      <c r="A743" s="45"/>
    </row>
    <row r="744" spans="1:1" ht="13">
      <c r="A744" s="45"/>
    </row>
    <row r="745" spans="1:1" ht="13">
      <c r="A745" s="45"/>
    </row>
    <row r="746" spans="1:1" ht="13">
      <c r="A746" s="45"/>
    </row>
    <row r="747" spans="1:1" ht="13">
      <c r="A747" s="45"/>
    </row>
    <row r="748" spans="1:1" ht="13">
      <c r="A748" s="45"/>
    </row>
    <row r="749" spans="1:1" ht="13">
      <c r="A749" s="45"/>
    </row>
    <row r="750" spans="1:1" ht="13">
      <c r="A750" s="45"/>
    </row>
    <row r="751" spans="1:1" ht="13">
      <c r="A751" s="45"/>
    </row>
    <row r="752" spans="1:1" ht="13">
      <c r="A752" s="45"/>
    </row>
    <row r="753" spans="1:1" ht="13">
      <c r="A753" s="45"/>
    </row>
    <row r="754" spans="1:1" ht="13">
      <c r="A754" s="45"/>
    </row>
    <row r="755" spans="1:1" ht="13">
      <c r="A755" s="45"/>
    </row>
    <row r="756" spans="1:1" ht="13">
      <c r="A756" s="45"/>
    </row>
    <row r="757" spans="1:1" ht="13">
      <c r="A757" s="45"/>
    </row>
    <row r="758" spans="1:1" ht="13">
      <c r="A758" s="45"/>
    </row>
    <row r="759" spans="1:1" ht="13">
      <c r="A759" s="45"/>
    </row>
    <row r="760" spans="1:1" ht="13">
      <c r="A760" s="45"/>
    </row>
    <row r="761" spans="1:1" ht="13">
      <c r="A761" s="45"/>
    </row>
    <row r="762" spans="1:1" ht="13">
      <c r="A762" s="45"/>
    </row>
    <row r="763" spans="1:1" ht="13">
      <c r="A763" s="45"/>
    </row>
    <row r="764" spans="1:1" ht="13">
      <c r="A764" s="45"/>
    </row>
    <row r="765" spans="1:1" ht="13">
      <c r="A765" s="45"/>
    </row>
    <row r="766" spans="1:1" ht="13">
      <c r="A766" s="45"/>
    </row>
    <row r="767" spans="1:1" ht="13">
      <c r="A767" s="45"/>
    </row>
    <row r="768" spans="1:1" ht="13">
      <c r="A768" s="45"/>
    </row>
    <row r="769" spans="1:1" ht="13">
      <c r="A769" s="45"/>
    </row>
    <row r="770" spans="1:1" ht="13">
      <c r="A770" s="45"/>
    </row>
    <row r="771" spans="1:1" ht="13">
      <c r="A771" s="45"/>
    </row>
    <row r="772" spans="1:1" ht="13">
      <c r="A772" s="45"/>
    </row>
    <row r="773" spans="1:1" ht="13">
      <c r="A773" s="45"/>
    </row>
    <row r="774" spans="1:1" ht="13">
      <c r="A774" s="45"/>
    </row>
    <row r="775" spans="1:1" ht="13">
      <c r="A775" s="45"/>
    </row>
    <row r="776" spans="1:1" ht="13">
      <c r="A776" s="45"/>
    </row>
    <row r="777" spans="1:1" ht="13">
      <c r="A777" s="45"/>
    </row>
    <row r="778" spans="1:1" ht="13">
      <c r="A778" s="45"/>
    </row>
    <row r="779" spans="1:1" ht="13">
      <c r="A779" s="45"/>
    </row>
    <row r="780" spans="1:1" ht="13">
      <c r="A780" s="45"/>
    </row>
    <row r="781" spans="1:1" ht="13">
      <c r="A781" s="45"/>
    </row>
    <row r="782" spans="1:1" ht="13">
      <c r="A782" s="45"/>
    </row>
    <row r="783" spans="1:1" ht="13">
      <c r="A783" s="45"/>
    </row>
    <row r="784" spans="1:1" ht="13">
      <c r="A784" s="45"/>
    </row>
    <row r="785" spans="1:1" ht="13">
      <c r="A785" s="45"/>
    </row>
    <row r="786" spans="1:1" ht="13">
      <c r="A786" s="45"/>
    </row>
    <row r="787" spans="1:1" ht="13">
      <c r="A787" s="45"/>
    </row>
    <row r="788" spans="1:1" ht="13">
      <c r="A788" s="45"/>
    </row>
    <row r="789" spans="1:1" ht="13">
      <c r="A789" s="45"/>
    </row>
    <row r="790" spans="1:1" ht="13">
      <c r="A790" s="45"/>
    </row>
    <row r="791" spans="1:1" ht="13">
      <c r="A791" s="45"/>
    </row>
    <row r="792" spans="1:1" ht="13">
      <c r="A792" s="45"/>
    </row>
    <row r="793" spans="1:1" ht="13">
      <c r="A793" s="45"/>
    </row>
    <row r="794" spans="1:1" ht="13">
      <c r="A794" s="45"/>
    </row>
    <row r="795" spans="1:1" ht="13">
      <c r="A795" s="45"/>
    </row>
    <row r="796" spans="1:1" ht="13">
      <c r="A796" s="45"/>
    </row>
    <row r="797" spans="1:1" ht="13">
      <c r="A797" s="45"/>
    </row>
    <row r="798" spans="1:1" ht="13">
      <c r="A798" s="45"/>
    </row>
    <row r="799" spans="1:1" ht="13">
      <c r="A799" s="45"/>
    </row>
    <row r="800" spans="1:1" ht="13">
      <c r="A800" s="45"/>
    </row>
    <row r="801" spans="1:1" ht="13">
      <c r="A801" s="45"/>
    </row>
    <row r="802" spans="1:1" ht="13">
      <c r="A802" s="45"/>
    </row>
    <row r="803" spans="1:1" ht="13">
      <c r="A803" s="45"/>
    </row>
    <row r="804" spans="1:1" ht="13">
      <c r="A804" s="45"/>
    </row>
    <row r="805" spans="1:1" ht="13">
      <c r="A805" s="45"/>
    </row>
    <row r="806" spans="1:1" ht="13">
      <c r="A806" s="45"/>
    </row>
    <row r="807" spans="1:1" ht="13">
      <c r="A807" s="45"/>
    </row>
    <row r="808" spans="1:1" ht="13">
      <c r="A808" s="45"/>
    </row>
    <row r="809" spans="1:1" ht="13">
      <c r="A809" s="45"/>
    </row>
    <row r="810" spans="1:1" ht="13">
      <c r="A810" s="45"/>
    </row>
    <row r="811" spans="1:1" ht="13">
      <c r="A811" s="45"/>
    </row>
    <row r="812" spans="1:1" ht="13">
      <c r="A812" s="45"/>
    </row>
    <row r="813" spans="1:1" ht="13">
      <c r="A813" s="45"/>
    </row>
    <row r="814" spans="1:1" ht="13">
      <c r="A814" s="45"/>
    </row>
    <row r="815" spans="1:1" ht="13">
      <c r="A815" s="45"/>
    </row>
    <row r="816" spans="1:1" ht="13">
      <c r="A816" s="45"/>
    </row>
    <row r="817" spans="1:1" ht="13">
      <c r="A817" s="45"/>
    </row>
    <row r="818" spans="1:1" ht="13">
      <c r="A818" s="45"/>
    </row>
    <row r="819" spans="1:1" ht="13">
      <c r="A819" s="45"/>
    </row>
    <row r="820" spans="1:1" ht="13">
      <c r="A820" s="45"/>
    </row>
    <row r="821" spans="1:1" ht="13">
      <c r="A821" s="45"/>
    </row>
    <row r="822" spans="1:1" ht="13">
      <c r="A822" s="45"/>
    </row>
    <row r="823" spans="1:1" ht="13">
      <c r="A823" s="45"/>
    </row>
    <row r="824" spans="1:1" ht="13">
      <c r="A824" s="45"/>
    </row>
    <row r="825" spans="1:1" ht="13">
      <c r="A825" s="45"/>
    </row>
    <row r="826" spans="1:1" ht="13">
      <c r="A826" s="45"/>
    </row>
    <row r="827" spans="1:1" ht="13">
      <c r="A827" s="45"/>
    </row>
    <row r="828" spans="1:1" ht="13">
      <c r="A828" s="45"/>
    </row>
    <row r="829" spans="1:1" ht="13">
      <c r="A829" s="45"/>
    </row>
    <row r="830" spans="1:1" ht="13">
      <c r="A830" s="45"/>
    </row>
    <row r="831" spans="1:1" ht="13">
      <c r="A831" s="45"/>
    </row>
    <row r="832" spans="1:1" ht="13">
      <c r="A832" s="45"/>
    </row>
    <row r="833" spans="1:1" ht="13">
      <c r="A833" s="45"/>
    </row>
    <row r="834" spans="1:1" ht="13">
      <c r="A834" s="45"/>
    </row>
    <row r="835" spans="1:1" ht="13">
      <c r="A835" s="45"/>
    </row>
    <row r="836" spans="1:1" ht="13">
      <c r="A836" s="45"/>
    </row>
    <row r="837" spans="1:1" ht="13">
      <c r="A837" s="45"/>
    </row>
    <row r="838" spans="1:1" ht="13">
      <c r="A838" s="45"/>
    </row>
    <row r="839" spans="1:1" ht="13">
      <c r="A839" s="45"/>
    </row>
    <row r="840" spans="1:1" ht="13">
      <c r="A840" s="45"/>
    </row>
    <row r="841" spans="1:1" ht="13">
      <c r="A841" s="45"/>
    </row>
    <row r="842" spans="1:1" ht="13">
      <c r="A842" s="45"/>
    </row>
    <row r="843" spans="1:1" ht="13">
      <c r="A843" s="45"/>
    </row>
    <row r="844" spans="1:1" ht="13">
      <c r="A844" s="45"/>
    </row>
    <row r="845" spans="1:1" ht="13">
      <c r="A845" s="45"/>
    </row>
    <row r="846" spans="1:1" ht="13">
      <c r="A846" s="45"/>
    </row>
    <row r="847" spans="1:1" ht="13">
      <c r="A847" s="45"/>
    </row>
    <row r="848" spans="1:1" ht="13">
      <c r="A848" s="45"/>
    </row>
    <row r="849" spans="1:1" ht="13">
      <c r="A849" s="45"/>
    </row>
    <row r="850" spans="1:1" ht="13">
      <c r="A850" s="45"/>
    </row>
    <row r="851" spans="1:1" ht="13">
      <c r="A851" s="45"/>
    </row>
    <row r="852" spans="1:1" ht="13">
      <c r="A852" s="45"/>
    </row>
    <row r="853" spans="1:1" ht="13">
      <c r="A853" s="45"/>
    </row>
    <row r="854" spans="1:1" ht="13">
      <c r="A854" s="45"/>
    </row>
    <row r="855" spans="1:1" ht="13">
      <c r="A855" s="45"/>
    </row>
    <row r="856" spans="1:1" ht="13">
      <c r="A856" s="45"/>
    </row>
    <row r="857" spans="1:1" ht="13">
      <c r="A857" s="45"/>
    </row>
    <row r="858" spans="1:1" ht="13">
      <c r="A858" s="45"/>
    </row>
    <row r="859" spans="1:1" ht="13">
      <c r="A859" s="45"/>
    </row>
    <row r="860" spans="1:1" ht="13">
      <c r="A860" s="45"/>
    </row>
    <row r="861" spans="1:1" ht="13">
      <c r="A861" s="45"/>
    </row>
    <row r="862" spans="1:1" ht="13">
      <c r="A862" s="45"/>
    </row>
    <row r="863" spans="1:1" ht="13">
      <c r="A863" s="45"/>
    </row>
    <row r="864" spans="1:1" ht="13">
      <c r="A864" s="45"/>
    </row>
    <row r="865" spans="1:1" ht="13">
      <c r="A865" s="45"/>
    </row>
    <row r="866" spans="1:1" ht="13">
      <c r="A866" s="45"/>
    </row>
    <row r="867" spans="1:1" ht="13">
      <c r="A867" s="45"/>
    </row>
    <row r="868" spans="1:1" ht="13">
      <c r="A868" s="45"/>
    </row>
    <row r="869" spans="1:1" ht="13">
      <c r="A869" s="45"/>
    </row>
    <row r="870" spans="1:1" ht="13">
      <c r="A870" s="45"/>
    </row>
    <row r="871" spans="1:1" ht="13">
      <c r="A871" s="45"/>
    </row>
    <row r="872" spans="1:1" ht="13">
      <c r="A872" s="45"/>
    </row>
    <row r="873" spans="1:1" ht="13">
      <c r="A873" s="45"/>
    </row>
    <row r="874" spans="1:1" ht="13">
      <c r="A874" s="45"/>
    </row>
    <row r="875" spans="1:1" ht="13">
      <c r="A875" s="45"/>
    </row>
    <row r="876" spans="1:1" ht="13">
      <c r="A876" s="45"/>
    </row>
    <row r="877" spans="1:1" ht="13">
      <c r="A877" s="45"/>
    </row>
    <row r="878" spans="1:1" ht="13">
      <c r="A878" s="45"/>
    </row>
    <row r="879" spans="1:1" ht="13">
      <c r="A879" s="45"/>
    </row>
    <row r="880" spans="1:1" ht="13">
      <c r="A880" s="45"/>
    </row>
    <row r="881" spans="1:1" ht="13">
      <c r="A881" s="45"/>
    </row>
    <row r="882" spans="1:1" ht="13">
      <c r="A882" s="45"/>
    </row>
    <row r="883" spans="1:1" ht="13">
      <c r="A883" s="45"/>
    </row>
    <row r="884" spans="1:1" ht="13">
      <c r="A884" s="45"/>
    </row>
    <row r="885" spans="1:1" ht="13">
      <c r="A885" s="45"/>
    </row>
    <row r="886" spans="1:1" ht="13">
      <c r="A886" s="45"/>
    </row>
    <row r="887" spans="1:1" ht="13">
      <c r="A887" s="45"/>
    </row>
    <row r="888" spans="1:1" ht="13">
      <c r="A888" s="45"/>
    </row>
    <row r="889" spans="1:1" ht="13">
      <c r="A889" s="45"/>
    </row>
    <row r="890" spans="1:1" ht="13">
      <c r="A890" s="45"/>
    </row>
    <row r="891" spans="1:1" ht="13">
      <c r="A891" s="45"/>
    </row>
    <row r="892" spans="1:1" ht="13">
      <c r="A892" s="45"/>
    </row>
    <row r="893" spans="1:1" ht="13">
      <c r="A893" s="45"/>
    </row>
    <row r="894" spans="1:1" ht="13">
      <c r="A894" s="45"/>
    </row>
    <row r="895" spans="1:1" ht="13">
      <c r="A895" s="45"/>
    </row>
    <row r="896" spans="1:1" ht="13">
      <c r="A896" s="45"/>
    </row>
    <row r="897" spans="1:1" ht="13">
      <c r="A897" s="45"/>
    </row>
    <row r="898" spans="1:1" ht="13">
      <c r="A898" s="45"/>
    </row>
    <row r="899" spans="1:1" ht="13">
      <c r="A899" s="45"/>
    </row>
    <row r="900" spans="1:1" ht="13">
      <c r="A900" s="45"/>
    </row>
    <row r="901" spans="1:1" ht="13">
      <c r="A901" s="45"/>
    </row>
    <row r="902" spans="1:1" ht="13">
      <c r="A902" s="45"/>
    </row>
    <row r="903" spans="1:1" ht="13">
      <c r="A903" s="45"/>
    </row>
    <row r="904" spans="1:1" ht="13">
      <c r="A904" s="45"/>
    </row>
    <row r="905" spans="1:1" ht="13">
      <c r="A905" s="45"/>
    </row>
    <row r="906" spans="1:1" ht="13">
      <c r="A906" s="45"/>
    </row>
    <row r="907" spans="1:1" ht="13">
      <c r="A907" s="45"/>
    </row>
    <row r="908" spans="1:1" ht="13">
      <c r="A908" s="45"/>
    </row>
    <row r="909" spans="1:1" ht="13">
      <c r="A909" s="45"/>
    </row>
    <row r="910" spans="1:1" ht="13">
      <c r="A910" s="45"/>
    </row>
    <row r="911" spans="1:1" ht="13">
      <c r="A911" s="45"/>
    </row>
    <row r="912" spans="1:1" ht="13">
      <c r="A912" s="45"/>
    </row>
    <row r="913" spans="1:1" ht="13">
      <c r="A913" s="45"/>
    </row>
    <row r="914" spans="1:1" ht="13">
      <c r="A914" s="45"/>
    </row>
    <row r="915" spans="1:1" ht="13">
      <c r="A915" s="45"/>
    </row>
    <row r="916" spans="1:1" ht="13">
      <c r="A916" s="45"/>
    </row>
    <row r="917" spans="1:1" ht="13">
      <c r="A917" s="45"/>
    </row>
    <row r="918" spans="1:1" ht="13">
      <c r="A918" s="45"/>
    </row>
    <row r="919" spans="1:1" ht="13">
      <c r="A919" s="45"/>
    </row>
    <row r="920" spans="1:1" ht="13">
      <c r="A920" s="45"/>
    </row>
    <row r="921" spans="1:1" ht="13">
      <c r="A921" s="45"/>
    </row>
    <row r="922" spans="1:1" ht="13">
      <c r="A922" s="45"/>
    </row>
    <row r="923" spans="1:1" ht="13">
      <c r="A923" s="45"/>
    </row>
    <row r="924" spans="1:1" ht="13">
      <c r="A924" s="45"/>
    </row>
    <row r="925" spans="1:1" ht="13">
      <c r="A925" s="45"/>
    </row>
    <row r="926" spans="1:1" ht="13">
      <c r="A926" s="45"/>
    </row>
    <row r="927" spans="1:1" ht="13">
      <c r="A927" s="45"/>
    </row>
    <row r="928" spans="1:1" ht="13">
      <c r="A928" s="45"/>
    </row>
    <row r="929" spans="1:1" ht="13">
      <c r="A929" s="45"/>
    </row>
    <row r="930" spans="1:1" ht="13">
      <c r="A930" s="45"/>
    </row>
    <row r="931" spans="1:1" ht="13">
      <c r="A931" s="45"/>
    </row>
    <row r="932" spans="1:1" ht="13">
      <c r="A932" s="45"/>
    </row>
    <row r="933" spans="1:1" ht="13">
      <c r="A933" s="45"/>
    </row>
    <row r="934" spans="1:1" ht="13">
      <c r="A934" s="45"/>
    </row>
    <row r="935" spans="1:1" ht="13">
      <c r="A935" s="45"/>
    </row>
    <row r="936" spans="1:1" ht="13">
      <c r="A936" s="45"/>
    </row>
    <row r="937" spans="1:1" ht="13">
      <c r="A937" s="45"/>
    </row>
    <row r="938" spans="1:1" ht="13">
      <c r="A938" s="45"/>
    </row>
    <row r="939" spans="1:1" ht="13">
      <c r="A939" s="45"/>
    </row>
    <row r="940" spans="1:1" ht="13">
      <c r="A940" s="45"/>
    </row>
    <row r="941" spans="1:1" ht="13">
      <c r="A941" s="45"/>
    </row>
    <row r="942" spans="1:1" ht="13">
      <c r="A942" s="45"/>
    </row>
    <row r="943" spans="1:1" ht="13">
      <c r="A943" s="45"/>
    </row>
    <row r="944" spans="1:1" ht="13">
      <c r="A944" s="45"/>
    </row>
    <row r="945" spans="1:1" ht="13">
      <c r="A945" s="45"/>
    </row>
    <row r="946" spans="1:1" ht="13">
      <c r="A946" s="45"/>
    </row>
    <row r="947" spans="1:1" ht="13">
      <c r="A947" s="45"/>
    </row>
    <row r="948" spans="1:1" ht="13">
      <c r="A948" s="45"/>
    </row>
    <row r="949" spans="1:1" ht="13">
      <c r="A949" s="45"/>
    </row>
    <row r="950" spans="1:1" ht="13">
      <c r="A950" s="45"/>
    </row>
    <row r="951" spans="1:1" ht="13">
      <c r="A951" s="45"/>
    </row>
    <row r="952" spans="1:1" ht="13">
      <c r="A952" s="45"/>
    </row>
    <row r="953" spans="1:1" ht="13">
      <c r="A953" s="45"/>
    </row>
    <row r="954" spans="1:1" ht="13">
      <c r="A954" s="45"/>
    </row>
    <row r="955" spans="1:1" ht="13">
      <c r="A955" s="45"/>
    </row>
    <row r="956" spans="1:1" ht="13">
      <c r="A956" s="45"/>
    </row>
    <row r="957" spans="1:1" ht="13">
      <c r="A957" s="45"/>
    </row>
    <row r="958" spans="1:1" ht="13">
      <c r="A958" s="45"/>
    </row>
    <row r="959" spans="1:1" ht="13">
      <c r="A959" s="45"/>
    </row>
    <row r="960" spans="1:1" ht="13">
      <c r="A960" s="45"/>
    </row>
    <row r="961" spans="1:1" ht="13">
      <c r="A961" s="45"/>
    </row>
    <row r="962" spans="1:1" ht="13">
      <c r="A962" s="45"/>
    </row>
    <row r="963" spans="1:1" ht="13">
      <c r="A963" s="45"/>
    </row>
    <row r="964" spans="1:1" ht="13">
      <c r="A964" s="45"/>
    </row>
    <row r="965" spans="1:1" ht="13">
      <c r="A965" s="45"/>
    </row>
    <row r="966" spans="1:1" ht="13">
      <c r="A966" s="45"/>
    </row>
    <row r="967" spans="1:1" ht="13">
      <c r="A967" s="45"/>
    </row>
    <row r="968" spans="1:1" ht="13">
      <c r="A968" s="45"/>
    </row>
    <row r="969" spans="1:1" ht="13">
      <c r="A969" s="45"/>
    </row>
    <row r="970" spans="1:1" ht="13">
      <c r="A970" s="45"/>
    </row>
    <row r="971" spans="1:1" ht="13">
      <c r="A971" s="45"/>
    </row>
    <row r="972" spans="1:1" ht="13">
      <c r="A972" s="45"/>
    </row>
    <row r="973" spans="1:1" ht="13">
      <c r="A973" s="45"/>
    </row>
    <row r="974" spans="1:1" ht="13">
      <c r="A974" s="45"/>
    </row>
    <row r="975" spans="1:1" ht="13">
      <c r="A975" s="45"/>
    </row>
    <row r="976" spans="1:1" ht="13">
      <c r="A976" s="45"/>
    </row>
    <row r="977" spans="1:1" ht="13">
      <c r="A977" s="45"/>
    </row>
    <row r="978" spans="1:1" ht="13">
      <c r="A978" s="45"/>
    </row>
    <row r="979" spans="1:1" ht="13">
      <c r="A979" s="45"/>
    </row>
    <row r="980" spans="1:1" ht="13">
      <c r="A980" s="45"/>
    </row>
    <row r="981" spans="1:1" ht="13">
      <c r="A981" s="45"/>
    </row>
    <row r="982" spans="1:1" ht="13">
      <c r="A982" s="45"/>
    </row>
    <row r="983" spans="1:1" ht="13">
      <c r="A983" s="45"/>
    </row>
    <row r="984" spans="1:1" ht="13">
      <c r="A984" s="45"/>
    </row>
    <row r="985" spans="1:1" ht="13">
      <c r="A985" s="45"/>
    </row>
    <row r="986" spans="1:1" ht="13">
      <c r="A986" s="45"/>
    </row>
    <row r="987" spans="1:1" ht="13">
      <c r="A987" s="45"/>
    </row>
    <row r="988" spans="1:1" ht="13">
      <c r="A988" s="45"/>
    </row>
    <row r="989" spans="1:1" ht="13">
      <c r="A989" s="45"/>
    </row>
    <row r="990" spans="1:1" ht="13">
      <c r="A990" s="45"/>
    </row>
    <row r="991" spans="1:1" ht="13">
      <c r="A991" s="45"/>
    </row>
    <row r="992" spans="1:1" ht="13">
      <c r="A992" s="45"/>
    </row>
    <row r="993" spans="1:1" ht="13">
      <c r="A993" s="45"/>
    </row>
    <row r="994" spans="1:1" ht="13">
      <c r="A994" s="45"/>
    </row>
    <row r="995" spans="1:1" ht="13">
      <c r="A995" s="45"/>
    </row>
    <row r="996" spans="1:1" ht="13">
      <c r="A996" s="45"/>
    </row>
    <row r="997" spans="1:1" ht="13">
      <c r="A997" s="45"/>
    </row>
    <row r="998" spans="1:1" ht="13">
      <c r="A998" s="45"/>
    </row>
    <row r="999" spans="1:1" ht="13">
      <c r="A999" s="45"/>
    </row>
    <row r="1000" spans="1:1" ht="13">
      <c r="A1000" s="45"/>
    </row>
    <row r="1001" spans="1:1" ht="13">
      <c r="A1001" s="45"/>
    </row>
    <row r="1002" spans="1:1" ht="13">
      <c r="A1002" s="45"/>
    </row>
  </sheetData>
  <mergeCells count="13">
    <mergeCell ref="I16:J16"/>
    <mergeCell ref="B18:C18"/>
    <mergeCell ref="B38:D50"/>
    <mergeCell ref="A1:C1"/>
    <mergeCell ref="D4:H4"/>
    <mergeCell ref="D8:H8"/>
    <mergeCell ref="D13:H13"/>
    <mergeCell ref="D16:H16"/>
    <mergeCell ref="B19:C19"/>
    <mergeCell ref="B20:C20"/>
    <mergeCell ref="B21:C21"/>
    <mergeCell ref="C28:C32"/>
    <mergeCell ref="A36:C36"/>
  </mergeCells>
  <dataValidations count="7">
    <dataValidation type="list" allowBlank="1" sqref="C4 C8" xr:uid="{00000000-0002-0000-0500-000000000000}">
      <formula1>"a,no"</formula1>
    </dataValidation>
    <dataValidation type="list" allowBlank="1" sqref="B14:C15 B21" xr:uid="{00000000-0002-0000-0500-000001000000}">
      <formula1>"Yes,No"</formula1>
    </dataValidation>
    <dataValidation type="list" allowBlank="1" sqref="B18" xr:uid="{00000000-0002-0000-0500-000002000000}">
      <formula1>"Paired Samples,Independent Samples Equal Variance,Independent Samples Unequal Variance"</formula1>
    </dataValidation>
    <dataValidation type="list" allowBlank="1" sqref="C5 C9" xr:uid="{00000000-0002-0000-0500-000003000000}">
      <formula1>"equals,does not equal"</formula1>
    </dataValidation>
    <dataValidation type="list" allowBlank="1" sqref="B16:C16 I16" xr:uid="{00000000-0002-0000-0500-000004000000}">
      <formula1>"Yes,No,Not Applicable"</formula1>
    </dataValidation>
    <dataValidation type="list" allowBlank="1" sqref="C26" xr:uid="{00000000-0002-0000-0500-000005000000}">
      <formula1>"Small,Medium,Large"</formula1>
    </dataValidation>
    <dataValidation type="list" allowBlank="1" sqref="B11" xr:uid="{00000000-0002-0000-0500-000006000000}">
      <formula1>"One,Two"</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SheetGradingOrder</vt:lpstr>
      <vt:lpstr>Raw Data</vt:lpstr>
      <vt:lpstr>Summary</vt:lpstr>
      <vt:lpstr>__RiskSolver__</vt:lpstr>
      <vt:lpstr>__RiskSolver___conflict56322928</vt:lpstr>
      <vt:lpstr>Summary_CheckOrder</vt:lpstr>
      <vt:lpstr>Relationships</vt:lpstr>
      <vt:lpstr>Relationships_CheckOrder</vt:lpstr>
      <vt:lpstr>Hypothesis Testing</vt:lpstr>
      <vt:lpstr>Data Transformation</vt:lpstr>
      <vt:lpstr>Random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Pramana Suranta</cp:lastModifiedBy>
  <dcterms:modified xsi:type="dcterms:W3CDTF">2020-11-20T23:12:11Z</dcterms:modified>
</cp:coreProperties>
</file>