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hakanerdogmus/dev/pysheetgrader-parent/pysheetgrader-core-main/excel/"/>
    </mc:Choice>
  </mc:AlternateContent>
  <xr:revisionPtr revIDLastSave="0" documentId="13_ncr:1_{CFEDDB36-C50E-894F-B2C2-7E92C0942870}" xr6:coauthVersionLast="47" xr6:coauthVersionMax="47" xr10:uidLastSave="{00000000-0000-0000-0000-000000000000}"/>
  <bookViews>
    <workbookView xWindow="0" yWindow="460" windowWidth="34680" windowHeight="14140" tabRatio="883" activeTab="8" xr2:uid="{6E72627C-1CB6-4848-9B50-C1295434D515}"/>
  </bookViews>
  <sheets>
    <sheet name="SheetGradingOrder" sheetId="1" r:id="rId1"/>
    <sheet name="RConstant" sheetId="2" r:id="rId2"/>
    <sheet name="RConstant_CheckOrder" sheetId="5" r:id="rId3"/>
    <sheet name="RFormula" sheetId="3" r:id="rId4"/>
    <sheet name="RFormula_CheckOrder" sheetId="6" r:id="rId5"/>
    <sheet name="RRelative" sheetId="15" r:id="rId6"/>
    <sheet name="RRelative_CheckOrder" sheetId="14" r:id="rId7"/>
    <sheet name="RCheck" sheetId="8" r:id="rId8"/>
    <sheet name="RCheck_CheckOrder" sheetId="9" r:id="rId9"/>
    <sheet name="SoftFormula Samples_CheckOrder" sheetId="17" r:id="rId10"/>
    <sheet name="SoftFormula Samples" sheetId="16" r:id="rId11"/>
    <sheet name="RelativeF Samples_CheckOrder" sheetId="10" r:id="rId12"/>
    <sheet name="RelativeF Samples" sheetId="11" r:id="rId13"/>
    <sheet name="Test Case Samples_CheckOrder" sheetId="13" r:id="rId14"/>
    <sheet name="Test Case Samples" sheetId="12" r:id="rId15"/>
    <sheet name="Minimum Work_CheckOrder" sheetId="18" r:id="rId16"/>
    <sheet name="Minimum Work" sheetId="19" r:id="rId17"/>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7" i="8" l="1"/>
  <c r="D24" i="8"/>
  <c r="B19" i="8"/>
  <c r="B22" i="2"/>
  <c r="B17" i="2"/>
  <c r="C28" i="3" l="1"/>
  <c r="C27" i="3"/>
  <c r="C26" i="3"/>
  <c r="C25" i="3"/>
  <c r="B24" i="3"/>
  <c r="C42" i="3"/>
  <c r="B41" i="3"/>
  <c r="C36" i="3"/>
  <c r="C37" i="3"/>
  <c r="C38" i="3"/>
  <c r="B40" i="3"/>
  <c r="B39" i="3"/>
  <c r="B21" i="3"/>
  <c r="C29" i="3"/>
  <c r="B23" i="3"/>
  <c r="B22" i="3"/>
  <c r="B20" i="3"/>
  <c r="B18" i="3"/>
  <c r="B5" i="3"/>
  <c r="B7" i="3"/>
  <c r="C9" i="3" s="1"/>
  <c r="C6" i="3"/>
  <c r="C8" i="3" s="1"/>
  <c r="B26" i="15"/>
  <c r="C27" i="15"/>
  <c r="C21" i="15"/>
  <c r="C17" i="15"/>
  <c r="B14" i="15"/>
  <c r="C10" i="15"/>
  <c r="B25" i="15"/>
  <c r="B24" i="15"/>
  <c r="B23" i="15"/>
  <c r="C22" i="15"/>
  <c r="C20" i="15"/>
  <c r="B19" i="15"/>
  <c r="C18" i="15"/>
  <c r="B16" i="15"/>
  <c r="C15" i="15"/>
  <c r="C13" i="15"/>
  <c r="B12" i="15"/>
  <c r="C11" i="15"/>
  <c r="B26" i="8"/>
  <c r="C15" i="8"/>
  <c r="B14" i="8"/>
  <c r="C11" i="8"/>
  <c r="B10" i="8"/>
  <c r="B25" i="8"/>
  <c r="B24" i="8"/>
  <c r="B14" i="3" l="1"/>
  <c r="B15" i="3"/>
  <c r="B13" i="3"/>
  <c r="C12" i="3"/>
  <c r="C31" i="3"/>
  <c r="C11" i="3"/>
  <c r="B10" i="3"/>
  <c r="B23" i="8"/>
  <c r="C22" i="8"/>
  <c r="C16" i="3" l="1"/>
  <c r="C21" i="8"/>
  <c r="C20" i="8"/>
  <c r="C18" i="8"/>
  <c r="B17" i="8"/>
  <c r="B16" i="8"/>
  <c r="C13" i="8"/>
  <c r="B12" i="8"/>
  <c r="B21" i="2" l="1"/>
  <c r="B16" i="2"/>
  <c r="C20" i="2"/>
  <c r="C19" i="2"/>
  <c r="B15" i="2"/>
  <c r="B14" i="2"/>
  <c r="C10" i="2"/>
  <c r="B9" i="2"/>
  <c r="C7" i="2"/>
  <c r="B12" i="19" l="1"/>
  <c r="C10" i="19"/>
  <c r="B9" i="19"/>
  <c r="B8" i="19"/>
  <c r="B7" i="19"/>
  <c r="B4" i="19"/>
  <c r="B3" i="19"/>
  <c r="B12" i="12"/>
  <c r="B13" i="16"/>
  <c r="A9" i="11"/>
  <c r="A8" i="11"/>
  <c r="A7" i="11"/>
  <c r="A6" i="11"/>
  <c r="C8" i="2" l="1"/>
  <c r="C10" i="16" l="1"/>
  <c r="B9" i="16"/>
  <c r="B8" i="16"/>
  <c r="B7" i="16"/>
  <c r="B4" i="16"/>
  <c r="B3" i="16"/>
  <c r="B12" i="16" s="1"/>
  <c r="B11" i="16" l="1"/>
  <c r="B3" i="12"/>
  <c r="B5" i="12"/>
  <c r="B8" i="12"/>
  <c r="B9" i="12"/>
  <c r="B10" i="12"/>
  <c r="C11" i="12"/>
  <c r="A2" i="11" l="1"/>
  <c r="A5" i="11"/>
  <c r="A4" i="11"/>
  <c r="A3" i="11"/>
  <c r="B13"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Ricardo Pramana Suranta</author>
    <author>Microsoft Office User</author>
  </authors>
  <commentList>
    <comment ref="B5" authorId="0" shapeId="0" xr:uid="{D71AC230-CA0F-6147-8161-BEFBFBB9A78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text>
    </comment>
    <comment ref="B6" authorId="0" shapeId="0" xr:uid="{51C373DF-F5AB-4272-A02B-423E510B880F}">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grading: negative</t>
        </r>
      </text>
    </comment>
    <comment ref="C7" authorId="0" shapeId="0" xr:uid="{13979631-2EC8-CC46-A964-02459CF066DE}">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t>
        </r>
      </text>
    </comment>
    <comment ref="C8" authorId="0" shapeId="0" xr:uid="{BBFA22A5-9906-4EDC-BE19-7D28660A7FC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grading: negative
</t>
        </r>
      </text>
    </comment>
    <comment ref="B9" authorId="1" shapeId="0" xr:uid="{33D1B7E4-F111-DC48-ADEC-ADBF569A2F9F}">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constant
</t>
        </r>
        <r>
          <rPr>
            <sz val="10"/>
            <color rgb="FF000000"/>
            <rFont val="Calibri"/>
            <family val="2"/>
          </rPr>
          <t xml:space="preserve"> delta: 0.1
</t>
        </r>
        <r>
          <rPr>
            <sz val="10"/>
            <color rgb="FF000000"/>
            <rFont val="Calibri"/>
            <family val="2"/>
          </rPr>
          <t xml:space="preserve"> prereq:
</t>
        </r>
        <r>
          <rPr>
            <sz val="10"/>
            <color rgb="FF000000"/>
            <rFont val="Calibri"/>
            <family val="2"/>
          </rPr>
          <t xml:space="preserve">  - B6
</t>
        </r>
        <r>
          <rPr>
            <sz val="10"/>
            <color rgb="FF000000"/>
            <rFont val="Calibri"/>
            <family val="2"/>
          </rPr>
          <t xml:space="preserve">  - B5</t>
        </r>
      </text>
    </comment>
    <comment ref="C10" authorId="1" shapeId="0" xr:uid="{CAC4AAA5-0F0F-6744-8FFA-95EDFDDF60F1}">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constant
</t>
        </r>
        <r>
          <rPr>
            <sz val="10"/>
            <color rgb="FF000000"/>
            <rFont val="Calibri"/>
            <family val="2"/>
          </rPr>
          <t xml:space="preserve"> delta: 0.1
</t>
        </r>
        <r>
          <rPr>
            <sz val="10"/>
            <color rgb="FF000000"/>
            <rFont val="Calibri"/>
            <family val="2"/>
          </rPr>
          <t xml:space="preserve"> prereq:
</t>
        </r>
        <r>
          <rPr>
            <sz val="10"/>
            <color rgb="FF000000"/>
            <rFont val="Calibri"/>
            <family val="2"/>
          </rPr>
          <t xml:space="preserve">  - B5
</t>
        </r>
        <r>
          <rPr>
            <sz val="10"/>
            <color rgb="FF000000"/>
            <rFont val="Calibri"/>
            <family val="2"/>
          </rPr>
          <t xml:space="preserve">  - C7</t>
        </r>
      </text>
    </comment>
    <comment ref="B12" authorId="0" shapeId="0" xr:uid="{382D2601-E60D-AF41-9112-5E34159E9F09}">
      <text>
        <r>
          <rPr>
            <sz val="10"/>
            <color rgb="FF000000"/>
            <rFont val="Tahoma"/>
            <family val="2"/>
          </rPr>
          <t xml:space="preserve">rubric:
</t>
        </r>
        <r>
          <rPr>
            <sz val="10"/>
            <color rgb="FF000000"/>
            <rFont val="Tahoma"/>
            <family val="2"/>
          </rPr>
          <t xml:space="preserve"> score: 0
</t>
        </r>
        <r>
          <rPr>
            <sz val="10"/>
            <color rgb="FF000000"/>
            <rFont val="Tahoma"/>
            <family val="2"/>
          </rPr>
          <t xml:space="preserve"> type: constant
</t>
        </r>
        <r>
          <rPr>
            <sz val="10"/>
            <color rgb="FF000000"/>
            <rFont val="Tahoma"/>
            <family val="2"/>
          </rPr>
          <t xml:space="preserve">
</t>
        </r>
      </text>
    </comment>
    <comment ref="B13" authorId="0" shapeId="0" xr:uid="{7B36EB09-5FE5-7F4C-90C3-F4B2560DAA4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prereq:
</t>
        </r>
        <r>
          <rPr>
            <sz val="10"/>
            <color rgb="FF000000"/>
            <rFont val="Tahoma"/>
            <family val="2"/>
          </rPr>
          <t xml:space="preserve">  - B12</t>
        </r>
      </text>
    </comment>
    <comment ref="B14" authorId="0" shapeId="0" xr:uid="{D0CAA4B1-7F8C-8545-8917-42FD070A0506}">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0.26
</t>
        </r>
        <r>
          <rPr>
            <sz val="10"/>
            <color rgb="FF000000"/>
            <rFont val="Tahoma"/>
            <family val="2"/>
          </rPr>
          <t xml:space="preserve"> prereq:
</t>
        </r>
        <r>
          <rPr>
            <sz val="10"/>
            <color rgb="FF000000"/>
            <rFont val="Tahoma"/>
            <family val="2"/>
          </rPr>
          <t xml:space="preserve">  - B6
</t>
        </r>
        <r>
          <rPr>
            <sz val="10"/>
            <color rgb="FF000000"/>
            <rFont val="Tahoma"/>
            <family val="2"/>
          </rPr>
          <t xml:space="preserve">
</t>
        </r>
      </text>
    </comment>
    <comment ref="B15" authorId="0" shapeId="0" xr:uid="{D0987F27-B842-E648-8826-7FE8512871FF}">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B16
</t>
        </r>
      </text>
    </comment>
    <comment ref="B17" authorId="0" shapeId="0" xr:uid="{FCEC2F4E-E14F-BB4C-AD84-4FB4E9322AA3}">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B18
</t>
        </r>
      </text>
    </comment>
    <comment ref="C19" authorId="0" shapeId="0" xr:uid="{004924C1-62FC-904F-B024-D38F93DEB1F9}">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B16
</t>
        </r>
      </text>
    </comment>
    <comment ref="C20" authorId="0" shapeId="0" xr:uid="{7CE1D1C3-AB9D-B345-A1DF-881D6849F32F}">
      <text>
        <r>
          <rPr>
            <sz val="10"/>
            <color rgb="FF000000"/>
            <rFont val="Tahoma"/>
            <family val="2"/>
          </rPr>
          <t xml:space="preserve">rubric:
</t>
        </r>
        <r>
          <rPr>
            <sz val="10"/>
            <color rgb="FF000000"/>
            <rFont val="Tahoma"/>
            <family val="2"/>
          </rPr>
          <t xml:space="preserve"> score: 3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C19
</t>
        </r>
        <r>
          <rPr>
            <sz val="10"/>
            <color rgb="FF000000"/>
            <rFont val="Tahoma"/>
            <family val="2"/>
          </rPr>
          <t xml:space="preserve">
</t>
        </r>
        <r>
          <rPr>
            <sz val="10"/>
            <color rgb="FF000000"/>
            <rFont val="Tahoma"/>
            <family val="2"/>
          </rPr>
          <t xml:space="preserve">
</t>
        </r>
      </text>
    </comment>
    <comment ref="B21" authorId="0" shapeId="0" xr:uid="{53A04B1C-796B-F942-87EF-0C2358FDFD0F}">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B18
</t>
        </r>
        <r>
          <rPr>
            <sz val="10"/>
            <color rgb="FF000000"/>
            <rFont val="Tahoma"/>
            <family val="2"/>
          </rPr>
          <t xml:space="preserve"> - B16
</t>
        </r>
      </text>
    </comment>
    <comment ref="B22" authorId="0" shapeId="0" xr:uid="{2A2560B1-317C-D041-94D0-172E7F307C2A}">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0.1
</t>
        </r>
        <r>
          <rPr>
            <sz val="10"/>
            <color rgb="FF000000"/>
            <rFont val="Tahoma"/>
            <family val="2"/>
          </rPr>
          <t xml:space="preserve">alt_cells:
</t>
        </r>
        <r>
          <rPr>
            <sz val="10"/>
            <color rgb="FF000000"/>
            <rFont val="Tahoma"/>
            <family val="2"/>
          </rPr>
          <t xml:space="preserve"> - B18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Ricardo Pramana Suranta</author>
    <author>Microsoft Office User</author>
  </authors>
  <commentList>
    <comment ref="B5" authorId="0" shapeId="0" xr:uid="{820E0AF2-8A28-464F-B357-4CE09806BBB7}">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text>
    </comment>
    <comment ref="C6" authorId="0" shapeId="0" xr:uid="{5F862393-9640-BF40-A964-C83FF5BE098E}">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text>
    </comment>
    <comment ref="B7" authorId="0" shapeId="0" xr:uid="{E8219ABB-AACF-364A-8970-0A90BA12EBB7}">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grading: negative</t>
        </r>
      </text>
    </comment>
    <comment ref="C8" authorId="0" shapeId="0" xr:uid="{2233E789-ECF0-034A-844E-A9F39F0FD153}">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
</t>
        </r>
      </text>
    </comment>
    <comment ref="C9" authorId="0" shapeId="0" xr:uid="{89CDCCB5-67A6-F546-B915-A29ACCE15EA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grading: negative
</t>
        </r>
      </text>
    </comment>
    <comment ref="B10" authorId="1" shapeId="0" xr:uid="{6E0A5C88-04B9-C045-99F3-C97FA88148D3}">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
</t>
        </r>
        <r>
          <rPr>
            <sz val="10"/>
            <color rgb="FF000000"/>
            <rFont val="Calibri"/>
            <family val="2"/>
          </rPr>
          <t xml:space="preserve"> prereq:
</t>
        </r>
        <r>
          <rPr>
            <sz val="10"/>
            <color rgb="FF000000"/>
            <rFont val="Calibri"/>
            <family val="2"/>
          </rPr>
          <t xml:space="preserve">  - B7
</t>
        </r>
        <r>
          <rPr>
            <sz val="10"/>
            <color rgb="FF000000"/>
            <rFont val="Calibri"/>
            <family val="2"/>
          </rPr>
          <t xml:space="preserve">  - B5</t>
        </r>
      </text>
    </comment>
    <comment ref="C11" authorId="1" shapeId="0" xr:uid="{98E032D4-D9AD-904B-9D48-D430BA486166}">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
</t>
        </r>
        <r>
          <rPr>
            <sz val="10"/>
            <color rgb="FF000000"/>
            <rFont val="Calibri"/>
            <family val="2"/>
          </rPr>
          <t xml:space="preserve"> prereq:
</t>
        </r>
        <r>
          <rPr>
            <sz val="10"/>
            <color rgb="FF000000"/>
            <rFont val="Calibri"/>
            <family val="2"/>
          </rPr>
          <t xml:space="preserve">  - B5
</t>
        </r>
        <r>
          <rPr>
            <sz val="10"/>
            <color rgb="FF000000"/>
            <rFont val="Calibri"/>
            <family val="2"/>
          </rPr>
          <t xml:space="preserve">  - C8</t>
        </r>
      </text>
    </comment>
    <comment ref="C12" authorId="1" shapeId="0" xr:uid="{6516E42B-91E9-A442-B446-B7D0F553F545}">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
</t>
        </r>
        <r>
          <rPr>
            <sz val="10"/>
            <color rgb="FF000000"/>
            <rFont val="Calibri"/>
            <family val="2"/>
          </rPr>
          <t xml:space="preserve"> prereq:
</t>
        </r>
        <r>
          <rPr>
            <sz val="10"/>
            <color rgb="FF000000"/>
            <rFont val="Calibri"/>
            <family val="2"/>
          </rPr>
          <t xml:space="preserve">  - C6
</t>
        </r>
        <r>
          <rPr>
            <sz val="10"/>
            <color rgb="FF000000"/>
            <rFont val="Calibri"/>
            <family val="2"/>
          </rPr>
          <t xml:space="preserve">  - C8</t>
        </r>
      </text>
    </comment>
    <comment ref="B13" authorId="1" shapeId="0" xr:uid="{BFE98E84-49F9-D644-9B90-D2AE349023DC}">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B14" authorId="1" shapeId="0" xr:uid="{2D48A8C7-590F-074F-9A39-40C6366D7A32}">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B15" authorId="1" shapeId="0" xr:uid="{8DE7AF81-1FBE-0D4E-A12D-ADDF02F8A969}">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C16" authorId="1" shapeId="0" xr:uid="{7A0D947A-8E2C-DC4A-BDCE-ADFBA4ABEE89}">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B18" authorId="0" shapeId="0" xr:uid="{9737A6E5-0B0F-8E47-B0FD-F6BDE6EE4247}">
      <text>
        <r>
          <rPr>
            <sz val="10"/>
            <color rgb="FF000000"/>
            <rFont val="Tahoma"/>
            <family val="2"/>
          </rPr>
          <t xml:space="preserve">rubric:
</t>
        </r>
        <r>
          <rPr>
            <sz val="10"/>
            <color rgb="FF000000"/>
            <rFont val="Tahoma"/>
            <family val="2"/>
          </rPr>
          <t xml:space="preserve"> score: 0
</t>
        </r>
        <r>
          <rPr>
            <sz val="10"/>
            <color rgb="FF000000"/>
            <rFont val="Tahoma"/>
            <family val="2"/>
          </rPr>
          <t xml:space="preserve"> type: formula
</t>
        </r>
        <r>
          <rPr>
            <sz val="10"/>
            <color rgb="FF000000"/>
            <rFont val="Tahoma"/>
            <family val="2"/>
          </rPr>
          <t xml:space="preserve">
</t>
        </r>
      </text>
    </comment>
    <comment ref="B20" authorId="0" shapeId="0" xr:uid="{8C32823F-1816-E344-BB3F-47431C9CC6D3}">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prereq:
</t>
        </r>
        <r>
          <rPr>
            <sz val="10"/>
            <color rgb="FF000000"/>
            <rFont val="Tahoma"/>
            <family val="2"/>
          </rPr>
          <t xml:space="preserve">  - B18
</t>
        </r>
      </text>
    </comment>
    <comment ref="B21" authorId="0" shapeId="0" xr:uid="{5E7AD5B6-A8A9-4346-B3CA-32D63C12F120}">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 prereq:
</t>
        </r>
        <r>
          <rPr>
            <sz val="10"/>
            <color rgb="FF000000"/>
            <rFont val="Tahoma"/>
            <family val="2"/>
          </rPr>
          <t xml:space="preserve">  - B18
</t>
        </r>
        <r>
          <rPr>
            <sz val="10"/>
            <color rgb="FF000000"/>
            <rFont val="Tahoma"/>
            <family val="2"/>
          </rPr>
          <t xml:space="preserve">  - B20
</t>
        </r>
        <r>
          <rPr>
            <sz val="10"/>
            <color rgb="FF000000"/>
            <rFont val="Tahoma"/>
            <family val="2"/>
          </rPr>
          <t xml:space="preserve">  - B10
</t>
        </r>
        <r>
          <rPr>
            <sz val="10"/>
            <color rgb="FF000000"/>
            <rFont val="Tahoma"/>
            <family val="2"/>
          </rPr>
          <t xml:space="preserve">
</t>
        </r>
      </text>
    </comment>
    <comment ref="B22" authorId="0" shapeId="0" xr:uid="{AB7BDE5F-CEC0-7A40-BC8E-36BC7BF3BCFD}">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B23
</t>
        </r>
      </text>
    </comment>
    <comment ref="B23" authorId="0" shapeId="0" xr:uid="{7692C70E-20F3-EE41-8D70-A5A1D5BE9EA0}">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t>
        </r>
      </text>
    </comment>
    <comment ref="B24" authorId="0" shapeId="0" xr:uid="{226B7730-A849-5246-BA01-9419FBC0E62D}">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C25
</t>
        </r>
      </text>
    </comment>
    <comment ref="C26" authorId="0" shapeId="0" xr:uid="{799F4400-37AD-C14E-A5ED-36783969A5BC}">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B23
</t>
        </r>
        <r>
          <rPr>
            <sz val="10"/>
            <color rgb="FF000000"/>
            <rFont val="Tahoma"/>
            <family val="2"/>
          </rPr>
          <t xml:space="preserve"> - C25
</t>
        </r>
      </text>
    </comment>
    <comment ref="C27" authorId="0" shapeId="0" xr:uid="{BE52E2A5-9D60-1E4F-A76A-42144110BF32}">
      <text>
        <r>
          <rPr>
            <sz val="10"/>
            <color rgb="FF000000"/>
            <rFont val="Tahoma"/>
            <family val="2"/>
          </rPr>
          <t xml:space="preserve">rubric:
</t>
        </r>
        <r>
          <rPr>
            <sz val="10"/>
            <color rgb="FF000000"/>
            <rFont val="Tahoma"/>
            <family val="2"/>
          </rPr>
          <t xml:space="preserve"> score: 3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C25
</t>
        </r>
        <r>
          <rPr>
            <sz val="10"/>
            <color rgb="FF000000"/>
            <rFont val="Tahoma"/>
            <family val="2"/>
          </rPr>
          <t xml:space="preserve"> - C29
</t>
        </r>
        <r>
          <rPr>
            <sz val="10"/>
            <color rgb="FF000000"/>
            <rFont val="Tahoma"/>
            <family val="2"/>
          </rPr>
          <t xml:space="preserve">
</t>
        </r>
        <r>
          <rPr>
            <sz val="10"/>
            <color rgb="FF000000"/>
            <rFont val="Tahoma"/>
            <family val="2"/>
          </rPr>
          <t xml:space="preserve">
</t>
        </r>
        <r>
          <rPr>
            <sz val="10"/>
            <color rgb="FF000000"/>
            <rFont val="Tahoma"/>
            <family val="2"/>
          </rPr>
          <t xml:space="preserve">
</t>
        </r>
      </text>
    </comment>
    <comment ref="C28" authorId="0" shapeId="0" xr:uid="{0ECDA274-0397-C545-83A5-443128F6214B}">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C25
</t>
        </r>
        <r>
          <rPr>
            <sz val="10"/>
            <color rgb="FF000000"/>
            <rFont val="Tahoma"/>
            <family val="2"/>
          </rPr>
          <t xml:space="preserve"> - B23
</t>
        </r>
        <r>
          <rPr>
            <sz val="10"/>
            <color rgb="FF000000"/>
            <rFont val="Tahoma"/>
            <family val="2"/>
          </rPr>
          <t xml:space="preserve"> - C29</t>
        </r>
      </text>
    </comment>
    <comment ref="C31" authorId="1" shapeId="0" xr:uid="{D372C107-B3CD-1C4D-8AAC-EF118415C964}">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C36" authorId="0" shapeId="0" xr:uid="{A7AE71C6-F42E-6949-84CD-5750FD2DCEEC}">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t>
        </r>
      </text>
    </comment>
    <comment ref="C37" authorId="0" shapeId="0" xr:uid="{2CD97295-2AC7-684D-9457-895294E41EBC}">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
</t>
        </r>
        <r>
          <rPr>
            <sz val="10"/>
            <color rgb="FF000000"/>
            <rFont val="Tahoma"/>
            <family val="2"/>
          </rPr>
          <t xml:space="preserve"> - B40
</t>
        </r>
      </text>
    </comment>
    <comment ref="C38" authorId="0" shapeId="0" xr:uid="{5A5A4377-0C1B-2842-AEFD-93CDDC6E47DA}">
      <text>
        <r>
          <rPr>
            <sz val="10"/>
            <color rgb="FF000000"/>
            <rFont val="Tahoma"/>
            <family val="2"/>
          </rPr>
          <t xml:space="preserve">rubric:
</t>
        </r>
        <r>
          <rPr>
            <sz val="10"/>
            <color rgb="FF000000"/>
            <rFont val="Tahoma"/>
            <family val="2"/>
          </rPr>
          <t xml:space="preserve"> score: 2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
</t>
        </r>
        <r>
          <rPr>
            <sz val="10"/>
            <color rgb="FF000000"/>
            <rFont val="Tahoma"/>
            <family val="2"/>
          </rPr>
          <t xml:space="preserve"> - B40
</t>
        </r>
        <r>
          <rPr>
            <sz val="10"/>
            <color rgb="FF000000"/>
            <rFont val="Tahoma"/>
            <family val="2"/>
          </rPr>
          <t xml:space="preserve"> - B41</t>
        </r>
      </text>
    </comment>
    <comment ref="C42" authorId="0" shapeId="0" xr:uid="{F875BCFA-B1A4-D947-AEE4-E6A45501FCD9}">
      <text>
        <r>
          <rPr>
            <sz val="10"/>
            <color rgb="FF000000"/>
            <rFont val="Tahoma"/>
            <family val="2"/>
          </rPr>
          <t xml:space="preserve">rubric:
</t>
        </r>
        <r>
          <rPr>
            <sz val="10"/>
            <color rgb="FF000000"/>
            <rFont val="Tahoma"/>
            <family val="2"/>
          </rPr>
          <t xml:space="preserve"> score: 2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
</t>
        </r>
        <r>
          <rPr>
            <sz val="10"/>
            <color rgb="FF000000"/>
            <rFont val="Tahoma"/>
            <family val="2"/>
          </rPr>
          <t xml:space="preserve"> - B40
</t>
        </r>
        <r>
          <rPr>
            <sz val="10"/>
            <color rgb="FF000000"/>
            <rFont val="Tahoma"/>
            <family val="2"/>
          </rPr>
          <t xml:space="preserve"> - B41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10" authorId="0" shapeId="0" xr:uid="{11C908A3-6EFE-454E-A309-F06BC8718DAA}">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1.5</t>
        </r>
      </text>
    </comment>
    <comment ref="C11" authorId="0" shapeId="0" xr:uid="{1ADB12F5-F20B-D94D-8B8F-DF413811CFD6}">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0.01</t>
        </r>
      </text>
    </comment>
    <comment ref="B12" authorId="0" shapeId="0" xr:uid="{8B66EB2A-5092-7346-9C0B-40F5195EEFD1}">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text>
    </comment>
    <comment ref="C13" authorId="0" shapeId="0" xr:uid="{4C5F417B-9E8C-3C41-B860-4310757BF1C7}">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text>
    </comment>
    <comment ref="B14" authorId="0" shapeId="0" xr:uid="{00E43EC7-842E-5343-A386-99C37311C225}">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text>
    </comment>
    <comment ref="C15" authorId="0" shapeId="0" xr:uid="{E21914E2-7A3C-A549-9687-CDAAD20F5EE1}">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t>
        </r>
      </text>
    </comment>
    <comment ref="B16" authorId="0" shapeId="0" xr:uid="{ADDD689B-A112-D647-AED2-D0DF3B2ABA32}">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prereq:
</t>
        </r>
        <r>
          <rPr>
            <sz val="18"/>
            <color rgb="FF000000"/>
            <rFont val="Calibri"/>
            <family val="2"/>
          </rPr>
          <t>- B14</t>
        </r>
      </text>
    </comment>
    <comment ref="C17" authorId="0" shapeId="0" xr:uid="{50F6C5A3-CF68-A24E-A1FE-A439105084DE}">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prereq:
</t>
        </r>
        <r>
          <rPr>
            <sz val="18"/>
            <color rgb="FF000000"/>
            <rFont val="Calibri"/>
            <family val="2"/>
          </rPr>
          <t xml:space="preserve"> - C13</t>
        </r>
      </text>
    </comment>
    <comment ref="C18" authorId="0" shapeId="0" xr:uid="{9892B7D4-EDB6-0C49-9494-905BC2A51005}">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B19</t>
        </r>
      </text>
    </comment>
    <comment ref="C20" authorId="0" shapeId="0" xr:uid="{923DDC3A-BB4F-824D-8298-3C1A6629DD3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C21</t>
        </r>
      </text>
    </comment>
    <comment ref="C22" authorId="0" shapeId="0" xr:uid="{5C6D0EC8-0476-FB47-8C79-EC24232775C7}">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
</t>
        </r>
        <r>
          <rPr>
            <sz val="18"/>
            <color rgb="FF000000"/>
            <rFont val="Calibri"/>
            <family val="2"/>
          </rPr>
          <t xml:space="preserve"> grading: negative </t>
        </r>
      </text>
    </comment>
    <comment ref="B23" authorId="0" shapeId="0" xr:uid="{449D8A9A-79D0-7C44-9FB2-55880BDD545A}">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
</t>
        </r>
        <r>
          <rPr>
            <sz val="18"/>
            <color rgb="FF000000"/>
            <rFont val="Calibri"/>
            <family val="2"/>
          </rPr>
          <t xml:space="preserve"> grading: negative</t>
        </r>
      </text>
    </comment>
    <comment ref="B24" authorId="0" shapeId="0" xr:uid="{82898E06-4C43-8C49-B0E8-8FE6C068BC77}">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grading: positive
</t>
        </r>
      </text>
    </comment>
    <comment ref="B25" authorId="0" shapeId="0" xr:uid="{F7F2E7B6-3D77-094B-AFED-1A13EBFEDCA7}">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t>
        </r>
      </text>
    </comment>
    <comment ref="B26" authorId="0" shapeId="0" xr:uid="{D54EEB56-1117-8A49-94CC-5887DF7656B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text>
    </comment>
    <comment ref="C27" authorId="0" shapeId="0" xr:uid="{9FB35DF9-4498-F444-81C0-071633122E66}">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B28</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10" authorId="0" shapeId="0" xr:uid="{E547286A-6AC8-B740-9073-4B975F5092B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0.5
</t>
        </r>
        <r>
          <rPr>
            <sz val="18"/>
            <color rgb="FF000000"/>
            <rFont val="Calibri"/>
            <family val="2"/>
          </rPr>
          <t xml:space="preserve"> result: D10</t>
        </r>
      </text>
    </comment>
    <comment ref="C11" authorId="0" shapeId="0" xr:uid="{2C60FBE0-C390-5C4A-8A72-5F7BA395A09D}">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0.01
</t>
        </r>
        <r>
          <rPr>
            <sz val="18"/>
            <color rgb="FF000000"/>
            <rFont val="Calibri"/>
            <family val="2"/>
          </rPr>
          <t xml:space="preserve"> result: D10</t>
        </r>
      </text>
    </comment>
    <comment ref="B12" authorId="0" shapeId="0" xr:uid="{E3A1AC4B-BB33-A64E-8BEB-BD0C82828E14}">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C13" authorId="0" shapeId="0" xr:uid="{A79F1082-803F-CE4E-A09C-1623FC454EF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B14" authorId="0" shapeId="0" xr:uid="{D6843DE2-25DB-DD46-982B-917362FA0CF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result: D14</t>
        </r>
      </text>
    </comment>
    <comment ref="C15" authorId="0" shapeId="0" xr:uid="{B51E9E3E-DF3D-2047-B9BE-A74B011610F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result: D15
</t>
        </r>
      </text>
    </comment>
    <comment ref="B16" authorId="0" shapeId="0" xr:uid="{F340CAF1-F62C-4446-B41E-5A3632D36C0E}">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prereq:
</t>
        </r>
        <r>
          <rPr>
            <sz val="18"/>
            <color rgb="FF000000"/>
            <rFont val="Calibri"/>
            <family val="2"/>
          </rPr>
          <t>- B14</t>
        </r>
      </text>
    </comment>
    <comment ref="B17" authorId="0" shapeId="0" xr:uid="{99E427F0-DBD3-CD4F-AC0D-BB562746880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prereq:
</t>
        </r>
        <r>
          <rPr>
            <sz val="18"/>
            <color rgb="FF000000"/>
            <rFont val="Calibri"/>
            <family val="2"/>
          </rPr>
          <t xml:space="preserve"> - C13</t>
        </r>
      </text>
    </comment>
    <comment ref="C18" authorId="0" shapeId="0" xr:uid="{90A332C6-E4F5-8C40-B3CA-D1606D23D442}">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alt_cells:
</t>
        </r>
        <r>
          <rPr>
            <sz val="18"/>
            <color rgb="FF000000"/>
            <rFont val="Calibri"/>
            <family val="2"/>
          </rPr>
          <t xml:space="preserve"> - B19</t>
        </r>
      </text>
    </comment>
    <comment ref="C20" authorId="0" shapeId="0" xr:uid="{D3AF659B-456B-D04E-A0D3-8085685C0B3D}">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alt_cells:
</t>
        </r>
        <r>
          <rPr>
            <sz val="18"/>
            <color rgb="FF000000"/>
            <rFont val="Calibri"/>
            <family val="2"/>
          </rPr>
          <t xml:space="preserve"> - C21</t>
        </r>
      </text>
    </comment>
    <comment ref="C22" authorId="0" shapeId="0" xr:uid="{420E2744-0D32-9142-A673-7FFA1986FB8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0.1
</t>
        </r>
        <r>
          <rPr>
            <sz val="18"/>
            <color rgb="FF000000"/>
            <rFont val="Calibri"/>
            <family val="2"/>
          </rPr>
          <t xml:space="preserve"> grading: negative </t>
        </r>
      </text>
    </comment>
    <comment ref="B23" authorId="0" shapeId="0" xr:uid="{6A51272A-C050-A34E-9B9D-812CC775952A}">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0.1
</t>
        </r>
        <r>
          <rPr>
            <sz val="18"/>
            <color rgb="FF000000"/>
            <rFont val="Calibri"/>
            <family val="2"/>
          </rPr>
          <t xml:space="preserve"> grading: negative</t>
        </r>
      </text>
    </comment>
    <comment ref="B24" authorId="0" shapeId="0" xr:uid="{EF02B4AE-EF6B-EA41-A124-7BDD98BCAC41}">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check
</t>
        </r>
        <r>
          <rPr>
            <sz val="18"/>
            <color rgb="FF000000"/>
            <rFont val="Calibri"/>
            <family val="2"/>
          </rPr>
          <t xml:space="preserve"> grading: positive
</t>
        </r>
        <r>
          <rPr>
            <sz val="18"/>
            <color rgb="FF000000"/>
            <rFont val="Calibri"/>
            <family val="2"/>
          </rPr>
          <t xml:space="preserve"> result: D24
</t>
        </r>
      </text>
    </comment>
    <comment ref="B25" authorId="0" shapeId="0" xr:uid="{DDFAF2BA-E436-0942-8A6D-355B631AF2B8}">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0.1</t>
        </r>
      </text>
    </comment>
    <comment ref="B26" authorId="0" shapeId="0" xr:uid="{619F41D1-5BA5-AA4A-804E-84002BBF14B1}">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C27" authorId="0" shapeId="0" xr:uid="{EECCF6AD-92CA-DF40-A507-9D2D0DF8478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alt_cells:
</t>
        </r>
        <r>
          <rPr>
            <sz val="18"/>
            <color rgb="FF000000"/>
            <rFont val="Calibri"/>
            <family val="2"/>
          </rPr>
          <t xml:space="preserve"> - B28</t>
        </r>
      </text>
    </comment>
    <comment ref="C29" authorId="0" shapeId="0" xr:uid="{874B3673-CD66-154E-8641-EB4B303A175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D253C392-CAC3-46F9-9F13-CBF5BDECCC54}">
      <text>
        <r>
          <rPr>
            <sz val="10"/>
            <color rgb="FF000000"/>
            <rFont val="Tahoma"/>
            <family val="2"/>
            <charset val="1"/>
          </rPr>
          <t xml:space="preserve">rubric:
 score: 1.5
 type: soft_formula
</t>
        </r>
      </text>
    </comment>
    <comment ref="B4" authorId="0" shapeId="0" xr:uid="{8D5FB1B4-1AA7-4489-8DA0-AFFC3CA85D26}">
      <text>
        <r>
          <rPr>
            <sz val="10"/>
            <color rgb="FF000000"/>
            <rFont val="Tahoma"/>
            <family val="2"/>
            <charset val="1"/>
          </rPr>
          <t xml:space="preserve">rubric:
 score: 1.5
 type: soft_formula
</t>
        </r>
      </text>
    </comment>
    <comment ref="B6" authorId="0" shapeId="0" xr:uid="{08B199C4-7ED3-4E60-AF4F-832013AD3D65}">
      <text>
        <r>
          <rPr>
            <sz val="10"/>
            <color rgb="FF000000"/>
            <rFont val="Tahoma"/>
            <family val="2"/>
            <charset val="1"/>
          </rPr>
          <t xml:space="preserve">rubric:
 score: 1
 type: soft_formula
</t>
        </r>
      </text>
    </comment>
    <comment ref="B7" authorId="0" shapeId="0" xr:uid="{11598048-B952-4D84-AB1A-212365CEDD74}">
      <text>
        <r>
          <rPr>
            <sz val="10"/>
            <color rgb="FF000000"/>
            <rFont val="Tahoma"/>
            <family val="2"/>
            <charset val="1"/>
          </rPr>
          <t xml:space="preserve">rubric:
 score: 1
 type: soft_formula
</t>
        </r>
      </text>
    </comment>
    <comment ref="B8" authorId="0" shapeId="0" xr:uid="{1CE92E4A-4805-46A8-A5BD-F486D39ABC9A}">
      <text>
        <r>
          <rPr>
            <sz val="10"/>
            <color rgb="FF000000"/>
            <rFont val="Tahoma"/>
            <family val="2"/>
            <charset val="1"/>
          </rPr>
          <t xml:space="preserve">rubric:
 score: 1.5
 type: soft_formula
 delta: 0.26
</t>
        </r>
      </text>
    </comment>
    <comment ref="B9" authorId="0" shapeId="0" xr:uid="{6A10C734-0D05-4708-9586-78B13107CAA0}">
      <text>
        <r>
          <rPr>
            <sz val="10"/>
            <color rgb="FF000000"/>
            <rFont val="Tahoma"/>
            <family val="2"/>
            <charset val="1"/>
          </rPr>
          <t xml:space="preserve">rubric:
 score: 1.5
 type: soft_formula
alt_cells:
 - C10
</t>
        </r>
      </text>
    </comment>
    <comment ref="B11" authorId="0" shapeId="0" xr:uid="{40A82EA7-DAFA-4D05-8C67-672399576873}">
      <text>
        <r>
          <rPr>
            <sz val="10"/>
            <color rgb="FF000000"/>
            <rFont val="Tahoma"/>
            <family val="2"/>
            <charset val="1"/>
          </rPr>
          <t>rubric:
 score: 2
 type: soft_formula</t>
        </r>
      </text>
    </comment>
    <comment ref="B12" authorId="0" shapeId="0" xr:uid="{E7DA26D1-C2D9-4918-BE39-B050BFDE7326}">
      <text>
        <r>
          <rPr>
            <sz val="10"/>
            <color rgb="FF000000"/>
            <rFont val="Tahoma"/>
            <family val="2"/>
            <charset val="1"/>
          </rPr>
          <t>rubric:
 score: 0
 type: soft_formula</t>
        </r>
      </text>
    </comment>
    <comment ref="B13" authorId="0" shapeId="0" xr:uid="{280EE453-B9B4-4399-8D2D-E3F070603BFF}">
      <text>
        <r>
          <rPr>
            <sz val="10"/>
            <color rgb="FF000000"/>
            <rFont val="Tahoma"/>
            <family val="2"/>
            <charset val="1"/>
          </rPr>
          <t>rubric:
 score: 2
 type: soft_formula</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2" authorId="0" shapeId="0" xr:uid="{4D1CCE99-8A95-4442-85F1-754578DBE70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t>
        </r>
      </text>
    </comment>
    <comment ref="A3" authorId="0" shapeId="0" xr:uid="{DFB19857-F8D2-0549-8FAD-3F09B05D6F7F}">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t>
        </r>
      </text>
    </comment>
    <comment ref="A4" authorId="0" shapeId="0" xr:uid="{6625B3A2-7060-E14A-8CAD-A710F9425989}">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t>
        </r>
        <r>
          <rPr>
            <sz val="18"/>
            <color rgb="FF000000"/>
            <rFont val="Calibri"/>
            <family val="2"/>
          </rPr>
          <t xml:space="preserve"> delta: 5
</t>
        </r>
        <r>
          <rPr>
            <sz val="18"/>
            <color rgb="FF000000"/>
            <rFont val="Calibri"/>
            <family val="2"/>
          </rPr>
          <t xml:space="preserve"> prereq:
</t>
        </r>
        <r>
          <rPr>
            <sz val="18"/>
            <color rgb="FF000000"/>
            <rFont val="Calibri"/>
            <family val="2"/>
          </rPr>
          <t xml:space="preserve">  - A2
</t>
        </r>
        <r>
          <rPr>
            <sz val="18"/>
            <color rgb="FF000000"/>
            <rFont val="Calibri"/>
            <family val="2"/>
          </rPr>
          <t xml:space="preserve">  - A3</t>
        </r>
      </text>
    </comment>
    <comment ref="A5" authorId="0" shapeId="0" xr:uid="{03774356-5573-6340-98D9-BF6F67EE5C0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t>
        </r>
        <r>
          <rPr>
            <sz val="10"/>
            <color rgb="FF000000"/>
            <rFont val="Calibri"/>
            <family val="2"/>
          </rPr>
          <t xml:space="preserve">
</t>
        </r>
        <r>
          <rPr>
            <sz val="18"/>
            <color rgb="FF000000"/>
            <rFont val="Calibri"/>
            <family val="2"/>
          </rPr>
          <t xml:space="preserve">alt_cells:
</t>
        </r>
        <r>
          <rPr>
            <sz val="18"/>
            <color rgb="FF000000"/>
            <rFont val="Calibri"/>
            <family val="2"/>
          </rPr>
          <t xml:space="preserve"> - F10</t>
        </r>
      </text>
    </comment>
    <comment ref="A6" authorId="0" shapeId="0" xr:uid="{C5261D4C-1E29-4CAD-BB5E-6EE4352B7A4F}">
      <text>
        <r>
          <rPr>
            <sz val="18"/>
            <color rgb="FF000000"/>
            <rFont val="Calibri"/>
            <family val="2"/>
          </rPr>
          <t>rubric:</t>
        </r>
        <r>
          <rPr>
            <sz val="10"/>
            <color rgb="FF000000"/>
            <rFont val="Calibri"/>
            <family val="2"/>
          </rPr>
          <t xml:space="preserve">
</t>
        </r>
        <r>
          <rPr>
            <sz val="18"/>
            <color rgb="FF000000"/>
            <rFont val="Calibri"/>
            <family val="2"/>
          </rPr>
          <t xml:space="preserve"> score: 0</t>
        </r>
        <r>
          <rPr>
            <sz val="10"/>
            <color rgb="FF000000"/>
            <rFont val="Calibri"/>
            <family val="2"/>
          </rPr>
          <t xml:space="preserve">
</t>
        </r>
        <r>
          <rPr>
            <sz val="18"/>
            <color rgb="FF000000"/>
            <rFont val="Calibri"/>
            <family val="2"/>
          </rPr>
          <t xml:space="preserve"> type: relative_f
 delta: 5
 prereq:
  - A2</t>
        </r>
      </text>
    </comment>
    <comment ref="A7" authorId="0" shapeId="0" xr:uid="{857C54FF-D278-4F06-86F0-7AB6D604AFFA}">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delta: 5
 grading: negative</t>
        </r>
      </text>
    </comment>
    <comment ref="A8" authorId="0" shapeId="0" xr:uid="{2FB21229-87A7-47C6-B512-4BE8D0771575}">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delta: 5</t>
        </r>
      </text>
    </comment>
    <comment ref="A9" authorId="0" shapeId="0" xr:uid="{BA5C851A-7E20-483A-BE73-F36876A6CEC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grading: negative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Ricardo Pramana Suranta</author>
  </authors>
  <commentList>
    <comment ref="B5" authorId="0" shapeId="0" xr:uid="{2F37875C-F1FE-DB47-9444-CB9BC8E84C6F}">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test
</t>
        </r>
        <r>
          <rPr>
            <sz val="10"/>
            <color rgb="FF000000"/>
            <rFont val="Tahoma"/>
            <family val="2"/>
          </rPr>
          <t xml:space="preserve">test_cases:
</t>
        </r>
        <r>
          <rPr>
            <sz val="10"/>
            <color rgb="FF000000"/>
            <rFont val="Tahoma"/>
            <family val="2"/>
          </rPr>
          <t xml:space="preserve"> default_test:
</t>
        </r>
        <r>
          <rPr>
            <sz val="10"/>
            <color rgb="FF000000"/>
            <rFont val="Tahoma"/>
            <family val="2"/>
          </rPr>
          <t xml:space="preserve">  output: 21
</t>
        </r>
        <r>
          <rPr>
            <sz val="10"/>
            <color rgb="FF000000"/>
            <rFont val="Tahoma"/>
            <family val="2"/>
          </rPr>
          <t xml:space="preserve">  input:
</t>
        </r>
        <r>
          <rPr>
            <sz val="10"/>
            <color rgb="FF000000"/>
            <rFont val="Tahoma"/>
            <family val="2"/>
          </rPr>
          <t xml:space="preserve">   B2: 2020
   B4: 0
</t>
        </r>
        <r>
          <rPr>
            <sz val="10"/>
            <color rgb="FF000000"/>
            <rFont val="Tahoma"/>
            <family val="2"/>
          </rPr>
          <t xml:space="preserve"> custom_rounding_input:
</t>
        </r>
        <r>
          <rPr>
            <sz val="10"/>
            <color rgb="FF000000"/>
            <rFont val="Tahoma"/>
            <family val="2"/>
          </rPr>
          <t xml:space="preserve">   output: 20.2
</t>
        </r>
        <r>
          <rPr>
            <sz val="10"/>
            <color rgb="FF000000"/>
            <rFont val="Tahoma"/>
            <family val="2"/>
          </rPr>
          <t xml:space="preserve">   input:
</t>
        </r>
        <r>
          <rPr>
            <sz val="10"/>
            <color rgb="FF000000"/>
            <rFont val="Tahoma"/>
            <family val="2"/>
          </rPr>
          <t xml:space="preserve">    B2: 2020
</t>
        </r>
        <r>
          <rPr>
            <sz val="10"/>
            <color rgb="FF000000"/>
            <rFont val="Tahoma"/>
            <family val="2"/>
          </rPr>
          <t xml:space="preserve">    B4: 1
</t>
        </r>
        <r>
          <rPr>
            <sz val="10"/>
            <color rgb="FF000000"/>
            <rFont val="Tahoma"/>
            <family val="2"/>
          </rPr>
          <t xml:space="preserve">
</t>
        </r>
      </text>
    </comment>
    <comment ref="B9" authorId="0" shapeId="0" xr:uid="{D4AA5DAC-07A2-6648-9C78-8C383E30932D}">
      <text>
        <r>
          <rPr>
            <sz val="10"/>
            <color rgb="FF000000"/>
            <rFont val="Tahoma"/>
            <family val="2"/>
          </rPr>
          <t xml:space="preserve">rubric:
 score: 0
 type: test
test_cases:
 default_test:
  output: 3280.84
  delta: 0.26
  input:
   B7: 1000
</t>
        </r>
      </text>
    </comment>
    <comment ref="B10" authorId="0" shapeId="0" xr:uid="{F8B2639D-5638-E240-BF11-8557EDA06127}">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test
</t>
        </r>
        <r>
          <rPr>
            <sz val="10"/>
            <color rgb="FF000000"/>
            <rFont val="Tahoma"/>
            <family val="2"/>
          </rPr>
          <t xml:space="preserve">alt_cells:
</t>
        </r>
        <r>
          <rPr>
            <sz val="10"/>
            <color rgb="FF000000"/>
            <rFont val="Tahoma"/>
            <family val="2"/>
          </rPr>
          <t xml:space="preserve"> - C10
</t>
        </r>
        <r>
          <rPr>
            <sz val="10"/>
            <color rgb="FF000000"/>
            <rFont val="Tahoma"/>
            <family val="2"/>
          </rPr>
          <t xml:space="preserve">test_cases:
</t>
        </r>
        <r>
          <rPr>
            <sz val="10"/>
            <color rgb="FF000000"/>
            <rFont val="Tahoma"/>
            <family val="2"/>
          </rPr>
          <t xml:space="preserve"> default_test:
</t>
        </r>
        <r>
          <rPr>
            <sz val="10"/>
            <color rgb="FF000000"/>
            <rFont val="Tahoma"/>
            <family val="2"/>
          </rPr>
          <t xml:space="preserve">  output: 39370
</t>
        </r>
        <r>
          <rPr>
            <sz val="10"/>
            <color rgb="FF000000"/>
            <rFont val="Tahoma"/>
            <family val="2"/>
          </rPr>
          <t xml:space="preserve">  input:
</t>
        </r>
        <r>
          <rPr>
            <sz val="10"/>
            <color rgb="FF000000"/>
            <rFont val="Tahoma"/>
            <family val="2"/>
          </rPr>
          <t xml:space="preserve">   B7: 1000</t>
        </r>
      </text>
    </comment>
    <comment ref="B12" authorId="0" shapeId="0" xr:uid="{7B051A4A-283C-474F-B8FC-7B989976FB50}">
      <text>
        <r>
          <rPr>
            <sz val="10"/>
            <color rgb="FF000000"/>
            <rFont val="Tahoma"/>
            <family val="2"/>
          </rPr>
          <t>rubric:
 score: 1.5
 type: test
test_cases:
 default_test:
  output: 42000
  input:
   B7: 1000</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Ricardo Pramana Suranta</author>
    <author>Microsoft Office User</author>
  </authors>
  <commentList>
    <comment ref="B2" authorId="0" shapeId="0" xr:uid="{66C9EC02-B794-4F2F-A80B-D97A63BD6A5F}">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text>
    </comment>
    <comment ref="B3" authorId="0" shapeId="0" xr:uid="{1C069F60-52A4-45D3-B8C7-D3F7D76207A0}">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t>
        </r>
      </text>
    </comment>
    <comment ref="B4" authorId="1" shapeId="0" xr:uid="{B672080B-5276-4B86-B8BB-A12FB8203829}">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constant
</t>
        </r>
        <r>
          <rPr>
            <sz val="10"/>
            <color rgb="FF000000"/>
            <rFont val="Calibri"/>
            <family val="2"/>
          </rPr>
          <t xml:space="preserve"> delta: 0.1
</t>
        </r>
        <r>
          <rPr>
            <sz val="10"/>
            <color rgb="FF000000"/>
            <rFont val="Calibri"/>
            <family val="2"/>
          </rPr>
          <t xml:space="preserve"> prereq:
</t>
        </r>
        <r>
          <rPr>
            <sz val="10"/>
            <color rgb="FF000000"/>
            <rFont val="Calibri"/>
            <family val="2"/>
          </rPr>
          <t xml:space="preserve">  - B2
</t>
        </r>
        <r>
          <rPr>
            <sz val="10"/>
            <color rgb="FF000000"/>
            <rFont val="Calibri"/>
            <family val="2"/>
          </rPr>
          <t xml:space="preserve">  - B3</t>
        </r>
      </text>
    </comment>
    <comment ref="B6" authorId="0" shapeId="0" xr:uid="{65EDFBF3-3632-41A6-8056-2B842DDC2503}">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t>
        </r>
      </text>
    </comment>
    <comment ref="B7" authorId="0" shapeId="0" xr:uid="{4EE7ABA4-86C8-4E4E-8921-4B3A8E5875B4}">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prereq:
</t>
        </r>
        <r>
          <rPr>
            <sz val="10"/>
            <color rgb="FF000000"/>
            <rFont val="Tahoma"/>
            <family val="2"/>
          </rPr>
          <t xml:space="preserve">  - B6</t>
        </r>
      </text>
    </comment>
    <comment ref="B8" authorId="0" shapeId="0" xr:uid="{5D7E508F-110C-48D2-9D32-7812AE394297}">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0.26
</t>
        </r>
        <r>
          <rPr>
            <sz val="10"/>
            <color rgb="FF000000"/>
            <rFont val="Tahoma"/>
            <family val="2"/>
          </rPr>
          <t xml:space="preserve"> prereq:
</t>
        </r>
        <r>
          <rPr>
            <sz val="10"/>
            <color rgb="FF000000"/>
            <rFont val="Tahoma"/>
            <family val="2"/>
          </rPr>
          <t xml:space="preserve">  - B7
</t>
        </r>
        <r>
          <rPr>
            <sz val="10"/>
            <color rgb="FF000000"/>
            <rFont val="Tahoma"/>
            <family val="2"/>
          </rPr>
          <t xml:space="preserve">
</t>
        </r>
      </text>
    </comment>
    <comment ref="B9" authorId="0" shapeId="0" xr:uid="{56EFB499-0827-4234-BBA3-E8F2BF0B916C}">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C10
</t>
        </r>
      </text>
    </comment>
    <comment ref="B11" authorId="0" shapeId="0" xr:uid="{2434B9EA-3863-49FB-B20E-21BFA05069E0}">
      <text>
        <r>
          <rPr>
            <sz val="10"/>
            <color rgb="FF000000"/>
            <rFont val="Tahoma"/>
            <family val="2"/>
          </rPr>
          <t>rubric:
 score: -1
 type: constant
 grading: negative</t>
        </r>
      </text>
    </comment>
    <comment ref="B12" authorId="0" shapeId="0" xr:uid="{397EB72F-4B31-4049-A6B5-3B178B0D01D7}">
      <text>
        <r>
          <rPr>
            <sz val="10"/>
            <color rgb="FF000000"/>
            <rFont val="Tahoma"/>
            <family val="2"/>
          </rPr>
          <t xml:space="preserve">rubric:
 score: -1
 type: constant
 grading: negative
</t>
        </r>
      </text>
    </comment>
  </commentList>
</comments>
</file>

<file path=xl/sharedStrings.xml><?xml version="1.0" encoding="utf-8"?>
<sst xmlns="http://schemas.openxmlformats.org/spreadsheetml/2006/main" count="964" uniqueCount="399">
  <si>
    <t>Number</t>
  </si>
  <si>
    <t>Sample Data</t>
  </si>
  <si>
    <t>Sample Value</t>
  </si>
  <si>
    <t>Year</t>
  </si>
  <si>
    <t>Decade</t>
  </si>
  <si>
    <t>Century</t>
  </si>
  <si>
    <t>Notes</t>
  </si>
  <si>
    <t>Meter</t>
  </si>
  <si>
    <t>Kilometer</t>
  </si>
  <si>
    <t>Feet</t>
  </si>
  <si>
    <t>Inch</t>
  </si>
  <si>
    <t>The Feet (B8) has delta rubric, which allows submission to have different value up to the decided precision.</t>
  </si>
  <si>
    <t>The Inch (B9) has alt_cells in the rubric, which allows the submission to be compared to other cells.</t>
  </si>
  <si>
    <t>Cell</t>
  </si>
  <si>
    <t>B2</t>
  </si>
  <si>
    <t>B3</t>
  </si>
  <si>
    <t>B4</t>
  </si>
  <si>
    <t>B6</t>
  </si>
  <si>
    <t>B7</t>
  </si>
  <si>
    <t>B8</t>
  </si>
  <si>
    <t>B9</t>
  </si>
  <si>
    <t>&gt; This cell has no rubric, so it won't be processed.</t>
  </si>
  <si>
    <t>Constant comparison will only compare the computed value, not the formula.</t>
  </si>
  <si>
    <t>Sum</t>
  </si>
  <si>
    <t>B11</t>
  </si>
  <si>
    <t>Sum with extra algebraic calculation</t>
  </si>
  <si>
    <t>B12</t>
  </si>
  <si>
    <t>Formulas</t>
  </si>
  <si>
    <t>A2</t>
  </si>
  <si>
    <t>// student is incorrect 4005 != 2002 + 2002</t>
  </si>
  <si>
    <t>A3</t>
  </si>
  <si>
    <t>A6</t>
  </si>
  <si>
    <t>A4</t>
  </si>
  <si>
    <t>A5</t>
  </si>
  <si>
    <t>// alt cells for being more tolerant</t>
  </si>
  <si>
    <t>// delta for being more tolerant</t>
  </si>
  <si>
    <t>// student is correct 3003 = 1001 + 2002 = 4004 - 1001</t>
  </si>
  <si>
    <t>The test_case rubric will ignore alt_cells.</t>
  </si>
  <si>
    <t>The test case rubric will allow delta on the output.</t>
  </si>
  <si>
    <t>All cell references needs to have a value. Multiple test cases are allowed.</t>
  </si>
  <si>
    <t>Century Rounder</t>
  </si>
  <si>
    <t>Test case runs are there to handle cases where the formula cannot be simplified, and we want to test different outcomes instead of only the computed value.</t>
  </si>
  <si>
    <t>B10</t>
  </si>
  <si>
    <t>B5</t>
  </si>
  <si>
    <t>Bad Mistake</t>
  </si>
  <si>
    <t>B13</t>
  </si>
  <si>
    <t>No Mistake</t>
  </si>
  <si>
    <t>B14</t>
  </si>
  <si>
    <t>B15</t>
  </si>
  <si>
    <t>B16</t>
  </si>
  <si>
    <t>A7</t>
  </si>
  <si>
    <t>A8</t>
  </si>
  <si>
    <t>A9</t>
  </si>
  <si>
    <t>negative true</t>
  </si>
  <si>
    <t>negative false</t>
  </si>
  <si>
    <t>hard coded</t>
  </si>
  <si>
    <t>Dummy</t>
  </si>
  <si>
    <t>Feedback</t>
  </si>
  <si>
    <t>Test-Name</t>
  </si>
  <si>
    <t>correct</t>
  </si>
  <si>
    <t>incorrect</t>
  </si>
  <si>
    <t>Expected-Result</t>
  </si>
  <si>
    <t>Failure-Message</t>
  </si>
  <si>
    <t>Sheet</t>
  </si>
  <si>
    <t>Min-Work</t>
  </si>
  <si>
    <t>Inch Alt Cell</t>
  </si>
  <si>
    <t>T-Constant-Plain</t>
  </si>
  <si>
    <t>T-Constant-Mistake</t>
  </si>
  <si>
    <t>Incorrect in Sub</t>
  </si>
  <si>
    <t>Correct in Sub</t>
  </si>
  <si>
    <t>Constant rubric with prereq and delta</t>
  </si>
  <si>
    <t>Constant rubric plain</t>
  </si>
  <si>
    <t>Constant rubric with score 0</t>
  </si>
  <si>
    <t>T-Constant-Zero-Score</t>
  </si>
  <si>
    <t>Constant rubric with prereq</t>
  </si>
  <si>
    <t>T-Constant-Prereq-Delta</t>
  </si>
  <si>
    <t>T-Constant-Prereq</t>
  </si>
  <si>
    <t>Constant rubric with multi-prereq and delta</t>
  </si>
  <si>
    <t>Variations: alt cells, negative grading, prerequisite cells</t>
  </si>
  <si>
    <t>Constant rubric negative grading</t>
  </si>
  <si>
    <t>T-Constant-Negative</t>
  </si>
  <si>
    <t>T-Constant-Negative-Mistake</t>
  </si>
  <si>
    <t xml:space="preserve">Century </t>
  </si>
  <si>
    <t>Constant rubric negative grading - mistake</t>
  </si>
  <si>
    <t>Constant rubric - mistake</t>
  </si>
  <si>
    <t>Constant rubric with multi-prereq and delta - mistake in prereq</t>
  </si>
  <si>
    <t>T-Constant-MultiPrereqs-Delta-PrereqMistake</t>
  </si>
  <si>
    <t>T-Constant-MultiPrereqs-Delta</t>
  </si>
  <si>
    <t>C7</t>
  </si>
  <si>
    <t>C8</t>
  </si>
  <si>
    <t>C10</t>
  </si>
  <si>
    <t>B17</t>
  </si>
  <si>
    <t>C19</t>
  </si>
  <si>
    <t>C20</t>
  </si>
  <si>
    <t>B21</t>
  </si>
  <si>
    <t>Const1</t>
  </si>
  <si>
    <t>Const2</t>
  </si>
  <si>
    <t>Const3</t>
  </si>
  <si>
    <t>Const4</t>
  </si>
  <si>
    <t>Const5</t>
  </si>
  <si>
    <t>Const6</t>
  </si>
  <si>
    <t>Const7</t>
  </si>
  <si>
    <t>Const8</t>
  </si>
  <si>
    <t>Const9</t>
  </si>
  <si>
    <t>Const10</t>
  </si>
  <si>
    <t>Const11</t>
  </si>
  <si>
    <t>Const12</t>
  </si>
  <si>
    <t>Const13</t>
  </si>
  <si>
    <t>Cell should have been graded as incorrect with 0 score.</t>
  </si>
  <si>
    <t>Cell should have been graded as correct with positive score!</t>
  </si>
  <si>
    <t>Cell should have been graded as correct with 0 score!</t>
  </si>
  <si>
    <t>Cell should have been graded incorrect with negative score!</t>
  </si>
  <si>
    <t>Cell should have been graded correct with positive score - within specified delta!</t>
  </si>
  <si>
    <t>Cell should have been graded incorrect due to failing prereq!</t>
  </si>
  <si>
    <t>Cell should have been graded correct, but with 0 score!</t>
  </si>
  <si>
    <t>Cell should have been graded correct with the prereq!</t>
  </si>
  <si>
    <t>Cell should have been graded correct with the prereq - within specified delta!</t>
  </si>
  <si>
    <t>Cell should have been graded correct with alt cell - all cells correct!</t>
  </si>
  <si>
    <t>Minimum work is not satisfied!</t>
  </si>
  <si>
    <t>RConstant</t>
  </si>
  <si>
    <t>Decade should be 202!</t>
  </si>
  <si>
    <t xml:space="preserve">Cells B5 and C7 should be correct before this cell can be graded! </t>
  </si>
  <si>
    <t xml:space="preserve">Purpose: Constant rubric type will directly compare the computed results. </t>
  </si>
  <si>
    <t>Result</t>
  </si>
  <si>
    <t>Input range</t>
  </si>
  <si>
    <t>A boolean</t>
  </si>
  <si>
    <t>Check rubric built-in formula result cell and delta - mistake</t>
  </si>
  <si>
    <t>Check rubric numeric formula w/o result cell - mistake</t>
  </si>
  <si>
    <t>Check rubric for boolean formula with result cell</t>
  </si>
  <si>
    <t>Check rubric for boolean formula with result cell - mistake</t>
  </si>
  <si>
    <t>Check rubric with prereq</t>
  </si>
  <si>
    <t>Check rubric with prereq - mistake in prereq</t>
  </si>
  <si>
    <t xml:space="preserve">Check rubric with alt cell - orig cell mistake but alt cell correct </t>
  </si>
  <si>
    <t xml:space="preserve">Check rubric with alt cell - no correct cell </t>
  </si>
  <si>
    <t>This should have been graded as incorrect since both original cell and alt cell are wrong!</t>
  </si>
  <si>
    <t>Sum of range</t>
  </si>
  <si>
    <t>Sum of range alt cell</t>
  </si>
  <si>
    <t>C18</t>
  </si>
  <si>
    <t>C15</t>
  </si>
  <si>
    <t>C13</t>
  </si>
  <si>
    <t>C11</t>
  </si>
  <si>
    <t>Arithmetic expression</t>
  </si>
  <si>
    <t xml:space="preserve">Check rubric with delta - negative grading </t>
  </si>
  <si>
    <t>C22</t>
  </si>
  <si>
    <t>A negative score should have assigned to this cell</t>
  </si>
  <si>
    <t>B23</t>
  </si>
  <si>
    <t>Check rubric numeric formula w/o result cell</t>
  </si>
  <si>
    <t>T-Check-NumericFormula</t>
  </si>
  <si>
    <t>T-Check-BuitinFormula-Delta-Result</t>
  </si>
  <si>
    <t>T-Check-BuitinFormula-Delta-Result-Mistake</t>
  </si>
  <si>
    <t>T-Check-NumericFormula-Mistake</t>
  </si>
  <si>
    <t>T-Check-BooleanFormula-Result</t>
  </si>
  <si>
    <t>T-Check-BooleanFormula-Result-Mistake</t>
  </si>
  <si>
    <t>T-Check-Prereq</t>
  </si>
  <si>
    <t>T-Check-Prereq-Mistake-BadPrereq</t>
  </si>
  <si>
    <t>T-Check-AltCell-NoCellCorrect</t>
  </si>
  <si>
    <t>T-Check-Negative-Delta</t>
  </si>
  <si>
    <t>T-Check-Negative-Delta-Mistake</t>
  </si>
  <si>
    <t>Check1</t>
  </si>
  <si>
    <t>Check2</t>
  </si>
  <si>
    <t>Check3</t>
  </si>
  <si>
    <t>Check4</t>
  </si>
  <si>
    <t>Check5</t>
  </si>
  <si>
    <t>Check6</t>
  </si>
  <si>
    <t>Check7</t>
  </si>
  <si>
    <t>Check8</t>
  </si>
  <si>
    <t>Check9</t>
  </si>
  <si>
    <t>Check10</t>
  </si>
  <si>
    <t>Check11</t>
  </si>
  <si>
    <t>Check12</t>
  </si>
  <si>
    <t>RCheck</t>
  </si>
  <si>
    <t>A zero score should have been assigned to this cell</t>
  </si>
  <si>
    <t>Check rubric with delta - negative grading - mistake</t>
  </si>
  <si>
    <t>Addition</t>
  </si>
  <si>
    <t>B24</t>
  </si>
  <si>
    <t>T-Check-Delta</t>
  </si>
  <si>
    <t>Check13</t>
  </si>
  <si>
    <t>Check rubric with  delta</t>
  </si>
  <si>
    <t>B25</t>
  </si>
  <si>
    <t>B26</t>
  </si>
  <si>
    <t>Check14</t>
  </si>
  <si>
    <t>Check15</t>
  </si>
  <si>
    <t>Delta is not working!</t>
  </si>
  <si>
    <t xml:space="preserve">The result field is not working! It should evaluate the value of the result cell! </t>
  </si>
  <si>
    <t>T-Check-ResultWithFormula</t>
  </si>
  <si>
    <t>Max function</t>
  </si>
  <si>
    <t xml:space="preserve">Hmmm - result should be $B10 +/- 0.01, but was $C10! </t>
  </si>
  <si>
    <t>T-Check-SmallerThanEqual</t>
  </si>
  <si>
    <t>Check rubric for boolean formula with smaller-than-equal</t>
  </si>
  <si>
    <t>Ooops - smaller-than-equal causes a syntax error!</t>
  </si>
  <si>
    <t>This cell should have a zero score because of unsatisfied prerequisite!</t>
  </si>
  <si>
    <t>Sum of range alt cell constant</t>
  </si>
  <si>
    <t xml:space="preserve">Check rubric with alt cell - orig cell mistake but consntant alt cell correct </t>
  </si>
  <si>
    <t>Alt cells don't seem to be working with check rubric type when they contain a formula!</t>
  </si>
  <si>
    <t>C27</t>
  </si>
  <si>
    <t>T-Check-AltCell-FormulaAltCellCorrect</t>
  </si>
  <si>
    <t>Check16</t>
  </si>
  <si>
    <t xml:space="preserve">Purpose: Check rubric type will evaluate the calculations specified in the key file on the submission file and compare the results to the ones specified in the key file. </t>
  </si>
  <si>
    <t xml:space="preserve">Purpose: Relative rubric type will evaluate the calculations specified in the key file on the submission file and compare the results to the those in the submission file. This ensures internal consistency/correctness of the student's solutions without caring about how the solution was obtained. </t>
  </si>
  <si>
    <t>Rel1</t>
  </si>
  <si>
    <t>RRelative</t>
  </si>
  <si>
    <t>Rel2</t>
  </si>
  <si>
    <t>Rel3</t>
  </si>
  <si>
    <t>Rel4</t>
  </si>
  <si>
    <t>Incorrect/ Different in Sub</t>
  </si>
  <si>
    <t>T-Relative-BuitinFormula-Delta-Mistake-SubConst</t>
  </si>
  <si>
    <t>T-Relative-NumericFormula-SubConstant</t>
  </si>
  <si>
    <t>Relative rubric numeric formula - mistake (sub is constant)</t>
  </si>
  <si>
    <t>Relative rubric numeric formula (sub is constant)</t>
  </si>
  <si>
    <t>T-Relative-NumericFormula-SubFormula-Mistake</t>
  </si>
  <si>
    <t>Relative rubric for boolean formula (sub is formula)</t>
  </si>
  <si>
    <t>Relative rubric for boolean formula (sub is constant) - mistake</t>
  </si>
  <si>
    <t>T-Relative-BooleanFormula-SubFormula</t>
  </si>
  <si>
    <t>T-Relative-BooleanFormula-SubConstant-Mistake</t>
  </si>
  <si>
    <t>Relative rubric built-in formula and delta (sub is constant) - mistake</t>
  </si>
  <si>
    <t>Relative rubric built-in formula and delta (sub is formula)</t>
  </si>
  <si>
    <t>T-Relative-BuitinFormula-Delta-SubFormula</t>
  </si>
  <si>
    <t>Rel5</t>
  </si>
  <si>
    <t>Rel6</t>
  </si>
  <si>
    <t>Relative rubric with prereq</t>
  </si>
  <si>
    <t>T-Relative-Prereq</t>
  </si>
  <si>
    <t>Rel7</t>
  </si>
  <si>
    <t>Relative rubric with prereq - mistake in prereq</t>
  </si>
  <si>
    <t>T-Relative-Prereq-Mistake-BadPrereq</t>
  </si>
  <si>
    <t>Rel8</t>
  </si>
  <si>
    <t>C17</t>
  </si>
  <si>
    <t xml:space="preserve">Relative rubric with alt cell - orig cell mistake but alt cell correct </t>
  </si>
  <si>
    <t>T-Relative-AltCell-FormulaAltCellCorrect</t>
  </si>
  <si>
    <t>Rel9</t>
  </si>
  <si>
    <t xml:space="preserve">Relative rubric with alt cell - no correct cell </t>
  </si>
  <si>
    <t>T-Relative-AltCell-NoCellCorrect</t>
  </si>
  <si>
    <t>Rel10</t>
  </si>
  <si>
    <t>Relative rubric with delta - negative grading - mistake</t>
  </si>
  <si>
    <t>T-Relative-Negative-Delta-Mistake</t>
  </si>
  <si>
    <t>Rel11</t>
  </si>
  <si>
    <t xml:space="preserve">Relative rubric with delta - negative grading </t>
  </si>
  <si>
    <t>T-Relative-Negative-Delta</t>
  </si>
  <si>
    <t>T-Relative-SubFormula</t>
  </si>
  <si>
    <t>Relative rubric (sub is formula)</t>
  </si>
  <si>
    <t>Reative rubric with  delta</t>
  </si>
  <si>
    <t>T-Relative-Delta</t>
  </si>
  <si>
    <t>T-Relative-AltCell-ConstAltCellCorrect</t>
  </si>
  <si>
    <t>Alt cells don't seem to be working with relative rubric type when they contain a constant!</t>
  </si>
  <si>
    <t>Alt cells don't seem to be working with relative rubric type when they contain a formula!</t>
  </si>
  <si>
    <t>Rel12</t>
  </si>
  <si>
    <t>Rel13</t>
  </si>
  <si>
    <t>Rel14</t>
  </si>
  <si>
    <t>Rel15</t>
  </si>
  <si>
    <t>Rel16</t>
  </si>
  <si>
    <t>T-Relative-GreaterThanEqual</t>
  </si>
  <si>
    <t>Ooops - greater-than-equal causes a syntax error!</t>
  </si>
  <si>
    <t>REMOVED</t>
  </si>
  <si>
    <t>Formula rubric plain</t>
  </si>
  <si>
    <t>Purpose: Formula rubric type converts the Excel formulas in submission and key files to Python equivalents and symbolically determines whether the two formulas are mathematically the same.</t>
  </si>
  <si>
    <t>T-Formula-Plain</t>
  </si>
  <si>
    <t>Formula rubric negative grading</t>
  </si>
  <si>
    <t>T-Formula-Negative</t>
  </si>
  <si>
    <t>Formula rubric - mistake</t>
  </si>
  <si>
    <t>T-Formula-Mistake</t>
  </si>
  <si>
    <t>Formula rubric negative grading - mistake</t>
  </si>
  <si>
    <t>T-Formula-Negative-Mistake</t>
  </si>
  <si>
    <t>Formula1</t>
  </si>
  <si>
    <t>Formula2</t>
  </si>
  <si>
    <t>Formula3</t>
  </si>
  <si>
    <t>Formula4</t>
  </si>
  <si>
    <t>RFormula</t>
  </si>
  <si>
    <t>Formula rubric with multi-prereq</t>
  </si>
  <si>
    <t>Formula rubric with multi-prereq - mistake in prereq</t>
  </si>
  <si>
    <t>T-Formula-MultiPrereqs</t>
  </si>
  <si>
    <t>Century built-in formula</t>
  </si>
  <si>
    <t>Formula5</t>
  </si>
  <si>
    <t>Formula6</t>
  </si>
  <si>
    <t>T-Formula-Plain-Mistake</t>
  </si>
  <si>
    <t>Cell should have been graded as incorrect with zero score!</t>
  </si>
  <si>
    <t>Formula rubric plain - mistake</t>
  </si>
  <si>
    <t>Minimum work disabled</t>
  </si>
  <si>
    <t>Note</t>
  </si>
  <si>
    <t>Cell should have been graded correct with positive score!</t>
  </si>
  <si>
    <t>C6</t>
  </si>
  <si>
    <t>C9</t>
  </si>
  <si>
    <t>Formula7</t>
  </si>
  <si>
    <t>Formula rubric with multi-prereq - mistake in all prereqs</t>
  </si>
  <si>
    <t>Formula8</t>
  </si>
  <si>
    <t>C12</t>
  </si>
  <si>
    <t>Formula rubric with builtin formula</t>
  </si>
  <si>
    <t>Formula9</t>
  </si>
  <si>
    <t>T-Formula-Builtin-MOD</t>
  </si>
  <si>
    <t>T-Formula-Builtin-MAX</t>
  </si>
  <si>
    <t>T-Formula-Builtin-SUM</t>
  </si>
  <si>
    <t>Sum of years</t>
  </si>
  <si>
    <t>Max of years and some</t>
  </si>
  <si>
    <t>Formula10</t>
  </si>
  <si>
    <t>Formula11</t>
  </si>
  <si>
    <t>T-Formula-MultiPrereqs-PrereqMistake</t>
  </si>
  <si>
    <t>T-Formula-MultiPrereqs-AllPrereqsMistake</t>
  </si>
  <si>
    <t>Formula rubric with score 0</t>
  </si>
  <si>
    <t>T-Formula-Zero-Score</t>
  </si>
  <si>
    <t>B18</t>
  </si>
  <si>
    <t>Formula rubric with a constant sub - mistake</t>
  </si>
  <si>
    <t>C16</t>
  </si>
  <si>
    <t>Sum of centuries</t>
  </si>
  <si>
    <t>T-Formula-ConstantSub-Mistake</t>
  </si>
  <si>
    <t>Although the values are correct, this cell should have a zero score because the submission cell has a constant!</t>
  </si>
  <si>
    <t>Formula12</t>
  </si>
  <si>
    <t>Formula rubric with prereq</t>
  </si>
  <si>
    <t>T-Formula-Prereq</t>
  </si>
  <si>
    <t>Incorrect/Different  in Sub</t>
  </si>
  <si>
    <t>T-Formula-AltCell</t>
  </si>
  <si>
    <t>B20</t>
  </si>
  <si>
    <t>B22</t>
  </si>
  <si>
    <t>C26</t>
  </si>
  <si>
    <t>Formula rubric with built-in formula</t>
  </si>
  <si>
    <t>C31</t>
  </si>
  <si>
    <t>T-Formula-Builtin-ROUNDUP</t>
  </si>
  <si>
    <t xml:space="preserve">Hmmm. We didn't expect the ROUNDUP Excel builtin function to be handled ok in the formula rubric! </t>
  </si>
  <si>
    <t>Formula13</t>
  </si>
  <si>
    <t>Formula14</t>
  </si>
  <si>
    <t>Formula15</t>
  </si>
  <si>
    <t>Formula16</t>
  </si>
  <si>
    <t>Formula17</t>
  </si>
  <si>
    <t>Formula18</t>
  </si>
  <si>
    <t>Formula19</t>
  </si>
  <si>
    <t>Formula20</t>
  </si>
  <si>
    <t>Formula21</t>
  </si>
  <si>
    <t>C28</t>
  </si>
  <si>
    <t>Formula rubric</t>
  </si>
  <si>
    <t>Formula22</t>
  </si>
  <si>
    <t>Simple Alt Cells Tests</t>
  </si>
  <si>
    <t>Alt Cell 1</t>
  </si>
  <si>
    <t>Alt Cell 2</t>
  </si>
  <si>
    <t>Alt Cell 3</t>
  </si>
  <si>
    <t>Data1</t>
  </si>
  <si>
    <t>Data2</t>
  </si>
  <si>
    <t>Original1</t>
  </si>
  <si>
    <t>Original2</t>
  </si>
  <si>
    <t>Original3</t>
  </si>
  <si>
    <t>C36</t>
  </si>
  <si>
    <t>C37</t>
  </si>
  <si>
    <t>C38</t>
  </si>
  <si>
    <t>Formula23</t>
  </si>
  <si>
    <t>Formula24</t>
  </si>
  <si>
    <t>Formula25</t>
  </si>
  <si>
    <t>Original4</t>
  </si>
  <si>
    <t>C42</t>
  </si>
  <si>
    <t>Formula26</t>
  </si>
  <si>
    <t>Formula rubric with alt cell - sub matches orig cell formula</t>
  </si>
  <si>
    <t>T-Formula-AltCell-OrigMatch</t>
  </si>
  <si>
    <t>Cell should have been graded correct with alt cell -  matches original formula!</t>
  </si>
  <si>
    <t>Formula rubric with alt cell - sub matches alt cell formula</t>
  </si>
  <si>
    <t>T-Formula-AltCell-AltMatches</t>
  </si>
  <si>
    <t>Cell should have been graded correct with alt cell - matches alt cell formula!</t>
  </si>
  <si>
    <t>Cell should have been graded correct with alt cell - matches one of the alt cells formula!</t>
  </si>
  <si>
    <t>Formula rubric with alt cells - no formula matches</t>
  </si>
  <si>
    <t>T-Formula-MultAltCells-NoMatch</t>
  </si>
  <si>
    <t>Cell should have been graded incorrect with alt cell - no matches found for the sub formula!</t>
  </si>
  <si>
    <t>Formula rubric with two alt cells - sub matches one alt cell formula</t>
  </si>
  <si>
    <t>T-Formula-TwoAltCells-OneAltMatches</t>
  </si>
  <si>
    <t>T-Formula-ThreeAltCells-OneAltMatches</t>
  </si>
  <si>
    <t>Formula rubric with multiple alt cells - sub matches one alt cell formula</t>
  </si>
  <si>
    <t xml:space="preserve">Formula rubric with one alt cells - matches alt cell  </t>
  </si>
  <si>
    <t xml:space="preserve">Formula rubric with two alt cells - matches one alt cell  </t>
  </si>
  <si>
    <t xml:space="preserve">Formula rubric with three alt cells - matches one alt cell </t>
  </si>
  <si>
    <t>T-Formula-1AltCell-Match</t>
  </si>
  <si>
    <t>T-Formula-2AltCells-Match</t>
  </si>
  <si>
    <t>T-Formula-3AltCells-Match</t>
  </si>
  <si>
    <t>T-Formula-3AltCells-OrigAnd2AltMatches</t>
  </si>
  <si>
    <t>Formula rubric with three alt cells - orig and one alt cell are equivalent - check double score in this case</t>
  </si>
  <si>
    <t xml:space="preserve">BUG: Check the score: when two cells have equivalent formulas, score doubles ! </t>
  </si>
  <si>
    <t>Cell should have been graded correct with alt cell - orig cell matches!</t>
  </si>
  <si>
    <t>T-Constant-AltCell-OrigMatch</t>
  </si>
  <si>
    <t>Constant rubric with alt cell -  sub cell matches original key cell</t>
  </si>
  <si>
    <t>Constant rubric with alt cell - sub cell matches alt cell</t>
  </si>
  <si>
    <t>T-Constant-AltCell-AltCellMatch</t>
  </si>
  <si>
    <t>Constant rubric with alt cells - no match</t>
  </si>
  <si>
    <t>T-Constant-AltCell-AllCellsNoMatch</t>
  </si>
  <si>
    <t>Cell should have been graded incorrect with alt cell - neither orig nor alt cell matches!</t>
  </si>
  <si>
    <t>Cell should have been graded correct with alt cell - alt cell matches, but not the orig!</t>
  </si>
  <si>
    <t>Constant rubric with mult alt cells - one alt cell matches</t>
  </si>
  <si>
    <t>T-Constant-MultiAltCells-OneAltCellMatch</t>
  </si>
  <si>
    <t>Constant rubric with alt cell - alt cell and orig cell the same</t>
  </si>
  <si>
    <t>Const14</t>
  </si>
  <si>
    <t>Cell should have been graded correct with alt cell - orig cell correct and matches alt cell too! Possible POSSIBLE BUG - test made to fail to force checking double score when orig and alt cell have the same value!</t>
  </si>
  <si>
    <t>T-Constant-AltCell-BothMatch-CheckDblScore-FocedToFAIL</t>
  </si>
  <si>
    <t>Constnat rubric with alt cells and delta - one alt cell matches</t>
  </si>
  <si>
    <t>T-Constant-MultiAltCells-Delta-OneAltCellMatch</t>
  </si>
  <si>
    <t>Const15</t>
  </si>
  <si>
    <t>Cell should have been graded correct  with alt cell - one alt cell matches with delta!</t>
  </si>
  <si>
    <t>Cell should have been graded correct  with alt cells - one alt cell matches!</t>
  </si>
  <si>
    <t>Relative rubric for boolean formula with smaller-than-equal</t>
  </si>
  <si>
    <t xml:space="preserve">Relative rubric with alt cell - orig cell mistake but consntant alt cell correct </t>
  </si>
  <si>
    <t>Check rubric with  result having a formula</t>
  </si>
  <si>
    <t>Check rubric built-in formula with result cell (constant) and delta</t>
  </si>
  <si>
    <t>Check rubric doesn't contain a formula that can be evaluated</t>
  </si>
  <si>
    <t>C29</t>
  </si>
  <si>
    <t>Check rubric needs formula: When an alt cell doesn't contain a formula, check rubric should grade the cell as incorrect!</t>
  </si>
  <si>
    <t>Check rubric needs a formula: When the cell doesn't contain a formula, check rubric should grade the cell as incorrect!</t>
  </si>
  <si>
    <t>T-Check-NotAFormula-Invalid</t>
  </si>
  <si>
    <t>T-Check-AltCell-AltCell-Invalid</t>
  </si>
  <si>
    <t>Check17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</si>
</sst>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9" x14ac:knownFonts="1">
    <font>
      <sz val="12"/>
      <color theme="1"/>
      <name val="Calibri"/>
      <family val="2"/>
      <scheme val="minor"/>
    </font>
    <font>
      <sz val="10"/>
      <color rgb="FF000000"/>
      <name val="Tahoma"/>
      <family val="2"/>
    </font>
    <font>
      <sz val="10"/>
      <color rgb="FF000000"/>
      <name val="Calibri"/>
      <family val="2"/>
    </font>
    <font>
      <sz val="18"/>
      <color rgb="FF000000"/>
      <name val="Calibri"/>
      <family val="2"/>
    </font>
    <font>
      <sz val="4"/>
      <color rgb="FF000000"/>
      <name val="Calibri"/>
      <family val="2"/>
    </font>
    <font>
      <sz val="12"/>
      <color rgb="FF000000"/>
      <name val="Calibri"/>
      <family val="2"/>
      <charset val="1"/>
    </font>
    <font>
      <sz val="10"/>
      <color rgb="FF000000"/>
      <name val="Tahoma"/>
      <family val="2"/>
      <charset val="1"/>
    </font>
    <font>
      <sz val="8"/>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cellStyleXfs>
  <cellXfs count="11">
    <xf numFmtId="0" fontId="0" fillId="0" borderId="0" xfId="0"/>
    <xf numFmtId="0" fontId="5" fillId="0" borderId="0" xfId="1"/>
    <xf numFmtId="0" fontId="0" fillId="0" borderId="0" xfId="0" applyAlignment="1">
      <alignment horizontal="right"/>
    </xf>
    <xf numFmtId="0" fontId="8" fillId="0" borderId="0" xfId="0" applyFont="1" applyAlignment="1">
      <alignment horizontal="right"/>
    </xf>
    <xf numFmtId="164" fontId="0" fillId="0" borderId="0" xfId="0" applyNumberFormat="1" applyAlignment="1">
      <alignment horizontal="right"/>
    </xf>
    <xf numFmtId="164" fontId="0" fillId="0" borderId="0" xfId="0" applyNumberFormat="1"/>
    <xf numFmtId="0" fontId="8" fillId="0" borderId="0" xfId="0" applyFont="1"/>
    <xf numFmtId="165" fontId="0" fillId="0" borderId="0" xfId="0" applyNumberFormat="1"/>
    <xf numFmtId="0" fontId="8" fillId="0" borderId="0" xfId="0" applyFont="1" applyAlignment="1">
      <alignment horizontal="right" wrapText="1"/>
    </xf>
    <xf numFmtId="0" fontId="0" fillId="0" borderId="0" xfId="0" applyAlignment="1">
      <alignment horizontal="left" vertical="center"/>
    </xf>
    <xf numFmtId="0" fontId="0" fillId="0" borderId="0" xfId="0" applyAlignment="1">
      <alignment wrapText="1"/>
    </xf>
  </cellXfs>
  <cellStyles count="2">
    <cellStyle name="Normal" xfId="0" builtinId="0"/>
    <cellStyle name="Normal 2" xfId="1" xr:uid="{8AB4C2DC-4F00-4006-B77E-469F6B76EDE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B2A36-CAF8-2349-917C-6D8074132DA3}">
  <dimension ref="A1:E5"/>
  <sheetViews>
    <sheetView workbookViewId="0">
      <selection activeCell="F11" sqref="F11"/>
    </sheetView>
  </sheetViews>
  <sheetFormatPr baseColWidth="10" defaultColWidth="11.1640625" defaultRowHeight="16" x14ac:dyDescent="0.2"/>
  <cols>
    <col min="2" max="2" width="14.33203125" customWidth="1"/>
    <col min="4" max="4" width="32.33203125" customWidth="1"/>
  </cols>
  <sheetData>
    <row r="1" spans="1:5" x14ac:dyDescent="0.2">
      <c r="A1" t="s">
        <v>0</v>
      </c>
      <c r="B1" t="s">
        <v>63</v>
      </c>
      <c r="C1" t="s">
        <v>64</v>
      </c>
      <c r="D1" t="s">
        <v>57</v>
      </c>
      <c r="E1" t="s">
        <v>276</v>
      </c>
    </row>
    <row r="2" spans="1:5" x14ac:dyDescent="0.2">
      <c r="A2">
        <v>1</v>
      </c>
      <c r="B2" t="s">
        <v>119</v>
      </c>
      <c r="C2">
        <v>1</v>
      </c>
      <c r="D2" t="s">
        <v>118</v>
      </c>
    </row>
    <row r="3" spans="1:5" x14ac:dyDescent="0.2">
      <c r="A3">
        <v>2</v>
      </c>
      <c r="B3" t="s">
        <v>265</v>
      </c>
      <c r="C3">
        <v>-100</v>
      </c>
      <c r="E3" t="s">
        <v>275</v>
      </c>
    </row>
    <row r="4" spans="1:5" x14ac:dyDescent="0.2">
      <c r="A4">
        <v>2</v>
      </c>
      <c r="B4" t="s">
        <v>200</v>
      </c>
      <c r="C4">
        <v>1</v>
      </c>
      <c r="D4" t="s">
        <v>118</v>
      </c>
    </row>
    <row r="5" spans="1:5" x14ac:dyDescent="0.2">
      <c r="A5">
        <v>3</v>
      </c>
      <c r="B5" t="s">
        <v>170</v>
      </c>
      <c r="C5">
        <v>1</v>
      </c>
      <c r="D5" t="s">
        <v>118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D290E-9ED5-490F-8FA5-D7E745EE5395}">
  <dimension ref="A1:C10"/>
  <sheetViews>
    <sheetView zoomScaleNormal="100" workbookViewId="0">
      <selection activeCell="M15" sqref="M15"/>
    </sheetView>
  </sheetViews>
  <sheetFormatPr baseColWidth="10" defaultColWidth="8.6640625" defaultRowHeight="16" x14ac:dyDescent="0.2"/>
  <cols>
    <col min="1" max="16384" width="8.6640625" style="1"/>
  </cols>
  <sheetData>
    <row r="1" spans="1:3" x14ac:dyDescent="0.2">
      <c r="A1" s="1" t="s">
        <v>0</v>
      </c>
      <c r="B1" s="1" t="s">
        <v>13</v>
      </c>
    </row>
    <row r="2" spans="1:3" x14ac:dyDescent="0.2">
      <c r="A2" s="1">
        <v>1</v>
      </c>
      <c r="B2" s="1" t="s">
        <v>14</v>
      </c>
      <c r="C2" s="1" t="s">
        <v>21</v>
      </c>
    </row>
    <row r="3" spans="1:3" x14ac:dyDescent="0.2">
      <c r="A3" s="1">
        <v>2</v>
      </c>
      <c r="B3" s="1" t="s">
        <v>15</v>
      </c>
    </row>
    <row r="4" spans="1:3" x14ac:dyDescent="0.2">
      <c r="A4" s="1">
        <v>3</v>
      </c>
      <c r="B4" s="1" t="s">
        <v>16</v>
      </c>
    </row>
    <row r="5" spans="1:3" x14ac:dyDescent="0.2">
      <c r="A5" s="1">
        <v>4</v>
      </c>
      <c r="B5" s="1" t="s">
        <v>18</v>
      </c>
    </row>
    <row r="6" spans="1:3" x14ac:dyDescent="0.2">
      <c r="A6" s="1">
        <v>5</v>
      </c>
      <c r="B6" s="1" t="s">
        <v>19</v>
      </c>
    </row>
    <row r="7" spans="1:3" x14ac:dyDescent="0.2">
      <c r="A7" s="1">
        <v>6</v>
      </c>
      <c r="B7" s="1" t="s">
        <v>20</v>
      </c>
    </row>
    <row r="8" spans="1:3" x14ac:dyDescent="0.2">
      <c r="A8" s="1">
        <v>7</v>
      </c>
      <c r="B8" s="1" t="s">
        <v>24</v>
      </c>
    </row>
    <row r="9" spans="1:3" x14ac:dyDescent="0.2">
      <c r="A9" s="1">
        <v>8</v>
      </c>
      <c r="B9" s="1" t="s">
        <v>26</v>
      </c>
    </row>
    <row r="10" spans="1:3" x14ac:dyDescent="0.2">
      <c r="A10" s="1">
        <v>9</v>
      </c>
      <c r="B10" s="1" t="s">
        <v>45</v>
      </c>
    </row>
  </sheetData>
  <phoneticPr fontId="7" type="noConversion"/>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Roman,Regular"&amp;A</oddHeader>
    <oddFooter>&amp;C&amp;"Times New Roman,Regular"Page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B6745-E38C-48B8-BF02-AA99A147A5ED}">
  <dimension ref="A1:E13"/>
  <sheetViews>
    <sheetView zoomScaleNormal="100" workbookViewId="0">
      <selection activeCell="B12" sqref="B12"/>
    </sheetView>
  </sheetViews>
  <sheetFormatPr baseColWidth="10" defaultColWidth="8.6640625" defaultRowHeight="16" x14ac:dyDescent="0.2"/>
  <cols>
    <col min="1" max="16384" width="8.6640625" style="1"/>
  </cols>
  <sheetData>
    <row r="1" spans="1:5" x14ac:dyDescent="0.2">
      <c r="A1" s="1" t="s">
        <v>1</v>
      </c>
      <c r="B1" s="1" t="s">
        <v>2</v>
      </c>
      <c r="E1" s="1" t="s">
        <v>6</v>
      </c>
    </row>
    <row r="2" spans="1:5" x14ac:dyDescent="0.2">
      <c r="A2" s="1" t="s">
        <v>3</v>
      </c>
      <c r="B2" s="1">
        <v>2020</v>
      </c>
      <c r="E2" s="1" t="s">
        <v>22</v>
      </c>
    </row>
    <row r="3" spans="1:5" x14ac:dyDescent="0.2">
      <c r="A3" s="1" t="s">
        <v>4</v>
      </c>
      <c r="B3" s="1">
        <f>B2 / 10</f>
        <v>202</v>
      </c>
    </row>
    <row r="4" spans="1:5" x14ac:dyDescent="0.2">
      <c r="A4" s="1" t="s">
        <v>5</v>
      </c>
      <c r="B4" s="1">
        <f>ROUNDUP(B2 / 100, 0)</f>
        <v>21</v>
      </c>
    </row>
    <row r="6" spans="1:5" x14ac:dyDescent="0.2">
      <c r="A6" s="1" t="s">
        <v>7</v>
      </c>
      <c r="B6" s="1">
        <v>1000</v>
      </c>
    </row>
    <row r="7" spans="1:5" x14ac:dyDescent="0.2">
      <c r="A7" s="1" t="s">
        <v>8</v>
      </c>
      <c r="B7" s="1">
        <f>B6 / 1000</f>
        <v>1</v>
      </c>
    </row>
    <row r="8" spans="1:5" x14ac:dyDescent="0.2">
      <c r="A8" s="1" t="s">
        <v>9</v>
      </c>
      <c r="B8" s="1">
        <f>B6 * 3.28084</f>
        <v>3280.84</v>
      </c>
      <c r="E8" s="1" t="s">
        <v>11</v>
      </c>
    </row>
    <row r="9" spans="1:5" x14ac:dyDescent="0.2">
      <c r="A9" s="1" t="s">
        <v>10</v>
      </c>
      <c r="B9" s="1">
        <f>B6 * 39.3701</f>
        <v>39370.1</v>
      </c>
      <c r="E9" s="1" t="s">
        <v>12</v>
      </c>
    </row>
    <row r="10" spans="1:5" x14ac:dyDescent="0.2">
      <c r="C10" s="1">
        <f>B6 * 39.37</f>
        <v>39370</v>
      </c>
    </row>
    <row r="11" spans="1:5" x14ac:dyDescent="0.2">
      <c r="A11" s="1" t="s">
        <v>23</v>
      </c>
      <c r="B11" s="1">
        <f>SUM(B2:B4)</f>
        <v>2243</v>
      </c>
    </row>
    <row r="12" spans="1:5" x14ac:dyDescent="0.2">
      <c r="A12" s="1" t="s">
        <v>25</v>
      </c>
      <c r="B12" s="1">
        <f>SUM(B2:B4) + 2</f>
        <v>2245</v>
      </c>
    </row>
    <row r="13" spans="1:5" x14ac:dyDescent="0.2">
      <c r="A13" s="1" t="s">
        <v>56</v>
      </c>
      <c r="B13" s="1">
        <f>SUM(B2:B4)</f>
        <v>2243</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Roman,Regular"&amp;A</oddHeader>
    <oddFooter>&amp;C&amp;"Times New Roman,Regular"Page &amp;P</oddFooter>
  </headerFooter>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F8006-805A-2247-9212-CACA8E8D41A6}">
  <dimension ref="A1:B9"/>
  <sheetViews>
    <sheetView workbookViewId="0">
      <selection activeCell="D7" sqref="D7"/>
    </sheetView>
  </sheetViews>
  <sheetFormatPr baseColWidth="10" defaultColWidth="11.1640625" defaultRowHeight="16" x14ac:dyDescent="0.2"/>
  <sheetData>
    <row r="1" spans="1:2" x14ac:dyDescent="0.2">
      <c r="A1" t="s">
        <v>0</v>
      </c>
      <c r="B1" t="s">
        <v>13</v>
      </c>
    </row>
    <row r="2" spans="1:2" x14ac:dyDescent="0.2">
      <c r="A2">
        <v>1</v>
      </c>
      <c r="B2" t="s">
        <v>28</v>
      </c>
    </row>
    <row r="3" spans="1:2" x14ac:dyDescent="0.2">
      <c r="A3">
        <v>2</v>
      </c>
      <c r="B3" t="s">
        <v>30</v>
      </c>
    </row>
    <row r="4" spans="1:2" x14ac:dyDescent="0.2">
      <c r="A4">
        <v>3</v>
      </c>
      <c r="B4" t="s">
        <v>32</v>
      </c>
    </row>
    <row r="5" spans="1:2" x14ac:dyDescent="0.2">
      <c r="A5">
        <v>4</v>
      </c>
      <c r="B5" t="s">
        <v>33</v>
      </c>
    </row>
    <row r="6" spans="1:2" x14ac:dyDescent="0.2">
      <c r="A6">
        <v>5</v>
      </c>
      <c r="B6" t="s">
        <v>31</v>
      </c>
    </row>
    <row r="7" spans="1:2" x14ac:dyDescent="0.2">
      <c r="A7">
        <v>6</v>
      </c>
      <c r="B7" t="s">
        <v>50</v>
      </c>
    </row>
    <row r="8" spans="1:2" x14ac:dyDescent="0.2">
      <c r="A8">
        <v>7</v>
      </c>
      <c r="B8" t="s">
        <v>51</v>
      </c>
    </row>
    <row r="9" spans="1:2" x14ac:dyDescent="0.2">
      <c r="A9">
        <v>8</v>
      </c>
      <c r="B9" t="s">
        <v>52</v>
      </c>
    </row>
  </sheetData>
  <phoneticPr fontId="7"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2EB7E-182E-C148-9132-E2AAE2C42630}">
  <dimension ref="A1:F10"/>
  <sheetViews>
    <sheetView workbookViewId="0">
      <selection activeCell="K7" sqref="K7"/>
    </sheetView>
  </sheetViews>
  <sheetFormatPr baseColWidth="10" defaultColWidth="11.1640625" defaultRowHeight="16" x14ac:dyDescent="0.2"/>
  <sheetData>
    <row r="1" spans="1:6" x14ac:dyDescent="0.2">
      <c r="A1" t="s">
        <v>27</v>
      </c>
    </row>
    <row r="2" spans="1:6" x14ac:dyDescent="0.2">
      <c r="A2">
        <f t="shared" ref="A2:A9" si="0">B2+C2</f>
        <v>300</v>
      </c>
      <c r="B2">
        <v>100</v>
      </c>
      <c r="C2">
        <v>200</v>
      </c>
      <c r="D2" t="s">
        <v>36</v>
      </c>
    </row>
    <row r="3" spans="1:6" x14ac:dyDescent="0.2">
      <c r="A3">
        <f t="shared" si="0"/>
        <v>300</v>
      </c>
      <c r="B3">
        <v>100</v>
      </c>
      <c r="C3">
        <v>200</v>
      </c>
      <c r="D3" t="s">
        <v>29</v>
      </c>
    </row>
    <row r="4" spans="1:6" x14ac:dyDescent="0.2">
      <c r="A4">
        <f t="shared" si="0"/>
        <v>300</v>
      </c>
      <c r="B4">
        <v>100</v>
      </c>
      <c r="C4">
        <v>200</v>
      </c>
      <c r="D4" t="s">
        <v>35</v>
      </c>
    </row>
    <row r="5" spans="1:6" x14ac:dyDescent="0.2">
      <c r="A5">
        <f t="shared" si="0"/>
        <v>300</v>
      </c>
      <c r="B5">
        <v>100</v>
      </c>
      <c r="C5">
        <v>200</v>
      </c>
      <c r="D5" t="s">
        <v>34</v>
      </c>
    </row>
    <row r="6" spans="1:6" x14ac:dyDescent="0.2">
      <c r="A6">
        <f t="shared" si="0"/>
        <v>300</v>
      </c>
      <c r="B6">
        <v>100</v>
      </c>
      <c r="C6">
        <v>200</v>
      </c>
      <c r="D6" t="s">
        <v>35</v>
      </c>
    </row>
    <row r="7" spans="1:6" x14ac:dyDescent="0.2">
      <c r="A7">
        <f t="shared" si="0"/>
        <v>300</v>
      </c>
      <c r="B7">
        <v>100</v>
      </c>
      <c r="C7">
        <v>200</v>
      </c>
      <c r="D7" t="s">
        <v>53</v>
      </c>
    </row>
    <row r="8" spans="1:6" x14ac:dyDescent="0.2">
      <c r="A8">
        <f t="shared" si="0"/>
        <v>300</v>
      </c>
      <c r="B8">
        <v>100</v>
      </c>
      <c r="C8">
        <v>200</v>
      </c>
      <c r="D8" t="s">
        <v>55</v>
      </c>
    </row>
    <row r="9" spans="1:6" x14ac:dyDescent="0.2">
      <c r="A9">
        <f t="shared" si="0"/>
        <v>300</v>
      </c>
      <c r="B9">
        <v>100</v>
      </c>
      <c r="C9">
        <v>200</v>
      </c>
      <c r="D9" t="s">
        <v>54</v>
      </c>
    </row>
    <row r="10" spans="1:6" x14ac:dyDescent="0.2">
      <c r="F10">
        <v>8888</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A357A-6CDE-4282-82FA-65A3D99EA38A}">
  <dimension ref="A1:B5"/>
  <sheetViews>
    <sheetView workbookViewId="0">
      <selection activeCell="B5" sqref="B5"/>
    </sheetView>
  </sheetViews>
  <sheetFormatPr baseColWidth="10" defaultColWidth="11.1640625" defaultRowHeight="16" x14ac:dyDescent="0.2"/>
  <sheetData>
    <row r="1" spans="1:2" x14ac:dyDescent="0.2">
      <c r="A1" t="s">
        <v>0</v>
      </c>
      <c r="B1" t="s">
        <v>13</v>
      </c>
    </row>
    <row r="2" spans="1:2" x14ac:dyDescent="0.2">
      <c r="A2">
        <v>1</v>
      </c>
      <c r="B2" t="s">
        <v>43</v>
      </c>
    </row>
    <row r="3" spans="1:2" x14ac:dyDescent="0.2">
      <c r="A3">
        <v>2</v>
      </c>
      <c r="B3" t="s">
        <v>20</v>
      </c>
    </row>
    <row r="4" spans="1:2" x14ac:dyDescent="0.2">
      <c r="A4">
        <v>3</v>
      </c>
      <c r="B4" t="s">
        <v>42</v>
      </c>
    </row>
    <row r="5" spans="1:2" x14ac:dyDescent="0.2">
      <c r="A5">
        <v>4</v>
      </c>
      <c r="B5" t="s">
        <v>26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DD034-B648-46D5-BADB-A1FE81998501}">
  <dimension ref="A1:E12"/>
  <sheetViews>
    <sheetView zoomScale="115" zoomScaleNormal="115" workbookViewId="0">
      <selection activeCell="D5" sqref="D5"/>
    </sheetView>
  </sheetViews>
  <sheetFormatPr baseColWidth="10" defaultColWidth="11.1640625" defaultRowHeight="16" x14ac:dyDescent="0.2"/>
  <cols>
    <col min="1" max="1" width="15.1640625" customWidth="1"/>
  </cols>
  <sheetData>
    <row r="1" spans="1:5" x14ac:dyDescent="0.2">
      <c r="A1" t="s">
        <v>1</v>
      </c>
      <c r="B1" t="s">
        <v>2</v>
      </c>
      <c r="E1" t="s">
        <v>6</v>
      </c>
    </row>
    <row r="2" spans="1:5" x14ac:dyDescent="0.2">
      <c r="A2" t="s">
        <v>3</v>
      </c>
      <c r="B2">
        <v>2020</v>
      </c>
      <c r="E2" t="s">
        <v>41</v>
      </c>
    </row>
    <row r="3" spans="1:5" x14ac:dyDescent="0.2">
      <c r="A3" t="s">
        <v>4</v>
      </c>
      <c r="B3">
        <f>B2 / 10</f>
        <v>202</v>
      </c>
    </row>
    <row r="4" spans="1:5" x14ac:dyDescent="0.2">
      <c r="A4" t="s">
        <v>40</v>
      </c>
      <c r="B4">
        <v>0</v>
      </c>
    </row>
    <row r="5" spans="1:5" x14ac:dyDescent="0.2">
      <c r="A5" t="s">
        <v>5</v>
      </c>
      <c r="B5">
        <f xml:space="preserve">  ROUNDUP(B2 / 100, B4)</f>
        <v>21</v>
      </c>
      <c r="E5" t="s">
        <v>39</v>
      </c>
    </row>
    <row r="7" spans="1:5" x14ac:dyDescent="0.2">
      <c r="A7" t="s">
        <v>7</v>
      </c>
      <c r="B7">
        <v>1000</v>
      </c>
    </row>
    <row r="8" spans="1:5" x14ac:dyDescent="0.2">
      <c r="A8" t="s">
        <v>8</v>
      </c>
      <c r="B8">
        <f xml:space="preserve"> B7 / 1000</f>
        <v>1</v>
      </c>
    </row>
    <row r="9" spans="1:5" x14ac:dyDescent="0.2">
      <c r="A9" t="s">
        <v>9</v>
      </c>
      <c r="B9">
        <f>B7 * 3.28084</f>
        <v>3280.84</v>
      </c>
      <c r="E9" t="s">
        <v>38</v>
      </c>
    </row>
    <row r="10" spans="1:5" x14ac:dyDescent="0.2">
      <c r="A10" t="s">
        <v>10</v>
      </c>
      <c r="B10">
        <f>B7 * 39.3701</f>
        <v>39370.1</v>
      </c>
      <c r="E10" t="s">
        <v>37</v>
      </c>
    </row>
    <row r="11" spans="1:5" x14ac:dyDescent="0.2">
      <c r="C11">
        <f>B7 * 39.37</f>
        <v>39370</v>
      </c>
    </row>
    <row r="12" spans="1:5" x14ac:dyDescent="0.2">
      <c r="A12" t="s">
        <v>10</v>
      </c>
      <c r="B12">
        <f>B7 * 42</f>
        <v>42000</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F1359-036A-4304-A4D6-0DDC9CEE8050}">
  <dimension ref="A1:B10"/>
  <sheetViews>
    <sheetView zoomScale="213" zoomScaleNormal="213" workbookViewId="0">
      <selection activeCell="C10" sqref="C10"/>
    </sheetView>
  </sheetViews>
  <sheetFormatPr baseColWidth="10" defaultColWidth="11.1640625" defaultRowHeight="16" x14ac:dyDescent="0.2"/>
  <sheetData>
    <row r="1" spans="1:2" x14ac:dyDescent="0.2">
      <c r="A1" t="s">
        <v>0</v>
      </c>
      <c r="B1" t="s">
        <v>13</v>
      </c>
    </row>
    <row r="2" spans="1:2" x14ac:dyDescent="0.2">
      <c r="A2">
        <v>1</v>
      </c>
      <c r="B2" t="s">
        <v>14</v>
      </c>
    </row>
    <row r="3" spans="1:2" x14ac:dyDescent="0.2">
      <c r="A3">
        <v>2</v>
      </c>
      <c r="B3" t="s">
        <v>15</v>
      </c>
    </row>
    <row r="4" spans="1:2" x14ac:dyDescent="0.2">
      <c r="A4">
        <v>3</v>
      </c>
      <c r="B4" t="s">
        <v>16</v>
      </c>
    </row>
    <row r="5" spans="1:2" x14ac:dyDescent="0.2">
      <c r="A5">
        <v>4</v>
      </c>
      <c r="B5" t="s">
        <v>17</v>
      </c>
    </row>
    <row r="6" spans="1:2" x14ac:dyDescent="0.2">
      <c r="A6">
        <v>5</v>
      </c>
      <c r="B6" t="s">
        <v>18</v>
      </c>
    </row>
    <row r="7" spans="1:2" x14ac:dyDescent="0.2">
      <c r="A7">
        <v>6</v>
      </c>
      <c r="B7" t="s">
        <v>19</v>
      </c>
    </row>
    <row r="8" spans="1:2" x14ac:dyDescent="0.2">
      <c r="A8">
        <v>7</v>
      </c>
      <c r="B8" t="s">
        <v>20</v>
      </c>
    </row>
    <row r="9" spans="1:2" x14ac:dyDescent="0.2">
      <c r="A9">
        <v>8</v>
      </c>
      <c r="B9" t="s">
        <v>24</v>
      </c>
    </row>
    <row r="10" spans="1:2" x14ac:dyDescent="0.2">
      <c r="A10">
        <v>9</v>
      </c>
      <c r="B10" t="s">
        <v>26</v>
      </c>
    </row>
  </sheetData>
  <pageMargins left="0.7" right="0.7" top="0.75" bottom="0.75" header="0.3" footer="0.3"/>
  <pageSetup orientation="portrait" horizontalDpi="0" verticalDpi="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97689-B004-4F94-886D-BEFD12E23EE5}">
  <dimension ref="A1:E12"/>
  <sheetViews>
    <sheetView zoomScale="153" zoomScaleNormal="153" workbookViewId="0">
      <selection activeCell="B8" sqref="B8"/>
    </sheetView>
  </sheetViews>
  <sheetFormatPr baseColWidth="10" defaultColWidth="11.1640625" defaultRowHeight="16" x14ac:dyDescent="0.2"/>
  <cols>
    <col min="1" max="1" width="17.1640625" customWidth="1"/>
    <col min="2" max="2" width="16.6640625" customWidth="1"/>
  </cols>
  <sheetData>
    <row r="1" spans="1:5" x14ac:dyDescent="0.2">
      <c r="A1" t="s">
        <v>1</v>
      </c>
      <c r="B1" t="s">
        <v>2</v>
      </c>
      <c r="E1" t="s">
        <v>6</v>
      </c>
    </row>
    <row r="2" spans="1:5" x14ac:dyDescent="0.2">
      <c r="A2" t="s">
        <v>3</v>
      </c>
      <c r="B2">
        <v>2020</v>
      </c>
      <c r="E2" t="s">
        <v>22</v>
      </c>
    </row>
    <row r="3" spans="1:5" x14ac:dyDescent="0.2">
      <c r="A3" t="s">
        <v>4</v>
      </c>
      <c r="B3">
        <f>B2 / 10</f>
        <v>202</v>
      </c>
    </row>
    <row r="4" spans="1:5" x14ac:dyDescent="0.2">
      <c r="A4" t="s">
        <v>5</v>
      </c>
      <c r="B4">
        <f xml:space="preserve">  ROUNDUP(B2 / 100, 0)</f>
        <v>21</v>
      </c>
    </row>
    <row r="6" spans="1:5" x14ac:dyDescent="0.2">
      <c r="A6" t="s">
        <v>7</v>
      </c>
      <c r="B6">
        <v>1000</v>
      </c>
    </row>
    <row r="7" spans="1:5" x14ac:dyDescent="0.2">
      <c r="A7" t="s">
        <v>8</v>
      </c>
      <c r="B7">
        <f xml:space="preserve"> B6 / 1000</f>
        <v>1</v>
      </c>
    </row>
    <row r="8" spans="1:5" x14ac:dyDescent="0.2">
      <c r="A8" t="s">
        <v>9</v>
      </c>
      <c r="B8">
        <f>B6 * 3.28084</f>
        <v>3280.84</v>
      </c>
      <c r="E8" t="s">
        <v>11</v>
      </c>
    </row>
    <row r="9" spans="1:5" x14ac:dyDescent="0.2">
      <c r="A9" t="s">
        <v>10</v>
      </c>
      <c r="B9">
        <f>B6 * 39.3701</f>
        <v>39370.1</v>
      </c>
      <c r="E9" t="s">
        <v>12</v>
      </c>
    </row>
    <row r="10" spans="1:5" x14ac:dyDescent="0.2">
      <c r="C10">
        <f xml:space="preserve"> B6 * 39.37</f>
        <v>39370</v>
      </c>
    </row>
    <row r="11" spans="1:5" x14ac:dyDescent="0.2">
      <c r="A11" t="s">
        <v>46</v>
      </c>
      <c r="B11">
        <v>2020</v>
      </c>
    </row>
    <row r="12" spans="1:5" x14ac:dyDescent="0.2">
      <c r="A12" t="s">
        <v>44</v>
      </c>
      <c r="B12">
        <f>B11 / 10</f>
        <v>202</v>
      </c>
    </row>
  </sheetData>
  <pageMargins left="0.7" right="0.7" top="0.75" bottom="0.75" header="0.3" footer="0.3"/>
  <pageSetup orientation="portrait"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03586-2C0E-0748-80AF-98E299C769E5}">
  <dimension ref="A1:I22"/>
  <sheetViews>
    <sheetView topLeftCell="C4" zoomScale="130" zoomScaleNormal="130" workbookViewId="0">
      <selection activeCell="G22" sqref="G22"/>
    </sheetView>
  </sheetViews>
  <sheetFormatPr baseColWidth="10" defaultColWidth="11.1640625" defaultRowHeight="16" x14ac:dyDescent="0.2"/>
  <cols>
    <col min="1" max="1" width="17.1640625" customWidth="1"/>
    <col min="2" max="2" width="18.5" customWidth="1"/>
    <col min="3" max="3" width="18.1640625" customWidth="1"/>
    <col min="4" max="4" width="3.33203125" customWidth="1"/>
    <col min="5" max="5" width="54.6640625" customWidth="1"/>
    <col min="6" max="6" width="6.1640625" customWidth="1"/>
    <col min="7" max="7" width="49.5" bestFit="1" customWidth="1"/>
    <col min="8" max="8" width="14.1640625" bestFit="1" customWidth="1"/>
  </cols>
  <sheetData>
    <row r="1" spans="1:9" x14ac:dyDescent="0.2">
      <c r="A1" t="s">
        <v>122</v>
      </c>
    </row>
    <row r="2" spans="1:9" x14ac:dyDescent="0.2">
      <c r="A2" t="s">
        <v>78</v>
      </c>
    </row>
    <row r="4" spans="1:9" x14ac:dyDescent="0.2">
      <c r="A4" t="s">
        <v>1</v>
      </c>
      <c r="B4" s="2" t="s">
        <v>69</v>
      </c>
      <c r="C4" s="3" t="s">
        <v>68</v>
      </c>
      <c r="D4" s="2"/>
      <c r="E4" t="s">
        <v>6</v>
      </c>
      <c r="F4" t="s">
        <v>13</v>
      </c>
      <c r="G4" t="s">
        <v>58</v>
      </c>
      <c r="H4" t="s">
        <v>61</v>
      </c>
      <c r="I4" t="s">
        <v>62</v>
      </c>
    </row>
    <row r="5" spans="1:9" x14ac:dyDescent="0.2">
      <c r="A5" t="s">
        <v>3</v>
      </c>
      <c r="B5" s="2">
        <v>2020</v>
      </c>
      <c r="C5" s="2"/>
      <c r="D5" s="2"/>
      <c r="E5" t="s">
        <v>71</v>
      </c>
      <c r="F5" t="s">
        <v>43</v>
      </c>
      <c r="G5" t="s">
        <v>66</v>
      </c>
      <c r="H5" t="s">
        <v>59</v>
      </c>
      <c r="I5" t="s">
        <v>109</v>
      </c>
    </row>
    <row r="6" spans="1:9" x14ac:dyDescent="0.2">
      <c r="A6" t="s">
        <v>3</v>
      </c>
      <c r="B6" s="2">
        <v>2020</v>
      </c>
      <c r="C6" s="2"/>
      <c r="D6" s="2"/>
      <c r="E6" t="s">
        <v>79</v>
      </c>
      <c r="F6" t="s">
        <v>17</v>
      </c>
      <c r="G6" t="s">
        <v>80</v>
      </c>
      <c r="H6" t="s">
        <v>59</v>
      </c>
      <c r="I6" t="s">
        <v>110</v>
      </c>
    </row>
    <row r="7" spans="1:9" x14ac:dyDescent="0.2">
      <c r="A7" t="s">
        <v>4</v>
      </c>
      <c r="B7" s="2"/>
      <c r="C7" s="2">
        <f>B5/10</f>
        <v>202</v>
      </c>
      <c r="D7" s="2"/>
      <c r="E7" t="s">
        <v>84</v>
      </c>
      <c r="F7" t="s">
        <v>88</v>
      </c>
      <c r="G7" t="s">
        <v>67</v>
      </c>
      <c r="H7" t="s">
        <v>60</v>
      </c>
      <c r="I7" t="s">
        <v>108</v>
      </c>
    </row>
    <row r="8" spans="1:9" x14ac:dyDescent="0.2">
      <c r="A8" t="s">
        <v>4</v>
      </c>
      <c r="C8" s="2">
        <f>B6 / 10</f>
        <v>202</v>
      </c>
      <c r="D8" s="2"/>
      <c r="E8" t="s">
        <v>83</v>
      </c>
      <c r="F8" t="s">
        <v>89</v>
      </c>
      <c r="G8" t="s">
        <v>81</v>
      </c>
      <c r="H8" t="s">
        <v>60</v>
      </c>
      <c r="I8" t="s">
        <v>111</v>
      </c>
    </row>
    <row r="9" spans="1:9" x14ac:dyDescent="0.2">
      <c r="A9" t="s">
        <v>5</v>
      </c>
      <c r="B9" s="2">
        <f>ROUNDUP(B5 /100, 0)</f>
        <v>21</v>
      </c>
      <c r="C9" s="2"/>
      <c r="D9" s="2"/>
      <c r="E9" t="s">
        <v>77</v>
      </c>
      <c r="F9" t="s">
        <v>20</v>
      </c>
      <c r="G9" t="s">
        <v>87</v>
      </c>
      <c r="H9" t="s">
        <v>59</v>
      </c>
      <c r="I9" t="s">
        <v>112</v>
      </c>
    </row>
    <row r="10" spans="1:9" x14ac:dyDescent="0.2">
      <c r="A10" t="s">
        <v>82</v>
      </c>
      <c r="B10" s="2"/>
      <c r="C10" s="2">
        <f xml:space="preserve">  ROUNDUP(B5 /100, 0)</f>
        <v>21</v>
      </c>
      <c r="D10" s="2"/>
      <c r="E10" t="s">
        <v>85</v>
      </c>
      <c r="F10" t="s">
        <v>90</v>
      </c>
      <c r="G10" t="s">
        <v>86</v>
      </c>
      <c r="H10" t="s">
        <v>60</v>
      </c>
      <c r="I10" t="s">
        <v>113</v>
      </c>
    </row>
    <row r="11" spans="1:9" x14ac:dyDescent="0.2">
      <c r="B11" s="2"/>
      <c r="C11" s="2"/>
      <c r="D11" s="2"/>
    </row>
    <row r="12" spans="1:9" x14ac:dyDescent="0.2">
      <c r="A12" t="s">
        <v>7</v>
      </c>
      <c r="B12" s="2">
        <v>1000</v>
      </c>
      <c r="C12" s="2"/>
      <c r="D12" s="2"/>
      <c r="E12" t="s">
        <v>72</v>
      </c>
      <c r="F12" t="s">
        <v>26</v>
      </c>
      <c r="G12" t="s">
        <v>73</v>
      </c>
      <c r="H12" t="s">
        <v>59</v>
      </c>
      <c r="I12" t="s">
        <v>114</v>
      </c>
    </row>
    <row r="13" spans="1:9" x14ac:dyDescent="0.2">
      <c r="A13" t="s">
        <v>8</v>
      </c>
      <c r="B13" s="2">
        <f xml:space="preserve"> B12 / 1000</f>
        <v>1</v>
      </c>
      <c r="C13" s="2"/>
      <c r="D13" s="2"/>
      <c r="E13" t="s">
        <v>74</v>
      </c>
      <c r="F13" t="s">
        <v>45</v>
      </c>
      <c r="G13" t="s">
        <v>76</v>
      </c>
      <c r="H13" t="s">
        <v>59</v>
      </c>
      <c r="I13" t="s">
        <v>115</v>
      </c>
    </row>
    <row r="14" spans="1:9" x14ac:dyDescent="0.2">
      <c r="A14" t="s">
        <v>9</v>
      </c>
      <c r="B14" s="2">
        <f>B12*3.28084</f>
        <v>3280.84</v>
      </c>
      <c r="C14" s="2"/>
      <c r="D14" s="2"/>
      <c r="E14" t="s">
        <v>70</v>
      </c>
      <c r="F14" t="s">
        <v>47</v>
      </c>
      <c r="G14" t="s">
        <v>75</v>
      </c>
      <c r="H14" t="s">
        <v>59</v>
      </c>
      <c r="I14" t="s">
        <v>116</v>
      </c>
    </row>
    <row r="15" spans="1:9" x14ac:dyDescent="0.2">
      <c r="A15" t="s">
        <v>10</v>
      </c>
      <c r="B15" s="2">
        <f>B12*39.3701</f>
        <v>39370.1</v>
      </c>
      <c r="C15" s="2"/>
      <c r="D15" s="2"/>
      <c r="E15" t="s">
        <v>370</v>
      </c>
      <c r="F15" t="s">
        <v>48</v>
      </c>
      <c r="G15" t="s">
        <v>369</v>
      </c>
      <c r="H15" t="s">
        <v>59</v>
      </c>
      <c r="I15" t="s">
        <v>368</v>
      </c>
    </row>
    <row r="16" spans="1:9" x14ac:dyDescent="0.2">
      <c r="A16" t="s">
        <v>65</v>
      </c>
      <c r="B16" s="4">
        <f xml:space="preserve"> B12*39.37</f>
        <v>39370</v>
      </c>
      <c r="D16" s="2"/>
    </row>
    <row r="17" spans="1:9" x14ac:dyDescent="0.2">
      <c r="A17" t="s">
        <v>10</v>
      </c>
      <c r="B17" s="4">
        <f>B12*39.3701</f>
        <v>39370.1</v>
      </c>
      <c r="D17" s="2"/>
      <c r="E17" t="s">
        <v>379</v>
      </c>
      <c r="F17" t="s">
        <v>91</v>
      </c>
      <c r="G17" t="s">
        <v>382</v>
      </c>
      <c r="H17" t="s">
        <v>60</v>
      </c>
      <c r="I17" t="s">
        <v>381</v>
      </c>
    </row>
    <row r="18" spans="1:9" x14ac:dyDescent="0.2">
      <c r="A18" t="s">
        <v>65</v>
      </c>
      <c r="B18" s="5">
        <v>39370.1</v>
      </c>
    </row>
    <row r="19" spans="1:9" x14ac:dyDescent="0.2">
      <c r="A19" t="s">
        <v>10</v>
      </c>
      <c r="C19" s="4">
        <f>B12*39.3701</f>
        <v>39370.1</v>
      </c>
      <c r="E19" t="s">
        <v>371</v>
      </c>
      <c r="F19" s="5" t="s">
        <v>92</v>
      </c>
      <c r="G19" t="s">
        <v>372</v>
      </c>
      <c r="H19" t="s">
        <v>59</v>
      </c>
      <c r="I19" t="s">
        <v>376</v>
      </c>
    </row>
    <row r="20" spans="1:9" x14ac:dyDescent="0.2">
      <c r="A20" t="s">
        <v>10</v>
      </c>
      <c r="C20" s="4">
        <f>0</f>
        <v>0</v>
      </c>
      <c r="E20" t="s">
        <v>373</v>
      </c>
      <c r="F20" s="5" t="s">
        <v>93</v>
      </c>
      <c r="G20" t="s">
        <v>374</v>
      </c>
      <c r="H20" t="s">
        <v>60</v>
      </c>
      <c r="I20" t="s">
        <v>375</v>
      </c>
    </row>
    <row r="21" spans="1:9" x14ac:dyDescent="0.2">
      <c r="A21" t="s">
        <v>10</v>
      </c>
      <c r="B21" s="4">
        <f xml:space="preserve"> B12*39.37</f>
        <v>39370</v>
      </c>
      <c r="E21" t="s">
        <v>377</v>
      </c>
      <c r="F21" s="5" t="s">
        <v>94</v>
      </c>
      <c r="G21" t="s">
        <v>378</v>
      </c>
      <c r="H21" t="s">
        <v>59</v>
      </c>
      <c r="I21" t="s">
        <v>387</v>
      </c>
    </row>
    <row r="22" spans="1:9" x14ac:dyDescent="0.2">
      <c r="A22" t="s">
        <v>10</v>
      </c>
      <c r="B22" s="4">
        <f xml:space="preserve"> B12*39.37</f>
        <v>39370</v>
      </c>
      <c r="E22" t="s">
        <v>383</v>
      </c>
      <c r="F22" s="5" t="s">
        <v>309</v>
      </c>
      <c r="G22" t="s">
        <v>384</v>
      </c>
      <c r="H22" t="s">
        <v>59</v>
      </c>
      <c r="I22" t="s">
        <v>386</v>
      </c>
    </row>
  </sheetData>
  <pageMargins left="0.7" right="0.7" top="0.75" bottom="0.75" header="0.3" footer="0.3"/>
  <pageSetup orientation="portrait"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ABA77-C8A8-0247-A6AC-2452B8B329D1}">
  <dimension ref="A1:F16"/>
  <sheetViews>
    <sheetView zoomScale="130" zoomScaleNormal="130" workbookViewId="0">
      <selection activeCell="C16" sqref="C16"/>
    </sheetView>
  </sheetViews>
  <sheetFormatPr baseColWidth="10" defaultColWidth="11.1640625" defaultRowHeight="16" x14ac:dyDescent="0.2"/>
  <cols>
    <col min="3" max="3" width="40.1640625" customWidth="1"/>
    <col min="4" max="4" width="14.33203125" bestFit="1" customWidth="1"/>
    <col min="5" max="5" width="71.33203125" customWidth="1"/>
  </cols>
  <sheetData>
    <row r="1" spans="1:6" x14ac:dyDescent="0.2">
      <c r="A1" t="s">
        <v>0</v>
      </c>
      <c r="B1" t="s">
        <v>13</v>
      </c>
      <c r="C1" t="s">
        <v>58</v>
      </c>
      <c r="D1" t="s">
        <v>61</v>
      </c>
      <c r="E1" t="s">
        <v>62</v>
      </c>
      <c r="F1" t="s">
        <v>57</v>
      </c>
    </row>
    <row r="2" spans="1:6" x14ac:dyDescent="0.2">
      <c r="A2" t="s">
        <v>95</v>
      </c>
      <c r="B2" t="s">
        <v>43</v>
      </c>
      <c r="C2" t="s">
        <v>66</v>
      </c>
      <c r="D2" t="s">
        <v>59</v>
      </c>
      <c r="E2" t="s">
        <v>109</v>
      </c>
    </row>
    <row r="3" spans="1:6" x14ac:dyDescent="0.2">
      <c r="A3" t="s">
        <v>96</v>
      </c>
      <c r="B3" t="s">
        <v>17</v>
      </c>
      <c r="C3" t="s">
        <v>80</v>
      </c>
      <c r="D3" t="s">
        <v>59</v>
      </c>
      <c r="E3" t="s">
        <v>110</v>
      </c>
    </row>
    <row r="4" spans="1:6" x14ac:dyDescent="0.2">
      <c r="A4" t="s">
        <v>97</v>
      </c>
      <c r="B4" t="s">
        <v>88</v>
      </c>
      <c r="C4" t="s">
        <v>67</v>
      </c>
      <c r="D4" t="s">
        <v>60</v>
      </c>
      <c r="E4" t="s">
        <v>108</v>
      </c>
      <c r="F4" t="s">
        <v>120</v>
      </c>
    </row>
    <row r="5" spans="1:6" x14ac:dyDescent="0.2">
      <c r="A5" t="s">
        <v>98</v>
      </c>
      <c r="B5" t="s">
        <v>89</v>
      </c>
      <c r="C5" t="s">
        <v>81</v>
      </c>
      <c r="D5" t="s">
        <v>60</v>
      </c>
      <c r="E5" t="s">
        <v>111</v>
      </c>
    </row>
    <row r="6" spans="1:6" x14ac:dyDescent="0.2">
      <c r="A6" t="s">
        <v>99</v>
      </c>
      <c r="B6" t="s">
        <v>20</v>
      </c>
      <c r="C6" t="s">
        <v>87</v>
      </c>
      <c r="D6" t="s">
        <v>59</v>
      </c>
      <c r="E6" t="s">
        <v>112</v>
      </c>
    </row>
    <row r="7" spans="1:6" x14ac:dyDescent="0.2">
      <c r="A7" t="s">
        <v>100</v>
      </c>
      <c r="B7" t="s">
        <v>90</v>
      </c>
      <c r="C7" t="s">
        <v>86</v>
      </c>
      <c r="D7" t="s">
        <v>60</v>
      </c>
      <c r="E7" t="s">
        <v>113</v>
      </c>
      <c r="F7" t="s">
        <v>121</v>
      </c>
    </row>
    <row r="8" spans="1:6" x14ac:dyDescent="0.2">
      <c r="A8" t="s">
        <v>101</v>
      </c>
      <c r="B8" t="s">
        <v>26</v>
      </c>
      <c r="C8" t="s">
        <v>73</v>
      </c>
      <c r="D8" t="s">
        <v>59</v>
      </c>
      <c r="E8" t="s">
        <v>114</v>
      </c>
    </row>
    <row r="9" spans="1:6" x14ac:dyDescent="0.2">
      <c r="A9" t="s">
        <v>102</v>
      </c>
      <c r="B9" t="s">
        <v>45</v>
      </c>
      <c r="C9" t="s">
        <v>76</v>
      </c>
      <c r="D9" t="s">
        <v>59</v>
      </c>
      <c r="E9" t="s">
        <v>115</v>
      </c>
    </row>
    <row r="10" spans="1:6" x14ac:dyDescent="0.2">
      <c r="A10" t="s">
        <v>103</v>
      </c>
      <c r="B10" t="s">
        <v>47</v>
      </c>
      <c r="C10" t="s">
        <v>75</v>
      </c>
      <c r="D10" t="s">
        <v>59</v>
      </c>
      <c r="E10" t="s">
        <v>116</v>
      </c>
    </row>
    <row r="11" spans="1:6" x14ac:dyDescent="0.2">
      <c r="A11" t="s">
        <v>104</v>
      </c>
      <c r="B11" t="s">
        <v>48</v>
      </c>
      <c r="C11" t="s">
        <v>369</v>
      </c>
      <c r="D11" t="s">
        <v>59</v>
      </c>
      <c r="E11" t="s">
        <v>368</v>
      </c>
    </row>
    <row r="12" spans="1:6" x14ac:dyDescent="0.2">
      <c r="A12" t="s">
        <v>105</v>
      </c>
      <c r="B12" t="s">
        <v>91</v>
      </c>
      <c r="C12" t="s">
        <v>382</v>
      </c>
      <c r="D12" t="s">
        <v>60</v>
      </c>
      <c r="E12" t="s">
        <v>381</v>
      </c>
    </row>
    <row r="13" spans="1:6" x14ac:dyDescent="0.2">
      <c r="A13" t="s">
        <v>106</v>
      </c>
      <c r="B13" t="s">
        <v>92</v>
      </c>
      <c r="C13" t="s">
        <v>372</v>
      </c>
      <c r="D13" t="s">
        <v>59</v>
      </c>
      <c r="E13" t="s">
        <v>376</v>
      </c>
    </row>
    <row r="14" spans="1:6" x14ac:dyDescent="0.2">
      <c r="A14" t="s">
        <v>107</v>
      </c>
      <c r="B14" t="s">
        <v>93</v>
      </c>
      <c r="C14" t="s">
        <v>374</v>
      </c>
      <c r="D14" t="s">
        <v>60</v>
      </c>
      <c r="E14" t="s">
        <v>375</v>
      </c>
    </row>
    <row r="15" spans="1:6" x14ac:dyDescent="0.2">
      <c r="A15" t="s">
        <v>380</v>
      </c>
      <c r="B15" s="5" t="s">
        <v>94</v>
      </c>
      <c r="C15" t="s">
        <v>378</v>
      </c>
      <c r="D15" t="s">
        <v>59</v>
      </c>
      <c r="E15" t="s">
        <v>387</v>
      </c>
    </row>
    <row r="16" spans="1:6" x14ac:dyDescent="0.2">
      <c r="A16" t="s">
        <v>385</v>
      </c>
      <c r="B16" s="5" t="s">
        <v>309</v>
      </c>
      <c r="C16" t="s">
        <v>384</v>
      </c>
      <c r="D16" t="s">
        <v>59</v>
      </c>
      <c r="E16" t="s">
        <v>386</v>
      </c>
    </row>
  </sheetData>
  <phoneticPr fontId="7"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70C9E-5A32-AF4F-951C-2DFC686CB197}">
  <dimension ref="A1:I42"/>
  <sheetViews>
    <sheetView topLeftCell="C27" zoomScale="133" zoomScaleNormal="133" workbookViewId="0">
      <selection activeCell="K44" sqref="K44"/>
    </sheetView>
  </sheetViews>
  <sheetFormatPr baseColWidth="10" defaultColWidth="11.1640625" defaultRowHeight="16" x14ac:dyDescent="0.2"/>
  <cols>
    <col min="1" max="1" width="30.5" customWidth="1"/>
    <col min="2" max="2" width="15.6640625" customWidth="1"/>
    <col min="3" max="3" width="16.83203125" customWidth="1"/>
    <col min="5" max="5" width="75.1640625" style="10" customWidth="1"/>
    <col min="6" max="6" width="7" customWidth="1"/>
    <col min="7" max="7" width="39.5" bestFit="1" customWidth="1"/>
  </cols>
  <sheetData>
    <row r="1" spans="1:9" x14ac:dyDescent="0.2">
      <c r="A1" t="s">
        <v>253</v>
      </c>
    </row>
    <row r="2" spans="1:9" x14ac:dyDescent="0.2">
      <c r="A2" t="s">
        <v>78</v>
      </c>
    </row>
    <row r="4" spans="1:9" ht="34" x14ac:dyDescent="0.2">
      <c r="A4" t="s">
        <v>1</v>
      </c>
      <c r="B4" s="2" t="s">
        <v>69</v>
      </c>
      <c r="C4" s="8" t="s">
        <v>306</v>
      </c>
      <c r="D4" s="2"/>
      <c r="E4" s="10" t="s">
        <v>6</v>
      </c>
      <c r="F4" t="s">
        <v>13</v>
      </c>
      <c r="G4" t="s">
        <v>58</v>
      </c>
      <c r="H4" t="s">
        <v>61</v>
      </c>
      <c r="I4" t="s">
        <v>62</v>
      </c>
    </row>
    <row r="5" spans="1:9" ht="17" x14ac:dyDescent="0.2">
      <c r="A5" t="s">
        <v>3</v>
      </c>
      <c r="B5" s="2">
        <f xml:space="preserve"> 2010 + 10</f>
        <v>2020</v>
      </c>
      <c r="C5" s="3"/>
      <c r="D5" s="2"/>
      <c r="E5" s="10" t="s">
        <v>252</v>
      </c>
      <c r="F5" t="s">
        <v>43</v>
      </c>
      <c r="G5" t="s">
        <v>254</v>
      </c>
      <c r="H5" t="s">
        <v>59</v>
      </c>
    </row>
    <row r="6" spans="1:9" ht="17" x14ac:dyDescent="0.2">
      <c r="A6" t="s">
        <v>3</v>
      </c>
      <c r="C6" s="2">
        <f xml:space="preserve"> 2010 + 10</f>
        <v>2020</v>
      </c>
      <c r="D6" s="2"/>
      <c r="E6" s="10" t="s">
        <v>274</v>
      </c>
      <c r="F6" t="s">
        <v>278</v>
      </c>
      <c r="G6" t="s">
        <v>272</v>
      </c>
      <c r="H6" t="s">
        <v>60</v>
      </c>
      <c r="I6" t="s">
        <v>273</v>
      </c>
    </row>
    <row r="7" spans="1:9" ht="17" x14ac:dyDescent="0.2">
      <c r="A7" t="s">
        <v>3</v>
      </c>
      <c r="B7" s="2">
        <f xml:space="preserve"> 2010 + 9 + 1</f>
        <v>2020</v>
      </c>
      <c r="C7" s="2"/>
      <c r="D7" s="2"/>
      <c r="E7" s="10" t="s">
        <v>255</v>
      </c>
      <c r="F7" t="s">
        <v>18</v>
      </c>
      <c r="G7" t="s">
        <v>256</v>
      </c>
      <c r="H7" t="s">
        <v>59</v>
      </c>
      <c r="I7" t="s">
        <v>110</v>
      </c>
    </row>
    <row r="8" spans="1:9" ht="17" x14ac:dyDescent="0.2">
      <c r="A8" t="s">
        <v>4</v>
      </c>
      <c r="B8" s="2"/>
      <c r="C8" s="2">
        <f>C6/10</f>
        <v>202</v>
      </c>
      <c r="D8" s="2"/>
      <c r="E8" s="10" t="s">
        <v>257</v>
      </c>
      <c r="F8" t="s">
        <v>89</v>
      </c>
      <c r="G8" t="s">
        <v>258</v>
      </c>
      <c r="H8" t="s">
        <v>60</v>
      </c>
      <c r="I8" t="s">
        <v>108</v>
      </c>
    </row>
    <row r="9" spans="1:9" ht="17" x14ac:dyDescent="0.2">
      <c r="A9" t="s">
        <v>4</v>
      </c>
      <c r="C9" s="2">
        <f>B7/10</f>
        <v>202</v>
      </c>
      <c r="D9" s="2"/>
      <c r="E9" s="10" t="s">
        <v>259</v>
      </c>
      <c r="F9" t="s">
        <v>279</v>
      </c>
      <c r="G9" t="s">
        <v>260</v>
      </c>
      <c r="H9" t="s">
        <v>60</v>
      </c>
      <c r="I9" t="s">
        <v>111</v>
      </c>
    </row>
    <row r="10" spans="1:9" ht="17" x14ac:dyDescent="0.2">
      <c r="A10" t="s">
        <v>5</v>
      </c>
      <c r="B10" s="2">
        <f>C6/100</f>
        <v>20.2</v>
      </c>
      <c r="C10" s="2"/>
      <c r="D10" s="2"/>
      <c r="E10" s="10" t="s">
        <v>266</v>
      </c>
      <c r="F10" t="s">
        <v>42</v>
      </c>
      <c r="G10" t="s">
        <v>268</v>
      </c>
      <c r="H10" t="s">
        <v>59</v>
      </c>
      <c r="I10" t="s">
        <v>277</v>
      </c>
    </row>
    <row r="11" spans="1:9" ht="17" x14ac:dyDescent="0.2">
      <c r="A11" t="s">
        <v>82</v>
      </c>
      <c r="B11" s="2"/>
      <c r="C11" s="2">
        <f>C6/100</f>
        <v>20.2</v>
      </c>
      <c r="D11" s="2"/>
      <c r="E11" s="10" t="s">
        <v>267</v>
      </c>
      <c r="F11" t="s">
        <v>140</v>
      </c>
      <c r="G11" t="s">
        <v>293</v>
      </c>
      <c r="H11" t="s">
        <v>60</v>
      </c>
      <c r="I11" t="s">
        <v>113</v>
      </c>
    </row>
    <row r="12" spans="1:9" ht="17" x14ac:dyDescent="0.2">
      <c r="A12" t="s">
        <v>82</v>
      </c>
      <c r="B12" s="2"/>
      <c r="C12" s="2">
        <f>C6/100</f>
        <v>20.2</v>
      </c>
      <c r="D12" s="2"/>
      <c r="E12" s="10" t="s">
        <v>281</v>
      </c>
      <c r="F12" t="s">
        <v>283</v>
      </c>
      <c r="G12" t="s">
        <v>294</v>
      </c>
      <c r="H12" t="s">
        <v>60</v>
      </c>
      <c r="I12" t="s">
        <v>113</v>
      </c>
    </row>
    <row r="13" spans="1:9" ht="17" x14ac:dyDescent="0.2">
      <c r="A13" t="s">
        <v>5</v>
      </c>
      <c r="B13" s="2">
        <f>MOD(B5, 100) + 1</f>
        <v>21</v>
      </c>
      <c r="C13" s="2"/>
      <c r="D13" s="2"/>
      <c r="E13" s="10" t="s">
        <v>284</v>
      </c>
      <c r="F13" t="s">
        <v>45</v>
      </c>
      <c r="G13" t="s">
        <v>286</v>
      </c>
      <c r="H13" t="s">
        <v>59</v>
      </c>
    </row>
    <row r="14" spans="1:9" ht="17" x14ac:dyDescent="0.2">
      <c r="A14" t="s">
        <v>290</v>
      </c>
      <c r="B14" s="2">
        <f>MAX(B5:B7) + C6</f>
        <v>4040</v>
      </c>
      <c r="C14" s="2"/>
      <c r="D14" s="2"/>
      <c r="E14" s="10" t="s">
        <v>284</v>
      </c>
      <c r="F14" t="s">
        <v>47</v>
      </c>
      <c r="G14" t="s">
        <v>287</v>
      </c>
      <c r="H14" t="s">
        <v>59</v>
      </c>
    </row>
    <row r="15" spans="1:9" ht="17" x14ac:dyDescent="0.2">
      <c r="A15" t="s">
        <v>289</v>
      </c>
      <c r="B15" s="2">
        <f>SUM(B5:B7) + C6</f>
        <v>6060</v>
      </c>
      <c r="C15" s="2"/>
      <c r="D15" s="2"/>
      <c r="E15" s="10" t="s">
        <v>284</v>
      </c>
      <c r="F15" t="s">
        <v>48</v>
      </c>
      <c r="G15" t="s">
        <v>288</v>
      </c>
      <c r="H15" t="s">
        <v>59</v>
      </c>
    </row>
    <row r="16" spans="1:9" ht="17" x14ac:dyDescent="0.2">
      <c r="A16" t="s">
        <v>300</v>
      </c>
      <c r="B16" s="2"/>
      <c r="C16" s="4">
        <f>C12+C11</f>
        <v>40.4</v>
      </c>
      <c r="D16" s="2"/>
      <c r="E16" s="10" t="s">
        <v>298</v>
      </c>
      <c r="F16" t="s">
        <v>299</v>
      </c>
      <c r="G16" t="s">
        <v>301</v>
      </c>
      <c r="H16" t="s">
        <v>60</v>
      </c>
      <c r="I16" t="s">
        <v>302</v>
      </c>
    </row>
    <row r="17" spans="1:9" x14ac:dyDescent="0.2">
      <c r="B17" s="2"/>
      <c r="C17" s="2"/>
      <c r="D17" s="2"/>
    </row>
    <row r="18" spans="1:9" ht="17" x14ac:dyDescent="0.2">
      <c r="A18" t="s">
        <v>7</v>
      </c>
      <c r="B18" s="2">
        <f xml:space="preserve"> 900 + 100</f>
        <v>1000</v>
      </c>
      <c r="C18" s="2"/>
      <c r="D18" s="2"/>
      <c r="E18" s="10" t="s">
        <v>295</v>
      </c>
      <c r="F18" t="s">
        <v>297</v>
      </c>
      <c r="G18" t="s">
        <v>296</v>
      </c>
      <c r="H18" t="s">
        <v>59</v>
      </c>
      <c r="I18" t="s">
        <v>114</v>
      </c>
    </row>
    <row r="19" spans="1:9" x14ac:dyDescent="0.2">
      <c r="A19" t="s">
        <v>7</v>
      </c>
      <c r="C19" s="2">
        <v>1000</v>
      </c>
      <c r="D19" s="2"/>
    </row>
    <row r="20" spans="1:9" ht="17" x14ac:dyDescent="0.2">
      <c r="A20" t="s">
        <v>8</v>
      </c>
      <c r="B20" s="2">
        <f xml:space="preserve"> C19/1000</f>
        <v>1</v>
      </c>
      <c r="C20" s="2"/>
      <c r="D20" s="2"/>
      <c r="E20" s="10" t="s">
        <v>304</v>
      </c>
      <c r="F20" t="s">
        <v>308</v>
      </c>
      <c r="G20" t="s">
        <v>305</v>
      </c>
      <c r="H20" t="s">
        <v>59</v>
      </c>
      <c r="I20" t="s">
        <v>115</v>
      </c>
    </row>
    <row r="21" spans="1:9" ht="17" x14ac:dyDescent="0.2">
      <c r="A21" t="s">
        <v>9</v>
      </c>
      <c r="B21" s="2">
        <f>C19*3.28084</f>
        <v>3280.84</v>
      </c>
      <c r="C21" s="2"/>
      <c r="D21" s="2"/>
      <c r="E21" s="10" t="s">
        <v>266</v>
      </c>
      <c r="F21" t="s">
        <v>94</v>
      </c>
      <c r="G21" t="s">
        <v>268</v>
      </c>
      <c r="H21" t="s">
        <v>59</v>
      </c>
      <c r="I21" t="s">
        <v>115</v>
      </c>
    </row>
    <row r="22" spans="1:9" ht="17" x14ac:dyDescent="0.2">
      <c r="A22" t="s">
        <v>10</v>
      </c>
      <c r="B22" s="2">
        <f>C19*39.3701</f>
        <v>39370.1</v>
      </c>
      <c r="C22" s="2"/>
      <c r="D22" s="2"/>
      <c r="E22" s="10" t="s">
        <v>345</v>
      </c>
      <c r="F22" t="s">
        <v>309</v>
      </c>
      <c r="G22" t="s">
        <v>346</v>
      </c>
      <c r="H22" t="s">
        <v>59</v>
      </c>
      <c r="I22" t="s">
        <v>347</v>
      </c>
    </row>
    <row r="23" spans="1:9" ht="17" x14ac:dyDescent="0.2">
      <c r="A23" t="s">
        <v>65</v>
      </c>
      <c r="B23" s="4">
        <f>C19*39.37</f>
        <v>39370</v>
      </c>
      <c r="D23" s="2"/>
      <c r="E23" s="10" t="s">
        <v>325</v>
      </c>
      <c r="F23" t="s">
        <v>145</v>
      </c>
      <c r="G23" t="s">
        <v>254</v>
      </c>
      <c r="H23" t="s">
        <v>59</v>
      </c>
    </row>
    <row r="24" spans="1:9" ht="17" x14ac:dyDescent="0.2">
      <c r="A24" t="s">
        <v>10</v>
      </c>
      <c r="B24" s="4">
        <f>C19*39.3701</f>
        <v>39370.1</v>
      </c>
      <c r="D24" s="2"/>
      <c r="E24" s="10" t="s">
        <v>348</v>
      </c>
      <c r="F24" t="s">
        <v>174</v>
      </c>
      <c r="G24" t="s">
        <v>349</v>
      </c>
      <c r="H24" t="s">
        <v>59</v>
      </c>
      <c r="I24" t="s">
        <v>350</v>
      </c>
    </row>
    <row r="25" spans="1:9" x14ac:dyDescent="0.2">
      <c r="A25" t="s">
        <v>65</v>
      </c>
      <c r="C25" s="5">
        <f xml:space="preserve"> B18*40</f>
        <v>40000</v>
      </c>
    </row>
    <row r="26" spans="1:9" ht="17" x14ac:dyDescent="0.2">
      <c r="A26" t="s">
        <v>10</v>
      </c>
      <c r="C26" s="4">
        <f>B18*40</f>
        <v>40000</v>
      </c>
      <c r="E26" s="10" t="s">
        <v>355</v>
      </c>
      <c r="F26" s="5" t="s">
        <v>310</v>
      </c>
      <c r="G26" t="s">
        <v>356</v>
      </c>
      <c r="H26" t="s">
        <v>59</v>
      </c>
      <c r="I26" t="s">
        <v>351</v>
      </c>
    </row>
    <row r="27" spans="1:9" ht="17" x14ac:dyDescent="0.2">
      <c r="A27" t="s">
        <v>10</v>
      </c>
      <c r="C27" s="4">
        <f>B18*45</f>
        <v>45000</v>
      </c>
      <c r="E27" s="10" t="s">
        <v>352</v>
      </c>
      <c r="F27" s="5" t="s">
        <v>194</v>
      </c>
      <c r="G27" t="s">
        <v>353</v>
      </c>
      <c r="H27" t="s">
        <v>60</v>
      </c>
      <c r="I27" t="s">
        <v>354</v>
      </c>
    </row>
    <row r="28" spans="1:9" ht="17" x14ac:dyDescent="0.2">
      <c r="A28" t="s">
        <v>10</v>
      </c>
      <c r="C28" s="4">
        <f xml:space="preserve"> B18*39.37</f>
        <v>39370</v>
      </c>
      <c r="E28" s="10" t="s">
        <v>358</v>
      </c>
      <c r="F28" s="5" t="s">
        <v>324</v>
      </c>
      <c r="G28" t="s">
        <v>357</v>
      </c>
      <c r="H28" t="s">
        <v>59</v>
      </c>
      <c r="I28" t="s">
        <v>351</v>
      </c>
    </row>
    <row r="29" spans="1:9" x14ac:dyDescent="0.2">
      <c r="A29" t="s">
        <v>65</v>
      </c>
      <c r="C29" s="5">
        <f>C19*38</f>
        <v>38000</v>
      </c>
    </row>
    <row r="31" spans="1:9" ht="17" x14ac:dyDescent="0.2">
      <c r="A31" t="s">
        <v>269</v>
      </c>
      <c r="C31" s="2">
        <f>ROUNDUP(C6/100, 0)</f>
        <v>21</v>
      </c>
      <c r="E31" s="10" t="s">
        <v>311</v>
      </c>
      <c r="F31" s="5" t="s">
        <v>312</v>
      </c>
      <c r="G31" t="s">
        <v>313</v>
      </c>
      <c r="H31" t="s">
        <v>60</v>
      </c>
      <c r="I31" t="s">
        <v>314</v>
      </c>
    </row>
    <row r="33" spans="1:9" x14ac:dyDescent="0.2">
      <c r="A33" t="s">
        <v>327</v>
      </c>
    </row>
    <row r="34" spans="1:9" x14ac:dyDescent="0.2">
      <c r="A34" t="s">
        <v>331</v>
      </c>
      <c r="B34">
        <v>10</v>
      </c>
    </row>
    <row r="35" spans="1:9" x14ac:dyDescent="0.2">
      <c r="A35" t="s">
        <v>332</v>
      </c>
      <c r="B35">
        <v>20</v>
      </c>
    </row>
    <row r="36" spans="1:9" ht="17" x14ac:dyDescent="0.2">
      <c r="A36" t="s">
        <v>333</v>
      </c>
      <c r="C36">
        <f>B34+B35</f>
        <v>30</v>
      </c>
      <c r="E36" s="10" t="s">
        <v>359</v>
      </c>
      <c r="F36" t="s">
        <v>336</v>
      </c>
      <c r="G36" t="s">
        <v>362</v>
      </c>
      <c r="H36" t="s">
        <v>59</v>
      </c>
    </row>
    <row r="37" spans="1:9" ht="17" x14ac:dyDescent="0.2">
      <c r="A37" t="s">
        <v>334</v>
      </c>
      <c r="C37">
        <f>B34+B35</f>
        <v>30</v>
      </c>
      <c r="E37" s="10" t="s">
        <v>360</v>
      </c>
      <c r="F37" t="s">
        <v>337</v>
      </c>
      <c r="G37" t="s">
        <v>363</v>
      </c>
      <c r="H37" t="s">
        <v>59</v>
      </c>
    </row>
    <row r="38" spans="1:9" ht="17" x14ac:dyDescent="0.2">
      <c r="A38" t="s">
        <v>335</v>
      </c>
      <c r="C38">
        <f>B34+B35</f>
        <v>30</v>
      </c>
      <c r="E38" s="10" t="s">
        <v>361</v>
      </c>
      <c r="F38" t="s">
        <v>338</v>
      </c>
      <c r="G38" t="s">
        <v>364</v>
      </c>
      <c r="H38" t="s">
        <v>59</v>
      </c>
    </row>
    <row r="39" spans="1:9" x14ac:dyDescent="0.2">
      <c r="A39" t="s">
        <v>328</v>
      </c>
      <c r="B39">
        <f>B34-B35</f>
        <v>-10</v>
      </c>
    </row>
    <row r="40" spans="1:9" x14ac:dyDescent="0.2">
      <c r="A40" t="s">
        <v>329</v>
      </c>
      <c r="B40">
        <f>B35/B34</f>
        <v>2</v>
      </c>
    </row>
    <row r="41" spans="1:9" x14ac:dyDescent="0.2">
      <c r="A41" t="s">
        <v>330</v>
      </c>
      <c r="B41">
        <f>B35 + B34 + B34</f>
        <v>40</v>
      </c>
    </row>
    <row r="42" spans="1:9" ht="34" x14ac:dyDescent="0.2">
      <c r="A42" t="s">
        <v>342</v>
      </c>
      <c r="C42">
        <f>B34-B35</f>
        <v>-10</v>
      </c>
      <c r="E42" s="10" t="s">
        <v>366</v>
      </c>
      <c r="F42" t="s">
        <v>343</v>
      </c>
      <c r="G42" t="s">
        <v>365</v>
      </c>
      <c r="H42" t="s">
        <v>60</v>
      </c>
      <c r="I42" t="s">
        <v>367</v>
      </c>
    </row>
  </sheetData>
  <phoneticPr fontId="7" type="noConversion"/>
  <pageMargins left="0.7" right="0.7" top="0.75" bottom="0.75" header="0.3" footer="0.3"/>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83535-20BE-CA43-B82B-2F0E1F118D83}">
  <dimension ref="A1:G27"/>
  <sheetViews>
    <sheetView topLeftCell="A15" zoomScaleNormal="100" workbookViewId="0">
      <selection activeCell="G20" sqref="G20"/>
    </sheetView>
  </sheetViews>
  <sheetFormatPr baseColWidth="10" defaultColWidth="11.1640625" defaultRowHeight="16" x14ac:dyDescent="0.2"/>
  <cols>
    <col min="3" max="3" width="37.1640625" bestFit="1" customWidth="1"/>
  </cols>
  <sheetData>
    <row r="1" spans="1:7" x14ac:dyDescent="0.2">
      <c r="A1" t="s">
        <v>0</v>
      </c>
      <c r="B1" t="s">
        <v>13</v>
      </c>
      <c r="C1" t="s">
        <v>58</v>
      </c>
      <c r="D1" t="s">
        <v>61</v>
      </c>
      <c r="E1" t="s">
        <v>62</v>
      </c>
    </row>
    <row r="2" spans="1:7" x14ac:dyDescent="0.2">
      <c r="A2" t="s">
        <v>261</v>
      </c>
      <c r="B2" t="s">
        <v>43</v>
      </c>
      <c r="C2" t="s">
        <v>254</v>
      </c>
      <c r="D2" t="s">
        <v>59</v>
      </c>
      <c r="F2" s="6"/>
      <c r="G2" s="6"/>
    </row>
    <row r="3" spans="1:7" x14ac:dyDescent="0.2">
      <c r="A3" t="s">
        <v>262</v>
      </c>
      <c r="B3" t="s">
        <v>278</v>
      </c>
      <c r="C3" t="s">
        <v>272</v>
      </c>
      <c r="D3" t="s">
        <v>60</v>
      </c>
      <c r="E3" t="s">
        <v>273</v>
      </c>
    </row>
    <row r="4" spans="1:7" x14ac:dyDescent="0.2">
      <c r="A4" t="s">
        <v>263</v>
      </c>
      <c r="B4" t="s">
        <v>18</v>
      </c>
      <c r="C4" t="s">
        <v>256</v>
      </c>
      <c r="D4" t="s">
        <v>59</v>
      </c>
      <c r="E4" t="s">
        <v>110</v>
      </c>
    </row>
    <row r="5" spans="1:7" x14ac:dyDescent="0.2">
      <c r="A5" t="s">
        <v>264</v>
      </c>
      <c r="B5" t="s">
        <v>89</v>
      </c>
      <c r="C5" t="s">
        <v>258</v>
      </c>
      <c r="D5" t="s">
        <v>60</v>
      </c>
      <c r="E5" t="s">
        <v>108</v>
      </c>
    </row>
    <row r="6" spans="1:7" x14ac:dyDescent="0.2">
      <c r="A6" t="s">
        <v>270</v>
      </c>
      <c r="B6" t="s">
        <v>279</v>
      </c>
      <c r="C6" t="s">
        <v>260</v>
      </c>
      <c r="D6" t="s">
        <v>60</v>
      </c>
      <c r="E6" t="s">
        <v>111</v>
      </c>
    </row>
    <row r="7" spans="1:7" x14ac:dyDescent="0.2">
      <c r="A7" t="s">
        <v>271</v>
      </c>
      <c r="B7" t="s">
        <v>42</v>
      </c>
      <c r="C7" t="s">
        <v>268</v>
      </c>
      <c r="D7" t="s">
        <v>59</v>
      </c>
      <c r="E7" t="s">
        <v>277</v>
      </c>
    </row>
    <row r="8" spans="1:7" x14ac:dyDescent="0.2">
      <c r="A8" t="s">
        <v>280</v>
      </c>
      <c r="B8" t="s">
        <v>140</v>
      </c>
      <c r="C8" t="s">
        <v>293</v>
      </c>
      <c r="D8" t="s">
        <v>60</v>
      </c>
      <c r="E8" t="s">
        <v>113</v>
      </c>
    </row>
    <row r="9" spans="1:7" x14ac:dyDescent="0.2">
      <c r="A9" t="s">
        <v>282</v>
      </c>
      <c r="B9" t="s">
        <v>283</v>
      </c>
      <c r="C9" t="s">
        <v>294</v>
      </c>
      <c r="D9" t="s">
        <v>60</v>
      </c>
      <c r="E9" t="s">
        <v>113</v>
      </c>
    </row>
    <row r="10" spans="1:7" x14ac:dyDescent="0.2">
      <c r="A10" t="s">
        <v>285</v>
      </c>
      <c r="B10" t="s">
        <v>45</v>
      </c>
      <c r="C10" t="s">
        <v>286</v>
      </c>
      <c r="D10" t="s">
        <v>59</v>
      </c>
    </row>
    <row r="11" spans="1:7" x14ac:dyDescent="0.2">
      <c r="A11" t="s">
        <v>291</v>
      </c>
      <c r="B11" t="s">
        <v>47</v>
      </c>
      <c r="C11" t="s">
        <v>287</v>
      </c>
      <c r="D11" t="s">
        <v>59</v>
      </c>
    </row>
    <row r="12" spans="1:7" x14ac:dyDescent="0.2">
      <c r="A12" t="s">
        <v>292</v>
      </c>
      <c r="B12" t="s">
        <v>48</v>
      </c>
      <c r="C12" t="s">
        <v>288</v>
      </c>
      <c r="D12" t="s">
        <v>59</v>
      </c>
    </row>
    <row r="13" spans="1:7" x14ac:dyDescent="0.2">
      <c r="A13" t="s">
        <v>303</v>
      </c>
      <c r="B13" t="s">
        <v>299</v>
      </c>
      <c r="C13" t="s">
        <v>301</v>
      </c>
      <c r="D13" t="s">
        <v>60</v>
      </c>
      <c r="E13" t="s">
        <v>302</v>
      </c>
    </row>
    <row r="14" spans="1:7" x14ac:dyDescent="0.2">
      <c r="A14" t="s">
        <v>315</v>
      </c>
      <c r="B14" t="s">
        <v>297</v>
      </c>
      <c r="C14" t="s">
        <v>296</v>
      </c>
      <c r="D14" t="s">
        <v>59</v>
      </c>
      <c r="E14" t="s">
        <v>114</v>
      </c>
    </row>
    <row r="15" spans="1:7" x14ac:dyDescent="0.2">
      <c r="A15" t="s">
        <v>316</v>
      </c>
      <c r="B15" t="s">
        <v>308</v>
      </c>
      <c r="C15" t="s">
        <v>305</v>
      </c>
      <c r="D15" t="s">
        <v>59</v>
      </c>
      <c r="E15" t="s">
        <v>115</v>
      </c>
    </row>
    <row r="16" spans="1:7" x14ac:dyDescent="0.2">
      <c r="A16" t="s">
        <v>317</v>
      </c>
      <c r="B16" t="s">
        <v>94</v>
      </c>
      <c r="C16" t="s">
        <v>268</v>
      </c>
      <c r="D16" t="s">
        <v>59</v>
      </c>
      <c r="E16" t="s">
        <v>115</v>
      </c>
    </row>
    <row r="17" spans="1:5" x14ac:dyDescent="0.2">
      <c r="A17" t="s">
        <v>318</v>
      </c>
      <c r="B17" t="s">
        <v>309</v>
      </c>
      <c r="C17" t="s">
        <v>307</v>
      </c>
      <c r="D17" t="s">
        <v>59</v>
      </c>
      <c r="E17" t="s">
        <v>117</v>
      </c>
    </row>
    <row r="18" spans="1:5" x14ac:dyDescent="0.2">
      <c r="A18" t="s">
        <v>319</v>
      </c>
      <c r="B18" t="s">
        <v>145</v>
      </c>
      <c r="C18" t="s">
        <v>254</v>
      </c>
      <c r="D18" t="s">
        <v>59</v>
      </c>
    </row>
    <row r="19" spans="1:5" x14ac:dyDescent="0.2">
      <c r="A19" t="s">
        <v>320</v>
      </c>
      <c r="B19" t="s">
        <v>174</v>
      </c>
      <c r="C19" t="s">
        <v>349</v>
      </c>
      <c r="D19" t="s">
        <v>59</v>
      </c>
      <c r="E19" t="s">
        <v>350</v>
      </c>
    </row>
    <row r="20" spans="1:5" x14ac:dyDescent="0.2">
      <c r="A20" t="s">
        <v>321</v>
      </c>
      <c r="B20" s="5" t="s">
        <v>310</v>
      </c>
      <c r="C20" t="s">
        <v>356</v>
      </c>
      <c r="D20" t="s">
        <v>59</v>
      </c>
      <c r="E20" t="s">
        <v>351</v>
      </c>
    </row>
    <row r="21" spans="1:5" x14ac:dyDescent="0.2">
      <c r="A21" t="s">
        <v>322</v>
      </c>
      <c r="B21" s="5" t="s">
        <v>194</v>
      </c>
      <c r="C21" t="s">
        <v>353</v>
      </c>
      <c r="D21" t="s">
        <v>60</v>
      </c>
      <c r="E21" t="s">
        <v>354</v>
      </c>
    </row>
    <row r="22" spans="1:5" x14ac:dyDescent="0.2">
      <c r="A22" t="s">
        <v>323</v>
      </c>
      <c r="B22" s="5" t="s">
        <v>324</v>
      </c>
      <c r="C22" t="s">
        <v>357</v>
      </c>
      <c r="D22" t="s">
        <v>59</v>
      </c>
      <c r="E22" t="s">
        <v>351</v>
      </c>
    </row>
    <row r="23" spans="1:5" x14ac:dyDescent="0.2">
      <c r="A23" t="s">
        <v>326</v>
      </c>
      <c r="B23" s="5" t="s">
        <v>312</v>
      </c>
      <c r="C23" t="s">
        <v>313</v>
      </c>
      <c r="D23" t="s">
        <v>60</v>
      </c>
      <c r="E23" t="s">
        <v>314</v>
      </c>
    </row>
    <row r="24" spans="1:5" x14ac:dyDescent="0.2">
      <c r="A24" t="s">
        <v>339</v>
      </c>
      <c r="B24" t="s">
        <v>336</v>
      </c>
      <c r="C24" t="s">
        <v>362</v>
      </c>
      <c r="D24" t="s">
        <v>59</v>
      </c>
    </row>
    <row r="25" spans="1:5" x14ac:dyDescent="0.2">
      <c r="A25" t="s">
        <v>340</v>
      </c>
      <c r="B25" t="s">
        <v>337</v>
      </c>
      <c r="C25" t="s">
        <v>363</v>
      </c>
      <c r="D25" t="s">
        <v>59</v>
      </c>
    </row>
    <row r="26" spans="1:5" x14ac:dyDescent="0.2">
      <c r="A26" t="s">
        <v>341</v>
      </c>
      <c r="B26" t="s">
        <v>338</v>
      </c>
      <c r="C26" t="s">
        <v>364</v>
      </c>
      <c r="D26" t="s">
        <v>59</v>
      </c>
    </row>
    <row r="27" spans="1:5" x14ac:dyDescent="0.2">
      <c r="A27" t="s">
        <v>344</v>
      </c>
      <c r="B27" t="s">
        <v>343</v>
      </c>
      <c r="C27" t="s">
        <v>365</v>
      </c>
      <c r="D27" t="s">
        <v>60</v>
      </c>
      <c r="E27" t="s">
        <v>367</v>
      </c>
    </row>
  </sheetData>
  <phoneticPr fontId="7" type="noConversion"/>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53B85-5CB9-481B-8C77-51ACF6917C73}">
  <dimension ref="A1:J28"/>
  <sheetViews>
    <sheetView topLeftCell="A8" zoomScale="113" zoomScaleNormal="113" workbookViewId="0">
      <selection activeCell="G30" sqref="G30"/>
    </sheetView>
  </sheetViews>
  <sheetFormatPr baseColWidth="10" defaultColWidth="11.1640625" defaultRowHeight="16" x14ac:dyDescent="0.2"/>
  <cols>
    <col min="1" max="1" width="24.5" customWidth="1"/>
    <col min="2" max="2" width="14.1640625" customWidth="1"/>
    <col min="3" max="3" width="13.83203125" bestFit="1" customWidth="1"/>
    <col min="4" max="4" width="3.1640625" customWidth="1"/>
    <col min="5" max="5" width="58" customWidth="1"/>
    <col min="6" max="6" width="5.33203125" customWidth="1"/>
    <col min="7" max="7" width="43.1640625" bestFit="1" customWidth="1"/>
    <col min="8" max="8" width="14.5" bestFit="1" customWidth="1"/>
    <col min="9" max="9" width="15.83203125" customWidth="1"/>
  </cols>
  <sheetData>
    <row r="1" spans="1:10" x14ac:dyDescent="0.2">
      <c r="A1" t="s">
        <v>198</v>
      </c>
    </row>
    <row r="2" spans="1:10" x14ac:dyDescent="0.2">
      <c r="A2" t="s">
        <v>78</v>
      </c>
    </row>
    <row r="4" spans="1:10" ht="51" x14ac:dyDescent="0.2">
      <c r="A4" t="s">
        <v>1</v>
      </c>
      <c r="B4" s="2" t="s">
        <v>69</v>
      </c>
      <c r="C4" s="8" t="s">
        <v>204</v>
      </c>
      <c r="D4" s="2"/>
      <c r="E4" t="s">
        <v>6</v>
      </c>
      <c r="F4" t="s">
        <v>13</v>
      </c>
      <c r="G4" t="s">
        <v>58</v>
      </c>
      <c r="H4" t="s">
        <v>61</v>
      </c>
      <c r="I4" t="s">
        <v>62</v>
      </c>
      <c r="J4" t="s">
        <v>57</v>
      </c>
    </row>
    <row r="5" spans="1:10" x14ac:dyDescent="0.2">
      <c r="A5" s="9" t="s">
        <v>124</v>
      </c>
      <c r="B5">
        <v>2</v>
      </c>
      <c r="C5">
        <v>2</v>
      </c>
    </row>
    <row r="6" spans="1:10" x14ac:dyDescent="0.2">
      <c r="A6" s="9"/>
      <c r="B6">
        <v>5</v>
      </c>
      <c r="C6">
        <v>5</v>
      </c>
    </row>
    <row r="7" spans="1:10" x14ac:dyDescent="0.2">
      <c r="A7" s="9"/>
      <c r="B7">
        <v>10</v>
      </c>
      <c r="C7">
        <v>10</v>
      </c>
    </row>
    <row r="8" spans="1:10" x14ac:dyDescent="0.2">
      <c r="A8" s="9"/>
      <c r="B8">
        <v>1</v>
      </c>
      <c r="C8">
        <v>1</v>
      </c>
    </row>
    <row r="9" spans="1:10" x14ac:dyDescent="0.2">
      <c r="A9" s="9"/>
      <c r="B9">
        <v>6</v>
      </c>
      <c r="C9">
        <v>6</v>
      </c>
    </row>
    <row r="10" spans="1:10" x14ac:dyDescent="0.2">
      <c r="A10" t="s">
        <v>185</v>
      </c>
      <c r="C10">
        <f>MAX(C5:C9)</f>
        <v>10</v>
      </c>
      <c r="E10" t="s">
        <v>215</v>
      </c>
      <c r="F10" t="s">
        <v>90</v>
      </c>
      <c r="G10" t="s">
        <v>216</v>
      </c>
      <c r="H10" t="s">
        <v>59</v>
      </c>
    </row>
    <row r="11" spans="1:10" x14ac:dyDescent="0.2">
      <c r="A11" t="s">
        <v>185</v>
      </c>
      <c r="C11">
        <f>MAX(C5:C9)</f>
        <v>10</v>
      </c>
      <c r="E11" t="s">
        <v>214</v>
      </c>
      <c r="F11" t="s">
        <v>140</v>
      </c>
      <c r="G11" t="s">
        <v>205</v>
      </c>
      <c r="H11" t="s">
        <v>60</v>
      </c>
    </row>
    <row r="12" spans="1:10" x14ac:dyDescent="0.2">
      <c r="A12" t="s">
        <v>173</v>
      </c>
      <c r="B12">
        <f>B5 + B6</f>
        <v>7</v>
      </c>
      <c r="E12" t="s">
        <v>208</v>
      </c>
      <c r="F12" t="s">
        <v>26</v>
      </c>
      <c r="G12" t="s">
        <v>206</v>
      </c>
      <c r="H12" t="s">
        <v>59</v>
      </c>
    </row>
    <row r="13" spans="1:10" x14ac:dyDescent="0.2">
      <c r="A13" t="s">
        <v>173</v>
      </c>
      <c r="C13">
        <f>C6 + C7</f>
        <v>15</v>
      </c>
      <c r="E13" t="s">
        <v>207</v>
      </c>
      <c r="F13" t="s">
        <v>139</v>
      </c>
      <c r="G13" t="s">
        <v>209</v>
      </c>
      <c r="H13" t="s">
        <v>60</v>
      </c>
    </row>
    <row r="14" spans="1:10" x14ac:dyDescent="0.2">
      <c r="A14" t="s">
        <v>125</v>
      </c>
      <c r="B14" t="b">
        <f>B6 &gt; B5</f>
        <v>1</v>
      </c>
      <c r="E14" t="s">
        <v>210</v>
      </c>
      <c r="F14" t="s">
        <v>47</v>
      </c>
      <c r="G14" t="s">
        <v>212</v>
      </c>
      <c r="H14" t="s">
        <v>59</v>
      </c>
    </row>
    <row r="15" spans="1:10" x14ac:dyDescent="0.2">
      <c r="A15" t="s">
        <v>125</v>
      </c>
      <c r="C15" t="b">
        <f>C7  &lt; 10.5</f>
        <v>1</v>
      </c>
      <c r="E15" t="s">
        <v>211</v>
      </c>
      <c r="F15" t="s">
        <v>138</v>
      </c>
      <c r="G15" t="s">
        <v>213</v>
      </c>
      <c r="H15" t="s">
        <v>60</v>
      </c>
    </row>
    <row r="16" spans="1:10" x14ac:dyDescent="0.2">
      <c r="A16" t="s">
        <v>125</v>
      </c>
      <c r="B16" t="b">
        <f>B6 + B7 &gt; B5</f>
        <v>1</v>
      </c>
      <c r="E16" t="s">
        <v>219</v>
      </c>
      <c r="F16" t="s">
        <v>49</v>
      </c>
      <c r="G16" t="s">
        <v>220</v>
      </c>
      <c r="H16" t="s">
        <v>59</v>
      </c>
    </row>
    <row r="17" spans="1:9" x14ac:dyDescent="0.2">
      <c r="A17" t="s">
        <v>125</v>
      </c>
      <c r="C17" t="b">
        <f>C8 + C9 &gt; C5 - C6</f>
        <v>1</v>
      </c>
      <c r="E17" t="s">
        <v>222</v>
      </c>
      <c r="F17" t="s">
        <v>225</v>
      </c>
      <c r="G17" t="s">
        <v>223</v>
      </c>
      <c r="H17" t="s">
        <v>60</v>
      </c>
      <c r="I17" t="s">
        <v>190</v>
      </c>
    </row>
    <row r="18" spans="1:9" x14ac:dyDescent="0.2">
      <c r="A18" t="s">
        <v>135</v>
      </c>
      <c r="C18">
        <f>SUM(C5:C9)</f>
        <v>24</v>
      </c>
      <c r="E18" t="s">
        <v>226</v>
      </c>
      <c r="F18" t="s">
        <v>137</v>
      </c>
      <c r="G18" t="s">
        <v>227</v>
      </c>
      <c r="H18" t="s">
        <v>59</v>
      </c>
      <c r="I18" t="s">
        <v>243</v>
      </c>
    </row>
    <row r="19" spans="1:9" x14ac:dyDescent="0.2">
      <c r="A19" t="s">
        <v>136</v>
      </c>
      <c r="B19">
        <f>SUM(B5:B9)</f>
        <v>24</v>
      </c>
    </row>
    <row r="20" spans="1:9" x14ac:dyDescent="0.2">
      <c r="A20" t="s">
        <v>135</v>
      </c>
      <c r="C20">
        <f>C7 + C9 + C6 + C5 + C8</f>
        <v>24</v>
      </c>
      <c r="E20" t="s">
        <v>229</v>
      </c>
      <c r="F20" t="s">
        <v>93</v>
      </c>
      <c r="G20" t="s">
        <v>230</v>
      </c>
      <c r="H20" t="s">
        <v>60</v>
      </c>
      <c r="I20" t="s">
        <v>134</v>
      </c>
    </row>
    <row r="21" spans="1:9" x14ac:dyDescent="0.2">
      <c r="A21" t="s">
        <v>136</v>
      </c>
      <c r="C21">
        <f>C7 + C9 + C6 + C5 + C8</f>
        <v>24</v>
      </c>
    </row>
    <row r="22" spans="1:9" x14ac:dyDescent="0.2">
      <c r="A22" t="s">
        <v>141</v>
      </c>
      <c r="C22">
        <f>C5^C6 - C7/C9</f>
        <v>30.333333333333332</v>
      </c>
      <c r="E22" t="s">
        <v>232</v>
      </c>
      <c r="F22" t="s">
        <v>143</v>
      </c>
      <c r="G22" t="s">
        <v>233</v>
      </c>
      <c r="H22" t="s">
        <v>60</v>
      </c>
      <c r="I22" t="s">
        <v>144</v>
      </c>
    </row>
    <row r="23" spans="1:9" x14ac:dyDescent="0.2">
      <c r="A23" t="s">
        <v>141</v>
      </c>
      <c r="B23">
        <f>B5^B7 - B8/9</f>
        <v>1023.8888888888889</v>
      </c>
      <c r="E23" t="s">
        <v>235</v>
      </c>
      <c r="F23" t="s">
        <v>145</v>
      </c>
      <c r="G23" t="s">
        <v>236</v>
      </c>
      <c r="H23" t="s">
        <v>59</v>
      </c>
      <c r="I23" t="s">
        <v>171</v>
      </c>
    </row>
    <row r="24" spans="1:9" x14ac:dyDescent="0.2">
      <c r="A24" t="s">
        <v>141</v>
      </c>
      <c r="B24">
        <f>B5^B7 - B8</f>
        <v>1023</v>
      </c>
      <c r="E24" t="s">
        <v>238</v>
      </c>
      <c r="F24" t="s">
        <v>174</v>
      </c>
      <c r="G24" t="s">
        <v>237</v>
      </c>
      <c r="H24" t="s">
        <v>59</v>
      </c>
    </row>
    <row r="25" spans="1:9" x14ac:dyDescent="0.2">
      <c r="A25" t="s">
        <v>141</v>
      </c>
      <c r="B25" s="7">
        <f>B6^B8 - B9/B6</f>
        <v>3.8</v>
      </c>
      <c r="E25" t="s">
        <v>239</v>
      </c>
      <c r="F25" t="s">
        <v>178</v>
      </c>
      <c r="G25" t="s">
        <v>240</v>
      </c>
      <c r="H25" t="s">
        <v>59</v>
      </c>
      <c r="I25" t="s">
        <v>182</v>
      </c>
    </row>
    <row r="26" spans="1:9" x14ac:dyDescent="0.2">
      <c r="A26" t="s">
        <v>125</v>
      </c>
      <c r="B26" t="b">
        <f>B7 &gt;= B6</f>
        <v>1</v>
      </c>
      <c r="E26" t="s">
        <v>388</v>
      </c>
      <c r="F26" t="s">
        <v>179</v>
      </c>
      <c r="G26" t="s">
        <v>249</v>
      </c>
      <c r="H26" t="s">
        <v>59</v>
      </c>
      <c r="I26" t="s">
        <v>250</v>
      </c>
    </row>
    <row r="27" spans="1:9" x14ac:dyDescent="0.2">
      <c r="A27" t="s">
        <v>135</v>
      </c>
      <c r="C27">
        <f>SUM(C5:C9)</f>
        <v>24</v>
      </c>
      <c r="E27" t="s">
        <v>389</v>
      </c>
      <c r="F27" t="s">
        <v>194</v>
      </c>
      <c r="G27" t="s">
        <v>241</v>
      </c>
      <c r="H27" t="s">
        <v>59</v>
      </c>
      <c r="I27" t="s">
        <v>242</v>
      </c>
    </row>
    <row r="28" spans="1:9" x14ac:dyDescent="0.2">
      <c r="A28" t="s">
        <v>191</v>
      </c>
      <c r="B28">
        <v>24</v>
      </c>
    </row>
  </sheetData>
  <mergeCells count="1">
    <mergeCell ref="A5:A9"/>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438D0-7759-4CC5-97B1-26C21A13DC4C}">
  <dimension ref="A1:G17"/>
  <sheetViews>
    <sheetView workbookViewId="0">
      <selection activeCell="E20" sqref="E20"/>
    </sheetView>
  </sheetViews>
  <sheetFormatPr baseColWidth="10" defaultColWidth="11.1640625" defaultRowHeight="16" x14ac:dyDescent="0.2"/>
  <cols>
    <col min="3" max="3" width="43.1640625" bestFit="1" customWidth="1"/>
    <col min="4" max="4" width="16.33203125" customWidth="1"/>
    <col min="5" max="5" width="33.83203125" customWidth="1"/>
  </cols>
  <sheetData>
    <row r="1" spans="1:7" x14ac:dyDescent="0.2">
      <c r="A1" t="s">
        <v>0</v>
      </c>
      <c r="B1" s="6" t="s">
        <v>13</v>
      </c>
      <c r="C1" s="6" t="s">
        <v>58</v>
      </c>
      <c r="D1" s="6" t="s">
        <v>61</v>
      </c>
      <c r="E1" s="6" t="s">
        <v>62</v>
      </c>
      <c r="F1" s="6" t="s">
        <v>57</v>
      </c>
      <c r="G1" s="6"/>
    </row>
    <row r="2" spans="1:7" x14ac:dyDescent="0.2">
      <c r="A2" t="s">
        <v>199</v>
      </c>
      <c r="B2" t="s">
        <v>90</v>
      </c>
      <c r="C2" t="s">
        <v>216</v>
      </c>
      <c r="D2" t="s">
        <v>59</v>
      </c>
    </row>
    <row r="3" spans="1:7" x14ac:dyDescent="0.2">
      <c r="A3" t="s">
        <v>201</v>
      </c>
      <c r="B3" t="s">
        <v>140</v>
      </c>
      <c r="C3" t="s">
        <v>205</v>
      </c>
      <c r="D3" t="s">
        <v>60</v>
      </c>
    </row>
    <row r="4" spans="1:7" x14ac:dyDescent="0.2">
      <c r="A4" t="s">
        <v>202</v>
      </c>
      <c r="B4" t="s">
        <v>26</v>
      </c>
      <c r="C4" t="s">
        <v>206</v>
      </c>
      <c r="D4" t="s">
        <v>59</v>
      </c>
    </row>
    <row r="5" spans="1:7" x14ac:dyDescent="0.2">
      <c r="A5" t="s">
        <v>203</v>
      </c>
      <c r="B5" t="s">
        <v>139</v>
      </c>
      <c r="C5" t="s">
        <v>209</v>
      </c>
      <c r="D5" t="s">
        <v>60</v>
      </c>
    </row>
    <row r="6" spans="1:7" x14ac:dyDescent="0.2">
      <c r="A6" t="s">
        <v>217</v>
      </c>
      <c r="B6" t="s">
        <v>47</v>
      </c>
      <c r="C6" t="s">
        <v>212</v>
      </c>
      <c r="D6" t="s">
        <v>59</v>
      </c>
    </row>
    <row r="7" spans="1:7" x14ac:dyDescent="0.2">
      <c r="A7" t="s">
        <v>218</v>
      </c>
      <c r="B7" t="s">
        <v>138</v>
      </c>
      <c r="C7" t="s">
        <v>213</v>
      </c>
      <c r="D7" t="s">
        <v>60</v>
      </c>
    </row>
    <row r="8" spans="1:7" x14ac:dyDescent="0.2">
      <c r="A8" t="s">
        <v>221</v>
      </c>
      <c r="B8" t="s">
        <v>49</v>
      </c>
      <c r="C8" t="s">
        <v>220</v>
      </c>
      <c r="D8" t="s">
        <v>59</v>
      </c>
    </row>
    <row r="9" spans="1:7" x14ac:dyDescent="0.2">
      <c r="A9" t="s">
        <v>224</v>
      </c>
      <c r="B9" t="s">
        <v>225</v>
      </c>
      <c r="C9" t="s">
        <v>223</v>
      </c>
      <c r="D9" t="s">
        <v>60</v>
      </c>
      <c r="E9" t="s">
        <v>190</v>
      </c>
    </row>
    <row r="10" spans="1:7" x14ac:dyDescent="0.2">
      <c r="A10" t="s">
        <v>228</v>
      </c>
      <c r="B10" t="s">
        <v>137</v>
      </c>
      <c r="C10" t="s">
        <v>227</v>
      </c>
      <c r="D10" t="s">
        <v>59</v>
      </c>
      <c r="E10" t="s">
        <v>243</v>
      </c>
    </row>
    <row r="11" spans="1:7" x14ac:dyDescent="0.2">
      <c r="A11" t="s">
        <v>231</v>
      </c>
      <c r="B11" t="s">
        <v>93</v>
      </c>
      <c r="C11" t="s">
        <v>230</v>
      </c>
      <c r="D11" t="s">
        <v>60</v>
      </c>
      <c r="E11" t="s">
        <v>134</v>
      </c>
    </row>
    <row r="12" spans="1:7" x14ac:dyDescent="0.2">
      <c r="A12" t="s">
        <v>234</v>
      </c>
      <c r="B12" t="s">
        <v>143</v>
      </c>
      <c r="C12" t="s">
        <v>233</v>
      </c>
      <c r="D12" t="s">
        <v>60</v>
      </c>
      <c r="E12" t="s">
        <v>144</v>
      </c>
    </row>
    <row r="13" spans="1:7" x14ac:dyDescent="0.2">
      <c r="A13" t="s">
        <v>244</v>
      </c>
      <c r="B13" t="s">
        <v>145</v>
      </c>
      <c r="C13" t="s">
        <v>236</v>
      </c>
      <c r="D13" t="s">
        <v>59</v>
      </c>
      <c r="E13" t="s">
        <v>171</v>
      </c>
    </row>
    <row r="14" spans="1:7" x14ac:dyDescent="0.2">
      <c r="A14" t="s">
        <v>245</v>
      </c>
      <c r="B14" t="s">
        <v>174</v>
      </c>
      <c r="C14" t="s">
        <v>237</v>
      </c>
      <c r="D14" t="s">
        <v>59</v>
      </c>
    </row>
    <row r="15" spans="1:7" x14ac:dyDescent="0.2">
      <c r="A15" t="s">
        <v>246</v>
      </c>
      <c r="B15" t="s">
        <v>178</v>
      </c>
      <c r="C15" t="s">
        <v>240</v>
      </c>
      <c r="D15" t="s">
        <v>59</v>
      </c>
      <c r="E15" t="s">
        <v>182</v>
      </c>
    </row>
    <row r="16" spans="1:7" x14ac:dyDescent="0.2">
      <c r="A16" t="s">
        <v>247</v>
      </c>
      <c r="B16" t="s">
        <v>251</v>
      </c>
      <c r="C16" t="s">
        <v>249</v>
      </c>
      <c r="D16" t="s">
        <v>59</v>
      </c>
      <c r="E16" t="s">
        <v>250</v>
      </c>
    </row>
    <row r="17" spans="1:5" x14ac:dyDescent="0.2">
      <c r="A17" t="s">
        <v>248</v>
      </c>
      <c r="B17" t="s">
        <v>194</v>
      </c>
      <c r="C17" t="s">
        <v>241</v>
      </c>
      <c r="D17" t="s">
        <v>59</v>
      </c>
      <c r="E17" t="s">
        <v>242</v>
      </c>
    </row>
  </sheetData>
  <phoneticPr fontId="7"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E91EC-3DFF-1543-8E9D-3526C440EDB3}">
  <dimension ref="A1:K29"/>
  <sheetViews>
    <sheetView topLeftCell="A22" zoomScale="137" zoomScaleNormal="137" workbookViewId="0">
      <selection activeCell="G27" sqref="G27:J29"/>
    </sheetView>
  </sheetViews>
  <sheetFormatPr baseColWidth="10" defaultColWidth="11.1640625" defaultRowHeight="16" x14ac:dyDescent="0.2"/>
  <cols>
    <col min="1" max="1" width="24.5" customWidth="1"/>
    <col min="2" max="2" width="14.1640625" customWidth="1"/>
    <col min="3" max="3" width="13.83203125" bestFit="1" customWidth="1"/>
    <col min="4" max="4" width="9.5" customWidth="1"/>
    <col min="5" max="5" width="3.1640625" customWidth="1"/>
    <col min="6" max="6" width="58" customWidth="1"/>
    <col min="7" max="7" width="5.33203125" customWidth="1"/>
    <col min="8" max="8" width="32.6640625" bestFit="1" customWidth="1"/>
    <col min="10" max="10" width="15.83203125" customWidth="1"/>
  </cols>
  <sheetData>
    <row r="1" spans="1:11" x14ac:dyDescent="0.2">
      <c r="A1" t="s">
        <v>197</v>
      </c>
    </row>
    <row r="2" spans="1:11" x14ac:dyDescent="0.2">
      <c r="A2" t="s">
        <v>78</v>
      </c>
    </row>
    <row r="4" spans="1:11" x14ac:dyDescent="0.2">
      <c r="A4" t="s">
        <v>1</v>
      </c>
      <c r="B4" s="2" t="s">
        <v>69</v>
      </c>
      <c r="C4" s="3" t="s">
        <v>68</v>
      </c>
      <c r="D4" s="2" t="s">
        <v>123</v>
      </c>
      <c r="E4" s="2"/>
      <c r="F4" t="s">
        <v>6</v>
      </c>
      <c r="G4" t="s">
        <v>13</v>
      </c>
      <c r="H4" t="s">
        <v>58</v>
      </c>
      <c r="I4" t="s">
        <v>61</v>
      </c>
      <c r="J4" t="s">
        <v>62</v>
      </c>
      <c r="K4" t="s">
        <v>57</v>
      </c>
    </row>
    <row r="5" spans="1:11" x14ac:dyDescent="0.2">
      <c r="A5" s="9" t="s">
        <v>124</v>
      </c>
      <c r="B5">
        <v>2</v>
      </c>
      <c r="C5">
        <v>2</v>
      </c>
    </row>
    <row r="6" spans="1:11" x14ac:dyDescent="0.2">
      <c r="A6" s="9"/>
      <c r="B6">
        <v>5</v>
      </c>
      <c r="C6">
        <v>5</v>
      </c>
    </row>
    <row r="7" spans="1:11" x14ac:dyDescent="0.2">
      <c r="A7" s="9"/>
      <c r="B7">
        <v>10</v>
      </c>
      <c r="C7">
        <v>10</v>
      </c>
    </row>
    <row r="8" spans="1:11" x14ac:dyDescent="0.2">
      <c r="A8" s="9"/>
      <c r="B8">
        <v>1</v>
      </c>
      <c r="C8">
        <v>1</v>
      </c>
    </row>
    <row r="9" spans="1:11" x14ac:dyDescent="0.2">
      <c r="A9" s="9"/>
      <c r="B9">
        <v>6</v>
      </c>
      <c r="C9">
        <v>6</v>
      </c>
    </row>
    <row r="10" spans="1:11" x14ac:dyDescent="0.2">
      <c r="A10" t="s">
        <v>185</v>
      </c>
      <c r="B10">
        <f>MAX(B5:B9)</f>
        <v>10</v>
      </c>
      <c r="D10" s="5">
        <v>10.4</v>
      </c>
      <c r="F10" t="s">
        <v>391</v>
      </c>
      <c r="G10" t="s">
        <v>42</v>
      </c>
      <c r="H10" t="s">
        <v>148</v>
      </c>
      <c r="I10" t="s">
        <v>59</v>
      </c>
    </row>
    <row r="11" spans="1:11" x14ac:dyDescent="0.2">
      <c r="A11" t="s">
        <v>185</v>
      </c>
      <c r="C11">
        <f>MAX(C5:C9)</f>
        <v>10</v>
      </c>
      <c r="F11" t="s">
        <v>126</v>
      </c>
      <c r="G11" t="s">
        <v>140</v>
      </c>
      <c r="H11" t="s">
        <v>149</v>
      </c>
      <c r="I11" t="s">
        <v>60</v>
      </c>
    </row>
    <row r="12" spans="1:11" x14ac:dyDescent="0.2">
      <c r="A12" t="s">
        <v>173</v>
      </c>
      <c r="B12">
        <f>B5 + B6</f>
        <v>7</v>
      </c>
      <c r="F12" t="s">
        <v>146</v>
      </c>
      <c r="G12" t="s">
        <v>26</v>
      </c>
      <c r="H12" t="s">
        <v>147</v>
      </c>
      <c r="I12" t="s">
        <v>59</v>
      </c>
    </row>
    <row r="13" spans="1:11" x14ac:dyDescent="0.2">
      <c r="A13" t="s">
        <v>173</v>
      </c>
      <c r="C13">
        <f>C6 + C7</f>
        <v>15</v>
      </c>
      <c r="F13" t="s">
        <v>127</v>
      </c>
      <c r="G13" t="s">
        <v>139</v>
      </c>
      <c r="H13" t="s">
        <v>150</v>
      </c>
      <c r="I13" t="s">
        <v>60</v>
      </c>
    </row>
    <row r="14" spans="1:11" x14ac:dyDescent="0.2">
      <c r="A14" t="s">
        <v>125</v>
      </c>
      <c r="B14" t="b">
        <f>B6 &gt; B5</f>
        <v>1</v>
      </c>
      <c r="D14" t="b">
        <v>1</v>
      </c>
      <c r="F14" t="s">
        <v>128</v>
      </c>
      <c r="G14" t="s">
        <v>47</v>
      </c>
      <c r="H14" t="s">
        <v>151</v>
      </c>
      <c r="I14" t="s">
        <v>59</v>
      </c>
    </row>
    <row r="15" spans="1:11" x14ac:dyDescent="0.2">
      <c r="A15" t="s">
        <v>125</v>
      </c>
      <c r="C15" t="b">
        <f>C7  &lt; 10.5</f>
        <v>1</v>
      </c>
      <c r="D15" t="b">
        <v>1</v>
      </c>
      <c r="F15" t="s">
        <v>129</v>
      </c>
      <c r="G15" t="s">
        <v>138</v>
      </c>
      <c r="H15" t="s">
        <v>152</v>
      </c>
      <c r="I15" t="s">
        <v>60</v>
      </c>
    </row>
    <row r="16" spans="1:11" x14ac:dyDescent="0.2">
      <c r="A16" t="s">
        <v>125</v>
      </c>
      <c r="B16" t="b">
        <f>B6 + B7 &gt; B5</f>
        <v>1</v>
      </c>
      <c r="F16" t="s">
        <v>130</v>
      </c>
      <c r="G16" t="s">
        <v>49</v>
      </c>
      <c r="H16" t="s">
        <v>153</v>
      </c>
      <c r="I16" t="s">
        <v>59</v>
      </c>
    </row>
    <row r="17" spans="1:10" x14ac:dyDescent="0.2">
      <c r="A17" t="s">
        <v>125</v>
      </c>
      <c r="B17" t="b">
        <f>C8 + C9 &gt; C5 - C6</f>
        <v>1</v>
      </c>
      <c r="F17" t="s">
        <v>131</v>
      </c>
      <c r="G17" t="s">
        <v>91</v>
      </c>
      <c r="H17" t="s">
        <v>154</v>
      </c>
      <c r="I17" t="s">
        <v>60</v>
      </c>
      <c r="J17" t="s">
        <v>190</v>
      </c>
    </row>
    <row r="18" spans="1:10" x14ac:dyDescent="0.2">
      <c r="A18" t="s">
        <v>135</v>
      </c>
      <c r="C18">
        <f>SUM(C5:C9)</f>
        <v>24</v>
      </c>
      <c r="F18" t="s">
        <v>132</v>
      </c>
      <c r="G18" t="s">
        <v>137</v>
      </c>
      <c r="H18" t="s">
        <v>195</v>
      </c>
      <c r="I18" t="s">
        <v>59</v>
      </c>
      <c r="J18" t="s">
        <v>193</v>
      </c>
    </row>
    <row r="19" spans="1:10" x14ac:dyDescent="0.2">
      <c r="A19" t="s">
        <v>136</v>
      </c>
      <c r="B19">
        <f>B5+B6+B7+B8+B9</f>
        <v>24</v>
      </c>
    </row>
    <row r="20" spans="1:10" x14ac:dyDescent="0.2">
      <c r="A20" t="s">
        <v>135</v>
      </c>
      <c r="C20">
        <f>C7 + C9 + C6 + C5 + C8</f>
        <v>24</v>
      </c>
      <c r="F20" t="s">
        <v>133</v>
      </c>
      <c r="G20" t="s">
        <v>93</v>
      </c>
      <c r="H20" t="s">
        <v>155</v>
      </c>
      <c r="I20" t="s">
        <v>60</v>
      </c>
      <c r="J20" t="s">
        <v>134</v>
      </c>
    </row>
    <row r="21" spans="1:10" x14ac:dyDescent="0.2">
      <c r="A21" t="s">
        <v>136</v>
      </c>
      <c r="C21">
        <f>C7 + C9 + C6 + C5 + C8</f>
        <v>24</v>
      </c>
    </row>
    <row r="22" spans="1:10" x14ac:dyDescent="0.2">
      <c r="A22" t="s">
        <v>141</v>
      </c>
      <c r="C22">
        <f>C5^C6 - C7/C9</f>
        <v>30.333333333333332</v>
      </c>
      <c r="F22" t="s">
        <v>172</v>
      </c>
      <c r="G22" t="s">
        <v>143</v>
      </c>
      <c r="H22" t="s">
        <v>157</v>
      </c>
      <c r="I22" t="s">
        <v>60</v>
      </c>
      <c r="J22" t="s">
        <v>144</v>
      </c>
    </row>
    <row r="23" spans="1:10" x14ac:dyDescent="0.2">
      <c r="A23" t="s">
        <v>141</v>
      </c>
      <c r="B23">
        <f>B5^B7 - B8/9</f>
        <v>1023.8888888888889</v>
      </c>
      <c r="F23" t="s">
        <v>142</v>
      </c>
      <c r="G23" t="s">
        <v>145</v>
      </c>
      <c r="H23" t="s">
        <v>156</v>
      </c>
      <c r="I23" t="s">
        <v>59</v>
      </c>
      <c r="J23" t="s">
        <v>171</v>
      </c>
    </row>
    <row r="24" spans="1:10" x14ac:dyDescent="0.2">
      <c r="A24" t="s">
        <v>141</v>
      </c>
      <c r="B24">
        <f>B5^B7 - B8</f>
        <v>1023</v>
      </c>
      <c r="D24">
        <f xml:space="preserve"> -B8 + B5^B7 + 1 - 1</f>
        <v>1023</v>
      </c>
      <c r="F24" t="s">
        <v>390</v>
      </c>
      <c r="G24" t="s">
        <v>174</v>
      </c>
      <c r="H24" t="s">
        <v>184</v>
      </c>
      <c r="I24" t="s">
        <v>59</v>
      </c>
      <c r="J24" t="s">
        <v>183</v>
      </c>
    </row>
    <row r="25" spans="1:10" x14ac:dyDescent="0.2">
      <c r="A25" t="s">
        <v>141</v>
      </c>
      <c r="B25" s="7">
        <f>B6^B8 - B9/B6</f>
        <v>3.8</v>
      </c>
      <c r="F25" t="s">
        <v>177</v>
      </c>
      <c r="G25" t="s">
        <v>178</v>
      </c>
      <c r="H25" t="s">
        <v>175</v>
      </c>
      <c r="I25" t="s">
        <v>59</v>
      </c>
      <c r="J25" t="s">
        <v>182</v>
      </c>
    </row>
    <row r="26" spans="1:10" x14ac:dyDescent="0.2">
      <c r="A26" t="s">
        <v>125</v>
      </c>
      <c r="B26" t="b">
        <f>B6  &lt;= B7</f>
        <v>1</v>
      </c>
      <c r="F26" t="s">
        <v>188</v>
      </c>
      <c r="G26" t="s">
        <v>179</v>
      </c>
      <c r="H26" t="s">
        <v>187</v>
      </c>
      <c r="I26" t="s">
        <v>59</v>
      </c>
      <c r="J26" t="s">
        <v>189</v>
      </c>
    </row>
    <row r="27" spans="1:10" x14ac:dyDescent="0.2">
      <c r="A27" t="s">
        <v>135</v>
      </c>
      <c r="C27">
        <f>SUM(C5:C9)</f>
        <v>24</v>
      </c>
      <c r="F27" t="s">
        <v>192</v>
      </c>
      <c r="G27" t="s">
        <v>194</v>
      </c>
      <c r="H27" t="s">
        <v>397</v>
      </c>
      <c r="I27" t="s">
        <v>60</v>
      </c>
      <c r="J27" t="s">
        <v>394</v>
      </c>
    </row>
    <row r="28" spans="1:10" x14ac:dyDescent="0.2">
      <c r="A28" t="s">
        <v>191</v>
      </c>
      <c r="B28">
        <v>48</v>
      </c>
    </row>
    <row r="29" spans="1:10" x14ac:dyDescent="0.2">
      <c r="A29" t="s">
        <v>135</v>
      </c>
      <c r="C29" t="b">
        <v>1</v>
      </c>
      <c r="F29" t="s">
        <v>392</v>
      </c>
      <c r="G29" t="s">
        <v>393</v>
      </c>
      <c r="H29" t="s">
        <v>396</v>
      </c>
      <c r="I29" t="s">
        <v>60</v>
      </c>
      <c r="J29" t="s">
        <v>395</v>
      </c>
    </row>
  </sheetData>
  <mergeCells count="1">
    <mergeCell ref="A5:A9"/>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39818-17B0-D842-BB6C-69A1E595FDFD}">
  <dimension ref="A1:F18"/>
  <sheetViews>
    <sheetView tabSelected="1" zoomScale="115" zoomScaleNormal="115" workbookViewId="0">
      <selection activeCell="C21" sqref="C21"/>
    </sheetView>
  </sheetViews>
  <sheetFormatPr baseColWidth="10" defaultColWidth="11.1640625" defaultRowHeight="16" x14ac:dyDescent="0.2"/>
  <cols>
    <col min="2" max="2" width="16" customWidth="1"/>
    <col min="3" max="3" width="38.6640625" bestFit="1" customWidth="1"/>
    <col min="5" max="5" width="46.33203125" customWidth="1"/>
    <col min="6" max="6" width="11.6640625" bestFit="1" customWidth="1"/>
    <col min="7" max="7" width="14.33203125" bestFit="1" customWidth="1"/>
    <col min="8" max="8" width="24.1640625" bestFit="1" customWidth="1"/>
  </cols>
  <sheetData>
    <row r="1" spans="1:6" x14ac:dyDescent="0.2">
      <c r="A1" t="s">
        <v>0</v>
      </c>
      <c r="B1" t="s">
        <v>13</v>
      </c>
      <c r="C1" t="s">
        <v>58</v>
      </c>
      <c r="D1" t="s">
        <v>61</v>
      </c>
      <c r="E1" t="s">
        <v>62</v>
      </c>
      <c r="F1" t="s">
        <v>57</v>
      </c>
    </row>
    <row r="2" spans="1:6" x14ac:dyDescent="0.2">
      <c r="A2" t="s">
        <v>158</v>
      </c>
      <c r="B2" t="s">
        <v>42</v>
      </c>
      <c r="C2" t="s">
        <v>148</v>
      </c>
      <c r="D2" t="s">
        <v>59</v>
      </c>
      <c r="F2" t="s">
        <v>186</v>
      </c>
    </row>
    <row r="3" spans="1:6" x14ac:dyDescent="0.2">
      <c r="A3" t="s">
        <v>159</v>
      </c>
      <c r="B3" t="s">
        <v>140</v>
      </c>
      <c r="C3" t="s">
        <v>149</v>
      </c>
      <c r="D3" t="s">
        <v>60</v>
      </c>
    </row>
    <row r="4" spans="1:6" x14ac:dyDescent="0.2">
      <c r="A4" t="s">
        <v>160</v>
      </c>
      <c r="B4" t="s">
        <v>26</v>
      </c>
      <c r="C4" t="s">
        <v>147</v>
      </c>
      <c r="D4" t="s">
        <v>59</v>
      </c>
    </row>
    <row r="5" spans="1:6" x14ac:dyDescent="0.2">
      <c r="A5" t="s">
        <v>161</v>
      </c>
      <c r="B5" t="s">
        <v>139</v>
      </c>
      <c r="C5" t="s">
        <v>150</v>
      </c>
      <c r="D5" t="s">
        <v>60</v>
      </c>
    </row>
    <row r="6" spans="1:6" x14ac:dyDescent="0.2">
      <c r="A6" t="s">
        <v>162</v>
      </c>
      <c r="B6" t="s">
        <v>47</v>
      </c>
      <c r="C6" t="s">
        <v>151</v>
      </c>
      <c r="D6" t="s">
        <v>59</v>
      </c>
    </row>
    <row r="7" spans="1:6" x14ac:dyDescent="0.2">
      <c r="A7" t="s">
        <v>163</v>
      </c>
      <c r="B7" t="s">
        <v>138</v>
      </c>
      <c r="C7" t="s">
        <v>152</v>
      </c>
      <c r="D7" t="s">
        <v>60</v>
      </c>
    </row>
    <row r="8" spans="1:6" x14ac:dyDescent="0.2">
      <c r="A8" t="s">
        <v>164</v>
      </c>
      <c r="B8" t="s">
        <v>49</v>
      </c>
      <c r="C8" t="s">
        <v>153</v>
      </c>
      <c r="D8" t="s">
        <v>59</v>
      </c>
    </row>
    <row r="9" spans="1:6" x14ac:dyDescent="0.2">
      <c r="A9" t="s">
        <v>165</v>
      </c>
      <c r="B9" t="s">
        <v>91</v>
      </c>
      <c r="C9" t="s">
        <v>154</v>
      </c>
      <c r="D9" t="s">
        <v>60</v>
      </c>
      <c r="E9" t="s">
        <v>190</v>
      </c>
    </row>
    <row r="10" spans="1:6" x14ac:dyDescent="0.2">
      <c r="A10" t="s">
        <v>166</v>
      </c>
      <c r="B10" t="s">
        <v>137</v>
      </c>
      <c r="C10" t="s">
        <v>195</v>
      </c>
      <c r="D10" t="s">
        <v>59</v>
      </c>
      <c r="E10" t="s">
        <v>193</v>
      </c>
    </row>
    <row r="11" spans="1:6" x14ac:dyDescent="0.2">
      <c r="A11" t="s">
        <v>167</v>
      </c>
      <c r="B11" t="s">
        <v>93</v>
      </c>
      <c r="C11" t="s">
        <v>155</v>
      </c>
      <c r="D11" t="s">
        <v>60</v>
      </c>
      <c r="E11" t="s">
        <v>134</v>
      </c>
    </row>
    <row r="12" spans="1:6" x14ac:dyDescent="0.2">
      <c r="A12" t="s">
        <v>168</v>
      </c>
      <c r="B12" t="s">
        <v>143</v>
      </c>
      <c r="C12" t="s">
        <v>157</v>
      </c>
      <c r="D12" t="s">
        <v>60</v>
      </c>
      <c r="E12" t="s">
        <v>144</v>
      </c>
    </row>
    <row r="13" spans="1:6" x14ac:dyDescent="0.2">
      <c r="A13" t="s">
        <v>169</v>
      </c>
      <c r="B13" t="s">
        <v>145</v>
      </c>
      <c r="C13" t="s">
        <v>156</v>
      </c>
      <c r="D13" t="s">
        <v>59</v>
      </c>
      <c r="E13" t="s">
        <v>144</v>
      </c>
    </row>
    <row r="14" spans="1:6" x14ac:dyDescent="0.2">
      <c r="A14" t="s">
        <v>176</v>
      </c>
      <c r="B14" t="s">
        <v>174</v>
      </c>
      <c r="C14" t="s">
        <v>184</v>
      </c>
      <c r="D14" t="s">
        <v>59</v>
      </c>
      <c r="E14" t="s">
        <v>183</v>
      </c>
    </row>
    <row r="15" spans="1:6" x14ac:dyDescent="0.2">
      <c r="A15" t="s">
        <v>180</v>
      </c>
      <c r="B15" t="s">
        <v>178</v>
      </c>
      <c r="C15" t="s">
        <v>175</v>
      </c>
      <c r="D15" t="s">
        <v>59</v>
      </c>
      <c r="E15" t="s">
        <v>182</v>
      </c>
    </row>
    <row r="16" spans="1:6" x14ac:dyDescent="0.2">
      <c r="A16" t="s">
        <v>181</v>
      </c>
      <c r="B16" t="s">
        <v>179</v>
      </c>
      <c r="C16" t="s">
        <v>187</v>
      </c>
      <c r="D16" t="s">
        <v>59</v>
      </c>
      <c r="E16" t="s">
        <v>189</v>
      </c>
    </row>
    <row r="17" spans="1:5" x14ac:dyDescent="0.2">
      <c r="A17" t="s">
        <v>196</v>
      </c>
      <c r="B17" t="s">
        <v>194</v>
      </c>
      <c r="C17" t="s">
        <v>397</v>
      </c>
      <c r="D17" t="s">
        <v>60</v>
      </c>
      <c r="E17" t="s">
        <v>394</v>
      </c>
    </row>
    <row r="18" spans="1:5" x14ac:dyDescent="0.2">
      <c r="A18" t="s">
        <v>398</v>
      </c>
      <c r="B18" t="s">
        <v>393</v>
      </c>
      <c r="C18" t="s">
        <v>396</v>
      </c>
      <c r="D18" t="s">
        <v>60</v>
      </c>
      <c r="E18" t="s">
        <v>395</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SheetGradingOrder</vt:lpstr>
      <vt:lpstr>RConstant</vt:lpstr>
      <vt:lpstr>RConstant_CheckOrder</vt:lpstr>
      <vt:lpstr>RFormula</vt:lpstr>
      <vt:lpstr>RFormula_CheckOrder</vt:lpstr>
      <vt:lpstr>RRelative</vt:lpstr>
      <vt:lpstr>RRelative_CheckOrder</vt:lpstr>
      <vt:lpstr>RCheck</vt:lpstr>
      <vt:lpstr>RCheck_CheckOrder</vt:lpstr>
      <vt:lpstr>SoftFormula Samples_CheckOrder</vt:lpstr>
      <vt:lpstr>SoftFormula Samples</vt:lpstr>
      <vt:lpstr>RelativeF Samples_CheckOrder</vt:lpstr>
      <vt:lpstr>RelativeF Samples</vt:lpstr>
      <vt:lpstr>Test Case Samples_CheckOrder</vt:lpstr>
      <vt:lpstr>Test Case Samples</vt:lpstr>
      <vt:lpstr>Minimum Work_CheckOrder</vt:lpstr>
      <vt:lpstr>Minimum Work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Pramana Suranta</dc:creator>
  <cp:lastModifiedBy>Hakan Erdogmus</cp:lastModifiedBy>
  <dcterms:created xsi:type="dcterms:W3CDTF">2020-12-17T20:42:16Z</dcterms:created>
  <dcterms:modified xsi:type="dcterms:W3CDTF">2022-06-23T22:28:45Z</dcterms:modified>
</cp:coreProperties>
</file>