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0635" windowHeight="732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96" i="1"/>
  <c r="G295"/>
  <c r="G294"/>
  <c r="G293"/>
  <c r="G292"/>
  <c r="G291"/>
  <c r="G278"/>
  <c r="G284"/>
  <c r="G283"/>
  <c r="G282"/>
  <c r="G281"/>
  <c r="G277"/>
  <c r="G276"/>
  <c r="G272"/>
  <c r="G271"/>
  <c r="G265"/>
  <c r="G266"/>
  <c r="G234"/>
  <c r="G233"/>
  <c r="G229"/>
  <c r="G230"/>
  <c r="G231"/>
  <c r="G232"/>
  <c r="G235"/>
  <c r="G236"/>
  <c r="G238"/>
  <c r="G237"/>
  <c r="G226"/>
  <c r="G225"/>
  <c r="G224"/>
  <c r="G223"/>
  <c r="G222"/>
  <c r="G210"/>
  <c r="G209"/>
  <c r="G207"/>
  <c r="G206"/>
  <c r="G205"/>
  <c r="G204"/>
  <c r="G203"/>
  <c r="G202"/>
  <c r="G171"/>
  <c r="G170"/>
  <c r="G169"/>
  <c r="G168"/>
  <c r="G166"/>
  <c r="G165"/>
  <c r="G164"/>
  <c r="G163"/>
  <c r="G162"/>
  <c r="G161"/>
  <c r="G157"/>
  <c r="G156"/>
  <c r="G155"/>
  <c r="G158"/>
  <c r="G152"/>
  <c r="G151"/>
  <c r="G150"/>
  <c r="G148"/>
  <c r="G147"/>
  <c r="G134"/>
  <c r="G175"/>
  <c r="G174"/>
  <c r="G201"/>
  <c r="G200"/>
  <c r="G199"/>
  <c r="G198"/>
  <c r="G197"/>
  <c r="G196"/>
  <c r="G193"/>
  <c r="G192"/>
  <c r="G214"/>
  <c r="G213"/>
  <c r="G247"/>
  <c r="G246"/>
  <c r="G245"/>
  <c r="G244"/>
  <c r="G243"/>
  <c r="G248"/>
  <c r="G250"/>
  <c r="G249"/>
  <c r="G191"/>
  <c r="G190"/>
  <c r="G189"/>
  <c r="G188"/>
  <c r="G228"/>
  <c r="G258"/>
  <c r="G257"/>
  <c r="G255"/>
  <c r="G254"/>
  <c r="G256"/>
  <c r="G253"/>
  <c r="G227"/>
  <c r="G212"/>
  <c r="G211"/>
  <c r="G208"/>
  <c r="G217"/>
  <c r="G216"/>
  <c r="G242"/>
  <c r="G241"/>
  <c r="G261"/>
  <c r="G262"/>
  <c r="G263"/>
  <c r="G264"/>
  <c r="G279"/>
  <c r="G297"/>
  <c r="G298"/>
  <c r="G303"/>
  <c r="G304"/>
  <c r="G305"/>
  <c r="G306"/>
  <c r="G307"/>
  <c r="G308"/>
  <c r="G309"/>
  <c r="G310"/>
  <c r="G311"/>
  <c r="G313"/>
  <c r="G312"/>
  <c r="G275"/>
  <c r="G274"/>
  <c r="G187"/>
  <c r="G186"/>
  <c r="G185"/>
  <c r="G184"/>
  <c r="G183"/>
  <c r="G182"/>
  <c r="G181"/>
  <c r="G180"/>
  <c r="G179"/>
  <c r="G178"/>
  <c r="G259"/>
  <c r="G260"/>
  <c r="G269"/>
  <c r="G270"/>
  <c r="G289"/>
  <c r="G290"/>
  <c r="G302"/>
  <c r="G301"/>
  <c r="G300"/>
  <c r="G299"/>
  <c r="G273"/>
  <c r="G215"/>
  <c r="G195"/>
  <c r="G194"/>
  <c r="G146"/>
  <c r="G145"/>
  <c r="G144"/>
  <c r="G143"/>
  <c r="G142"/>
  <c r="G177"/>
  <c r="G176"/>
  <c r="G173"/>
  <c r="G172"/>
  <c r="G160"/>
  <c r="G159"/>
  <c r="G154"/>
  <c r="G153"/>
  <c r="G149"/>
  <c r="G140"/>
  <c r="G167"/>
  <c r="G141"/>
  <c r="G139"/>
  <c r="G135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2"/>
  <c r="G3"/>
  <c r="A302"/>
  <c r="A303"/>
  <c r="A304"/>
  <c r="A305"/>
  <c r="A306"/>
  <c r="A307"/>
  <c r="A308"/>
  <c r="A309"/>
  <c r="A310"/>
  <c r="A311"/>
  <c r="A312"/>
  <c r="A313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</calcChain>
</file>

<file path=xl/sharedStrings.xml><?xml version="1.0" encoding="utf-8"?>
<sst xmlns="http://schemas.openxmlformats.org/spreadsheetml/2006/main" count="943" uniqueCount="596">
  <si>
    <t>項    次</t>
  </si>
  <si>
    <t>基準料號</t>
  </si>
  <si>
    <t>車    型</t>
  </si>
  <si>
    <t>品    名</t>
  </si>
  <si>
    <t>數    量</t>
  </si>
  <si>
    <t>單    價</t>
  </si>
  <si>
    <t>002-003-IZK</t>
  </si>
  <si>
    <t>NPR-94"</t>
  </si>
  <si>
    <t>面板皮 (台) 94</t>
  </si>
  <si>
    <t>002-003-IZO</t>
  </si>
  <si>
    <t>NPR-99"</t>
  </si>
  <si>
    <t>面板皮(無孔)</t>
  </si>
  <si>
    <t>002-003-IZQ</t>
  </si>
  <si>
    <t>一路發-2000</t>
  </si>
  <si>
    <t>面板皮 2000年</t>
  </si>
  <si>
    <t>002-006-IZK-L</t>
  </si>
  <si>
    <t>NKR-94"</t>
  </si>
  <si>
    <t>面板角板-94L</t>
  </si>
  <si>
    <t>002-006-IZK-R</t>
  </si>
  <si>
    <t>面板角板-94R</t>
  </si>
  <si>
    <t>002-009-IZJ</t>
  </si>
  <si>
    <t>NKR-94</t>
  </si>
  <si>
    <t>面板飾板</t>
  </si>
  <si>
    <t>002-009-IZK</t>
  </si>
  <si>
    <t>NPR-94</t>
  </si>
  <si>
    <t>003-001-IZJ-1</t>
  </si>
  <si>
    <t>NKR-99"</t>
  </si>
  <si>
    <t>護罩 99'(金)</t>
  </si>
  <si>
    <t>003-001-IZJ-I</t>
  </si>
  <si>
    <t>護罩 99'</t>
  </si>
  <si>
    <t>003-001-IZJ-T</t>
  </si>
  <si>
    <t>護罩</t>
  </si>
  <si>
    <t>003-001-IZK-T</t>
  </si>
  <si>
    <t>011-006-IZJ-R-T</t>
  </si>
  <si>
    <t>大燈上飾板 R (台)</t>
  </si>
  <si>
    <t>011-006-IZK-L-T</t>
  </si>
  <si>
    <t>大燈下飾板(白) L</t>
  </si>
  <si>
    <t>011-006-IZK-R-T</t>
  </si>
  <si>
    <t>大燈下飾板(白) R</t>
  </si>
  <si>
    <t>004-011-IZJ-L-T</t>
  </si>
  <si>
    <t>霧燈框 L</t>
  </si>
  <si>
    <t>004-011-IZJ-R-T</t>
  </si>
  <si>
    <t>霧燈框 R</t>
  </si>
  <si>
    <t>005-002-IZJ</t>
  </si>
  <si>
    <t>雨刷拉桿</t>
  </si>
  <si>
    <t>005-002-IZK</t>
  </si>
  <si>
    <t>005-003-IZJ</t>
  </si>
  <si>
    <t>雨刷桿</t>
  </si>
  <si>
    <t>006-001-IZJ-L</t>
  </si>
  <si>
    <t>車門94 L</t>
  </si>
  <si>
    <t>006-001-IZJ-R</t>
  </si>
  <si>
    <t>車門94 R</t>
  </si>
  <si>
    <t>006-003-IZK-L</t>
  </si>
  <si>
    <t>車門皮 (94) L</t>
  </si>
  <si>
    <t>006-003-IZK-R</t>
  </si>
  <si>
    <t>車門皮 (94) R</t>
  </si>
  <si>
    <t>006-003-IZK-L-T</t>
  </si>
  <si>
    <t>NKR-97"</t>
  </si>
  <si>
    <t>車門皮 (97) L (半)</t>
  </si>
  <si>
    <t>006-003-IZK-R-T</t>
  </si>
  <si>
    <t>車門皮 (97) R (半)</t>
  </si>
  <si>
    <t>006-006-IZG-R-T</t>
  </si>
  <si>
    <t>車門內飾板 R</t>
  </si>
  <si>
    <t>008-002-IZJ-L</t>
  </si>
  <si>
    <t>外戶定 L 94</t>
  </si>
  <si>
    <t>008-002-IZJ-R</t>
  </si>
  <si>
    <t>外戶定 R 94</t>
  </si>
  <si>
    <t>008-005-IZJ</t>
  </si>
  <si>
    <t>戶定押條 L</t>
  </si>
  <si>
    <t>008-005-IZJ-T</t>
  </si>
  <si>
    <t>戶定押條 R</t>
  </si>
  <si>
    <t>008-008-IZJ-L-T</t>
  </si>
  <si>
    <t>站板 (台)94' L</t>
  </si>
  <si>
    <t>008-008-IZJ-R-T</t>
  </si>
  <si>
    <t>站板 (台)94' R</t>
  </si>
  <si>
    <t>008-009-IZJ-L -T</t>
  </si>
  <si>
    <t>腳踏鋁板 L</t>
  </si>
  <si>
    <t>008-009-IZJ-R-T</t>
  </si>
  <si>
    <t>腳踏鋁板 R</t>
  </si>
  <si>
    <t>011-008-IZJ-R-T</t>
  </si>
  <si>
    <t>方向燈總成(94') R</t>
  </si>
  <si>
    <t>011-009-IZK-L</t>
  </si>
  <si>
    <t>方向燈殼(94) L</t>
  </si>
  <si>
    <t>011-009-IZK-R</t>
  </si>
  <si>
    <t>方向燈殼(94) R</t>
  </si>
  <si>
    <t>011-014-IZJ-L</t>
  </si>
  <si>
    <t>霧燈(12V)(五彩) L</t>
  </si>
  <si>
    <t>011-014-IZJ-R</t>
  </si>
  <si>
    <t>霧燈(12V)(五彩) R</t>
  </si>
  <si>
    <t>011-014-IZK-L</t>
  </si>
  <si>
    <t>霧燈 L (標準型)</t>
  </si>
  <si>
    <t>011-014-IZK-R</t>
  </si>
  <si>
    <t>霧燈 R (標準型)</t>
  </si>
  <si>
    <t>011-014-IZK-T-L</t>
  </si>
  <si>
    <t>霧燈(改良型) L</t>
  </si>
  <si>
    <t>011-014-IZK-T-R</t>
  </si>
  <si>
    <t>霧燈(改良型) R</t>
  </si>
  <si>
    <t>002-001-IZS</t>
  </si>
  <si>
    <t>NPR-2006</t>
  </si>
  <si>
    <t>面板(6.5T/7.8T)</t>
  </si>
  <si>
    <t>002-001-IZT</t>
  </si>
  <si>
    <t>NKR-2004</t>
  </si>
  <si>
    <t>面板</t>
  </si>
  <si>
    <t>002-006-IZT-L</t>
  </si>
  <si>
    <t>面板角板(凸) LH</t>
  </si>
  <si>
    <t>002-006-IZT-R</t>
  </si>
  <si>
    <t>面板角板(凸) RH</t>
  </si>
  <si>
    <t>002-009-IZS</t>
  </si>
  <si>
    <t>002-009-IZS-J</t>
  </si>
  <si>
    <t>面板飾板(RHD)</t>
  </si>
  <si>
    <t>002-009-IZT</t>
  </si>
  <si>
    <t>NKR-2006</t>
  </si>
  <si>
    <t>002-009-IZT-J</t>
  </si>
  <si>
    <t>003-001-IZS</t>
  </si>
  <si>
    <t>003-001-IZT</t>
  </si>
  <si>
    <t>004-001-IZS</t>
  </si>
  <si>
    <t>保險桿</t>
  </si>
  <si>
    <t>004-001-IZT</t>
  </si>
  <si>
    <t>保險桿-06</t>
  </si>
  <si>
    <t>008-008-IZS-L</t>
  </si>
  <si>
    <t>站板  L-2006</t>
  </si>
  <si>
    <t>008-008-IZS-R</t>
  </si>
  <si>
    <t>站板  R-2006</t>
  </si>
  <si>
    <t>011-001-IZK-L</t>
  </si>
  <si>
    <t>NPR-2004</t>
  </si>
  <si>
    <t>大燈總成 LH</t>
  </si>
  <si>
    <t>011-001-IZK-R</t>
  </si>
  <si>
    <t>大燈總成 RH</t>
  </si>
  <si>
    <t>011-008-IZK-LH</t>
  </si>
  <si>
    <t>方向燈總成 LH</t>
  </si>
  <si>
    <t>011-008-IZK-RH</t>
  </si>
  <si>
    <t>方向燈總成 RH</t>
  </si>
  <si>
    <t>012-001-IZS-L</t>
  </si>
  <si>
    <t>鏡桿-L</t>
  </si>
  <si>
    <t>012-001-IZS-R</t>
  </si>
  <si>
    <t>鏡桿-R</t>
  </si>
  <si>
    <t>012-003-IZS-L</t>
  </si>
  <si>
    <t>鏡桿座飾蓋-L</t>
  </si>
  <si>
    <t>012-003-IZS-R</t>
  </si>
  <si>
    <t>鏡桿座飾蓋-R</t>
  </si>
  <si>
    <t>02-001-MBI</t>
  </si>
  <si>
    <t>FB718</t>
  </si>
  <si>
    <t>面板 3.5T</t>
  </si>
  <si>
    <t>002-001-MBS</t>
  </si>
  <si>
    <t>FE84D</t>
  </si>
  <si>
    <t>面板(7.9T)</t>
  </si>
  <si>
    <t>002-006-MBI-L</t>
  </si>
  <si>
    <t>FB71B</t>
  </si>
  <si>
    <t>面板角板-L</t>
  </si>
  <si>
    <t>002-006-MBI-R</t>
  </si>
  <si>
    <t>面板角板-R</t>
  </si>
  <si>
    <t>002-009-MBS</t>
  </si>
  <si>
    <t>面板飾板 7.9T</t>
  </si>
  <si>
    <t>003-001-MBR</t>
  </si>
  <si>
    <t>FB71B-3.5T</t>
  </si>
  <si>
    <t>護罩  07</t>
  </si>
  <si>
    <t>003-001-MBS</t>
  </si>
  <si>
    <t>FE84D-7.9T</t>
  </si>
  <si>
    <t>004-001-MBI</t>
  </si>
  <si>
    <t>004-001-MBS</t>
  </si>
  <si>
    <t>006-001-MBR</t>
  </si>
  <si>
    <t>車門 LH</t>
  </si>
  <si>
    <t>006-001-MBR-R</t>
  </si>
  <si>
    <t>車門 RH</t>
  </si>
  <si>
    <t>008-009-FBE-L</t>
  </si>
  <si>
    <t>腳踏板-L</t>
  </si>
  <si>
    <t>008-009-FBE</t>
  </si>
  <si>
    <t>腳踏板-R</t>
  </si>
  <si>
    <t>008-010-MBE-L</t>
  </si>
  <si>
    <t>008-010-MBE-R</t>
  </si>
  <si>
    <t>008-010-MBM</t>
  </si>
  <si>
    <t>FE647</t>
  </si>
  <si>
    <t>腳踏墊</t>
  </si>
  <si>
    <t>011-001-MBL-L-T</t>
  </si>
  <si>
    <t>FB511-96"</t>
  </si>
  <si>
    <t>大燈總成(96) L</t>
  </si>
  <si>
    <t>011-001-MBL-R-T</t>
  </si>
  <si>
    <t>FB511-96</t>
  </si>
  <si>
    <t>大燈總成(96) R</t>
  </si>
  <si>
    <t>011-008-MBL-L</t>
  </si>
  <si>
    <t>方向燈總成 L</t>
  </si>
  <si>
    <t>011-008-MBL-R</t>
  </si>
  <si>
    <t>方向燈總成 R</t>
  </si>
  <si>
    <t>011-010-FSM</t>
  </si>
  <si>
    <t>FM657</t>
  </si>
  <si>
    <t>小燈總成 L</t>
  </si>
  <si>
    <t>011-010-FSM-T</t>
  </si>
  <si>
    <t>小燈總成 R</t>
  </si>
  <si>
    <t>011-014-MBL-L-T</t>
  </si>
  <si>
    <t>霧燈(台) L</t>
  </si>
  <si>
    <t>011-014-MBL-R-T</t>
  </si>
  <si>
    <t>霧燈(台) R</t>
  </si>
  <si>
    <t>012-004-MBM</t>
  </si>
  <si>
    <t>FB511</t>
  </si>
  <si>
    <t>後視鏡</t>
  </si>
  <si>
    <t>012-006-DHE</t>
  </si>
  <si>
    <t>V76</t>
  </si>
  <si>
    <t>照地鏡</t>
  </si>
  <si>
    <t>001-001-MBL</t>
  </si>
  <si>
    <t>厝頂</t>
  </si>
  <si>
    <t>002-001-MBL</t>
  </si>
  <si>
    <t>002-001-MBM</t>
  </si>
  <si>
    <t>FE647-96"</t>
  </si>
  <si>
    <t>面板 (寬)(96)</t>
  </si>
  <si>
    <t>002-006-MBL-L</t>
  </si>
  <si>
    <t>面板角板 L</t>
  </si>
  <si>
    <t>002-006-MBL-R</t>
  </si>
  <si>
    <t>面板角板 R</t>
  </si>
  <si>
    <t>002-009-MBL-1</t>
  </si>
  <si>
    <t>002-009-MBL-R</t>
  </si>
  <si>
    <t>面板飾板(R駕)</t>
  </si>
  <si>
    <t>003-001-MBL-N</t>
  </si>
  <si>
    <t>FB511-99</t>
  </si>
  <si>
    <t>護罩(有孔) 99"</t>
  </si>
  <si>
    <t>003-001-MBL-T</t>
  </si>
  <si>
    <t>護罩 96</t>
  </si>
  <si>
    <t>003-001-MBL-T-2</t>
  </si>
  <si>
    <t>FB511-2003</t>
  </si>
  <si>
    <t>護罩(白-有孔)-2003</t>
  </si>
  <si>
    <t>003-001-MBM-1</t>
  </si>
  <si>
    <t>FE647-6.5T</t>
  </si>
  <si>
    <t>護罩 (電金)</t>
  </si>
  <si>
    <t>003-001-MBM-1L</t>
  </si>
  <si>
    <t>護罩反光片(白) L</t>
  </si>
  <si>
    <t>003-001-MBM-1R</t>
  </si>
  <si>
    <t>護罩反光片(白) R</t>
  </si>
  <si>
    <t>003-001-MBM-2</t>
  </si>
  <si>
    <t>FE647-6.5T2003</t>
  </si>
  <si>
    <t>護罩(全白)-2004年</t>
  </si>
  <si>
    <t>003-001-MBM-L</t>
  </si>
  <si>
    <t>護罩反光片(黃) L</t>
  </si>
  <si>
    <t>003-001-MBM-N</t>
  </si>
  <si>
    <t>FE647-6.5T(99)</t>
  </si>
  <si>
    <t>護罩(有孔)-99年</t>
  </si>
  <si>
    <t>003-001-MBM-R</t>
  </si>
  <si>
    <t>護罩反光片(黃) R</t>
  </si>
  <si>
    <t>003-001-MBM-T</t>
  </si>
  <si>
    <t>護罩 (台)</t>
  </si>
  <si>
    <t>003-006-MBL-L</t>
  </si>
  <si>
    <t>護罩飾板 L</t>
  </si>
  <si>
    <t>003-006-MBL-R</t>
  </si>
  <si>
    <t>護罩飾板 R</t>
  </si>
  <si>
    <t>004-001-MBL-T</t>
  </si>
  <si>
    <t>004-001-MBL-T-1</t>
  </si>
  <si>
    <t>保險桿 (金)</t>
  </si>
  <si>
    <t>004-001-MBM-T</t>
  </si>
  <si>
    <t>FE647-96</t>
  </si>
  <si>
    <t>保險桿 (6.5T)</t>
  </si>
  <si>
    <t>004-002-MBN-L</t>
  </si>
  <si>
    <t>FH217</t>
  </si>
  <si>
    <t>保險桿彎角 L (正)</t>
  </si>
  <si>
    <t>004-002-MBN-R</t>
  </si>
  <si>
    <t>保險桿彎角 R (正)</t>
  </si>
  <si>
    <t>004-003-MBL-L-T</t>
  </si>
  <si>
    <t>保桿支架 L</t>
  </si>
  <si>
    <t>004-003-MBL-R-T</t>
  </si>
  <si>
    <t>保桿支架 R</t>
  </si>
  <si>
    <t>004-003-MBM</t>
  </si>
  <si>
    <t>008-002-MBL-T-1</t>
  </si>
  <si>
    <t>戶定(半) R</t>
  </si>
  <si>
    <t>008-002-MBN-L-1</t>
  </si>
  <si>
    <t>外戶定(電鍍) L</t>
  </si>
  <si>
    <t>008-002-MBN-L-2</t>
  </si>
  <si>
    <t>外戶定 L</t>
  </si>
  <si>
    <t>008-002-MBN-R-1</t>
  </si>
  <si>
    <t>外戶定(電鍍) R</t>
  </si>
  <si>
    <t>008-002-MBN-R-2</t>
  </si>
  <si>
    <t>外戶定 R</t>
  </si>
  <si>
    <t>008-005-MBL-L</t>
  </si>
  <si>
    <t>戶定押條  L</t>
  </si>
  <si>
    <t>008-005-MBL-R</t>
  </si>
  <si>
    <t>戶定押條  R</t>
  </si>
  <si>
    <t>008-008-MBL-L</t>
  </si>
  <si>
    <t>站板 L</t>
  </si>
  <si>
    <t>008-008-MBL-R</t>
  </si>
  <si>
    <t>站板 R</t>
  </si>
  <si>
    <t>008-010-MBL-L-T</t>
  </si>
  <si>
    <t>腳踏橡皮-L</t>
  </si>
  <si>
    <t>008-010-MBL-R-T</t>
  </si>
  <si>
    <t>腳踏橡皮-R</t>
  </si>
  <si>
    <t>008-010-MBM-L-T</t>
  </si>
  <si>
    <t>腳踏橡皮-96 L</t>
  </si>
  <si>
    <t>012-001-MBL-L-T</t>
  </si>
  <si>
    <t>鏡桿(96) L</t>
  </si>
  <si>
    <t>012-001-MBL-R-T</t>
  </si>
  <si>
    <t>鏡桿(96) R</t>
  </si>
  <si>
    <t>012-001-MBN-L</t>
  </si>
  <si>
    <t>鏡桿 L</t>
  </si>
  <si>
    <t>012-003-MBL-L</t>
  </si>
  <si>
    <t>鏡桿座 L</t>
  </si>
  <si>
    <t>012-003-MBL-R</t>
  </si>
  <si>
    <t>鏡桿座 R</t>
  </si>
  <si>
    <t>004-003-MBM-L-1</t>
  </si>
  <si>
    <t>保桿支架內鐵  L</t>
  </si>
  <si>
    <t>004-003-MBM-R</t>
  </si>
  <si>
    <t>004-003-MBM-R-1</t>
  </si>
  <si>
    <t>保桿支架內鐵  R</t>
  </si>
  <si>
    <t>005-002-MBC</t>
  </si>
  <si>
    <t>FE444</t>
  </si>
  <si>
    <t>005-002-MBM</t>
  </si>
  <si>
    <t>006-001-MBL-L</t>
  </si>
  <si>
    <t>車門 L</t>
  </si>
  <si>
    <t>006-001-MBL-R</t>
  </si>
  <si>
    <t>車門 R</t>
  </si>
  <si>
    <t>006-037-MBL-1</t>
  </si>
  <si>
    <t>車門煙灰盒</t>
  </si>
  <si>
    <t>008-002-MBL-I</t>
  </si>
  <si>
    <t>戶定 L (全)</t>
  </si>
  <si>
    <t>008-002-MBL-I-1</t>
  </si>
  <si>
    <t>戶定 R(全)</t>
  </si>
  <si>
    <t>008-002-MBL-T</t>
  </si>
  <si>
    <t>戶定(半) L</t>
  </si>
  <si>
    <t>009-001-MBL-L</t>
  </si>
  <si>
    <t>前輪後擋泥板 L</t>
  </si>
  <si>
    <t>009-001-MBL-R</t>
  </si>
  <si>
    <t>前輪後擋泥板 R</t>
  </si>
  <si>
    <t>009-001-MBL-T</t>
  </si>
  <si>
    <t>擋泥板</t>
  </si>
  <si>
    <t>009-001-MBM-L</t>
  </si>
  <si>
    <t>009-001-MBM-R</t>
  </si>
  <si>
    <t>011-006-MBI-L</t>
  </si>
  <si>
    <t>FB511-2004</t>
  </si>
  <si>
    <t>大燈下飾板  L(白)</t>
  </si>
  <si>
    <t>011-006-MBI-R</t>
  </si>
  <si>
    <t>大燈下飾板  R(白)</t>
  </si>
  <si>
    <t>011-006-MBL-R-T</t>
  </si>
  <si>
    <t>大燈下飾板 R</t>
  </si>
  <si>
    <t>008-008-HNR-L</t>
  </si>
  <si>
    <t>福將-2005</t>
  </si>
  <si>
    <t>站板下(15.5T) LH</t>
  </si>
  <si>
    <t>008-008-HNR-R</t>
  </si>
  <si>
    <t>站板下(15.5T) RH</t>
  </si>
  <si>
    <t>008-008-HNS-L</t>
  </si>
  <si>
    <t>福將-2003</t>
  </si>
  <si>
    <t>戶定下橡皮 L</t>
  </si>
  <si>
    <t>008-008-HNS-R</t>
  </si>
  <si>
    <t>戶定下橡皮 R</t>
  </si>
  <si>
    <t>008-009-HNK-LD-1</t>
  </si>
  <si>
    <t>福將-15T</t>
  </si>
  <si>
    <t>腳踏鋁板(下) 15T</t>
  </si>
  <si>
    <t>008-010-HNS</t>
  </si>
  <si>
    <t>腳踏鋁板(10.5)</t>
  </si>
  <si>
    <t>008-010-HNU-U</t>
  </si>
  <si>
    <t>SH-2004</t>
  </si>
  <si>
    <t>腳踏鋁板(上)(R=L)</t>
  </si>
  <si>
    <t>008-011-HNS-L</t>
  </si>
  <si>
    <t>腳踏鋁板支架(15.5T)-L</t>
  </si>
  <si>
    <t>008-011-HNS-R</t>
  </si>
  <si>
    <t>腳踏鋁板支架(15.5T)-R</t>
  </si>
  <si>
    <t>008-028-HNR-L</t>
  </si>
  <si>
    <t>福將-2003/17T</t>
  </si>
  <si>
    <t>站板支架(15-17T) LH</t>
  </si>
  <si>
    <t>008-028-HNR-R</t>
  </si>
  <si>
    <t>站板支架(15-17T) RH</t>
  </si>
  <si>
    <t>008-032-HNR-L</t>
  </si>
  <si>
    <t>腳踏鋁板下飾板 LH</t>
  </si>
  <si>
    <t>008-032-HNR-R</t>
  </si>
  <si>
    <t>腳踏鋁板下飾板 RH</t>
  </si>
  <si>
    <t>011-001-HNR-L</t>
  </si>
  <si>
    <t>大燈總成 L</t>
  </si>
  <si>
    <t>011-001-HNR-R</t>
  </si>
  <si>
    <t>大燈總成 R</t>
  </si>
  <si>
    <t>011-008-HNR-L</t>
  </si>
  <si>
    <t>方向燈總成(黃) LH</t>
  </si>
  <si>
    <t>011-008-HNR-R</t>
  </si>
  <si>
    <t>方向燈總成(黃) RH</t>
  </si>
  <si>
    <t>011-032-HNR-10L</t>
  </si>
  <si>
    <t>大燈支架(10.5T) LH</t>
  </si>
  <si>
    <t>011-032-HNR-10R</t>
  </si>
  <si>
    <t>大燈支架(10.5T) RH</t>
  </si>
  <si>
    <t>011-032-HNR-15L</t>
  </si>
  <si>
    <t>大燈支架(15.5T) LH</t>
  </si>
  <si>
    <t>011-032-HNR-15R</t>
  </si>
  <si>
    <t>大燈支架(15.5T) RH</t>
  </si>
  <si>
    <t>012-001-HNR-L</t>
  </si>
  <si>
    <t>鏡桿  L</t>
  </si>
  <si>
    <t>012-001-HNR-R</t>
  </si>
  <si>
    <t>鏡桿  R</t>
  </si>
  <si>
    <t>012-003-HNR-DL</t>
  </si>
  <si>
    <t>鏡桿座(下)L</t>
  </si>
  <si>
    <t>012-003-HNR-DR</t>
  </si>
  <si>
    <t>鏡桿座(下)R</t>
  </si>
  <si>
    <t>012-003-HNR-L</t>
  </si>
  <si>
    <t>鏡桿座飾蓋 L</t>
  </si>
  <si>
    <t>012-003-HNR-R</t>
  </si>
  <si>
    <t>鏡桿座飾蓋 R</t>
  </si>
  <si>
    <t>012-003-HNR-UL</t>
  </si>
  <si>
    <t>鏡桿座(上)L</t>
  </si>
  <si>
    <t>012-003-HNR-UR</t>
  </si>
  <si>
    <t>鏡桿座(上)R</t>
  </si>
  <si>
    <t>012-004-HNQ-L</t>
  </si>
  <si>
    <t>後視鏡(2003) L</t>
  </si>
  <si>
    <t>012-004-HNQ-R</t>
  </si>
  <si>
    <t>後視鏡(2003) R</t>
  </si>
  <si>
    <t>002-001-HNR</t>
  </si>
  <si>
    <t>面板(15.5T-17T)</t>
  </si>
  <si>
    <t>002-001-HNS</t>
  </si>
  <si>
    <t>面板(10.5T)</t>
  </si>
  <si>
    <t>002-006-HNR-L</t>
  </si>
  <si>
    <t>面板角板 L (平)</t>
  </si>
  <si>
    <t>002-006-HNR-R</t>
  </si>
  <si>
    <t>面板角板 R (凸)</t>
  </si>
  <si>
    <t>002-011-HNS</t>
  </si>
  <si>
    <t>面板把手+蓋L/R</t>
  </si>
  <si>
    <t>004-003-HNR-15R</t>
  </si>
  <si>
    <t>保桿支架(10.5-17T) R</t>
  </si>
  <si>
    <t>005-001-HNR</t>
  </si>
  <si>
    <t>雨刷座板(15.5T)</t>
  </si>
  <si>
    <t>005-001-HNS</t>
  </si>
  <si>
    <t>雨刷座板(10.5T)</t>
  </si>
  <si>
    <t>005-003-HNR-1L</t>
  </si>
  <si>
    <t>雨刷桿(15.5T) L</t>
  </si>
  <si>
    <t>005-003-HNR-1R</t>
  </si>
  <si>
    <t>雨刷桿(15.5T) R</t>
  </si>
  <si>
    <t>006-001-HNR-L</t>
  </si>
  <si>
    <t>車門總成 L</t>
  </si>
  <si>
    <t>006-001-HNR-R</t>
  </si>
  <si>
    <t>車門總成 R</t>
  </si>
  <si>
    <t>003-001-HNS</t>
  </si>
  <si>
    <t>護罩(10.5T)</t>
  </si>
  <si>
    <t>004-001-HNR</t>
  </si>
  <si>
    <t>保險桿(15.5T)(上)</t>
  </si>
  <si>
    <t>004-001-HNR-D</t>
  </si>
  <si>
    <t>保險桿(15.5T)(下)</t>
  </si>
  <si>
    <t>004-001-HNS</t>
  </si>
  <si>
    <t>保險桿(10.5T)(上)</t>
  </si>
  <si>
    <t>004-001-HNS-D</t>
  </si>
  <si>
    <t>保險桿(10.5T)(下)</t>
  </si>
  <si>
    <t>004-003-HNP-R-D</t>
  </si>
  <si>
    <t>保桿支架 (下) R</t>
  </si>
  <si>
    <t>004-003-HNR-15L</t>
  </si>
  <si>
    <t>保桿支架(10.5-17T) L</t>
  </si>
  <si>
    <t>007-004-HNS-L</t>
  </si>
  <si>
    <t>邊肚板外飾板-L(大)</t>
  </si>
  <si>
    <t>007-004-HNS-R</t>
  </si>
  <si>
    <t>邊肚板外飾板-R(小)</t>
  </si>
  <si>
    <t>007-004-HNU-L</t>
  </si>
  <si>
    <t>邊肚板 (大) L</t>
  </si>
  <si>
    <t>007-004-HNU-R</t>
  </si>
  <si>
    <t>邊肚板 (小) R</t>
  </si>
  <si>
    <t>007-009-HNL</t>
  </si>
  <si>
    <t>晴雨窗 (單色)</t>
  </si>
  <si>
    <t>007-014-HNS-L</t>
  </si>
  <si>
    <t>邊肚下飾板-L</t>
  </si>
  <si>
    <t>007-014-HNS-R</t>
  </si>
  <si>
    <t>邊肚下飾板-R</t>
  </si>
  <si>
    <t>008-003-HNS-IL</t>
  </si>
  <si>
    <t>內戶定(內大) LH</t>
  </si>
  <si>
    <t>008-003-HNS-IR</t>
  </si>
  <si>
    <t>內戶定(內大) RH</t>
  </si>
  <si>
    <t>008-003-HNS-OL</t>
  </si>
  <si>
    <t>內戶定(外小) LH</t>
  </si>
  <si>
    <t>008-003-HNS-OR</t>
  </si>
  <si>
    <t>內戶定(外小) RH</t>
  </si>
  <si>
    <t>007-014-HNU-R</t>
  </si>
  <si>
    <t>邊肚下飾板 R</t>
  </si>
  <si>
    <t>007-014-HNU-L</t>
  </si>
  <si>
    <t>邊肚下飾板 L</t>
  </si>
  <si>
    <t>002-001-HNU</t>
  </si>
  <si>
    <t>面板-2004</t>
  </si>
  <si>
    <t>002-006-HNU-Q-R</t>
  </si>
  <si>
    <t>面板角板(塑)-2004 R</t>
  </si>
  <si>
    <t>002-006-HNU-Q-L</t>
  </si>
  <si>
    <t>面板角板(塑)-2004 L</t>
  </si>
  <si>
    <t>003-001-HNU</t>
  </si>
  <si>
    <t>護罩-下</t>
  </si>
  <si>
    <t>003-001-HNU-U</t>
  </si>
  <si>
    <t>護罩-上</t>
  </si>
  <si>
    <t>004-001-HNU</t>
  </si>
  <si>
    <t>保險桿(SH-2004)</t>
  </si>
  <si>
    <t>004-001-HNU-D-C</t>
  </si>
  <si>
    <t>保險桿(塑)(下) 中</t>
  </si>
  <si>
    <t>008-008-HNU-DL</t>
  </si>
  <si>
    <t>站板(下)(2004) LH</t>
  </si>
  <si>
    <t>008-008-HNU-DR</t>
  </si>
  <si>
    <t>站板(下)(2004) RH</t>
  </si>
  <si>
    <t>008-028-HNU-L</t>
  </si>
  <si>
    <t>站板支架(下) LH</t>
  </si>
  <si>
    <t>008-028-HNU-R</t>
  </si>
  <si>
    <t>站板支架(下) RH</t>
  </si>
  <si>
    <t>008-028-HNU-RR</t>
  </si>
  <si>
    <t>站板支架(后) RH(SH-2024)</t>
  </si>
  <si>
    <t>008-028-HNU-RL</t>
  </si>
  <si>
    <t>站板支架(后) LH(SH-2024)</t>
  </si>
  <si>
    <t>008-032-HNU-L</t>
  </si>
  <si>
    <t>008-032-HNU-R</t>
  </si>
  <si>
    <t>010-002-HNU-4</t>
  </si>
  <si>
    <t>外罩扣子(長的像螺絲 )</t>
  </si>
  <si>
    <t>004-002-HNU-L</t>
  </si>
  <si>
    <t>保險桿彎角-LH</t>
  </si>
  <si>
    <t>004-002-HNU-R</t>
  </si>
  <si>
    <t>保險桿彎角-RH</t>
  </si>
  <si>
    <t>004-012-HNU-C</t>
  </si>
  <si>
    <t>保桿飾條(中)</t>
  </si>
  <si>
    <t>004-012-HNU-L</t>
  </si>
  <si>
    <t>保桿飾條 L</t>
  </si>
  <si>
    <t>004-012-HNU-R</t>
  </si>
  <si>
    <t>保桿飾條 R</t>
  </si>
  <si>
    <t>006-001-HNU-L</t>
  </si>
  <si>
    <t>006-001-HNU-R</t>
  </si>
  <si>
    <t>008-008-HNU-LD</t>
  </si>
  <si>
    <t>SH-2008</t>
  </si>
  <si>
    <t>站板(下) (2008) LH</t>
  </si>
  <si>
    <t>008-008-HNU-ML</t>
  </si>
  <si>
    <t>站板(中) LH</t>
  </si>
  <si>
    <t>008-008-HNU-MR</t>
  </si>
  <si>
    <t>站板(中) RH</t>
  </si>
  <si>
    <t>008-008-HNU-RD</t>
  </si>
  <si>
    <t>站板(下) (2008) RH</t>
  </si>
  <si>
    <t>008-008-HNU-UL</t>
  </si>
  <si>
    <t>站板(上) LH</t>
  </si>
  <si>
    <t>008-008-HUN-UR</t>
  </si>
  <si>
    <t>站板(上) RH</t>
  </si>
  <si>
    <t>008-010-HNU</t>
  </si>
  <si>
    <t>腳踏鋁板(中=下)(R=L)</t>
  </si>
  <si>
    <t>008-011-HNU-L</t>
  </si>
  <si>
    <t>腳踏鋁板支架  L</t>
  </si>
  <si>
    <t>008-011-HNU-R</t>
  </si>
  <si>
    <t>腳踏鋁板支架  R</t>
  </si>
  <si>
    <t>008-028-HNU-FL</t>
  </si>
  <si>
    <t>站板支架(前) LH(SH-2025)</t>
  </si>
  <si>
    <t>008-028-HNU-FR</t>
  </si>
  <si>
    <t>站板支架(前) RH(SH-2025)</t>
  </si>
  <si>
    <t>011-003-HNU-L</t>
  </si>
  <si>
    <t>大燈支架(鋁)-2004 L</t>
  </si>
  <si>
    <t>011-003-HNU-R</t>
  </si>
  <si>
    <t>大燈支架(鋁)-2004 R</t>
  </si>
  <si>
    <t>002-001-DHD</t>
  </si>
  <si>
    <t>V78</t>
  </si>
  <si>
    <t>002-001-DHE</t>
  </si>
  <si>
    <t>003-001-DHD-D</t>
  </si>
  <si>
    <t>護罩 (下)</t>
  </si>
  <si>
    <t>004-001-DHD</t>
  </si>
  <si>
    <t>004-001-DHE</t>
  </si>
  <si>
    <t>004-002-DHD-L</t>
  </si>
  <si>
    <t>保險桿彎角 L</t>
  </si>
  <si>
    <t>004-002-DHD-R</t>
  </si>
  <si>
    <t>保險桿彎角 R</t>
  </si>
  <si>
    <t>007-001-TYE-LA</t>
  </si>
  <si>
    <t>W95</t>
  </si>
  <si>
    <t>前柱總成 L (內外)</t>
  </si>
  <si>
    <t>007-001-TYE-RA</t>
  </si>
  <si>
    <t>前柱總成 R (內外)</t>
  </si>
  <si>
    <t>007-003-TYE-L</t>
  </si>
  <si>
    <t>前柱內(全) L</t>
  </si>
  <si>
    <t>007-003-TYE-R</t>
  </si>
  <si>
    <t>前柱內(全) R</t>
  </si>
  <si>
    <t>008-002-TYE-L</t>
  </si>
  <si>
    <t>外戶定 L (牛腿)</t>
  </si>
  <si>
    <t>008-002-TYE-R</t>
  </si>
  <si>
    <t>外戶定 R (牛腿)</t>
  </si>
  <si>
    <t>008-009-TYE-L</t>
  </si>
  <si>
    <t>腳踏板 L</t>
  </si>
  <si>
    <t>008-009-TYE-R</t>
  </si>
  <si>
    <t>腳踏板 R</t>
  </si>
  <si>
    <t>011-005-DHE-L</t>
  </si>
  <si>
    <t>大燈框 L</t>
  </si>
  <si>
    <t>011-005-DHE-R</t>
  </si>
  <si>
    <t>大燈框 R</t>
  </si>
  <si>
    <t>003-006-TYJ-L</t>
  </si>
  <si>
    <t>XZU</t>
  </si>
  <si>
    <t>護罩飾板 LH</t>
  </si>
  <si>
    <t>003-006-TYJ-R</t>
  </si>
  <si>
    <t>護罩飾板 RH</t>
  </si>
  <si>
    <t>004-001-TYJ</t>
  </si>
  <si>
    <t>005-001-TYJ</t>
  </si>
  <si>
    <t>雨刷座板(窄)</t>
  </si>
  <si>
    <t>008-009-TYJ-L</t>
  </si>
  <si>
    <t>腳踏板(3.5T~6.5T)  L</t>
  </si>
  <si>
    <t>008-009-TYJ-R</t>
  </si>
  <si>
    <t>腳踏板(3.5T~6.5T)  R</t>
  </si>
  <si>
    <t>008-009-TYK-L</t>
  </si>
  <si>
    <t>XZU-7.4T</t>
  </si>
  <si>
    <t>腳踏板(7.4T)  L</t>
  </si>
  <si>
    <t>008-009-TYK-R</t>
  </si>
  <si>
    <t>腳踏板(7.4T)  R</t>
  </si>
  <si>
    <t>002-001-TYJ</t>
  </si>
  <si>
    <t>面板(窄)</t>
  </si>
  <si>
    <t>002-009-TYJ</t>
  </si>
  <si>
    <t>面板上飾板</t>
  </si>
  <si>
    <t>002-009-TYJ-L</t>
  </si>
  <si>
    <t>002-009-TYJ-R</t>
  </si>
  <si>
    <t>003-001-TYJ</t>
  </si>
  <si>
    <t>護罩(窄)</t>
  </si>
  <si>
    <t>009-001-TYJ-L</t>
  </si>
  <si>
    <t>前輪後擋泥板-L低頂</t>
  </si>
  <si>
    <t>009-001-R</t>
  </si>
  <si>
    <t>前輪後擋泥板-R低頂</t>
  </si>
  <si>
    <t>012-001-TYJ-T-R</t>
  </si>
  <si>
    <t>BU420</t>
  </si>
  <si>
    <t>012-001-TYJ-T-L</t>
  </si>
  <si>
    <t>012-003-TYJ-L</t>
  </si>
  <si>
    <t>鏡桿座飾板  L</t>
  </si>
  <si>
    <t>012-003-TYJ-R</t>
  </si>
  <si>
    <t>鏡桿座飾板  R</t>
  </si>
  <si>
    <t>美金單價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</si>
</sst>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3"/>
  <sheetViews>
    <sheetView tabSelected="1" zoomScale="20" zoomScaleNormal="20" workbookViewId="0">
      <selection activeCell="D124" sqref="D1:D1048576"/>
    </sheetView>
  </sheetViews>
  <sheetFormatPr defaultRowHeight="16.5"/>
  <cols>
    <col min="1" max="1" width="7.5" bestFit="1" customWidth="1"/>
    <col min="2" max="2" width="18.5" bestFit="1" customWidth="1"/>
    <col min="3" max="3" width="15.375" bestFit="1" customWidth="1"/>
    <col min="4" max="4" width="16.5" customWidth="1"/>
    <col min="5" max="5" width="7.5" bestFit="1" customWidth="1"/>
    <col min="6" max="6" width="8.5" bestFit="1" customWidth="1"/>
    <col min="7" max="7" width="11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595</v>
      </c>
    </row>
    <row r="2" spans="1:7">
      <c r="A2" t="str">
        <f>T("0001")</f>
        <v>0001</v>
      </c>
      <c r="B2" t="s">
        <v>6</v>
      </c>
      <c r="C2" t="s">
        <v>7</v>
      </c>
      <c r="D2" t="s">
        <v>8</v>
      </c>
      <c r="E2">
        <v>30</v>
      </c>
      <c r="F2" s="1">
        <v>1000</v>
      </c>
      <c r="G2">
        <f t="shared" ref="G2:G33" si="0">ROUND(F2/30*1.15,2)</f>
        <v>38.33</v>
      </c>
    </row>
    <row r="3" spans="1:7">
      <c r="A3" t="str">
        <f>T("0002")</f>
        <v>0002</v>
      </c>
      <c r="B3" t="s">
        <v>9</v>
      </c>
      <c r="C3" t="s">
        <v>10</v>
      </c>
      <c r="D3" t="s">
        <v>11</v>
      </c>
      <c r="E3">
        <v>30</v>
      </c>
      <c r="F3" s="1">
        <v>1000</v>
      </c>
      <c r="G3">
        <f t="shared" si="0"/>
        <v>38.33</v>
      </c>
    </row>
    <row r="4" spans="1:7">
      <c r="A4" t="str">
        <f>T("0003")</f>
        <v>0003</v>
      </c>
      <c r="B4" t="s">
        <v>12</v>
      </c>
      <c r="C4" t="s">
        <v>13</v>
      </c>
      <c r="D4" t="s">
        <v>14</v>
      </c>
      <c r="E4">
        <v>30</v>
      </c>
      <c r="F4">
        <v>600</v>
      </c>
      <c r="G4">
        <f t="shared" si="0"/>
        <v>23</v>
      </c>
    </row>
    <row r="5" spans="1:7">
      <c r="A5" t="str">
        <f>T("0004")</f>
        <v>0004</v>
      </c>
      <c r="B5" t="s">
        <v>15</v>
      </c>
      <c r="C5" t="s">
        <v>16</v>
      </c>
      <c r="D5" t="s">
        <v>17</v>
      </c>
      <c r="E5">
        <v>30</v>
      </c>
      <c r="F5">
        <v>350</v>
      </c>
      <c r="G5">
        <f t="shared" si="0"/>
        <v>13.42</v>
      </c>
    </row>
    <row r="6" spans="1:7">
      <c r="A6" t="str">
        <f>T("0005")</f>
        <v>0005</v>
      </c>
      <c r="B6" t="s">
        <v>18</v>
      </c>
      <c r="C6" t="s">
        <v>16</v>
      </c>
      <c r="D6" t="s">
        <v>19</v>
      </c>
      <c r="E6">
        <v>30</v>
      </c>
      <c r="F6">
        <v>350</v>
      </c>
      <c r="G6">
        <f t="shared" si="0"/>
        <v>13.42</v>
      </c>
    </row>
    <row r="7" spans="1:7">
      <c r="A7" t="str">
        <f>T("0006")</f>
        <v>0006</v>
      </c>
      <c r="B7" t="s">
        <v>20</v>
      </c>
      <c r="C7" t="s">
        <v>21</v>
      </c>
      <c r="D7" t="s">
        <v>22</v>
      </c>
      <c r="E7">
        <v>30</v>
      </c>
      <c r="F7">
        <v>600</v>
      </c>
      <c r="G7">
        <f t="shared" si="0"/>
        <v>23</v>
      </c>
    </row>
    <row r="8" spans="1:7">
      <c r="A8" t="str">
        <f>T("0007")</f>
        <v>0007</v>
      </c>
      <c r="B8" t="s">
        <v>23</v>
      </c>
      <c r="C8" t="s">
        <v>24</v>
      </c>
      <c r="D8" t="s">
        <v>22</v>
      </c>
      <c r="E8">
        <v>30</v>
      </c>
      <c r="F8" s="1">
        <v>1500</v>
      </c>
      <c r="G8">
        <f t="shared" si="0"/>
        <v>57.5</v>
      </c>
    </row>
    <row r="9" spans="1:7">
      <c r="A9" t="str">
        <f>T("0008")</f>
        <v>0008</v>
      </c>
      <c r="B9" t="s">
        <v>25</v>
      </c>
      <c r="C9" t="s">
        <v>26</v>
      </c>
      <c r="D9" t="s">
        <v>27</v>
      </c>
      <c r="E9">
        <v>30</v>
      </c>
      <c r="F9">
        <v>700</v>
      </c>
      <c r="G9">
        <f t="shared" si="0"/>
        <v>26.83</v>
      </c>
    </row>
    <row r="10" spans="1:7">
      <c r="A10" t="str">
        <f>T("0009")</f>
        <v>0009</v>
      </c>
      <c r="B10" t="s">
        <v>28</v>
      </c>
      <c r="C10" t="s">
        <v>26</v>
      </c>
      <c r="D10" t="s">
        <v>29</v>
      </c>
      <c r="E10">
        <v>30</v>
      </c>
      <c r="F10">
        <v>250</v>
      </c>
      <c r="G10">
        <f t="shared" si="0"/>
        <v>9.58</v>
      </c>
    </row>
    <row r="11" spans="1:7">
      <c r="A11" t="str">
        <f>T("0010")</f>
        <v>0010</v>
      </c>
      <c r="B11" t="s">
        <v>30</v>
      </c>
      <c r="C11" t="s">
        <v>16</v>
      </c>
      <c r="D11" t="s">
        <v>31</v>
      </c>
      <c r="E11">
        <v>30</v>
      </c>
      <c r="F11">
        <v>200</v>
      </c>
      <c r="G11">
        <f t="shared" si="0"/>
        <v>7.67</v>
      </c>
    </row>
    <row r="12" spans="1:7">
      <c r="A12" t="str">
        <f>T("0011")</f>
        <v>0011</v>
      </c>
      <c r="B12" t="s">
        <v>32</v>
      </c>
      <c r="C12" t="s">
        <v>7</v>
      </c>
      <c r="D12" t="s">
        <v>31</v>
      </c>
      <c r="E12">
        <v>30</v>
      </c>
      <c r="F12">
        <v>300</v>
      </c>
      <c r="G12">
        <f t="shared" si="0"/>
        <v>11.5</v>
      </c>
    </row>
    <row r="13" spans="1:7">
      <c r="A13" t="str">
        <f>T("0012")</f>
        <v>0012</v>
      </c>
      <c r="B13" t="s">
        <v>33</v>
      </c>
      <c r="C13" t="s">
        <v>7</v>
      </c>
      <c r="D13" t="s">
        <v>34</v>
      </c>
      <c r="E13">
        <v>30</v>
      </c>
      <c r="F13">
        <v>150</v>
      </c>
      <c r="G13">
        <f t="shared" si="0"/>
        <v>5.75</v>
      </c>
    </row>
    <row r="14" spans="1:7">
      <c r="A14" t="str">
        <f>T("0013")</f>
        <v>0013</v>
      </c>
      <c r="B14" t="s">
        <v>35</v>
      </c>
      <c r="C14" t="s">
        <v>7</v>
      </c>
      <c r="D14" t="s">
        <v>36</v>
      </c>
      <c r="E14">
        <v>30</v>
      </c>
      <c r="F14">
        <v>60</v>
      </c>
      <c r="G14">
        <f t="shared" si="0"/>
        <v>2.2999999999999998</v>
      </c>
    </row>
    <row r="15" spans="1:7">
      <c r="A15" t="str">
        <f>T("0014")</f>
        <v>0014</v>
      </c>
      <c r="B15" t="s">
        <v>37</v>
      </c>
      <c r="C15" t="s">
        <v>7</v>
      </c>
      <c r="D15" t="s">
        <v>38</v>
      </c>
      <c r="E15">
        <v>30</v>
      </c>
      <c r="F15">
        <v>60</v>
      </c>
      <c r="G15">
        <f t="shared" si="0"/>
        <v>2.2999999999999998</v>
      </c>
    </row>
    <row r="16" spans="1:7">
      <c r="A16" t="str">
        <f>T("0015")</f>
        <v>0015</v>
      </c>
      <c r="B16" t="s">
        <v>39</v>
      </c>
      <c r="C16" t="s">
        <v>16</v>
      </c>
      <c r="D16" t="s">
        <v>40</v>
      </c>
      <c r="E16">
        <v>30</v>
      </c>
      <c r="F16">
        <v>50</v>
      </c>
      <c r="G16">
        <f t="shared" si="0"/>
        <v>1.92</v>
      </c>
    </row>
    <row r="17" spans="1:7">
      <c r="A17" t="str">
        <f>T("0016")</f>
        <v>0016</v>
      </c>
      <c r="B17" t="s">
        <v>41</v>
      </c>
      <c r="C17" t="s">
        <v>16</v>
      </c>
      <c r="D17" t="s">
        <v>42</v>
      </c>
      <c r="E17">
        <v>30</v>
      </c>
      <c r="F17">
        <v>50</v>
      </c>
      <c r="G17">
        <f t="shared" si="0"/>
        <v>1.92</v>
      </c>
    </row>
    <row r="18" spans="1:7">
      <c r="A18" t="str">
        <f>T("0017")</f>
        <v>0017</v>
      </c>
      <c r="B18" t="s">
        <v>43</v>
      </c>
      <c r="C18" t="s">
        <v>21</v>
      </c>
      <c r="D18" t="s">
        <v>44</v>
      </c>
      <c r="E18">
        <v>30</v>
      </c>
      <c r="F18">
        <v>600</v>
      </c>
      <c r="G18">
        <f t="shared" si="0"/>
        <v>23</v>
      </c>
    </row>
    <row r="19" spans="1:7">
      <c r="A19" t="str">
        <f>T("0018")</f>
        <v>0018</v>
      </c>
      <c r="B19" t="s">
        <v>45</v>
      </c>
      <c r="C19" t="s">
        <v>24</v>
      </c>
      <c r="D19" t="s">
        <v>44</v>
      </c>
      <c r="E19">
        <v>30</v>
      </c>
      <c r="F19">
        <v>600</v>
      </c>
      <c r="G19">
        <f t="shared" si="0"/>
        <v>23</v>
      </c>
    </row>
    <row r="20" spans="1:7">
      <c r="A20" t="str">
        <f>T("0019")</f>
        <v>0019</v>
      </c>
      <c r="B20" t="s">
        <v>46</v>
      </c>
      <c r="C20" t="s">
        <v>21</v>
      </c>
      <c r="D20" t="s">
        <v>47</v>
      </c>
      <c r="E20">
        <v>30</v>
      </c>
      <c r="F20">
        <v>200</v>
      </c>
      <c r="G20">
        <f t="shared" si="0"/>
        <v>7.67</v>
      </c>
    </row>
    <row r="21" spans="1:7">
      <c r="A21" t="str">
        <f>T("0020")</f>
        <v>0020</v>
      </c>
      <c r="B21" t="s">
        <v>48</v>
      </c>
      <c r="C21" t="s">
        <v>16</v>
      </c>
      <c r="D21" t="s">
        <v>49</v>
      </c>
      <c r="E21">
        <v>30</v>
      </c>
      <c r="F21" s="1">
        <v>4300</v>
      </c>
      <c r="G21">
        <f t="shared" si="0"/>
        <v>164.83</v>
      </c>
    </row>
    <row r="22" spans="1:7">
      <c r="A22" t="str">
        <f>T("0021")</f>
        <v>0021</v>
      </c>
      <c r="B22" t="s">
        <v>50</v>
      </c>
      <c r="C22" t="s">
        <v>16</v>
      </c>
      <c r="D22" t="s">
        <v>51</v>
      </c>
      <c r="E22">
        <v>30</v>
      </c>
      <c r="F22" s="1">
        <v>4300</v>
      </c>
      <c r="G22">
        <f t="shared" si="0"/>
        <v>164.83</v>
      </c>
    </row>
    <row r="23" spans="1:7">
      <c r="A23" t="str">
        <f>T("0022")</f>
        <v>0022</v>
      </c>
      <c r="B23" t="s">
        <v>52</v>
      </c>
      <c r="C23" t="s">
        <v>7</v>
      </c>
      <c r="D23" t="s">
        <v>53</v>
      </c>
      <c r="E23">
        <v>30</v>
      </c>
      <c r="F23" s="1">
        <v>1800</v>
      </c>
      <c r="G23">
        <f t="shared" si="0"/>
        <v>69</v>
      </c>
    </row>
    <row r="24" spans="1:7">
      <c r="A24" t="str">
        <f>T("0023")</f>
        <v>0023</v>
      </c>
      <c r="B24" t="s">
        <v>54</v>
      </c>
      <c r="C24" t="s">
        <v>7</v>
      </c>
      <c r="D24" t="s">
        <v>55</v>
      </c>
      <c r="E24">
        <v>30</v>
      </c>
      <c r="F24" s="1">
        <v>1800</v>
      </c>
      <c r="G24">
        <f t="shared" si="0"/>
        <v>69</v>
      </c>
    </row>
    <row r="25" spans="1:7">
      <c r="A25" t="str">
        <f>T("0024")</f>
        <v>0024</v>
      </c>
      <c r="B25" t="s">
        <v>56</v>
      </c>
      <c r="C25" t="s">
        <v>57</v>
      </c>
      <c r="D25" t="s">
        <v>58</v>
      </c>
      <c r="E25">
        <v>30</v>
      </c>
      <c r="F25" s="1">
        <v>1200</v>
      </c>
      <c r="G25">
        <f t="shared" si="0"/>
        <v>46</v>
      </c>
    </row>
    <row r="26" spans="1:7">
      <c r="A26" t="str">
        <f>T("0025")</f>
        <v>0025</v>
      </c>
      <c r="B26" t="s">
        <v>59</v>
      </c>
      <c r="C26" t="s">
        <v>57</v>
      </c>
      <c r="D26" t="s">
        <v>60</v>
      </c>
      <c r="E26">
        <v>30</v>
      </c>
      <c r="F26" s="1">
        <v>1200</v>
      </c>
      <c r="G26">
        <f t="shared" si="0"/>
        <v>46</v>
      </c>
    </row>
    <row r="27" spans="1:7">
      <c r="A27" t="str">
        <f>T("0026")</f>
        <v>0026</v>
      </c>
      <c r="B27" t="s">
        <v>61</v>
      </c>
      <c r="C27" t="s">
        <v>24</v>
      </c>
      <c r="D27" t="s">
        <v>62</v>
      </c>
      <c r="E27">
        <v>30</v>
      </c>
      <c r="F27">
        <v>700</v>
      </c>
      <c r="G27">
        <f t="shared" si="0"/>
        <v>26.83</v>
      </c>
    </row>
    <row r="28" spans="1:7">
      <c r="A28" t="str">
        <f>T("0027")</f>
        <v>0027</v>
      </c>
      <c r="B28" t="s">
        <v>63</v>
      </c>
      <c r="C28" t="s">
        <v>24</v>
      </c>
      <c r="D28" t="s">
        <v>64</v>
      </c>
      <c r="E28">
        <v>30</v>
      </c>
      <c r="F28">
        <v>350</v>
      </c>
      <c r="G28">
        <f t="shared" si="0"/>
        <v>13.42</v>
      </c>
    </row>
    <row r="29" spans="1:7">
      <c r="A29" t="str">
        <f>T("0028")</f>
        <v>0028</v>
      </c>
      <c r="B29" t="s">
        <v>65</v>
      </c>
      <c r="C29" t="s">
        <v>24</v>
      </c>
      <c r="D29" t="s">
        <v>66</v>
      </c>
      <c r="E29">
        <v>30</v>
      </c>
      <c r="F29">
        <v>350</v>
      </c>
      <c r="G29">
        <f t="shared" si="0"/>
        <v>13.42</v>
      </c>
    </row>
    <row r="30" spans="1:7">
      <c r="A30" t="str">
        <f>T("0029")</f>
        <v>0029</v>
      </c>
      <c r="B30" t="s">
        <v>67</v>
      </c>
      <c r="C30" t="s">
        <v>24</v>
      </c>
      <c r="D30" t="s">
        <v>68</v>
      </c>
      <c r="E30">
        <v>30</v>
      </c>
      <c r="F30">
        <v>150</v>
      </c>
      <c r="G30">
        <f t="shared" si="0"/>
        <v>5.75</v>
      </c>
    </row>
    <row r="31" spans="1:7">
      <c r="A31" t="str">
        <f>T("0030")</f>
        <v>0030</v>
      </c>
      <c r="B31" t="s">
        <v>69</v>
      </c>
      <c r="C31" t="s">
        <v>7</v>
      </c>
      <c r="D31" t="s">
        <v>70</v>
      </c>
      <c r="E31">
        <v>30</v>
      </c>
      <c r="F31">
        <v>150</v>
      </c>
      <c r="G31">
        <f t="shared" si="0"/>
        <v>5.75</v>
      </c>
    </row>
    <row r="32" spans="1:7">
      <c r="A32" t="str">
        <f>T("0031")</f>
        <v>0031</v>
      </c>
      <c r="B32" t="s">
        <v>71</v>
      </c>
      <c r="C32" t="s">
        <v>7</v>
      </c>
      <c r="D32" t="s">
        <v>72</v>
      </c>
      <c r="E32">
        <v>30</v>
      </c>
      <c r="F32">
        <v>80</v>
      </c>
      <c r="G32">
        <f t="shared" si="0"/>
        <v>3.07</v>
      </c>
    </row>
    <row r="33" spans="1:7">
      <c r="A33" t="str">
        <f>T("0032")</f>
        <v>0032</v>
      </c>
      <c r="B33" t="s">
        <v>73</v>
      </c>
      <c r="C33" t="s">
        <v>7</v>
      </c>
      <c r="D33" t="s">
        <v>74</v>
      </c>
      <c r="E33">
        <v>30</v>
      </c>
      <c r="F33">
        <v>80</v>
      </c>
      <c r="G33">
        <f t="shared" si="0"/>
        <v>3.07</v>
      </c>
    </row>
    <row r="34" spans="1:7">
      <c r="A34" t="str">
        <f>T("0033")</f>
        <v>0033</v>
      </c>
      <c r="B34" t="s">
        <v>75</v>
      </c>
      <c r="C34" t="s">
        <v>7</v>
      </c>
      <c r="D34" t="s">
        <v>76</v>
      </c>
      <c r="E34">
        <v>30</v>
      </c>
      <c r="F34">
        <v>200</v>
      </c>
      <c r="G34">
        <f t="shared" ref="G34:G52" si="1">ROUND(F34/30*1.15,2)</f>
        <v>7.67</v>
      </c>
    </row>
    <row r="35" spans="1:7">
      <c r="A35" t="str">
        <f>T("0034")</f>
        <v>0034</v>
      </c>
      <c r="B35" t="s">
        <v>77</v>
      </c>
      <c r="C35" t="s">
        <v>7</v>
      </c>
      <c r="D35" t="s">
        <v>78</v>
      </c>
      <c r="E35">
        <v>30</v>
      </c>
      <c r="F35">
        <v>200</v>
      </c>
      <c r="G35">
        <f t="shared" si="1"/>
        <v>7.67</v>
      </c>
    </row>
    <row r="36" spans="1:7">
      <c r="A36" t="str">
        <f>T("0035")</f>
        <v>0035</v>
      </c>
      <c r="B36" t="s">
        <v>79</v>
      </c>
      <c r="C36" t="s">
        <v>7</v>
      </c>
      <c r="D36" t="s">
        <v>80</v>
      </c>
      <c r="E36">
        <v>30</v>
      </c>
      <c r="F36">
        <v>300</v>
      </c>
      <c r="G36">
        <f t="shared" si="1"/>
        <v>11.5</v>
      </c>
    </row>
    <row r="37" spans="1:7">
      <c r="A37" t="str">
        <f>T("0036")</f>
        <v>0036</v>
      </c>
      <c r="B37" t="s">
        <v>81</v>
      </c>
      <c r="C37" t="s">
        <v>7</v>
      </c>
      <c r="D37" t="s">
        <v>82</v>
      </c>
      <c r="E37">
        <v>30</v>
      </c>
      <c r="F37">
        <v>120</v>
      </c>
      <c r="G37">
        <f t="shared" si="1"/>
        <v>4.5999999999999996</v>
      </c>
    </row>
    <row r="38" spans="1:7">
      <c r="A38" t="str">
        <f>T("0037")</f>
        <v>0037</v>
      </c>
      <c r="B38" t="s">
        <v>83</v>
      </c>
      <c r="C38" t="s">
        <v>7</v>
      </c>
      <c r="D38" t="s">
        <v>84</v>
      </c>
      <c r="E38">
        <v>30</v>
      </c>
      <c r="F38">
        <v>120</v>
      </c>
      <c r="G38">
        <f t="shared" si="1"/>
        <v>4.5999999999999996</v>
      </c>
    </row>
    <row r="39" spans="1:7">
      <c r="A39" t="str">
        <f>T("0038")</f>
        <v>0038</v>
      </c>
      <c r="B39" t="s">
        <v>85</v>
      </c>
      <c r="C39" t="s">
        <v>16</v>
      </c>
      <c r="D39" t="s">
        <v>86</v>
      </c>
      <c r="E39">
        <v>1</v>
      </c>
      <c r="F39">
        <v>250</v>
      </c>
      <c r="G39">
        <f t="shared" si="1"/>
        <v>9.58</v>
      </c>
    </row>
    <row r="40" spans="1:7">
      <c r="A40" t="str">
        <f>T("0039")</f>
        <v>0039</v>
      </c>
      <c r="B40" t="s">
        <v>87</v>
      </c>
      <c r="C40" t="s">
        <v>16</v>
      </c>
      <c r="D40" t="s">
        <v>88</v>
      </c>
      <c r="E40">
        <v>30</v>
      </c>
      <c r="F40">
        <v>250</v>
      </c>
      <c r="G40">
        <f t="shared" si="1"/>
        <v>9.58</v>
      </c>
    </row>
    <row r="41" spans="1:7">
      <c r="A41" t="str">
        <f>T("0040")</f>
        <v>0040</v>
      </c>
      <c r="B41" t="s">
        <v>89</v>
      </c>
      <c r="C41" t="s">
        <v>7</v>
      </c>
      <c r="D41" t="s">
        <v>90</v>
      </c>
      <c r="E41">
        <v>30</v>
      </c>
      <c r="F41">
        <v>400</v>
      </c>
      <c r="G41">
        <f t="shared" si="1"/>
        <v>15.33</v>
      </c>
    </row>
    <row r="42" spans="1:7">
      <c r="A42" t="str">
        <f>T("0041")</f>
        <v>0041</v>
      </c>
      <c r="B42" t="s">
        <v>91</v>
      </c>
      <c r="C42" t="s">
        <v>7</v>
      </c>
      <c r="D42" t="s">
        <v>92</v>
      </c>
      <c r="E42">
        <v>30</v>
      </c>
      <c r="F42">
        <v>400</v>
      </c>
      <c r="G42">
        <f t="shared" si="1"/>
        <v>15.33</v>
      </c>
    </row>
    <row r="43" spans="1:7">
      <c r="A43" t="str">
        <f>T("0042")</f>
        <v>0042</v>
      </c>
      <c r="B43" t="s">
        <v>93</v>
      </c>
      <c r="C43" t="s">
        <v>7</v>
      </c>
      <c r="D43" t="s">
        <v>94</v>
      </c>
      <c r="E43">
        <v>30</v>
      </c>
      <c r="F43">
        <v>250</v>
      </c>
      <c r="G43">
        <f t="shared" si="1"/>
        <v>9.58</v>
      </c>
    </row>
    <row r="44" spans="1:7">
      <c r="A44" t="str">
        <f>T("0043")</f>
        <v>0043</v>
      </c>
      <c r="B44" t="s">
        <v>95</v>
      </c>
      <c r="C44" t="s">
        <v>7</v>
      </c>
      <c r="D44" t="s">
        <v>96</v>
      </c>
      <c r="E44">
        <v>30</v>
      </c>
      <c r="F44">
        <v>250</v>
      </c>
      <c r="G44">
        <f t="shared" si="1"/>
        <v>9.58</v>
      </c>
    </row>
    <row r="45" spans="1:7">
      <c r="A45" t="str">
        <f>T("0044")</f>
        <v>0044</v>
      </c>
      <c r="B45" t="s">
        <v>97</v>
      </c>
      <c r="C45" t="s">
        <v>98</v>
      </c>
      <c r="D45" t="s">
        <v>99</v>
      </c>
      <c r="E45">
        <v>50</v>
      </c>
      <c r="F45">
        <v>900</v>
      </c>
      <c r="G45">
        <f t="shared" si="1"/>
        <v>34.5</v>
      </c>
    </row>
    <row r="46" spans="1:7">
      <c r="A46" t="str">
        <f>T("0045")</f>
        <v>0045</v>
      </c>
      <c r="B46" t="s">
        <v>100</v>
      </c>
      <c r="C46" t="s">
        <v>101</v>
      </c>
      <c r="D46" t="s">
        <v>102</v>
      </c>
      <c r="E46">
        <v>50</v>
      </c>
      <c r="F46">
        <v>800</v>
      </c>
      <c r="G46">
        <f t="shared" si="1"/>
        <v>30.67</v>
      </c>
    </row>
    <row r="47" spans="1:7">
      <c r="A47" t="str">
        <f>T("0046")</f>
        <v>0046</v>
      </c>
      <c r="B47" t="s">
        <v>103</v>
      </c>
      <c r="C47" t="s">
        <v>101</v>
      </c>
      <c r="D47" t="s">
        <v>104</v>
      </c>
      <c r="E47">
        <v>50</v>
      </c>
      <c r="F47">
        <v>350</v>
      </c>
      <c r="G47">
        <f t="shared" si="1"/>
        <v>13.42</v>
      </c>
    </row>
    <row r="48" spans="1:7">
      <c r="A48" t="str">
        <f>T("0047")</f>
        <v>0047</v>
      </c>
      <c r="B48" t="s">
        <v>105</v>
      </c>
      <c r="C48" t="s">
        <v>101</v>
      </c>
      <c r="D48" t="s">
        <v>106</v>
      </c>
      <c r="E48">
        <v>50</v>
      </c>
      <c r="F48">
        <v>350</v>
      </c>
      <c r="G48">
        <f t="shared" si="1"/>
        <v>13.42</v>
      </c>
    </row>
    <row r="49" spans="1:7">
      <c r="A49" t="str">
        <f>T("0048")</f>
        <v>0048</v>
      </c>
      <c r="B49" t="s">
        <v>107</v>
      </c>
      <c r="C49" t="s">
        <v>98</v>
      </c>
      <c r="D49" t="s">
        <v>22</v>
      </c>
      <c r="E49">
        <v>50</v>
      </c>
      <c r="F49">
        <v>600</v>
      </c>
      <c r="G49">
        <f t="shared" si="1"/>
        <v>23</v>
      </c>
    </row>
    <row r="50" spans="1:7">
      <c r="A50" t="str">
        <f>T("0049")</f>
        <v>0049</v>
      </c>
      <c r="B50" t="s">
        <v>108</v>
      </c>
      <c r="C50" t="s">
        <v>98</v>
      </c>
      <c r="D50" t="s">
        <v>109</v>
      </c>
      <c r="E50">
        <v>50</v>
      </c>
      <c r="F50">
        <v>600</v>
      </c>
      <c r="G50">
        <f t="shared" si="1"/>
        <v>23</v>
      </c>
    </row>
    <row r="51" spans="1:7">
      <c r="A51" t="str">
        <f>T("0050")</f>
        <v>0050</v>
      </c>
      <c r="B51" t="s">
        <v>110</v>
      </c>
      <c r="C51" t="s">
        <v>111</v>
      </c>
      <c r="D51" t="s">
        <v>22</v>
      </c>
      <c r="E51">
        <v>50</v>
      </c>
      <c r="F51">
        <v>500</v>
      </c>
      <c r="G51">
        <f t="shared" si="1"/>
        <v>19.170000000000002</v>
      </c>
    </row>
    <row r="52" spans="1:7">
      <c r="A52" t="str">
        <f>T("0051")</f>
        <v>0051</v>
      </c>
      <c r="B52" t="s">
        <v>112</v>
      </c>
      <c r="C52" t="s">
        <v>111</v>
      </c>
      <c r="D52" t="s">
        <v>109</v>
      </c>
      <c r="E52">
        <v>50</v>
      </c>
      <c r="F52">
        <v>500</v>
      </c>
      <c r="G52">
        <f t="shared" si="1"/>
        <v>19.170000000000002</v>
      </c>
    </row>
    <row r="53" spans="1:7">
      <c r="A53" t="str">
        <f>T("0052")</f>
        <v>0052</v>
      </c>
      <c r="B53" t="s">
        <v>113</v>
      </c>
      <c r="C53" t="s">
        <v>98</v>
      </c>
      <c r="D53" t="s">
        <v>31</v>
      </c>
      <c r="E53">
        <v>50</v>
      </c>
      <c r="F53">
        <v>800</v>
      </c>
      <c r="G53">
        <f>ROUND(F54/30*1.15,2)</f>
        <v>26.83</v>
      </c>
    </row>
    <row r="54" spans="1:7">
      <c r="A54" t="str">
        <f>T("0053")</f>
        <v>0053</v>
      </c>
      <c r="B54" t="s">
        <v>114</v>
      </c>
      <c r="C54" t="s">
        <v>111</v>
      </c>
      <c r="D54" t="s">
        <v>31</v>
      </c>
      <c r="E54">
        <v>50</v>
      </c>
      <c r="F54">
        <v>700</v>
      </c>
      <c r="G54">
        <f>ROUND(F54/30*1.15,2)</f>
        <v>26.83</v>
      </c>
    </row>
    <row r="55" spans="1:7" s="2" customFormat="1">
      <c r="A55" s="2" t="str">
        <f>T("0054")</f>
        <v>0054</v>
      </c>
      <c r="B55" s="2" t="s">
        <v>115</v>
      </c>
      <c r="C55" s="2" t="s">
        <v>98</v>
      </c>
      <c r="D55" s="2" t="s">
        <v>116</v>
      </c>
      <c r="E55" s="2">
        <v>50</v>
      </c>
      <c r="F55" s="2">
        <v>0</v>
      </c>
    </row>
    <row r="56" spans="1:7">
      <c r="A56" t="str">
        <f>T("0055")</f>
        <v>0055</v>
      </c>
      <c r="B56" t="s">
        <v>117</v>
      </c>
      <c r="C56" t="s">
        <v>111</v>
      </c>
      <c r="D56" t="s">
        <v>118</v>
      </c>
      <c r="E56">
        <v>50</v>
      </c>
      <c r="F56">
        <v>400</v>
      </c>
      <c r="G56">
        <f t="shared" ref="G56:G87" si="2">ROUND(F56/30*1.15,2)</f>
        <v>15.33</v>
      </c>
    </row>
    <row r="57" spans="1:7">
      <c r="A57" t="str">
        <f>T("0056")</f>
        <v>0056</v>
      </c>
      <c r="B57" t="s">
        <v>119</v>
      </c>
      <c r="C57" t="s">
        <v>111</v>
      </c>
      <c r="D57" t="s">
        <v>120</v>
      </c>
      <c r="E57">
        <v>50</v>
      </c>
      <c r="F57">
        <v>180</v>
      </c>
      <c r="G57">
        <f t="shared" si="2"/>
        <v>6.9</v>
      </c>
    </row>
    <row r="58" spans="1:7">
      <c r="A58" t="str">
        <f>T("0057")</f>
        <v>0057</v>
      </c>
      <c r="B58" t="s">
        <v>121</v>
      </c>
      <c r="C58" t="s">
        <v>111</v>
      </c>
      <c r="D58" t="s">
        <v>122</v>
      </c>
      <c r="E58">
        <v>50</v>
      </c>
      <c r="F58">
        <v>180</v>
      </c>
      <c r="G58">
        <f t="shared" si="2"/>
        <v>6.9</v>
      </c>
    </row>
    <row r="59" spans="1:7">
      <c r="A59" t="str">
        <f>T("0058")</f>
        <v>0058</v>
      </c>
      <c r="B59" t="s">
        <v>123</v>
      </c>
      <c r="C59" t="s">
        <v>124</v>
      </c>
      <c r="D59" t="s">
        <v>125</v>
      </c>
      <c r="E59">
        <v>50</v>
      </c>
      <c r="F59" s="1">
        <v>1000</v>
      </c>
      <c r="G59">
        <f t="shared" si="2"/>
        <v>38.33</v>
      </c>
    </row>
    <row r="60" spans="1:7">
      <c r="A60" t="str">
        <f>T("0059")</f>
        <v>0059</v>
      </c>
      <c r="B60" t="s">
        <v>126</v>
      </c>
      <c r="C60" t="s">
        <v>124</v>
      </c>
      <c r="D60" t="s">
        <v>127</v>
      </c>
      <c r="E60">
        <v>50</v>
      </c>
      <c r="F60" s="1">
        <v>1000</v>
      </c>
      <c r="G60">
        <f t="shared" si="2"/>
        <v>38.33</v>
      </c>
    </row>
    <row r="61" spans="1:7">
      <c r="A61" t="str">
        <f>T("0060")</f>
        <v>0060</v>
      </c>
      <c r="B61" t="s">
        <v>128</v>
      </c>
      <c r="C61" t="s">
        <v>124</v>
      </c>
      <c r="D61" t="s">
        <v>129</v>
      </c>
      <c r="E61">
        <v>50</v>
      </c>
      <c r="F61">
        <v>350</v>
      </c>
      <c r="G61">
        <f t="shared" si="2"/>
        <v>13.42</v>
      </c>
    </row>
    <row r="62" spans="1:7">
      <c r="A62" t="str">
        <f>T("0061")</f>
        <v>0061</v>
      </c>
      <c r="B62" t="s">
        <v>130</v>
      </c>
      <c r="C62" t="s">
        <v>124</v>
      </c>
      <c r="D62" t="s">
        <v>131</v>
      </c>
      <c r="E62">
        <v>50</v>
      </c>
      <c r="F62">
        <v>350</v>
      </c>
      <c r="G62">
        <f t="shared" si="2"/>
        <v>13.42</v>
      </c>
    </row>
    <row r="63" spans="1:7">
      <c r="A63" t="str">
        <f>T("0062")</f>
        <v>0062</v>
      </c>
      <c r="B63" t="s">
        <v>132</v>
      </c>
      <c r="C63" t="s">
        <v>111</v>
      </c>
      <c r="D63" t="s">
        <v>133</v>
      </c>
      <c r="E63">
        <v>50</v>
      </c>
      <c r="F63">
        <v>350</v>
      </c>
      <c r="G63">
        <f t="shared" si="2"/>
        <v>13.42</v>
      </c>
    </row>
    <row r="64" spans="1:7">
      <c r="A64" t="str">
        <f>T("0063")</f>
        <v>0063</v>
      </c>
      <c r="B64" t="s">
        <v>134</v>
      </c>
      <c r="C64" t="s">
        <v>111</v>
      </c>
      <c r="D64" t="s">
        <v>135</v>
      </c>
      <c r="E64">
        <v>50</v>
      </c>
      <c r="F64">
        <v>400</v>
      </c>
      <c r="G64">
        <f t="shared" si="2"/>
        <v>15.33</v>
      </c>
    </row>
    <row r="65" spans="1:7">
      <c r="A65" t="str">
        <f>T("0064")</f>
        <v>0064</v>
      </c>
      <c r="B65" t="s">
        <v>136</v>
      </c>
      <c r="C65" t="s">
        <v>98</v>
      </c>
      <c r="D65" t="s">
        <v>137</v>
      </c>
      <c r="E65">
        <v>50</v>
      </c>
      <c r="F65">
        <v>50</v>
      </c>
      <c r="G65">
        <f t="shared" si="2"/>
        <v>1.92</v>
      </c>
    </row>
    <row r="66" spans="1:7">
      <c r="A66" t="str">
        <f>T("0065")</f>
        <v>0065</v>
      </c>
      <c r="B66" t="s">
        <v>138</v>
      </c>
      <c r="C66" t="s">
        <v>111</v>
      </c>
      <c r="D66" t="s">
        <v>139</v>
      </c>
      <c r="E66">
        <v>50</v>
      </c>
      <c r="F66">
        <v>50</v>
      </c>
      <c r="G66">
        <f t="shared" si="2"/>
        <v>1.92</v>
      </c>
    </row>
    <row r="67" spans="1:7">
      <c r="A67" t="str">
        <f>T("0066")</f>
        <v>0066</v>
      </c>
      <c r="B67" t="s">
        <v>140</v>
      </c>
      <c r="C67" t="s">
        <v>141</v>
      </c>
      <c r="D67" t="s">
        <v>142</v>
      </c>
      <c r="E67">
        <v>15</v>
      </c>
      <c r="F67">
        <v>900</v>
      </c>
      <c r="G67">
        <f t="shared" si="2"/>
        <v>34.5</v>
      </c>
    </row>
    <row r="68" spans="1:7">
      <c r="A68" t="str">
        <f>T("0067")</f>
        <v>0067</v>
      </c>
      <c r="B68" t="s">
        <v>143</v>
      </c>
      <c r="C68" t="s">
        <v>144</v>
      </c>
      <c r="D68" t="s">
        <v>145</v>
      </c>
      <c r="E68">
        <v>15</v>
      </c>
      <c r="F68" s="1">
        <v>1200</v>
      </c>
      <c r="G68">
        <f t="shared" si="2"/>
        <v>46</v>
      </c>
    </row>
    <row r="69" spans="1:7">
      <c r="A69" t="str">
        <f>T("0068")</f>
        <v>0068</v>
      </c>
      <c r="B69" t="s">
        <v>146</v>
      </c>
      <c r="C69" t="s">
        <v>147</v>
      </c>
      <c r="D69" t="s">
        <v>148</v>
      </c>
      <c r="E69">
        <v>15</v>
      </c>
      <c r="F69">
        <v>250</v>
      </c>
      <c r="G69">
        <f t="shared" si="2"/>
        <v>9.58</v>
      </c>
    </row>
    <row r="70" spans="1:7">
      <c r="A70" t="str">
        <f>T("0069")</f>
        <v>0069</v>
      </c>
      <c r="B70" t="s">
        <v>149</v>
      </c>
      <c r="C70" t="s">
        <v>147</v>
      </c>
      <c r="D70" t="s">
        <v>150</v>
      </c>
      <c r="E70">
        <v>15</v>
      </c>
      <c r="F70">
        <v>250</v>
      </c>
      <c r="G70">
        <f t="shared" si="2"/>
        <v>9.58</v>
      </c>
    </row>
    <row r="71" spans="1:7">
      <c r="A71" t="str">
        <f>T("0070")</f>
        <v>0070</v>
      </c>
      <c r="B71" t="s">
        <v>151</v>
      </c>
      <c r="C71" t="s">
        <v>144</v>
      </c>
      <c r="D71" t="s">
        <v>152</v>
      </c>
      <c r="E71">
        <v>15</v>
      </c>
      <c r="F71">
        <v>800</v>
      </c>
      <c r="G71">
        <f t="shared" si="2"/>
        <v>30.67</v>
      </c>
    </row>
    <row r="72" spans="1:7">
      <c r="A72" t="str">
        <f>T("0071")</f>
        <v>0071</v>
      </c>
      <c r="B72" t="s">
        <v>153</v>
      </c>
      <c r="C72" t="s">
        <v>154</v>
      </c>
      <c r="D72" t="s">
        <v>155</v>
      </c>
      <c r="E72">
        <v>15</v>
      </c>
      <c r="F72">
        <v>800</v>
      </c>
      <c r="G72">
        <f t="shared" si="2"/>
        <v>30.67</v>
      </c>
    </row>
    <row r="73" spans="1:7">
      <c r="A73" t="str">
        <f>T("0072")</f>
        <v>0072</v>
      </c>
      <c r="B73" t="s">
        <v>156</v>
      </c>
      <c r="C73" t="s">
        <v>157</v>
      </c>
      <c r="D73" t="s">
        <v>155</v>
      </c>
      <c r="E73">
        <v>15</v>
      </c>
      <c r="F73" s="1">
        <v>2700</v>
      </c>
      <c r="G73">
        <f t="shared" si="2"/>
        <v>103.5</v>
      </c>
    </row>
    <row r="74" spans="1:7">
      <c r="A74" t="str">
        <f>T("0073")</f>
        <v>0073</v>
      </c>
      <c r="B74" t="s">
        <v>158</v>
      </c>
      <c r="C74" t="s">
        <v>147</v>
      </c>
      <c r="D74" t="s">
        <v>116</v>
      </c>
      <c r="E74">
        <v>15</v>
      </c>
      <c r="F74">
        <v>900</v>
      </c>
      <c r="G74">
        <f t="shared" si="2"/>
        <v>34.5</v>
      </c>
    </row>
    <row r="75" spans="1:7">
      <c r="A75" t="str">
        <f>T("0074")</f>
        <v>0074</v>
      </c>
      <c r="B75" t="s">
        <v>159</v>
      </c>
      <c r="C75" t="s">
        <v>144</v>
      </c>
      <c r="D75" t="s">
        <v>116</v>
      </c>
      <c r="E75">
        <v>15</v>
      </c>
      <c r="F75" s="1">
        <v>1000</v>
      </c>
      <c r="G75">
        <f t="shared" si="2"/>
        <v>38.33</v>
      </c>
    </row>
    <row r="76" spans="1:7">
      <c r="A76" t="str">
        <f>T("0075")</f>
        <v>0075</v>
      </c>
      <c r="B76" t="s">
        <v>160</v>
      </c>
      <c r="C76" t="s">
        <v>157</v>
      </c>
      <c r="D76" t="s">
        <v>161</v>
      </c>
      <c r="E76">
        <v>15</v>
      </c>
      <c r="F76" s="1">
        <v>6000</v>
      </c>
      <c r="G76">
        <f t="shared" si="2"/>
        <v>230</v>
      </c>
    </row>
    <row r="77" spans="1:7">
      <c r="A77" t="str">
        <f>T("0076")</f>
        <v>0076</v>
      </c>
      <c r="B77" t="s">
        <v>162</v>
      </c>
      <c r="C77" t="s">
        <v>157</v>
      </c>
      <c r="D77" t="s">
        <v>163</v>
      </c>
      <c r="E77">
        <v>15</v>
      </c>
      <c r="F77" s="1">
        <v>6000</v>
      </c>
      <c r="G77">
        <f t="shared" si="2"/>
        <v>230</v>
      </c>
    </row>
    <row r="78" spans="1:7">
      <c r="A78" t="str">
        <f>T("0077")</f>
        <v>0077</v>
      </c>
      <c r="B78" t="s">
        <v>164</v>
      </c>
      <c r="C78" t="s">
        <v>144</v>
      </c>
      <c r="D78" t="s">
        <v>165</v>
      </c>
      <c r="E78">
        <v>15</v>
      </c>
      <c r="F78">
        <v>250</v>
      </c>
      <c r="G78">
        <f t="shared" si="2"/>
        <v>9.58</v>
      </c>
    </row>
    <row r="79" spans="1:7">
      <c r="A79" t="str">
        <f>T("0078")</f>
        <v>0078</v>
      </c>
      <c r="B79" t="s">
        <v>166</v>
      </c>
      <c r="C79" t="s">
        <v>144</v>
      </c>
      <c r="D79" t="s">
        <v>167</v>
      </c>
      <c r="E79">
        <v>50</v>
      </c>
      <c r="F79">
        <v>250</v>
      </c>
      <c r="G79">
        <f t="shared" si="2"/>
        <v>9.58</v>
      </c>
    </row>
    <row r="80" spans="1:7">
      <c r="A80" t="str">
        <f>T("0079")</f>
        <v>0079</v>
      </c>
      <c r="B80" t="s">
        <v>168</v>
      </c>
      <c r="C80" t="s">
        <v>147</v>
      </c>
      <c r="D80" t="s">
        <v>165</v>
      </c>
      <c r="E80">
        <v>15</v>
      </c>
      <c r="F80">
        <v>250</v>
      </c>
      <c r="G80">
        <f t="shared" si="2"/>
        <v>9.58</v>
      </c>
    </row>
    <row r="81" spans="1:7">
      <c r="A81" t="str">
        <f>T("0080")</f>
        <v>0080</v>
      </c>
      <c r="B81" t="s">
        <v>169</v>
      </c>
      <c r="C81" t="s">
        <v>147</v>
      </c>
      <c r="D81" t="s">
        <v>167</v>
      </c>
      <c r="E81">
        <v>15</v>
      </c>
      <c r="F81">
        <v>250</v>
      </c>
      <c r="G81">
        <f t="shared" si="2"/>
        <v>9.58</v>
      </c>
    </row>
    <row r="82" spans="1:7">
      <c r="A82" t="str">
        <f>T("0081")</f>
        <v>0081</v>
      </c>
      <c r="B82" t="s">
        <v>170</v>
      </c>
      <c r="C82" t="s">
        <v>171</v>
      </c>
      <c r="D82" t="s">
        <v>172</v>
      </c>
      <c r="E82">
        <v>15</v>
      </c>
      <c r="F82">
        <v>350</v>
      </c>
      <c r="G82">
        <f t="shared" si="2"/>
        <v>13.42</v>
      </c>
    </row>
    <row r="83" spans="1:7">
      <c r="A83" t="str">
        <f>T("0082")</f>
        <v>0082</v>
      </c>
      <c r="B83" t="s">
        <v>173</v>
      </c>
      <c r="C83" t="s">
        <v>174</v>
      </c>
      <c r="D83" t="s">
        <v>175</v>
      </c>
      <c r="E83">
        <v>15</v>
      </c>
      <c r="F83">
        <v>700</v>
      </c>
      <c r="G83">
        <f t="shared" si="2"/>
        <v>26.83</v>
      </c>
    </row>
    <row r="84" spans="1:7">
      <c r="A84" t="str">
        <f>T("0083")</f>
        <v>0083</v>
      </c>
      <c r="B84" t="s">
        <v>176</v>
      </c>
      <c r="C84" t="s">
        <v>177</v>
      </c>
      <c r="D84" t="s">
        <v>178</v>
      </c>
      <c r="E84">
        <v>15</v>
      </c>
      <c r="F84">
        <v>700</v>
      </c>
      <c r="G84">
        <f t="shared" si="2"/>
        <v>26.83</v>
      </c>
    </row>
    <row r="85" spans="1:7">
      <c r="A85" t="str">
        <f>T("0084")</f>
        <v>0084</v>
      </c>
      <c r="B85" t="s">
        <v>179</v>
      </c>
      <c r="C85" t="s">
        <v>174</v>
      </c>
      <c r="D85" t="s">
        <v>180</v>
      </c>
      <c r="E85">
        <v>15</v>
      </c>
      <c r="F85">
        <v>200</v>
      </c>
      <c r="G85">
        <f t="shared" si="2"/>
        <v>7.67</v>
      </c>
    </row>
    <row r="86" spans="1:7">
      <c r="A86" t="str">
        <f>T("0085")</f>
        <v>0085</v>
      </c>
      <c r="B86" t="s">
        <v>181</v>
      </c>
      <c r="C86" t="s">
        <v>174</v>
      </c>
      <c r="D86" t="s">
        <v>182</v>
      </c>
      <c r="E86">
        <v>15</v>
      </c>
      <c r="F86">
        <v>200</v>
      </c>
      <c r="G86">
        <f t="shared" si="2"/>
        <v>7.67</v>
      </c>
    </row>
    <row r="87" spans="1:7">
      <c r="A87" t="str">
        <f>T("0086")</f>
        <v>0086</v>
      </c>
      <c r="B87" t="s">
        <v>183</v>
      </c>
      <c r="C87" t="s">
        <v>184</v>
      </c>
      <c r="D87" t="s">
        <v>185</v>
      </c>
      <c r="E87">
        <v>15</v>
      </c>
      <c r="F87">
        <v>350</v>
      </c>
      <c r="G87">
        <f t="shared" si="2"/>
        <v>13.42</v>
      </c>
    </row>
    <row r="88" spans="1:7">
      <c r="A88" t="str">
        <f>T("0087")</f>
        <v>0087</v>
      </c>
      <c r="B88" t="s">
        <v>186</v>
      </c>
      <c r="C88" t="s">
        <v>184</v>
      </c>
      <c r="D88" t="s">
        <v>187</v>
      </c>
      <c r="E88">
        <v>15</v>
      </c>
      <c r="F88">
        <v>350</v>
      </c>
      <c r="G88">
        <f t="shared" ref="G88:G119" si="3">ROUND(F88/30*1.15,2)</f>
        <v>13.42</v>
      </c>
    </row>
    <row r="89" spans="1:7">
      <c r="A89" t="str">
        <f>T("0088")</f>
        <v>0088</v>
      </c>
      <c r="B89" t="s">
        <v>188</v>
      </c>
      <c r="C89" t="s">
        <v>174</v>
      </c>
      <c r="D89" t="s">
        <v>189</v>
      </c>
      <c r="E89">
        <v>15</v>
      </c>
      <c r="F89">
        <v>400</v>
      </c>
      <c r="G89">
        <f t="shared" si="3"/>
        <v>15.33</v>
      </c>
    </row>
    <row r="90" spans="1:7">
      <c r="A90" t="str">
        <f>T("0089")</f>
        <v>0089</v>
      </c>
      <c r="B90" t="s">
        <v>190</v>
      </c>
      <c r="C90" t="s">
        <v>174</v>
      </c>
      <c r="D90" t="s">
        <v>191</v>
      </c>
      <c r="E90">
        <v>15</v>
      </c>
      <c r="F90">
        <v>400</v>
      </c>
      <c r="G90">
        <f t="shared" si="3"/>
        <v>15.33</v>
      </c>
    </row>
    <row r="91" spans="1:7">
      <c r="A91" t="str">
        <f>T("0090")</f>
        <v>0090</v>
      </c>
      <c r="B91" t="s">
        <v>192</v>
      </c>
      <c r="C91" t="s">
        <v>193</v>
      </c>
      <c r="D91" t="s">
        <v>194</v>
      </c>
      <c r="E91">
        <v>15</v>
      </c>
      <c r="F91">
        <v>100</v>
      </c>
      <c r="G91">
        <f t="shared" si="3"/>
        <v>3.83</v>
      </c>
    </row>
    <row r="92" spans="1:7">
      <c r="A92" t="str">
        <f>T("0091")</f>
        <v>0091</v>
      </c>
      <c r="B92" t="s">
        <v>195</v>
      </c>
      <c r="C92" t="s">
        <v>196</v>
      </c>
      <c r="D92" t="s">
        <v>197</v>
      </c>
      <c r="E92">
        <v>15</v>
      </c>
      <c r="F92">
        <v>100</v>
      </c>
      <c r="G92">
        <f t="shared" si="3"/>
        <v>3.83</v>
      </c>
    </row>
    <row r="93" spans="1:7">
      <c r="A93" t="str">
        <f>T("0092")</f>
        <v>0092</v>
      </c>
      <c r="B93" t="s">
        <v>198</v>
      </c>
      <c r="C93" t="s">
        <v>193</v>
      </c>
      <c r="D93" t="s">
        <v>199</v>
      </c>
      <c r="E93">
        <v>15</v>
      </c>
      <c r="F93" s="1">
        <v>3000</v>
      </c>
      <c r="G93">
        <f t="shared" si="3"/>
        <v>115</v>
      </c>
    </row>
    <row r="94" spans="1:7">
      <c r="A94" t="str">
        <f>T("0093")</f>
        <v>0093</v>
      </c>
      <c r="B94" t="s">
        <v>200</v>
      </c>
      <c r="C94" t="s">
        <v>174</v>
      </c>
      <c r="D94" t="s">
        <v>102</v>
      </c>
      <c r="E94">
        <v>15</v>
      </c>
      <c r="F94">
        <v>500</v>
      </c>
      <c r="G94">
        <f t="shared" si="3"/>
        <v>19.170000000000002</v>
      </c>
    </row>
    <row r="95" spans="1:7">
      <c r="A95" t="str">
        <f>T("0094")</f>
        <v>0094</v>
      </c>
      <c r="B95" t="s">
        <v>201</v>
      </c>
      <c r="C95" t="s">
        <v>202</v>
      </c>
      <c r="D95" t="s">
        <v>203</v>
      </c>
      <c r="E95">
        <v>15</v>
      </c>
      <c r="F95">
        <v>550</v>
      </c>
      <c r="G95">
        <f t="shared" si="3"/>
        <v>21.08</v>
      </c>
    </row>
    <row r="96" spans="1:7">
      <c r="A96" t="str">
        <f>T("0095")</f>
        <v>0095</v>
      </c>
      <c r="B96" t="s">
        <v>204</v>
      </c>
      <c r="C96" t="s">
        <v>174</v>
      </c>
      <c r="D96" t="s">
        <v>205</v>
      </c>
      <c r="E96">
        <v>15</v>
      </c>
      <c r="F96">
        <v>250</v>
      </c>
      <c r="G96">
        <f t="shared" si="3"/>
        <v>9.58</v>
      </c>
    </row>
    <row r="97" spans="1:7">
      <c r="A97" t="str">
        <f>T("0096")</f>
        <v>0096</v>
      </c>
      <c r="B97" t="s">
        <v>206</v>
      </c>
      <c r="C97" t="s">
        <v>174</v>
      </c>
      <c r="D97" t="s">
        <v>207</v>
      </c>
      <c r="E97">
        <v>15</v>
      </c>
      <c r="F97">
        <v>250</v>
      </c>
      <c r="G97">
        <f t="shared" si="3"/>
        <v>9.58</v>
      </c>
    </row>
    <row r="98" spans="1:7">
      <c r="A98" t="str">
        <f>T("0097")</f>
        <v>0097</v>
      </c>
      <c r="B98" t="s">
        <v>208</v>
      </c>
      <c r="C98" t="s">
        <v>193</v>
      </c>
      <c r="D98" t="s">
        <v>22</v>
      </c>
      <c r="E98">
        <v>15</v>
      </c>
      <c r="F98">
        <v>200</v>
      </c>
      <c r="G98">
        <f t="shared" si="3"/>
        <v>7.67</v>
      </c>
    </row>
    <row r="99" spans="1:7">
      <c r="A99" t="str">
        <f>T("0098")</f>
        <v>0098</v>
      </c>
      <c r="B99" t="s">
        <v>209</v>
      </c>
      <c r="C99" t="s">
        <v>193</v>
      </c>
      <c r="D99" t="s">
        <v>210</v>
      </c>
      <c r="E99">
        <v>15</v>
      </c>
      <c r="F99">
        <v>200</v>
      </c>
      <c r="G99">
        <f t="shared" si="3"/>
        <v>7.67</v>
      </c>
    </row>
    <row r="100" spans="1:7">
      <c r="A100" t="str">
        <f>T("0099")</f>
        <v>0099</v>
      </c>
      <c r="B100" t="s">
        <v>211</v>
      </c>
      <c r="C100" t="s">
        <v>212</v>
      </c>
      <c r="D100" t="s">
        <v>213</v>
      </c>
      <c r="E100">
        <v>15</v>
      </c>
      <c r="F100">
        <v>500</v>
      </c>
      <c r="G100">
        <f t="shared" si="3"/>
        <v>19.170000000000002</v>
      </c>
    </row>
    <row r="101" spans="1:7">
      <c r="A101" t="str">
        <f>T("0100")</f>
        <v>0100</v>
      </c>
      <c r="B101" t="s">
        <v>214</v>
      </c>
      <c r="C101" t="s">
        <v>174</v>
      </c>
      <c r="D101" t="s">
        <v>215</v>
      </c>
      <c r="E101">
        <v>15</v>
      </c>
      <c r="F101">
        <v>500</v>
      </c>
      <c r="G101">
        <f t="shared" si="3"/>
        <v>19.170000000000002</v>
      </c>
    </row>
    <row r="102" spans="1:7">
      <c r="A102" t="str">
        <f>T("0101")</f>
        <v>0101</v>
      </c>
      <c r="B102" t="s">
        <v>216</v>
      </c>
      <c r="C102" t="s">
        <v>217</v>
      </c>
      <c r="D102" t="s">
        <v>218</v>
      </c>
      <c r="E102">
        <v>15</v>
      </c>
      <c r="F102">
        <v>500</v>
      </c>
      <c r="G102">
        <f t="shared" si="3"/>
        <v>19.170000000000002</v>
      </c>
    </row>
    <row r="103" spans="1:7">
      <c r="A103" t="str">
        <f>T("0102")</f>
        <v>0102</v>
      </c>
      <c r="B103" t="s">
        <v>219</v>
      </c>
      <c r="C103" t="s">
        <v>220</v>
      </c>
      <c r="D103" t="s">
        <v>221</v>
      </c>
      <c r="E103">
        <v>15</v>
      </c>
      <c r="F103" s="1">
        <v>2000</v>
      </c>
      <c r="G103">
        <f t="shared" si="3"/>
        <v>76.67</v>
      </c>
    </row>
    <row r="104" spans="1:7">
      <c r="A104" t="str">
        <f>T("0103")</f>
        <v>0103</v>
      </c>
      <c r="B104" t="s">
        <v>222</v>
      </c>
      <c r="C104" t="s">
        <v>193</v>
      </c>
      <c r="D104" t="s">
        <v>223</v>
      </c>
      <c r="E104">
        <v>15</v>
      </c>
      <c r="F104">
        <v>80</v>
      </c>
      <c r="G104">
        <f t="shared" si="3"/>
        <v>3.07</v>
      </c>
    </row>
    <row r="105" spans="1:7">
      <c r="A105" t="str">
        <f>T("0104")</f>
        <v>0104</v>
      </c>
      <c r="B105" t="s">
        <v>224</v>
      </c>
      <c r="C105" t="s">
        <v>193</v>
      </c>
      <c r="D105" t="s">
        <v>225</v>
      </c>
      <c r="E105">
        <v>15</v>
      </c>
      <c r="F105">
        <v>80</v>
      </c>
      <c r="G105">
        <f t="shared" si="3"/>
        <v>3.07</v>
      </c>
    </row>
    <row r="106" spans="1:7">
      <c r="A106" t="str">
        <f>T("0105")</f>
        <v>0105</v>
      </c>
      <c r="B106" t="s">
        <v>226</v>
      </c>
      <c r="C106" t="s">
        <v>227</v>
      </c>
      <c r="D106" t="s">
        <v>228</v>
      </c>
      <c r="E106">
        <v>15</v>
      </c>
      <c r="F106" s="1">
        <v>1000</v>
      </c>
      <c r="G106">
        <f t="shared" si="3"/>
        <v>38.33</v>
      </c>
    </row>
    <row r="107" spans="1:7">
      <c r="A107" t="str">
        <f>T("0106")</f>
        <v>0106</v>
      </c>
      <c r="B107" t="s">
        <v>229</v>
      </c>
      <c r="C107" t="s">
        <v>193</v>
      </c>
      <c r="D107" t="s">
        <v>230</v>
      </c>
      <c r="E107">
        <v>15</v>
      </c>
      <c r="F107">
        <v>80</v>
      </c>
      <c r="G107">
        <f t="shared" si="3"/>
        <v>3.07</v>
      </c>
    </row>
    <row r="108" spans="1:7">
      <c r="A108" t="str">
        <f>T("0107")</f>
        <v>0107</v>
      </c>
      <c r="B108" t="s">
        <v>231</v>
      </c>
      <c r="C108" t="s">
        <v>232</v>
      </c>
      <c r="D108" t="s">
        <v>233</v>
      </c>
      <c r="E108">
        <v>15</v>
      </c>
      <c r="F108" s="1">
        <v>1000</v>
      </c>
      <c r="G108">
        <f t="shared" si="3"/>
        <v>38.33</v>
      </c>
    </row>
    <row r="109" spans="1:7">
      <c r="A109" t="str">
        <f>T("0108")</f>
        <v>0108</v>
      </c>
      <c r="B109" t="s">
        <v>234</v>
      </c>
      <c r="C109" t="s">
        <v>193</v>
      </c>
      <c r="D109" t="s">
        <v>235</v>
      </c>
      <c r="E109">
        <v>15</v>
      </c>
      <c r="F109">
        <v>80</v>
      </c>
      <c r="G109">
        <f t="shared" si="3"/>
        <v>3.07</v>
      </c>
    </row>
    <row r="110" spans="1:7">
      <c r="A110" t="str">
        <f>T("0109")</f>
        <v>0109</v>
      </c>
      <c r="B110" t="s">
        <v>236</v>
      </c>
      <c r="C110" t="s">
        <v>220</v>
      </c>
      <c r="D110" t="s">
        <v>237</v>
      </c>
      <c r="E110">
        <v>15</v>
      </c>
      <c r="F110" s="1">
        <v>1000</v>
      </c>
      <c r="G110">
        <f t="shared" si="3"/>
        <v>38.33</v>
      </c>
    </row>
    <row r="111" spans="1:7">
      <c r="A111" t="str">
        <f>T("0110")</f>
        <v>0110</v>
      </c>
      <c r="B111" t="s">
        <v>238</v>
      </c>
      <c r="C111" t="s">
        <v>193</v>
      </c>
      <c r="D111" t="s">
        <v>239</v>
      </c>
      <c r="E111">
        <v>15</v>
      </c>
      <c r="F111">
        <v>100</v>
      </c>
      <c r="G111">
        <f t="shared" si="3"/>
        <v>3.83</v>
      </c>
    </row>
    <row r="112" spans="1:7">
      <c r="A112" t="str">
        <f>T("0111")</f>
        <v>0111</v>
      </c>
      <c r="B112" t="s">
        <v>240</v>
      </c>
      <c r="C112" t="s">
        <v>193</v>
      </c>
      <c r="D112" t="s">
        <v>241</v>
      </c>
      <c r="E112">
        <v>15</v>
      </c>
      <c r="F112">
        <v>100</v>
      </c>
      <c r="G112">
        <f t="shared" si="3"/>
        <v>3.83</v>
      </c>
    </row>
    <row r="113" spans="1:7">
      <c r="A113" t="str">
        <f>T("0112")</f>
        <v>0112</v>
      </c>
      <c r="B113" t="s">
        <v>242</v>
      </c>
      <c r="C113" t="s">
        <v>174</v>
      </c>
      <c r="D113" t="s">
        <v>116</v>
      </c>
      <c r="E113">
        <v>15</v>
      </c>
      <c r="F113">
        <v>450</v>
      </c>
      <c r="G113">
        <f t="shared" si="3"/>
        <v>17.25</v>
      </c>
    </row>
    <row r="114" spans="1:7">
      <c r="A114" t="str">
        <f>T("0113")</f>
        <v>0113</v>
      </c>
      <c r="B114" t="s">
        <v>243</v>
      </c>
      <c r="C114" t="s">
        <v>174</v>
      </c>
      <c r="D114" t="s">
        <v>244</v>
      </c>
      <c r="E114">
        <v>15</v>
      </c>
      <c r="F114" s="1">
        <v>2800</v>
      </c>
      <c r="G114">
        <f t="shared" si="3"/>
        <v>107.33</v>
      </c>
    </row>
    <row r="115" spans="1:7">
      <c r="A115" t="str">
        <f>T("0114")</f>
        <v>0114</v>
      </c>
      <c r="B115" t="s">
        <v>245</v>
      </c>
      <c r="C115" t="s">
        <v>246</v>
      </c>
      <c r="D115" t="s">
        <v>247</v>
      </c>
      <c r="E115">
        <v>15</v>
      </c>
      <c r="F115">
        <v>800</v>
      </c>
      <c r="G115">
        <f t="shared" si="3"/>
        <v>30.67</v>
      </c>
    </row>
    <row r="116" spans="1:7">
      <c r="A116" t="str">
        <f>T("0115")</f>
        <v>0115</v>
      </c>
      <c r="B116" t="s">
        <v>248</v>
      </c>
      <c r="C116" t="s">
        <v>249</v>
      </c>
      <c r="D116" t="s">
        <v>250</v>
      </c>
      <c r="E116">
        <v>15</v>
      </c>
      <c r="F116">
        <v>350</v>
      </c>
      <c r="G116">
        <f t="shared" si="3"/>
        <v>13.42</v>
      </c>
    </row>
    <row r="117" spans="1:7">
      <c r="A117" t="str">
        <f>T("0116")</f>
        <v>0116</v>
      </c>
      <c r="B117" t="s">
        <v>251</v>
      </c>
      <c r="C117" t="s">
        <v>249</v>
      </c>
      <c r="D117" t="s">
        <v>252</v>
      </c>
      <c r="E117">
        <v>15</v>
      </c>
      <c r="F117">
        <v>350</v>
      </c>
      <c r="G117">
        <f t="shared" si="3"/>
        <v>13.42</v>
      </c>
    </row>
    <row r="118" spans="1:7">
      <c r="A118" t="str">
        <f>T("0117")</f>
        <v>0117</v>
      </c>
      <c r="B118" t="s">
        <v>253</v>
      </c>
      <c r="C118" t="s">
        <v>193</v>
      </c>
      <c r="D118" t="s">
        <v>254</v>
      </c>
      <c r="E118">
        <v>15</v>
      </c>
      <c r="F118">
        <v>150</v>
      </c>
      <c r="G118">
        <f t="shared" si="3"/>
        <v>5.75</v>
      </c>
    </row>
    <row r="119" spans="1:7">
      <c r="A119" t="str">
        <f>T("0118")</f>
        <v>0118</v>
      </c>
      <c r="B119" t="s">
        <v>255</v>
      </c>
      <c r="C119" t="s">
        <v>193</v>
      </c>
      <c r="D119" t="s">
        <v>256</v>
      </c>
      <c r="E119">
        <v>15</v>
      </c>
      <c r="F119">
        <v>150</v>
      </c>
      <c r="G119">
        <f t="shared" si="3"/>
        <v>5.75</v>
      </c>
    </row>
    <row r="120" spans="1:7">
      <c r="A120" t="str">
        <f>T("0119")</f>
        <v>0119</v>
      </c>
      <c r="B120" t="s">
        <v>257</v>
      </c>
      <c r="C120" t="s">
        <v>246</v>
      </c>
      <c r="D120" t="s">
        <v>254</v>
      </c>
      <c r="E120">
        <v>15</v>
      </c>
      <c r="F120">
        <v>200</v>
      </c>
      <c r="G120">
        <f t="shared" ref="G120:G135" si="4">ROUND(F120/30*1.15,2)</f>
        <v>7.67</v>
      </c>
    </row>
    <row r="121" spans="1:7">
      <c r="A121" t="str">
        <f>T("0120")</f>
        <v>0120</v>
      </c>
      <c r="B121" t="s">
        <v>258</v>
      </c>
      <c r="C121" t="s">
        <v>193</v>
      </c>
      <c r="D121" t="s">
        <v>259</v>
      </c>
      <c r="E121">
        <v>15</v>
      </c>
      <c r="F121">
        <v>300</v>
      </c>
      <c r="G121">
        <f t="shared" si="4"/>
        <v>11.5</v>
      </c>
    </row>
    <row r="122" spans="1:7">
      <c r="A122" t="str">
        <f>T("0121")</f>
        <v>0121</v>
      </c>
      <c r="B122" t="s">
        <v>260</v>
      </c>
      <c r="C122" t="s">
        <v>249</v>
      </c>
      <c r="D122" t="s">
        <v>261</v>
      </c>
      <c r="E122">
        <v>15</v>
      </c>
      <c r="F122">
        <v>500</v>
      </c>
      <c r="G122">
        <f t="shared" si="4"/>
        <v>19.170000000000002</v>
      </c>
    </row>
    <row r="123" spans="1:7">
      <c r="A123" t="str">
        <f>T("0122")</f>
        <v>0122</v>
      </c>
      <c r="B123" t="s">
        <v>262</v>
      </c>
      <c r="C123" t="s">
        <v>171</v>
      </c>
      <c r="D123" t="s">
        <v>263</v>
      </c>
      <c r="E123">
        <v>15</v>
      </c>
      <c r="F123">
        <v>300</v>
      </c>
      <c r="G123">
        <f t="shared" si="4"/>
        <v>11.5</v>
      </c>
    </row>
    <row r="124" spans="1:7">
      <c r="A124" t="str">
        <f>T("0123")</f>
        <v>0123</v>
      </c>
      <c r="B124" t="s">
        <v>264</v>
      </c>
      <c r="C124" t="s">
        <v>249</v>
      </c>
      <c r="D124" t="s">
        <v>265</v>
      </c>
      <c r="E124">
        <v>15</v>
      </c>
      <c r="F124">
        <v>500</v>
      </c>
      <c r="G124">
        <f t="shared" si="4"/>
        <v>19.170000000000002</v>
      </c>
    </row>
    <row r="125" spans="1:7">
      <c r="A125" t="str">
        <f>T("0124")</f>
        <v>0124</v>
      </c>
      <c r="B125" t="s">
        <v>266</v>
      </c>
      <c r="C125" t="s">
        <v>171</v>
      </c>
      <c r="D125" t="s">
        <v>267</v>
      </c>
      <c r="E125">
        <v>15</v>
      </c>
      <c r="F125">
        <v>300</v>
      </c>
      <c r="G125">
        <f t="shared" si="4"/>
        <v>11.5</v>
      </c>
    </row>
    <row r="126" spans="1:7">
      <c r="A126" t="str">
        <f>T("0125")</f>
        <v>0125</v>
      </c>
      <c r="B126" t="s">
        <v>268</v>
      </c>
      <c r="C126" t="s">
        <v>193</v>
      </c>
      <c r="D126" t="s">
        <v>269</v>
      </c>
      <c r="E126">
        <v>15</v>
      </c>
      <c r="F126">
        <v>200</v>
      </c>
      <c r="G126">
        <f t="shared" si="4"/>
        <v>7.67</v>
      </c>
    </row>
    <row r="127" spans="1:7">
      <c r="A127" t="str">
        <f>T("0126")</f>
        <v>0126</v>
      </c>
      <c r="B127" t="s">
        <v>270</v>
      </c>
      <c r="C127" t="s">
        <v>193</v>
      </c>
      <c r="D127" t="s">
        <v>271</v>
      </c>
      <c r="E127">
        <v>15</v>
      </c>
      <c r="F127">
        <v>200</v>
      </c>
      <c r="G127">
        <f t="shared" si="4"/>
        <v>7.67</v>
      </c>
    </row>
    <row r="128" spans="1:7">
      <c r="A128" t="str">
        <f>T("0127")</f>
        <v>0127</v>
      </c>
      <c r="B128" t="s">
        <v>272</v>
      </c>
      <c r="C128" t="s">
        <v>193</v>
      </c>
      <c r="D128" t="s">
        <v>273</v>
      </c>
      <c r="E128">
        <v>15</v>
      </c>
      <c r="F128">
        <v>200</v>
      </c>
      <c r="G128">
        <f t="shared" si="4"/>
        <v>7.67</v>
      </c>
    </row>
    <row r="129" spans="1:7">
      <c r="A129" t="str">
        <f>T("0128")</f>
        <v>0128</v>
      </c>
      <c r="B129" t="s">
        <v>274</v>
      </c>
      <c r="C129" t="s">
        <v>193</v>
      </c>
      <c r="D129" t="s">
        <v>275</v>
      </c>
      <c r="E129">
        <v>15</v>
      </c>
      <c r="F129">
        <v>200</v>
      </c>
      <c r="G129">
        <f t="shared" si="4"/>
        <v>7.67</v>
      </c>
    </row>
    <row r="130" spans="1:7">
      <c r="A130" t="str">
        <f>T("0129")</f>
        <v>0129</v>
      </c>
      <c r="B130" t="s">
        <v>276</v>
      </c>
      <c r="C130" t="s">
        <v>177</v>
      </c>
      <c r="D130" t="s">
        <v>277</v>
      </c>
      <c r="E130">
        <v>15</v>
      </c>
      <c r="F130">
        <v>100</v>
      </c>
      <c r="G130">
        <f t="shared" si="4"/>
        <v>3.83</v>
      </c>
    </row>
    <row r="131" spans="1:7">
      <c r="A131" t="str">
        <f>T("0130")</f>
        <v>0130</v>
      </c>
      <c r="B131" t="s">
        <v>278</v>
      </c>
      <c r="C131" t="s">
        <v>177</v>
      </c>
      <c r="D131" t="s">
        <v>279</v>
      </c>
      <c r="E131">
        <v>15</v>
      </c>
      <c r="F131">
        <v>100</v>
      </c>
      <c r="G131">
        <f t="shared" si="4"/>
        <v>3.83</v>
      </c>
    </row>
    <row r="132" spans="1:7">
      <c r="A132" t="str">
        <f>T("0131")</f>
        <v>0131</v>
      </c>
      <c r="B132" t="s">
        <v>280</v>
      </c>
      <c r="C132" t="s">
        <v>202</v>
      </c>
      <c r="D132" t="s">
        <v>281</v>
      </c>
      <c r="E132">
        <v>15</v>
      </c>
      <c r="F132">
        <v>100</v>
      </c>
      <c r="G132">
        <f t="shared" si="4"/>
        <v>3.83</v>
      </c>
    </row>
    <row r="133" spans="1:7">
      <c r="A133" t="str">
        <f>T("0132")</f>
        <v>0132</v>
      </c>
      <c r="B133" t="s">
        <v>181</v>
      </c>
      <c r="C133" t="s">
        <v>174</v>
      </c>
      <c r="D133" t="s">
        <v>182</v>
      </c>
      <c r="E133">
        <v>15</v>
      </c>
      <c r="F133">
        <v>200</v>
      </c>
      <c r="G133">
        <f t="shared" si="4"/>
        <v>7.67</v>
      </c>
    </row>
    <row r="134" spans="1:7">
      <c r="A134" t="str">
        <f>T("0133")</f>
        <v>0133</v>
      </c>
      <c r="B134" t="s">
        <v>282</v>
      </c>
      <c r="C134" t="s">
        <v>174</v>
      </c>
      <c r="D134" t="s">
        <v>283</v>
      </c>
      <c r="E134">
        <v>15</v>
      </c>
      <c r="F134">
        <v>250</v>
      </c>
      <c r="G134">
        <f t="shared" si="4"/>
        <v>9.58</v>
      </c>
    </row>
    <row r="135" spans="1:7">
      <c r="A135" t="str">
        <f>T("0134")</f>
        <v>0134</v>
      </c>
      <c r="B135" t="s">
        <v>284</v>
      </c>
      <c r="C135" t="s">
        <v>174</v>
      </c>
      <c r="D135" t="s">
        <v>285</v>
      </c>
      <c r="E135">
        <v>15</v>
      </c>
      <c r="F135">
        <v>300</v>
      </c>
      <c r="G135">
        <f t="shared" si="4"/>
        <v>11.5</v>
      </c>
    </row>
    <row r="136" spans="1:7" s="2" customFormat="1">
      <c r="A136" s="2" t="str">
        <f>T("0135")</f>
        <v>0135</v>
      </c>
      <c r="B136" s="2" t="s">
        <v>286</v>
      </c>
      <c r="C136" s="2" t="s">
        <v>171</v>
      </c>
      <c r="D136" s="2" t="s">
        <v>287</v>
      </c>
      <c r="E136" s="2">
        <v>15</v>
      </c>
      <c r="F136" s="2">
        <v>0</v>
      </c>
    </row>
    <row r="137" spans="1:7" s="2" customFormat="1">
      <c r="A137" s="2" t="str">
        <f>T("0136")</f>
        <v>0136</v>
      </c>
      <c r="B137" s="2" t="s">
        <v>288</v>
      </c>
      <c r="C137" s="2" t="s">
        <v>193</v>
      </c>
      <c r="D137" s="2" t="s">
        <v>289</v>
      </c>
      <c r="E137" s="2">
        <v>15</v>
      </c>
      <c r="F137" s="2">
        <v>0</v>
      </c>
    </row>
    <row r="138" spans="1:7" s="2" customFormat="1">
      <c r="A138" s="2" t="str">
        <f>T("0137")</f>
        <v>0137</v>
      </c>
      <c r="B138" s="2" t="s">
        <v>290</v>
      </c>
      <c r="C138" s="2" t="s">
        <v>193</v>
      </c>
      <c r="D138" s="2" t="s">
        <v>291</v>
      </c>
      <c r="E138" s="2">
        <v>15</v>
      </c>
      <c r="F138" s="2">
        <v>0</v>
      </c>
    </row>
    <row r="139" spans="1:7">
      <c r="A139" t="str">
        <f>T("0138")</f>
        <v>0138</v>
      </c>
      <c r="B139" t="s">
        <v>292</v>
      </c>
      <c r="C139" t="s">
        <v>171</v>
      </c>
      <c r="D139" t="s">
        <v>293</v>
      </c>
      <c r="E139">
        <v>15</v>
      </c>
      <c r="F139">
        <v>300</v>
      </c>
      <c r="G139">
        <f t="shared" ref="G139:G170" si="5">ROUND(F139/30*1.15,2)</f>
        <v>11.5</v>
      </c>
    </row>
    <row r="140" spans="1:7">
      <c r="A140" t="str">
        <f>T("0139")</f>
        <v>0139</v>
      </c>
      <c r="B140" t="s">
        <v>294</v>
      </c>
      <c r="C140" t="s">
        <v>171</v>
      </c>
      <c r="D140" t="s">
        <v>256</v>
      </c>
      <c r="E140">
        <v>15</v>
      </c>
      <c r="F140">
        <v>200</v>
      </c>
      <c r="G140">
        <f t="shared" si="5"/>
        <v>7.67</v>
      </c>
    </row>
    <row r="141" spans="1:7">
      <c r="A141" t="str">
        <f>T("0140")</f>
        <v>0140</v>
      </c>
      <c r="B141" t="s">
        <v>295</v>
      </c>
      <c r="C141" t="s">
        <v>171</v>
      </c>
      <c r="D141" t="s">
        <v>296</v>
      </c>
      <c r="E141">
        <v>15</v>
      </c>
      <c r="F141">
        <v>300</v>
      </c>
      <c r="G141">
        <f t="shared" si="5"/>
        <v>11.5</v>
      </c>
    </row>
    <row r="142" spans="1:7">
      <c r="A142" t="str">
        <f>T("0141")</f>
        <v>0141</v>
      </c>
      <c r="B142" t="s">
        <v>297</v>
      </c>
      <c r="C142" t="s">
        <v>298</v>
      </c>
      <c r="D142" t="s">
        <v>44</v>
      </c>
      <c r="E142">
        <v>15</v>
      </c>
      <c r="F142">
        <v>700</v>
      </c>
      <c r="G142">
        <f t="shared" si="5"/>
        <v>26.83</v>
      </c>
    </row>
    <row r="143" spans="1:7">
      <c r="A143" t="str">
        <f>T("0142")</f>
        <v>0142</v>
      </c>
      <c r="B143" t="s">
        <v>299</v>
      </c>
      <c r="C143" t="s">
        <v>171</v>
      </c>
      <c r="D143" t="s">
        <v>44</v>
      </c>
      <c r="E143">
        <v>15</v>
      </c>
      <c r="F143">
        <v>600</v>
      </c>
      <c r="G143">
        <f t="shared" si="5"/>
        <v>23</v>
      </c>
    </row>
    <row r="144" spans="1:7">
      <c r="A144" t="str">
        <f>T("0143")</f>
        <v>0143</v>
      </c>
      <c r="B144" t="s">
        <v>300</v>
      </c>
      <c r="C144" t="s">
        <v>174</v>
      </c>
      <c r="D144" t="s">
        <v>301</v>
      </c>
      <c r="E144">
        <v>15</v>
      </c>
      <c r="F144" s="1">
        <v>4500</v>
      </c>
      <c r="G144">
        <f t="shared" si="5"/>
        <v>172.5</v>
      </c>
    </row>
    <row r="145" spans="1:7">
      <c r="A145" t="str">
        <f>T("0144")</f>
        <v>0144</v>
      </c>
      <c r="B145" t="s">
        <v>302</v>
      </c>
      <c r="C145" t="s">
        <v>174</v>
      </c>
      <c r="D145" t="s">
        <v>303</v>
      </c>
      <c r="E145">
        <v>10</v>
      </c>
      <c r="F145" s="1">
        <v>4500</v>
      </c>
      <c r="G145">
        <f t="shared" si="5"/>
        <v>172.5</v>
      </c>
    </row>
    <row r="146" spans="1:7">
      <c r="A146" t="str">
        <f>T("0145")</f>
        <v>0145</v>
      </c>
      <c r="B146" t="s">
        <v>304</v>
      </c>
      <c r="C146" t="s">
        <v>177</v>
      </c>
      <c r="D146" t="s">
        <v>305</v>
      </c>
      <c r="E146">
        <v>15</v>
      </c>
      <c r="F146">
        <v>500</v>
      </c>
      <c r="G146">
        <f t="shared" si="5"/>
        <v>19.170000000000002</v>
      </c>
    </row>
    <row r="147" spans="1:7">
      <c r="A147" t="str">
        <f>T("0146")</f>
        <v>0146</v>
      </c>
      <c r="B147" t="s">
        <v>306</v>
      </c>
      <c r="C147" t="s">
        <v>177</v>
      </c>
      <c r="D147" t="s">
        <v>307</v>
      </c>
      <c r="E147">
        <v>15</v>
      </c>
      <c r="F147">
        <v>700</v>
      </c>
      <c r="G147">
        <f t="shared" si="5"/>
        <v>26.83</v>
      </c>
    </row>
    <row r="148" spans="1:7">
      <c r="A148" t="str">
        <f>T("0147")</f>
        <v>0147</v>
      </c>
      <c r="B148" t="s">
        <v>308</v>
      </c>
      <c r="C148" t="s">
        <v>174</v>
      </c>
      <c r="D148" t="s">
        <v>309</v>
      </c>
      <c r="E148">
        <v>15</v>
      </c>
      <c r="F148">
        <v>700</v>
      </c>
      <c r="G148">
        <f t="shared" si="5"/>
        <v>26.83</v>
      </c>
    </row>
    <row r="149" spans="1:7">
      <c r="A149" t="str">
        <f>T("0148")</f>
        <v>0148</v>
      </c>
      <c r="B149" t="s">
        <v>310</v>
      </c>
      <c r="C149" t="s">
        <v>193</v>
      </c>
      <c r="D149" t="s">
        <v>311</v>
      </c>
      <c r="E149">
        <v>15</v>
      </c>
      <c r="F149">
        <v>300</v>
      </c>
      <c r="G149">
        <f t="shared" si="5"/>
        <v>11.5</v>
      </c>
    </row>
    <row r="150" spans="1:7">
      <c r="A150" t="str">
        <f>T("0149")</f>
        <v>0149</v>
      </c>
      <c r="B150" t="s">
        <v>312</v>
      </c>
      <c r="C150" t="s">
        <v>193</v>
      </c>
      <c r="D150" t="s">
        <v>313</v>
      </c>
      <c r="E150">
        <v>15</v>
      </c>
      <c r="F150">
        <v>120</v>
      </c>
      <c r="G150">
        <f t="shared" si="5"/>
        <v>4.5999999999999996</v>
      </c>
    </row>
    <row r="151" spans="1:7">
      <c r="A151" t="str">
        <f>T("0150")</f>
        <v>0150</v>
      </c>
      <c r="B151" t="s">
        <v>314</v>
      </c>
      <c r="C151" t="s">
        <v>193</v>
      </c>
      <c r="D151" t="s">
        <v>315</v>
      </c>
      <c r="E151">
        <v>15</v>
      </c>
      <c r="F151">
        <v>120</v>
      </c>
      <c r="G151">
        <f t="shared" si="5"/>
        <v>4.5999999999999996</v>
      </c>
    </row>
    <row r="152" spans="1:7">
      <c r="A152" t="str">
        <f>T("0151")</f>
        <v>0151</v>
      </c>
      <c r="B152" t="s">
        <v>316</v>
      </c>
      <c r="C152" t="s">
        <v>193</v>
      </c>
      <c r="D152" t="s">
        <v>317</v>
      </c>
      <c r="E152">
        <v>15</v>
      </c>
      <c r="F152">
        <v>150</v>
      </c>
      <c r="G152">
        <f t="shared" si="5"/>
        <v>5.75</v>
      </c>
    </row>
    <row r="153" spans="1:7">
      <c r="A153" t="str">
        <f>T("0152")</f>
        <v>0152</v>
      </c>
      <c r="B153" t="s">
        <v>318</v>
      </c>
      <c r="C153" t="s">
        <v>171</v>
      </c>
      <c r="D153" t="s">
        <v>313</v>
      </c>
      <c r="E153">
        <v>15</v>
      </c>
      <c r="F153">
        <v>200</v>
      </c>
      <c r="G153">
        <f t="shared" si="5"/>
        <v>7.67</v>
      </c>
    </row>
    <row r="154" spans="1:7">
      <c r="A154" t="str">
        <f>T("0153")</f>
        <v>0153</v>
      </c>
      <c r="B154" t="s">
        <v>319</v>
      </c>
      <c r="C154" t="s">
        <v>171</v>
      </c>
      <c r="D154" t="s">
        <v>315</v>
      </c>
      <c r="E154">
        <v>15</v>
      </c>
      <c r="F154">
        <v>200</v>
      </c>
      <c r="G154">
        <f t="shared" si="5"/>
        <v>7.67</v>
      </c>
    </row>
    <row r="155" spans="1:7">
      <c r="A155" t="str">
        <f>T("0154")</f>
        <v>0154</v>
      </c>
      <c r="B155" t="s">
        <v>173</v>
      </c>
      <c r="C155" t="s">
        <v>174</v>
      </c>
      <c r="D155" t="s">
        <v>175</v>
      </c>
      <c r="E155">
        <v>15</v>
      </c>
      <c r="F155">
        <v>800</v>
      </c>
      <c r="G155">
        <f t="shared" si="5"/>
        <v>30.67</v>
      </c>
    </row>
    <row r="156" spans="1:7">
      <c r="A156" t="str">
        <f>T("0155")</f>
        <v>0155</v>
      </c>
      <c r="B156" t="s">
        <v>176</v>
      </c>
      <c r="C156" t="s">
        <v>177</v>
      </c>
      <c r="D156" t="s">
        <v>178</v>
      </c>
      <c r="E156">
        <v>15</v>
      </c>
      <c r="F156">
        <v>800</v>
      </c>
      <c r="G156">
        <f t="shared" si="5"/>
        <v>30.67</v>
      </c>
    </row>
    <row r="157" spans="1:7">
      <c r="A157" t="str">
        <f>T("0156")</f>
        <v>0156</v>
      </c>
      <c r="B157" t="s">
        <v>320</v>
      </c>
      <c r="C157" t="s">
        <v>321</v>
      </c>
      <c r="D157" t="s">
        <v>322</v>
      </c>
      <c r="E157">
        <v>15</v>
      </c>
      <c r="F157">
        <v>250</v>
      </c>
      <c r="G157">
        <f t="shared" si="5"/>
        <v>9.58</v>
      </c>
    </row>
    <row r="158" spans="1:7">
      <c r="A158" t="str">
        <f>T("0157")</f>
        <v>0157</v>
      </c>
      <c r="B158" t="s">
        <v>323</v>
      </c>
      <c r="C158" t="s">
        <v>321</v>
      </c>
      <c r="D158" t="s">
        <v>324</v>
      </c>
      <c r="E158">
        <v>15</v>
      </c>
      <c r="F158">
        <v>150</v>
      </c>
      <c r="G158">
        <f t="shared" si="5"/>
        <v>5.75</v>
      </c>
    </row>
    <row r="159" spans="1:7">
      <c r="A159" t="str">
        <f>T("0158")</f>
        <v>0158</v>
      </c>
      <c r="B159" t="s">
        <v>325</v>
      </c>
      <c r="C159" t="s">
        <v>193</v>
      </c>
      <c r="D159" t="s">
        <v>326</v>
      </c>
      <c r="E159">
        <v>15</v>
      </c>
      <c r="F159">
        <v>200</v>
      </c>
      <c r="G159">
        <f t="shared" si="5"/>
        <v>7.67</v>
      </c>
    </row>
    <row r="160" spans="1:7">
      <c r="A160" t="str">
        <f>T("0159")</f>
        <v>0159</v>
      </c>
      <c r="B160" t="s">
        <v>179</v>
      </c>
      <c r="C160" t="s">
        <v>174</v>
      </c>
      <c r="D160" t="s">
        <v>180</v>
      </c>
      <c r="E160">
        <v>15</v>
      </c>
      <c r="F160">
        <v>200</v>
      </c>
      <c r="G160">
        <f t="shared" si="5"/>
        <v>7.67</v>
      </c>
    </row>
    <row r="161" spans="1:7">
      <c r="A161" t="str">
        <f>T("0160")</f>
        <v>0160</v>
      </c>
      <c r="B161" t="s">
        <v>327</v>
      </c>
      <c r="C161" t="s">
        <v>328</v>
      </c>
      <c r="D161" t="s">
        <v>329</v>
      </c>
      <c r="E161">
        <v>15</v>
      </c>
      <c r="F161">
        <v>400</v>
      </c>
      <c r="G161">
        <f t="shared" si="5"/>
        <v>15.33</v>
      </c>
    </row>
    <row r="162" spans="1:7">
      <c r="A162" t="str">
        <f>T("0161")</f>
        <v>0161</v>
      </c>
      <c r="B162" t="s">
        <v>330</v>
      </c>
      <c r="C162" t="s">
        <v>328</v>
      </c>
      <c r="D162" t="s">
        <v>331</v>
      </c>
      <c r="E162">
        <v>15</v>
      </c>
      <c r="F162">
        <v>400</v>
      </c>
      <c r="G162">
        <f t="shared" si="5"/>
        <v>15.33</v>
      </c>
    </row>
    <row r="163" spans="1:7">
      <c r="A163" t="str">
        <f>T("0162")</f>
        <v>0162</v>
      </c>
      <c r="B163" t="s">
        <v>332</v>
      </c>
      <c r="C163" t="s">
        <v>333</v>
      </c>
      <c r="D163" t="s">
        <v>334</v>
      </c>
      <c r="E163">
        <v>15</v>
      </c>
      <c r="F163">
        <v>350</v>
      </c>
      <c r="G163">
        <f t="shared" si="5"/>
        <v>13.42</v>
      </c>
    </row>
    <row r="164" spans="1:7">
      <c r="A164" t="str">
        <f>T("0163")</f>
        <v>0163</v>
      </c>
      <c r="B164" t="s">
        <v>335</v>
      </c>
      <c r="C164" t="s">
        <v>333</v>
      </c>
      <c r="D164" t="s">
        <v>336</v>
      </c>
      <c r="E164">
        <v>15</v>
      </c>
      <c r="F164">
        <v>350</v>
      </c>
      <c r="G164">
        <f t="shared" si="5"/>
        <v>13.42</v>
      </c>
    </row>
    <row r="165" spans="1:7">
      <c r="A165" t="str">
        <f>T("0164")</f>
        <v>0164</v>
      </c>
      <c r="B165" t="s">
        <v>337</v>
      </c>
      <c r="C165" t="s">
        <v>338</v>
      </c>
      <c r="D165" t="s">
        <v>339</v>
      </c>
      <c r="E165">
        <v>15</v>
      </c>
      <c r="F165">
        <v>250</v>
      </c>
      <c r="G165">
        <f t="shared" si="5"/>
        <v>9.58</v>
      </c>
    </row>
    <row r="166" spans="1:7">
      <c r="A166" t="str">
        <f>T("0165")</f>
        <v>0165</v>
      </c>
      <c r="B166" t="s">
        <v>340</v>
      </c>
      <c r="C166" t="s">
        <v>333</v>
      </c>
      <c r="D166" t="s">
        <v>341</v>
      </c>
      <c r="E166">
        <v>15</v>
      </c>
      <c r="F166">
        <v>250</v>
      </c>
      <c r="G166">
        <f t="shared" si="5"/>
        <v>9.58</v>
      </c>
    </row>
    <row r="167" spans="1:7">
      <c r="A167" t="str">
        <f>T("0166")</f>
        <v>0166</v>
      </c>
      <c r="B167" t="s">
        <v>342</v>
      </c>
      <c r="C167" t="s">
        <v>343</v>
      </c>
      <c r="D167" t="s">
        <v>344</v>
      </c>
      <c r="E167">
        <v>15</v>
      </c>
      <c r="F167">
        <v>300</v>
      </c>
      <c r="G167">
        <f t="shared" si="5"/>
        <v>11.5</v>
      </c>
    </row>
    <row r="168" spans="1:7">
      <c r="A168" t="str">
        <f>T("0167")</f>
        <v>0167</v>
      </c>
      <c r="B168" t="s">
        <v>345</v>
      </c>
      <c r="C168" t="s">
        <v>333</v>
      </c>
      <c r="D168" t="s">
        <v>346</v>
      </c>
      <c r="E168">
        <v>15</v>
      </c>
      <c r="F168" s="1">
        <v>1200</v>
      </c>
      <c r="G168">
        <f t="shared" si="5"/>
        <v>46</v>
      </c>
    </row>
    <row r="169" spans="1:7">
      <c r="A169" t="str">
        <f>T("0168")</f>
        <v>0168</v>
      </c>
      <c r="B169" t="s">
        <v>347</v>
      </c>
      <c r="C169" t="s">
        <v>333</v>
      </c>
      <c r="D169" t="s">
        <v>348</v>
      </c>
      <c r="E169">
        <v>15</v>
      </c>
      <c r="F169" s="1">
        <v>1200</v>
      </c>
      <c r="G169">
        <f t="shared" si="5"/>
        <v>46</v>
      </c>
    </row>
    <row r="170" spans="1:7">
      <c r="A170" t="str">
        <f>T("0169")</f>
        <v>0169</v>
      </c>
      <c r="B170" t="s">
        <v>349</v>
      </c>
      <c r="C170" t="s">
        <v>350</v>
      </c>
      <c r="D170" t="s">
        <v>351</v>
      </c>
      <c r="E170">
        <v>15</v>
      </c>
      <c r="F170" s="1">
        <v>1000</v>
      </c>
      <c r="G170">
        <f t="shared" si="5"/>
        <v>38.33</v>
      </c>
    </row>
    <row r="171" spans="1:7">
      <c r="A171" t="str">
        <f>T("0170")</f>
        <v>0170</v>
      </c>
      <c r="B171" t="s">
        <v>352</v>
      </c>
      <c r="C171" t="s">
        <v>350</v>
      </c>
      <c r="D171" t="s">
        <v>353</v>
      </c>
      <c r="E171">
        <v>15</v>
      </c>
      <c r="F171" s="1">
        <v>1000</v>
      </c>
      <c r="G171">
        <f t="shared" ref="G171:G202" si="6">ROUND(F171/30*1.15,2)</f>
        <v>38.33</v>
      </c>
    </row>
    <row r="172" spans="1:7">
      <c r="A172" t="str">
        <f>T("0171")</f>
        <v>0171</v>
      </c>
      <c r="B172" t="s">
        <v>354</v>
      </c>
      <c r="C172" t="s">
        <v>333</v>
      </c>
      <c r="D172" t="s">
        <v>355</v>
      </c>
      <c r="E172">
        <v>15</v>
      </c>
      <c r="F172">
        <v>200</v>
      </c>
      <c r="G172">
        <f t="shared" si="6"/>
        <v>7.67</v>
      </c>
    </row>
    <row r="173" spans="1:7">
      <c r="A173" t="str">
        <f>T("0172")</f>
        <v>0172</v>
      </c>
      <c r="B173" t="s">
        <v>356</v>
      </c>
      <c r="C173" t="s">
        <v>333</v>
      </c>
      <c r="D173" t="s">
        <v>357</v>
      </c>
      <c r="E173">
        <v>15</v>
      </c>
      <c r="F173">
        <v>200</v>
      </c>
      <c r="G173">
        <f t="shared" si="6"/>
        <v>7.67</v>
      </c>
    </row>
    <row r="174" spans="1:7">
      <c r="A174" t="str">
        <f>T("0173")</f>
        <v>0173</v>
      </c>
      <c r="B174" t="s">
        <v>358</v>
      </c>
      <c r="C174" t="s">
        <v>333</v>
      </c>
      <c r="D174" t="s">
        <v>359</v>
      </c>
      <c r="E174">
        <v>15</v>
      </c>
      <c r="F174" s="1">
        <v>1600</v>
      </c>
      <c r="G174">
        <f t="shared" si="6"/>
        <v>61.33</v>
      </c>
    </row>
    <row r="175" spans="1:7">
      <c r="A175" t="str">
        <f>T("0174")</f>
        <v>0174</v>
      </c>
      <c r="B175" t="s">
        <v>360</v>
      </c>
      <c r="C175" t="s">
        <v>333</v>
      </c>
      <c r="D175" t="s">
        <v>361</v>
      </c>
      <c r="E175">
        <v>15</v>
      </c>
      <c r="F175" s="1">
        <v>1600</v>
      </c>
      <c r="G175">
        <f t="shared" si="6"/>
        <v>61.33</v>
      </c>
    </row>
    <row r="176" spans="1:7">
      <c r="A176" t="str">
        <f>T("0175")</f>
        <v>0175</v>
      </c>
      <c r="B176" t="s">
        <v>362</v>
      </c>
      <c r="C176" t="s">
        <v>333</v>
      </c>
      <c r="D176" t="s">
        <v>363</v>
      </c>
      <c r="E176">
        <v>15</v>
      </c>
      <c r="F176">
        <v>300</v>
      </c>
      <c r="G176">
        <f t="shared" si="6"/>
        <v>11.5</v>
      </c>
    </row>
    <row r="177" spans="1:7">
      <c r="A177" t="str">
        <f>T("0176")</f>
        <v>0176</v>
      </c>
      <c r="B177" t="s">
        <v>364</v>
      </c>
      <c r="C177" t="s">
        <v>333</v>
      </c>
      <c r="D177" t="s">
        <v>365</v>
      </c>
      <c r="E177">
        <v>15</v>
      </c>
      <c r="F177">
        <v>300</v>
      </c>
      <c r="G177">
        <f t="shared" si="6"/>
        <v>11.5</v>
      </c>
    </row>
    <row r="178" spans="1:7">
      <c r="A178" t="str">
        <f>T("0177")</f>
        <v>0177</v>
      </c>
      <c r="B178" t="s">
        <v>366</v>
      </c>
      <c r="C178" t="s">
        <v>333</v>
      </c>
      <c r="D178" t="s">
        <v>367</v>
      </c>
      <c r="E178">
        <v>15</v>
      </c>
      <c r="F178" s="1">
        <v>1500</v>
      </c>
      <c r="G178">
        <f t="shared" si="6"/>
        <v>57.5</v>
      </c>
    </row>
    <row r="179" spans="1:7">
      <c r="A179" t="str">
        <f>T("0178")</f>
        <v>0178</v>
      </c>
      <c r="B179" t="s">
        <v>368</v>
      </c>
      <c r="C179" t="s">
        <v>333</v>
      </c>
      <c r="D179" t="s">
        <v>369</v>
      </c>
      <c r="E179">
        <v>15</v>
      </c>
      <c r="F179" s="1">
        <v>1500</v>
      </c>
      <c r="G179">
        <f t="shared" si="6"/>
        <v>57.5</v>
      </c>
    </row>
    <row r="180" spans="1:7">
      <c r="A180" t="str">
        <f>T("0179")</f>
        <v>0179</v>
      </c>
      <c r="B180" t="s">
        <v>370</v>
      </c>
      <c r="C180" t="s">
        <v>333</v>
      </c>
      <c r="D180" t="s">
        <v>371</v>
      </c>
      <c r="E180">
        <v>15</v>
      </c>
      <c r="F180" s="1">
        <v>1500</v>
      </c>
      <c r="G180">
        <f t="shared" si="6"/>
        <v>57.5</v>
      </c>
    </row>
    <row r="181" spans="1:7">
      <c r="A181" t="str">
        <f>T("0180")</f>
        <v>0180</v>
      </c>
      <c r="B181" t="s">
        <v>372</v>
      </c>
      <c r="C181" t="s">
        <v>333</v>
      </c>
      <c r="D181" t="s">
        <v>373</v>
      </c>
      <c r="E181">
        <v>15</v>
      </c>
      <c r="F181" s="1">
        <v>1500</v>
      </c>
      <c r="G181">
        <f t="shared" si="6"/>
        <v>57.5</v>
      </c>
    </row>
    <row r="182" spans="1:7">
      <c r="A182" t="str">
        <f>T("0181")</f>
        <v>0181</v>
      </c>
      <c r="B182" t="s">
        <v>374</v>
      </c>
      <c r="C182" t="s">
        <v>333</v>
      </c>
      <c r="D182" t="s">
        <v>375</v>
      </c>
      <c r="E182">
        <v>15</v>
      </c>
      <c r="F182">
        <v>450</v>
      </c>
      <c r="G182">
        <f t="shared" si="6"/>
        <v>17.25</v>
      </c>
    </row>
    <row r="183" spans="1:7">
      <c r="A183" t="str">
        <f>T("0182")</f>
        <v>0182</v>
      </c>
      <c r="B183" t="s">
        <v>376</v>
      </c>
      <c r="C183" t="s">
        <v>333</v>
      </c>
      <c r="D183" t="s">
        <v>377</v>
      </c>
      <c r="E183">
        <v>15</v>
      </c>
      <c r="F183">
        <v>600</v>
      </c>
      <c r="G183">
        <f t="shared" si="6"/>
        <v>23</v>
      </c>
    </row>
    <row r="184" spans="1:7">
      <c r="A184" t="str">
        <f>T("0183")</f>
        <v>0183</v>
      </c>
      <c r="B184" t="s">
        <v>378</v>
      </c>
      <c r="C184" t="s">
        <v>333</v>
      </c>
      <c r="D184" t="s">
        <v>379</v>
      </c>
      <c r="E184">
        <v>15</v>
      </c>
      <c r="F184">
        <v>400</v>
      </c>
      <c r="G184">
        <f t="shared" si="6"/>
        <v>15.33</v>
      </c>
    </row>
    <row r="185" spans="1:7">
      <c r="A185" t="str">
        <f>T("0184")</f>
        <v>0184</v>
      </c>
      <c r="B185" t="s">
        <v>380</v>
      </c>
      <c r="C185" t="s">
        <v>333</v>
      </c>
      <c r="D185" t="s">
        <v>381</v>
      </c>
      <c r="E185">
        <v>15</v>
      </c>
      <c r="F185">
        <v>500</v>
      </c>
      <c r="G185">
        <f t="shared" si="6"/>
        <v>19.170000000000002</v>
      </c>
    </row>
    <row r="186" spans="1:7">
      <c r="A186" t="str">
        <f>T("0185")</f>
        <v>0185</v>
      </c>
      <c r="B186" t="s">
        <v>382</v>
      </c>
      <c r="C186" t="s">
        <v>333</v>
      </c>
      <c r="D186" t="s">
        <v>383</v>
      </c>
      <c r="E186">
        <v>15</v>
      </c>
      <c r="F186">
        <v>150</v>
      </c>
      <c r="G186">
        <f t="shared" si="6"/>
        <v>5.75</v>
      </c>
    </row>
    <row r="187" spans="1:7">
      <c r="A187" t="str">
        <f>T("0186")</f>
        <v>0186</v>
      </c>
      <c r="B187" t="s">
        <v>384</v>
      </c>
      <c r="C187" t="s">
        <v>333</v>
      </c>
      <c r="D187" t="s">
        <v>385</v>
      </c>
      <c r="E187">
        <v>15</v>
      </c>
      <c r="F187">
        <v>150</v>
      </c>
      <c r="G187">
        <f t="shared" si="6"/>
        <v>5.75</v>
      </c>
    </row>
    <row r="188" spans="1:7">
      <c r="A188" t="str">
        <f>T("0187")</f>
        <v>0187</v>
      </c>
      <c r="B188" t="s">
        <v>386</v>
      </c>
      <c r="C188" t="s">
        <v>333</v>
      </c>
      <c r="D188" t="s">
        <v>387</v>
      </c>
      <c r="E188">
        <v>15</v>
      </c>
      <c r="F188">
        <v>400</v>
      </c>
      <c r="G188">
        <f t="shared" si="6"/>
        <v>15.33</v>
      </c>
    </row>
    <row r="189" spans="1:7">
      <c r="A189" t="str">
        <f>T("0188")</f>
        <v>0188</v>
      </c>
      <c r="B189" t="s">
        <v>388</v>
      </c>
      <c r="C189" t="s">
        <v>333</v>
      </c>
      <c r="D189" t="s">
        <v>389</v>
      </c>
      <c r="E189">
        <v>15</v>
      </c>
      <c r="F189">
        <v>600</v>
      </c>
      <c r="G189">
        <f t="shared" si="6"/>
        <v>23</v>
      </c>
    </row>
    <row r="190" spans="1:7">
      <c r="A190" t="str">
        <f>T("0189")</f>
        <v>0189</v>
      </c>
      <c r="B190" t="s">
        <v>390</v>
      </c>
      <c r="C190" t="s">
        <v>333</v>
      </c>
      <c r="D190" t="s">
        <v>391</v>
      </c>
      <c r="E190">
        <v>15</v>
      </c>
      <c r="F190">
        <v>350</v>
      </c>
      <c r="G190">
        <f t="shared" si="6"/>
        <v>13.42</v>
      </c>
    </row>
    <row r="191" spans="1:7">
      <c r="A191" t="str">
        <f>T("0190")</f>
        <v>0190</v>
      </c>
      <c r="B191" t="s">
        <v>392</v>
      </c>
      <c r="C191" t="s">
        <v>333</v>
      </c>
      <c r="D191" t="s">
        <v>393</v>
      </c>
      <c r="E191">
        <v>15</v>
      </c>
      <c r="F191">
        <v>350</v>
      </c>
      <c r="G191">
        <f t="shared" si="6"/>
        <v>13.42</v>
      </c>
    </row>
    <row r="192" spans="1:7">
      <c r="A192" t="str">
        <f>T("0191")</f>
        <v>0191</v>
      </c>
      <c r="B192" t="s">
        <v>394</v>
      </c>
      <c r="C192" t="s">
        <v>333</v>
      </c>
      <c r="D192" t="s">
        <v>395</v>
      </c>
      <c r="E192">
        <v>15</v>
      </c>
      <c r="F192" s="1">
        <v>2800</v>
      </c>
      <c r="G192">
        <f t="shared" si="6"/>
        <v>107.33</v>
      </c>
    </row>
    <row r="193" spans="1:7">
      <c r="A193" t="str">
        <f>T("0192")</f>
        <v>0192</v>
      </c>
      <c r="B193" t="s">
        <v>396</v>
      </c>
      <c r="C193" t="s">
        <v>333</v>
      </c>
      <c r="D193" t="s">
        <v>397</v>
      </c>
      <c r="E193">
        <v>15</v>
      </c>
      <c r="F193" s="1">
        <v>2800</v>
      </c>
      <c r="G193">
        <f t="shared" si="6"/>
        <v>107.33</v>
      </c>
    </row>
    <row r="194" spans="1:7">
      <c r="A194" t="str">
        <f>T("0193")</f>
        <v>0193</v>
      </c>
      <c r="B194" t="s">
        <v>398</v>
      </c>
      <c r="C194" t="s">
        <v>333</v>
      </c>
      <c r="D194" t="s">
        <v>399</v>
      </c>
      <c r="E194">
        <v>15</v>
      </c>
      <c r="F194">
        <v>500</v>
      </c>
      <c r="G194">
        <f t="shared" si="6"/>
        <v>19.170000000000002</v>
      </c>
    </row>
    <row r="195" spans="1:7">
      <c r="A195" t="str">
        <f>T("0194")</f>
        <v>0194</v>
      </c>
      <c r="B195" t="s">
        <v>400</v>
      </c>
      <c r="C195" t="s">
        <v>333</v>
      </c>
      <c r="D195" t="s">
        <v>401</v>
      </c>
      <c r="E195">
        <v>15</v>
      </c>
      <c r="F195">
        <v>500</v>
      </c>
      <c r="G195">
        <f t="shared" si="6"/>
        <v>19.170000000000002</v>
      </c>
    </row>
    <row r="196" spans="1:7">
      <c r="A196" t="str">
        <f>T("0195")</f>
        <v>0195</v>
      </c>
      <c r="B196" t="s">
        <v>402</v>
      </c>
      <c r="C196" t="s">
        <v>333</v>
      </c>
      <c r="D196" t="s">
        <v>403</v>
      </c>
      <c r="E196">
        <v>15</v>
      </c>
      <c r="F196">
        <v>700</v>
      </c>
      <c r="G196">
        <f t="shared" si="6"/>
        <v>26.83</v>
      </c>
    </row>
    <row r="197" spans="1:7">
      <c r="A197" t="str">
        <f>T("0196")</f>
        <v>0196</v>
      </c>
      <c r="B197" t="s">
        <v>404</v>
      </c>
      <c r="C197" t="s">
        <v>333</v>
      </c>
      <c r="D197" t="s">
        <v>405</v>
      </c>
      <c r="E197">
        <v>15</v>
      </c>
      <c r="F197">
        <v>600</v>
      </c>
      <c r="G197">
        <f t="shared" si="6"/>
        <v>23</v>
      </c>
    </row>
    <row r="198" spans="1:7">
      <c r="A198" t="str">
        <f>T("0197")</f>
        <v>0197</v>
      </c>
      <c r="B198" t="s">
        <v>406</v>
      </c>
      <c r="C198" t="s">
        <v>333</v>
      </c>
      <c r="D198" t="s">
        <v>407</v>
      </c>
      <c r="E198">
        <v>15</v>
      </c>
      <c r="F198" s="1">
        <v>2000</v>
      </c>
      <c r="G198">
        <f t="shared" si="6"/>
        <v>76.67</v>
      </c>
    </row>
    <row r="199" spans="1:7">
      <c r="A199" t="str">
        <f>T("0198")</f>
        <v>0198</v>
      </c>
      <c r="B199" t="s">
        <v>408</v>
      </c>
      <c r="C199" t="s">
        <v>333</v>
      </c>
      <c r="D199" t="s">
        <v>409</v>
      </c>
      <c r="E199">
        <v>15</v>
      </c>
      <c r="F199" s="1">
        <v>2000</v>
      </c>
      <c r="G199">
        <f t="shared" si="6"/>
        <v>76.67</v>
      </c>
    </row>
    <row r="200" spans="1:7">
      <c r="A200" t="str">
        <f>T("0199")</f>
        <v>0199</v>
      </c>
      <c r="B200" t="s">
        <v>410</v>
      </c>
      <c r="C200" t="s">
        <v>333</v>
      </c>
      <c r="D200" t="s">
        <v>411</v>
      </c>
      <c r="E200">
        <v>15</v>
      </c>
      <c r="F200">
        <v>600</v>
      </c>
      <c r="G200">
        <f t="shared" si="6"/>
        <v>23</v>
      </c>
    </row>
    <row r="201" spans="1:7">
      <c r="A201" t="str">
        <f>T("0200")</f>
        <v>0200</v>
      </c>
      <c r="B201" t="s">
        <v>412</v>
      </c>
      <c r="C201" t="s">
        <v>333</v>
      </c>
      <c r="D201" t="s">
        <v>413</v>
      </c>
      <c r="E201">
        <v>15</v>
      </c>
      <c r="F201">
        <v>600</v>
      </c>
      <c r="G201">
        <f t="shared" si="6"/>
        <v>23</v>
      </c>
    </row>
    <row r="202" spans="1:7">
      <c r="A202" t="str">
        <f>T("0201")</f>
        <v>0201</v>
      </c>
      <c r="B202" t="s">
        <v>414</v>
      </c>
      <c r="C202" t="s">
        <v>333</v>
      </c>
      <c r="D202" t="s">
        <v>415</v>
      </c>
      <c r="E202">
        <v>15</v>
      </c>
      <c r="F202" s="1">
        <v>6000</v>
      </c>
      <c r="G202">
        <f t="shared" si="6"/>
        <v>230</v>
      </c>
    </row>
    <row r="203" spans="1:7">
      <c r="A203" t="str">
        <f>T("0202")</f>
        <v>0202</v>
      </c>
      <c r="B203" t="s">
        <v>416</v>
      </c>
      <c r="C203" t="s">
        <v>333</v>
      </c>
      <c r="D203" t="s">
        <v>417</v>
      </c>
      <c r="E203">
        <v>15</v>
      </c>
      <c r="F203" s="1">
        <v>6000</v>
      </c>
      <c r="G203">
        <f t="shared" ref="G203:G217" si="7">ROUND(F203/30*1.15,2)</f>
        <v>230</v>
      </c>
    </row>
    <row r="204" spans="1:7">
      <c r="A204" t="str">
        <f>T("0203")</f>
        <v>0203</v>
      </c>
      <c r="B204" t="s">
        <v>418</v>
      </c>
      <c r="C204" t="s">
        <v>333</v>
      </c>
      <c r="D204" t="s">
        <v>419</v>
      </c>
      <c r="E204">
        <v>15</v>
      </c>
      <c r="F204">
        <v>500</v>
      </c>
      <c r="G204">
        <f t="shared" si="7"/>
        <v>19.170000000000002</v>
      </c>
    </row>
    <row r="205" spans="1:7">
      <c r="A205" t="str">
        <f>T("0204")</f>
        <v>0204</v>
      </c>
      <c r="B205" t="s">
        <v>420</v>
      </c>
      <c r="C205" t="s">
        <v>333</v>
      </c>
      <c r="D205" t="s">
        <v>421</v>
      </c>
      <c r="E205">
        <v>15</v>
      </c>
      <c r="F205" s="1">
        <v>1700</v>
      </c>
      <c r="G205">
        <f t="shared" si="7"/>
        <v>65.17</v>
      </c>
    </row>
    <row r="206" spans="1:7">
      <c r="A206" t="str">
        <f>T("0205")</f>
        <v>0205</v>
      </c>
      <c r="B206" t="s">
        <v>422</v>
      </c>
      <c r="C206" t="s">
        <v>333</v>
      </c>
      <c r="D206" t="s">
        <v>423</v>
      </c>
      <c r="E206">
        <v>15</v>
      </c>
      <c r="F206" s="1">
        <v>1000</v>
      </c>
      <c r="G206">
        <f t="shared" si="7"/>
        <v>38.33</v>
      </c>
    </row>
    <row r="207" spans="1:7">
      <c r="A207" t="str">
        <f>T("0206")</f>
        <v>0206</v>
      </c>
      <c r="B207" t="s">
        <v>424</v>
      </c>
      <c r="C207" t="s">
        <v>333</v>
      </c>
      <c r="D207" t="s">
        <v>425</v>
      </c>
      <c r="E207">
        <v>15</v>
      </c>
      <c r="F207" s="1">
        <v>1700</v>
      </c>
      <c r="G207">
        <f t="shared" si="7"/>
        <v>65.17</v>
      </c>
    </row>
    <row r="208" spans="1:7">
      <c r="A208" t="str">
        <f>T("0207")</f>
        <v>0207</v>
      </c>
      <c r="B208" t="s">
        <v>426</v>
      </c>
      <c r="C208" t="s">
        <v>333</v>
      </c>
      <c r="D208" t="s">
        <v>427</v>
      </c>
      <c r="E208">
        <v>15</v>
      </c>
      <c r="F208" s="1">
        <v>1000</v>
      </c>
      <c r="G208">
        <f t="shared" si="7"/>
        <v>38.33</v>
      </c>
    </row>
    <row r="209" spans="1:7">
      <c r="A209" t="str">
        <f>T("0208")</f>
        <v>0208</v>
      </c>
      <c r="B209" t="s">
        <v>428</v>
      </c>
      <c r="C209" t="s">
        <v>333</v>
      </c>
      <c r="D209" t="s">
        <v>429</v>
      </c>
      <c r="E209">
        <v>15</v>
      </c>
      <c r="F209">
        <v>150</v>
      </c>
      <c r="G209">
        <f t="shared" si="7"/>
        <v>5.75</v>
      </c>
    </row>
    <row r="210" spans="1:7">
      <c r="A210" t="str">
        <f>T("0209")</f>
        <v>0209</v>
      </c>
      <c r="B210" t="s">
        <v>430</v>
      </c>
      <c r="C210" t="s">
        <v>333</v>
      </c>
      <c r="D210" t="s">
        <v>431</v>
      </c>
      <c r="E210">
        <v>15</v>
      </c>
      <c r="F210">
        <v>600</v>
      </c>
      <c r="G210">
        <f t="shared" si="7"/>
        <v>23</v>
      </c>
    </row>
    <row r="211" spans="1:7">
      <c r="A211" t="str">
        <f>T("0210")</f>
        <v>0210</v>
      </c>
      <c r="B211" t="s">
        <v>432</v>
      </c>
      <c r="C211" t="s">
        <v>333</v>
      </c>
      <c r="D211" t="s">
        <v>433</v>
      </c>
      <c r="E211">
        <v>15</v>
      </c>
      <c r="F211" s="1">
        <v>1000</v>
      </c>
      <c r="G211">
        <f t="shared" si="7"/>
        <v>38.33</v>
      </c>
    </row>
    <row r="212" spans="1:7">
      <c r="A212" t="str">
        <f>T("0211")</f>
        <v>0211</v>
      </c>
      <c r="B212" t="s">
        <v>434</v>
      </c>
      <c r="C212" t="s">
        <v>333</v>
      </c>
      <c r="D212" t="s">
        <v>435</v>
      </c>
      <c r="E212">
        <v>15</v>
      </c>
      <c r="F212" s="1">
        <v>1000</v>
      </c>
      <c r="G212">
        <f t="shared" si="7"/>
        <v>38.33</v>
      </c>
    </row>
    <row r="213" spans="1:7">
      <c r="A213" t="str">
        <f>T("0212")</f>
        <v>0212</v>
      </c>
      <c r="B213" t="s">
        <v>436</v>
      </c>
      <c r="C213" t="s">
        <v>333</v>
      </c>
      <c r="D213" t="s">
        <v>437</v>
      </c>
      <c r="E213">
        <v>15</v>
      </c>
      <c r="F213" s="1">
        <v>1700</v>
      </c>
      <c r="G213">
        <f t="shared" si="7"/>
        <v>65.17</v>
      </c>
    </row>
    <row r="214" spans="1:7">
      <c r="A214" t="str">
        <f>T("0213")</f>
        <v>0213</v>
      </c>
      <c r="B214" t="s">
        <v>438</v>
      </c>
      <c r="C214" t="s">
        <v>333</v>
      </c>
      <c r="D214" t="s">
        <v>439</v>
      </c>
      <c r="E214">
        <v>15</v>
      </c>
      <c r="F214" s="1">
        <v>1700</v>
      </c>
      <c r="G214">
        <f t="shared" si="7"/>
        <v>65.17</v>
      </c>
    </row>
    <row r="215" spans="1:7">
      <c r="A215" t="str">
        <f>T("0214")</f>
        <v>0214</v>
      </c>
      <c r="B215" t="s">
        <v>440</v>
      </c>
      <c r="C215" t="s">
        <v>333</v>
      </c>
      <c r="D215" t="s">
        <v>441</v>
      </c>
      <c r="E215">
        <v>15</v>
      </c>
      <c r="F215">
        <v>500</v>
      </c>
      <c r="G215">
        <f t="shared" si="7"/>
        <v>19.170000000000002</v>
      </c>
    </row>
    <row r="216" spans="1:7">
      <c r="A216" t="str">
        <f>T("0215")</f>
        <v>0215</v>
      </c>
      <c r="B216" t="s">
        <v>442</v>
      </c>
      <c r="C216" t="s">
        <v>333</v>
      </c>
      <c r="D216" t="s">
        <v>443</v>
      </c>
      <c r="E216">
        <v>15</v>
      </c>
      <c r="F216" s="1">
        <v>1000</v>
      </c>
      <c r="G216">
        <f t="shared" si="7"/>
        <v>38.33</v>
      </c>
    </row>
    <row r="217" spans="1:7">
      <c r="A217" t="str">
        <f>T("0216")</f>
        <v>0216</v>
      </c>
      <c r="B217" t="s">
        <v>444</v>
      </c>
      <c r="C217" t="s">
        <v>333</v>
      </c>
      <c r="D217" t="s">
        <v>445</v>
      </c>
      <c r="E217">
        <v>15</v>
      </c>
      <c r="F217" s="1">
        <v>1000</v>
      </c>
      <c r="G217">
        <f t="shared" si="7"/>
        <v>38.33</v>
      </c>
    </row>
    <row r="218" spans="1:7" s="2" customFormat="1">
      <c r="A218" s="2" t="str">
        <f>T("0217")</f>
        <v>0217</v>
      </c>
      <c r="B218" s="2" t="s">
        <v>446</v>
      </c>
      <c r="C218" s="2" t="s">
        <v>333</v>
      </c>
      <c r="D218" s="2" t="s">
        <v>447</v>
      </c>
      <c r="E218" s="2">
        <v>15</v>
      </c>
      <c r="F218" s="2">
        <v>0</v>
      </c>
    </row>
    <row r="219" spans="1:7" s="2" customFormat="1">
      <c r="A219" s="2" t="str">
        <f>T("0218")</f>
        <v>0218</v>
      </c>
      <c r="B219" s="2" t="s">
        <v>448</v>
      </c>
      <c r="C219" s="2" t="s">
        <v>333</v>
      </c>
      <c r="D219" s="2" t="s">
        <v>449</v>
      </c>
      <c r="E219" s="2">
        <v>15</v>
      </c>
      <c r="F219" s="2">
        <v>0</v>
      </c>
    </row>
    <row r="220" spans="1:7" s="2" customFormat="1">
      <c r="A220" s="2" t="str">
        <f>T("0219")</f>
        <v>0219</v>
      </c>
      <c r="B220" s="2" t="s">
        <v>450</v>
      </c>
      <c r="C220" s="2" t="s">
        <v>333</v>
      </c>
      <c r="D220" s="2" t="s">
        <v>451</v>
      </c>
      <c r="E220" s="2">
        <v>15</v>
      </c>
      <c r="F220" s="2">
        <v>0</v>
      </c>
    </row>
    <row r="221" spans="1:7" s="2" customFormat="1">
      <c r="A221" s="2" t="str">
        <f>T("0220")</f>
        <v>0220</v>
      </c>
      <c r="B221" s="2" t="s">
        <v>452</v>
      </c>
      <c r="C221" s="2" t="s">
        <v>333</v>
      </c>
      <c r="D221" s="2" t="s">
        <v>453</v>
      </c>
      <c r="E221" s="2">
        <v>15</v>
      </c>
      <c r="F221" s="2">
        <v>0</v>
      </c>
    </row>
    <row r="222" spans="1:7">
      <c r="A222" t="str">
        <f>T("0221")</f>
        <v>0221</v>
      </c>
      <c r="B222" t="s">
        <v>454</v>
      </c>
      <c r="C222" t="s">
        <v>343</v>
      </c>
      <c r="D222" t="s">
        <v>455</v>
      </c>
      <c r="E222">
        <v>5</v>
      </c>
      <c r="F222">
        <v>800</v>
      </c>
      <c r="G222">
        <f t="shared" ref="G222:G238" si="8">ROUND(F222/30*1.15,2)</f>
        <v>30.67</v>
      </c>
    </row>
    <row r="223" spans="1:7">
      <c r="A223" t="str">
        <f>T("0222")</f>
        <v>0222</v>
      </c>
      <c r="B223" t="s">
        <v>456</v>
      </c>
      <c r="C223" t="s">
        <v>343</v>
      </c>
      <c r="D223" t="s">
        <v>457</v>
      </c>
      <c r="E223">
        <v>5</v>
      </c>
      <c r="F223">
        <v>800</v>
      </c>
      <c r="G223">
        <f t="shared" si="8"/>
        <v>30.67</v>
      </c>
    </row>
    <row r="224" spans="1:7">
      <c r="A224" t="str">
        <f>T("0223")</f>
        <v>0223</v>
      </c>
      <c r="B224" t="s">
        <v>458</v>
      </c>
      <c r="C224" t="s">
        <v>343</v>
      </c>
      <c r="D224" t="s">
        <v>459</v>
      </c>
      <c r="E224">
        <v>5</v>
      </c>
      <c r="F224" s="1">
        <v>5500</v>
      </c>
      <c r="G224">
        <f t="shared" si="8"/>
        <v>210.83</v>
      </c>
    </row>
    <row r="225" spans="1:7">
      <c r="A225" t="str">
        <f>T("0224")</f>
        <v>0224</v>
      </c>
      <c r="B225" t="s">
        <v>460</v>
      </c>
      <c r="C225" t="s">
        <v>343</v>
      </c>
      <c r="D225" t="s">
        <v>461</v>
      </c>
      <c r="E225">
        <v>5</v>
      </c>
      <c r="F225">
        <v>600</v>
      </c>
      <c r="G225">
        <f t="shared" si="8"/>
        <v>23</v>
      </c>
    </row>
    <row r="226" spans="1:7">
      <c r="A226" t="str">
        <f>T("0225")</f>
        <v>0225</v>
      </c>
      <c r="B226" t="s">
        <v>462</v>
      </c>
      <c r="C226" t="s">
        <v>343</v>
      </c>
      <c r="D226" t="s">
        <v>463</v>
      </c>
      <c r="E226">
        <v>5</v>
      </c>
      <c r="F226">
        <v>600</v>
      </c>
      <c r="G226">
        <f t="shared" si="8"/>
        <v>23</v>
      </c>
    </row>
    <row r="227" spans="1:7">
      <c r="A227" t="str">
        <f>T("0226")</f>
        <v>0226</v>
      </c>
      <c r="B227" t="s">
        <v>464</v>
      </c>
      <c r="C227" t="s">
        <v>343</v>
      </c>
      <c r="D227" t="s">
        <v>465</v>
      </c>
      <c r="E227">
        <v>5</v>
      </c>
      <c r="F227" s="1">
        <v>1000</v>
      </c>
      <c r="G227">
        <f t="shared" si="8"/>
        <v>38.33</v>
      </c>
    </row>
    <row r="228" spans="1:7">
      <c r="A228" t="str">
        <f>T("0227")</f>
        <v>0227</v>
      </c>
      <c r="B228" t="s">
        <v>466</v>
      </c>
      <c r="C228" t="s">
        <v>343</v>
      </c>
      <c r="D228" t="s">
        <v>467</v>
      </c>
      <c r="E228">
        <v>5</v>
      </c>
      <c r="F228" s="1">
        <v>1500</v>
      </c>
      <c r="G228">
        <f t="shared" si="8"/>
        <v>57.5</v>
      </c>
    </row>
    <row r="229" spans="1:7">
      <c r="A229" t="str">
        <f>T("0228")</f>
        <v>0228</v>
      </c>
      <c r="B229" t="s">
        <v>468</v>
      </c>
      <c r="C229" t="s">
        <v>343</v>
      </c>
      <c r="D229" t="s">
        <v>469</v>
      </c>
      <c r="E229">
        <v>5</v>
      </c>
      <c r="F229" s="1">
        <v>2800</v>
      </c>
      <c r="G229">
        <f t="shared" si="8"/>
        <v>107.33</v>
      </c>
    </row>
    <row r="230" spans="1:7">
      <c r="A230" t="str">
        <f>T("0229")</f>
        <v>0229</v>
      </c>
      <c r="B230" t="s">
        <v>470</v>
      </c>
      <c r="C230" t="s">
        <v>343</v>
      </c>
      <c r="D230" t="s">
        <v>471</v>
      </c>
      <c r="E230">
        <v>5</v>
      </c>
      <c r="F230">
        <v>400</v>
      </c>
      <c r="G230">
        <f t="shared" si="8"/>
        <v>15.33</v>
      </c>
    </row>
    <row r="231" spans="1:7">
      <c r="A231" t="str">
        <f>T("0230")</f>
        <v>0230</v>
      </c>
      <c r="B231" t="s">
        <v>456</v>
      </c>
      <c r="C231" t="s">
        <v>343</v>
      </c>
      <c r="D231" t="s">
        <v>457</v>
      </c>
      <c r="E231">
        <v>5</v>
      </c>
      <c r="F231">
        <v>800</v>
      </c>
      <c r="G231">
        <f t="shared" si="8"/>
        <v>30.67</v>
      </c>
    </row>
    <row r="232" spans="1:7">
      <c r="A232" t="str">
        <f>T("0231")</f>
        <v>0231</v>
      </c>
      <c r="B232" t="s">
        <v>454</v>
      </c>
      <c r="C232" t="s">
        <v>343</v>
      </c>
      <c r="D232" t="s">
        <v>455</v>
      </c>
      <c r="E232">
        <v>5</v>
      </c>
      <c r="F232">
        <v>800</v>
      </c>
      <c r="G232">
        <f t="shared" si="8"/>
        <v>30.67</v>
      </c>
    </row>
    <row r="233" spans="1:7">
      <c r="A233" t="str">
        <f>T("0232")</f>
        <v>0232</v>
      </c>
      <c r="B233" t="s">
        <v>436</v>
      </c>
      <c r="C233" t="s">
        <v>333</v>
      </c>
      <c r="D233" t="s">
        <v>437</v>
      </c>
      <c r="E233">
        <v>5</v>
      </c>
      <c r="F233" s="1">
        <v>1700</v>
      </c>
      <c r="G233">
        <f t="shared" si="8"/>
        <v>65.17</v>
      </c>
    </row>
    <row r="234" spans="1:7">
      <c r="A234" t="str">
        <f>T("0233")</f>
        <v>0233</v>
      </c>
      <c r="B234" t="s">
        <v>438</v>
      </c>
      <c r="C234" t="s">
        <v>333</v>
      </c>
      <c r="D234" t="s">
        <v>439</v>
      </c>
      <c r="E234">
        <v>5</v>
      </c>
      <c r="F234" s="1">
        <v>1700</v>
      </c>
      <c r="G234">
        <f t="shared" si="8"/>
        <v>65.17</v>
      </c>
    </row>
    <row r="235" spans="1:7">
      <c r="A235" t="str">
        <f>T("0234")</f>
        <v>0234</v>
      </c>
      <c r="B235" t="s">
        <v>456</v>
      </c>
      <c r="C235" t="s">
        <v>343</v>
      </c>
      <c r="D235" t="s">
        <v>457</v>
      </c>
      <c r="E235">
        <v>5</v>
      </c>
      <c r="F235">
        <v>800</v>
      </c>
      <c r="G235">
        <f t="shared" si="8"/>
        <v>30.67</v>
      </c>
    </row>
    <row r="236" spans="1:7">
      <c r="A236" t="str">
        <f>T("0235")</f>
        <v>0235</v>
      </c>
      <c r="B236" t="s">
        <v>454</v>
      </c>
      <c r="C236" t="s">
        <v>343</v>
      </c>
      <c r="D236" t="s">
        <v>455</v>
      </c>
      <c r="E236">
        <v>5</v>
      </c>
      <c r="F236">
        <v>800</v>
      </c>
      <c r="G236">
        <f t="shared" si="8"/>
        <v>30.67</v>
      </c>
    </row>
    <row r="237" spans="1:7">
      <c r="A237" t="str">
        <f>T("0236")</f>
        <v>0236</v>
      </c>
      <c r="B237" t="s">
        <v>472</v>
      </c>
      <c r="C237" t="s">
        <v>343</v>
      </c>
      <c r="D237" t="s">
        <v>473</v>
      </c>
      <c r="E237">
        <v>5</v>
      </c>
      <c r="F237">
        <v>600</v>
      </c>
      <c r="G237">
        <f t="shared" si="8"/>
        <v>23</v>
      </c>
    </row>
    <row r="238" spans="1:7">
      <c r="A238" t="str">
        <f>T("0237")</f>
        <v>0237</v>
      </c>
      <c r="B238" t="s">
        <v>474</v>
      </c>
      <c r="C238" t="s">
        <v>343</v>
      </c>
      <c r="D238" t="s">
        <v>475</v>
      </c>
      <c r="E238">
        <v>5</v>
      </c>
      <c r="F238">
        <v>600</v>
      </c>
      <c r="G238">
        <f t="shared" si="8"/>
        <v>23</v>
      </c>
    </row>
    <row r="239" spans="1:7" s="2" customFormat="1">
      <c r="A239" s="2" t="str">
        <f>T("0238")</f>
        <v>0238</v>
      </c>
      <c r="B239" s="2" t="s">
        <v>476</v>
      </c>
      <c r="C239" s="2" t="s">
        <v>343</v>
      </c>
      <c r="D239" s="2" t="s">
        <v>477</v>
      </c>
      <c r="E239" s="2">
        <v>5</v>
      </c>
      <c r="F239" s="2">
        <v>0</v>
      </c>
    </row>
    <row r="240" spans="1:7" s="2" customFormat="1">
      <c r="A240" s="2" t="str">
        <f>T("0239")</f>
        <v>0239</v>
      </c>
      <c r="B240" s="2" t="s">
        <v>478</v>
      </c>
      <c r="C240" s="2" t="s">
        <v>343</v>
      </c>
      <c r="D240" s="2" t="s">
        <v>479</v>
      </c>
      <c r="E240" s="2">
        <v>5</v>
      </c>
      <c r="F240" s="2">
        <v>0</v>
      </c>
    </row>
    <row r="241" spans="1:7">
      <c r="A241" t="str">
        <f>T("0240")</f>
        <v>0240</v>
      </c>
      <c r="B241" t="s">
        <v>480</v>
      </c>
      <c r="C241" t="s">
        <v>343</v>
      </c>
      <c r="D241" t="s">
        <v>481</v>
      </c>
      <c r="E241">
        <v>5</v>
      </c>
      <c r="F241" s="1">
        <v>1200</v>
      </c>
      <c r="G241">
        <f t="shared" ref="G241:G250" si="9">ROUND(F241/30*1.15,2)</f>
        <v>46</v>
      </c>
    </row>
    <row r="242" spans="1:7">
      <c r="A242" t="str">
        <f>T("0241")</f>
        <v>0241</v>
      </c>
      <c r="B242" t="s">
        <v>482</v>
      </c>
      <c r="C242" t="s">
        <v>343</v>
      </c>
      <c r="D242" t="s">
        <v>483</v>
      </c>
      <c r="E242">
        <v>5</v>
      </c>
      <c r="F242" s="1">
        <v>1200</v>
      </c>
      <c r="G242">
        <f t="shared" si="9"/>
        <v>46</v>
      </c>
    </row>
    <row r="243" spans="1:7">
      <c r="A243" t="str">
        <f>T("0242")</f>
        <v>0242</v>
      </c>
      <c r="B243" t="s">
        <v>484</v>
      </c>
      <c r="C243" t="s">
        <v>343</v>
      </c>
      <c r="D243" t="s">
        <v>355</v>
      </c>
      <c r="E243">
        <v>5</v>
      </c>
      <c r="F243">
        <v>200</v>
      </c>
      <c r="G243">
        <f t="shared" si="9"/>
        <v>7.67</v>
      </c>
    </row>
    <row r="244" spans="1:7">
      <c r="A244" t="str">
        <f>T("0243")</f>
        <v>0243</v>
      </c>
      <c r="B244" t="s">
        <v>485</v>
      </c>
      <c r="C244" t="s">
        <v>343</v>
      </c>
      <c r="D244" t="s">
        <v>357</v>
      </c>
      <c r="E244">
        <v>5</v>
      </c>
      <c r="F244">
        <v>200</v>
      </c>
      <c r="G244">
        <f t="shared" si="9"/>
        <v>7.67</v>
      </c>
    </row>
    <row r="245" spans="1:7">
      <c r="A245" t="str">
        <f>T("0244")</f>
        <v>0244</v>
      </c>
      <c r="B245" t="s">
        <v>486</v>
      </c>
      <c r="C245" t="s">
        <v>343</v>
      </c>
      <c r="D245" t="s">
        <v>487</v>
      </c>
      <c r="E245">
        <v>5</v>
      </c>
      <c r="F245">
        <v>10</v>
      </c>
      <c r="G245">
        <f t="shared" si="9"/>
        <v>0.38</v>
      </c>
    </row>
    <row r="246" spans="1:7">
      <c r="A246" t="str">
        <f>T("0245")</f>
        <v>0245</v>
      </c>
      <c r="B246" t="s">
        <v>488</v>
      </c>
      <c r="C246" t="s">
        <v>343</v>
      </c>
      <c r="D246" t="s">
        <v>489</v>
      </c>
      <c r="E246">
        <v>5</v>
      </c>
      <c r="F246">
        <v>50</v>
      </c>
      <c r="G246">
        <f t="shared" si="9"/>
        <v>1.92</v>
      </c>
    </row>
    <row r="247" spans="1:7">
      <c r="A247" t="str">
        <f>T("0246")</f>
        <v>0246</v>
      </c>
      <c r="B247" t="s">
        <v>490</v>
      </c>
      <c r="C247" t="s">
        <v>343</v>
      </c>
      <c r="D247" t="s">
        <v>491</v>
      </c>
      <c r="E247">
        <v>5</v>
      </c>
      <c r="F247">
        <v>50</v>
      </c>
      <c r="G247">
        <f t="shared" si="9"/>
        <v>1.92</v>
      </c>
    </row>
    <row r="248" spans="1:7">
      <c r="A248" t="str">
        <f>T("0247")</f>
        <v>0247</v>
      </c>
      <c r="B248" t="s">
        <v>492</v>
      </c>
      <c r="C248" t="s">
        <v>343</v>
      </c>
      <c r="D248" t="s">
        <v>493</v>
      </c>
      <c r="E248">
        <v>5</v>
      </c>
      <c r="F248">
        <v>400</v>
      </c>
      <c r="G248">
        <f t="shared" si="9"/>
        <v>15.33</v>
      </c>
    </row>
    <row r="249" spans="1:7">
      <c r="A249" t="str">
        <f>T("0248")</f>
        <v>0248</v>
      </c>
      <c r="B249" t="s">
        <v>494</v>
      </c>
      <c r="C249" t="s">
        <v>343</v>
      </c>
      <c r="D249" t="s">
        <v>495</v>
      </c>
      <c r="E249">
        <v>5</v>
      </c>
      <c r="F249">
        <v>350</v>
      </c>
      <c r="G249">
        <f t="shared" si="9"/>
        <v>13.42</v>
      </c>
    </row>
    <row r="250" spans="1:7">
      <c r="A250" t="str">
        <f>T("0249")</f>
        <v>0249</v>
      </c>
      <c r="B250" t="s">
        <v>496</v>
      </c>
      <c r="C250" t="s">
        <v>343</v>
      </c>
      <c r="D250" t="s">
        <v>497</v>
      </c>
      <c r="E250">
        <v>5</v>
      </c>
      <c r="F250">
        <v>350</v>
      </c>
      <c r="G250">
        <f t="shared" si="9"/>
        <v>13.42</v>
      </c>
    </row>
    <row r="251" spans="1:7" s="2" customFormat="1">
      <c r="A251" s="2" t="str">
        <f>T("0250")</f>
        <v>0250</v>
      </c>
      <c r="B251" s="2" t="s">
        <v>498</v>
      </c>
      <c r="C251" s="2" t="s">
        <v>343</v>
      </c>
      <c r="D251" s="2" t="s">
        <v>301</v>
      </c>
      <c r="E251" s="2">
        <v>5</v>
      </c>
      <c r="F251" s="2">
        <v>0</v>
      </c>
    </row>
    <row r="252" spans="1:7" s="2" customFormat="1">
      <c r="A252" s="2" t="str">
        <f>T("0251")</f>
        <v>0251</v>
      </c>
      <c r="B252" s="2" t="s">
        <v>499</v>
      </c>
      <c r="C252" s="2" t="s">
        <v>343</v>
      </c>
      <c r="D252" s="2" t="s">
        <v>303</v>
      </c>
      <c r="E252" s="2">
        <v>5</v>
      </c>
      <c r="F252" s="2">
        <v>0</v>
      </c>
    </row>
    <row r="253" spans="1:7">
      <c r="A253" t="str">
        <f>T("0252")</f>
        <v>0252</v>
      </c>
      <c r="B253" t="s">
        <v>500</v>
      </c>
      <c r="C253" t="s">
        <v>501</v>
      </c>
      <c r="D253" t="s">
        <v>502</v>
      </c>
      <c r="E253">
        <v>5</v>
      </c>
      <c r="F253" s="1">
        <v>1000</v>
      </c>
      <c r="G253">
        <f t="shared" ref="G253:G266" si="10">ROUND(F253/30*1.15,2)</f>
        <v>38.33</v>
      </c>
    </row>
    <row r="254" spans="1:7">
      <c r="A254" t="str">
        <f>T("0253")</f>
        <v>0253</v>
      </c>
      <c r="B254" t="s">
        <v>503</v>
      </c>
      <c r="C254" t="s">
        <v>343</v>
      </c>
      <c r="D254" t="s">
        <v>504</v>
      </c>
      <c r="E254">
        <v>5</v>
      </c>
      <c r="F254" s="1">
        <v>1800</v>
      </c>
      <c r="G254">
        <f t="shared" si="10"/>
        <v>69</v>
      </c>
    </row>
    <row r="255" spans="1:7">
      <c r="A255" t="str">
        <f>T("0254")</f>
        <v>0254</v>
      </c>
      <c r="B255" t="s">
        <v>505</v>
      </c>
      <c r="C255" t="s">
        <v>343</v>
      </c>
      <c r="D255" t="s">
        <v>506</v>
      </c>
      <c r="E255">
        <v>5</v>
      </c>
      <c r="F255" s="1">
        <v>1800</v>
      </c>
      <c r="G255">
        <f t="shared" si="10"/>
        <v>69</v>
      </c>
    </row>
    <row r="256" spans="1:7">
      <c r="A256" t="str">
        <f>T("0255")</f>
        <v>0255</v>
      </c>
      <c r="B256" t="s">
        <v>507</v>
      </c>
      <c r="C256" t="s">
        <v>501</v>
      </c>
      <c r="D256" t="s">
        <v>508</v>
      </c>
      <c r="E256">
        <v>5</v>
      </c>
      <c r="F256" s="1">
        <v>1000</v>
      </c>
      <c r="G256">
        <f t="shared" si="10"/>
        <v>38.33</v>
      </c>
    </row>
    <row r="257" spans="1:7">
      <c r="A257" t="str">
        <f>T("0256")</f>
        <v>0256</v>
      </c>
      <c r="B257" t="s">
        <v>509</v>
      </c>
      <c r="C257" t="s">
        <v>343</v>
      </c>
      <c r="D257" t="s">
        <v>510</v>
      </c>
      <c r="E257">
        <v>5</v>
      </c>
      <c r="F257" s="1">
        <v>1500</v>
      </c>
      <c r="G257">
        <f t="shared" si="10"/>
        <v>57.5</v>
      </c>
    </row>
    <row r="258" spans="1:7">
      <c r="A258" t="str">
        <f>T("0257")</f>
        <v>0257</v>
      </c>
      <c r="B258" t="s">
        <v>511</v>
      </c>
      <c r="C258" t="s">
        <v>343</v>
      </c>
      <c r="D258" t="s">
        <v>512</v>
      </c>
      <c r="E258">
        <v>5</v>
      </c>
      <c r="F258" s="1">
        <v>1500</v>
      </c>
      <c r="G258">
        <f t="shared" si="10"/>
        <v>57.5</v>
      </c>
    </row>
    <row r="259" spans="1:7">
      <c r="A259" t="str">
        <f>T("0258")</f>
        <v>0258</v>
      </c>
      <c r="B259" t="s">
        <v>513</v>
      </c>
      <c r="C259" t="s">
        <v>343</v>
      </c>
      <c r="D259" t="s">
        <v>514</v>
      </c>
      <c r="E259">
        <v>5</v>
      </c>
      <c r="F259">
        <v>300</v>
      </c>
      <c r="G259">
        <f t="shared" si="10"/>
        <v>11.5</v>
      </c>
    </row>
    <row r="260" spans="1:7">
      <c r="A260" t="str">
        <f>T("0259")</f>
        <v>0259</v>
      </c>
      <c r="B260" t="s">
        <v>342</v>
      </c>
      <c r="C260" t="s">
        <v>343</v>
      </c>
      <c r="D260" t="s">
        <v>344</v>
      </c>
      <c r="E260">
        <v>5</v>
      </c>
      <c r="F260">
        <v>300</v>
      </c>
      <c r="G260">
        <f t="shared" si="10"/>
        <v>11.5</v>
      </c>
    </row>
    <row r="261" spans="1:7">
      <c r="A261" t="str">
        <f>T("0260")</f>
        <v>0260</v>
      </c>
      <c r="B261" t="s">
        <v>515</v>
      </c>
      <c r="C261" t="s">
        <v>343</v>
      </c>
      <c r="D261" t="s">
        <v>516</v>
      </c>
      <c r="E261">
        <v>5</v>
      </c>
      <c r="F261" s="1">
        <v>1200</v>
      </c>
      <c r="G261">
        <f t="shared" si="10"/>
        <v>46</v>
      </c>
    </row>
    <row r="262" spans="1:7">
      <c r="A262" t="str">
        <f>T("0261")</f>
        <v>0261</v>
      </c>
      <c r="B262" t="s">
        <v>517</v>
      </c>
      <c r="C262" t="s">
        <v>343</v>
      </c>
      <c r="D262" t="s">
        <v>518</v>
      </c>
      <c r="E262">
        <v>5</v>
      </c>
      <c r="F262" s="1">
        <v>1200</v>
      </c>
      <c r="G262">
        <f t="shared" si="10"/>
        <v>46</v>
      </c>
    </row>
    <row r="263" spans="1:7">
      <c r="A263" t="str">
        <f>T("0262")</f>
        <v>0262</v>
      </c>
      <c r="B263" t="s">
        <v>519</v>
      </c>
      <c r="C263" t="s">
        <v>343</v>
      </c>
      <c r="D263" t="s">
        <v>520</v>
      </c>
      <c r="E263">
        <v>5</v>
      </c>
      <c r="F263" s="1">
        <v>1200</v>
      </c>
      <c r="G263">
        <f t="shared" si="10"/>
        <v>46</v>
      </c>
    </row>
    <row r="264" spans="1:7">
      <c r="A264" t="str">
        <f>T("0263")</f>
        <v>0263</v>
      </c>
      <c r="B264" t="s">
        <v>521</v>
      </c>
      <c r="C264" t="s">
        <v>343</v>
      </c>
      <c r="D264" t="s">
        <v>522</v>
      </c>
      <c r="E264">
        <v>5</v>
      </c>
      <c r="F264" s="1">
        <v>1200</v>
      </c>
      <c r="G264">
        <f t="shared" si="10"/>
        <v>46</v>
      </c>
    </row>
    <row r="265" spans="1:7">
      <c r="A265" t="str">
        <f>T("0264")</f>
        <v>0264</v>
      </c>
      <c r="B265" t="s">
        <v>358</v>
      </c>
      <c r="C265" t="s">
        <v>333</v>
      </c>
      <c r="D265" t="s">
        <v>359</v>
      </c>
      <c r="E265">
        <v>5</v>
      </c>
      <c r="F265" s="1">
        <v>1600</v>
      </c>
      <c r="G265">
        <f t="shared" si="10"/>
        <v>61.33</v>
      </c>
    </row>
    <row r="266" spans="1:7">
      <c r="A266" t="str">
        <f>T("0265")</f>
        <v>0265</v>
      </c>
      <c r="B266" t="s">
        <v>360</v>
      </c>
      <c r="C266" t="s">
        <v>333</v>
      </c>
      <c r="D266" t="s">
        <v>361</v>
      </c>
      <c r="E266">
        <v>5</v>
      </c>
      <c r="F266" s="1">
        <v>1600</v>
      </c>
      <c r="G266">
        <f t="shared" si="10"/>
        <v>61.33</v>
      </c>
    </row>
    <row r="267" spans="1:7" s="2" customFormat="1">
      <c r="A267" s="2" t="str">
        <f>T("0266")</f>
        <v>0266</v>
      </c>
      <c r="B267" s="2" t="s">
        <v>523</v>
      </c>
      <c r="C267" s="2" t="s">
        <v>343</v>
      </c>
      <c r="D267" s="2" t="s">
        <v>524</v>
      </c>
      <c r="E267" s="2">
        <v>5</v>
      </c>
      <c r="F267" s="2">
        <v>0</v>
      </c>
    </row>
    <row r="268" spans="1:7" s="2" customFormat="1">
      <c r="A268" s="2" t="str">
        <f>T("0267")</f>
        <v>0267</v>
      </c>
      <c r="B268" s="2" t="s">
        <v>525</v>
      </c>
      <c r="C268" s="2" t="s">
        <v>343</v>
      </c>
      <c r="D268" s="2" t="s">
        <v>526</v>
      </c>
      <c r="E268" s="2">
        <v>5</v>
      </c>
      <c r="F268" s="2">
        <v>0</v>
      </c>
    </row>
    <row r="269" spans="1:7">
      <c r="A269" t="str">
        <f>T("0268")</f>
        <v>0268</v>
      </c>
      <c r="B269" t="s">
        <v>362</v>
      </c>
      <c r="C269" t="s">
        <v>333</v>
      </c>
      <c r="D269" t="s">
        <v>363</v>
      </c>
      <c r="E269">
        <v>5</v>
      </c>
      <c r="F269">
        <v>300</v>
      </c>
      <c r="G269">
        <f t="shared" ref="G269:G279" si="11">ROUND(F269/30*1.15,2)</f>
        <v>11.5</v>
      </c>
    </row>
    <row r="270" spans="1:7">
      <c r="A270" t="str">
        <f>T("0269")</f>
        <v>0269</v>
      </c>
      <c r="B270" t="s">
        <v>364</v>
      </c>
      <c r="C270" t="s">
        <v>333</v>
      </c>
      <c r="D270" t="s">
        <v>365</v>
      </c>
      <c r="E270">
        <v>5</v>
      </c>
      <c r="F270">
        <v>300</v>
      </c>
      <c r="G270">
        <f t="shared" si="11"/>
        <v>11.5</v>
      </c>
    </row>
    <row r="271" spans="1:7">
      <c r="A271" t="str">
        <f>T("0270")</f>
        <v>0270</v>
      </c>
      <c r="B271" t="s">
        <v>376</v>
      </c>
      <c r="C271" t="s">
        <v>333</v>
      </c>
      <c r="D271" t="s">
        <v>377</v>
      </c>
      <c r="E271">
        <v>5</v>
      </c>
      <c r="F271">
        <v>600</v>
      </c>
      <c r="G271">
        <f t="shared" si="11"/>
        <v>23</v>
      </c>
    </row>
    <row r="272" spans="1:7">
      <c r="A272" t="str">
        <f>T("0271")</f>
        <v>0271</v>
      </c>
      <c r="B272" t="s">
        <v>378</v>
      </c>
      <c r="C272" t="s">
        <v>333</v>
      </c>
      <c r="D272" t="s">
        <v>379</v>
      </c>
      <c r="E272">
        <v>5</v>
      </c>
      <c r="F272">
        <v>400</v>
      </c>
      <c r="G272">
        <f t="shared" si="11"/>
        <v>15.33</v>
      </c>
    </row>
    <row r="273" spans="1:7">
      <c r="A273" t="str">
        <f>T("0272")</f>
        <v>0272</v>
      </c>
      <c r="B273" t="s">
        <v>380</v>
      </c>
      <c r="C273" t="s">
        <v>333</v>
      </c>
      <c r="D273" t="s">
        <v>381</v>
      </c>
      <c r="E273">
        <v>5</v>
      </c>
      <c r="F273">
        <v>500</v>
      </c>
      <c r="G273">
        <f t="shared" si="11"/>
        <v>19.170000000000002</v>
      </c>
    </row>
    <row r="274" spans="1:7">
      <c r="A274" t="str">
        <f>T("0273")</f>
        <v>0273</v>
      </c>
      <c r="B274" t="s">
        <v>382</v>
      </c>
      <c r="C274" t="s">
        <v>333</v>
      </c>
      <c r="D274" t="s">
        <v>383</v>
      </c>
      <c r="E274">
        <v>5</v>
      </c>
      <c r="F274">
        <v>150</v>
      </c>
      <c r="G274">
        <f t="shared" si="11"/>
        <v>5.75</v>
      </c>
    </row>
    <row r="275" spans="1:7">
      <c r="A275" t="str">
        <f>T("0274")</f>
        <v>0274</v>
      </c>
      <c r="B275" t="s">
        <v>384</v>
      </c>
      <c r="C275" t="s">
        <v>333</v>
      </c>
      <c r="D275" t="s">
        <v>385</v>
      </c>
      <c r="E275">
        <v>5</v>
      </c>
      <c r="F275">
        <v>150</v>
      </c>
      <c r="G275">
        <f t="shared" si="11"/>
        <v>5.75</v>
      </c>
    </row>
    <row r="276" spans="1:7">
      <c r="A276" t="str">
        <f>T("0275")</f>
        <v>0275</v>
      </c>
      <c r="B276" t="s">
        <v>386</v>
      </c>
      <c r="C276" t="s">
        <v>333</v>
      </c>
      <c r="D276" t="s">
        <v>387</v>
      </c>
      <c r="E276">
        <v>5</v>
      </c>
      <c r="F276">
        <v>400</v>
      </c>
      <c r="G276">
        <f t="shared" si="11"/>
        <v>15.33</v>
      </c>
    </row>
    <row r="277" spans="1:7">
      <c r="A277" t="str">
        <f>T("0276")</f>
        <v>0276</v>
      </c>
      <c r="B277" t="s">
        <v>388</v>
      </c>
      <c r="C277" t="s">
        <v>333</v>
      </c>
      <c r="D277" t="s">
        <v>389</v>
      </c>
      <c r="E277">
        <v>5</v>
      </c>
      <c r="F277">
        <v>600</v>
      </c>
      <c r="G277">
        <f t="shared" si="11"/>
        <v>23</v>
      </c>
    </row>
    <row r="278" spans="1:7">
      <c r="A278" t="str">
        <f>T("0277")</f>
        <v>0277</v>
      </c>
      <c r="B278" t="s">
        <v>527</v>
      </c>
      <c r="C278" t="s">
        <v>528</v>
      </c>
      <c r="D278" t="s">
        <v>102</v>
      </c>
      <c r="E278">
        <v>5</v>
      </c>
      <c r="F278" s="1">
        <v>1100</v>
      </c>
      <c r="G278">
        <f t="shared" si="11"/>
        <v>42.17</v>
      </c>
    </row>
    <row r="279" spans="1:7">
      <c r="A279" t="str">
        <f>T("0278")</f>
        <v>0278</v>
      </c>
      <c r="B279" t="s">
        <v>529</v>
      </c>
      <c r="C279" t="s">
        <v>196</v>
      </c>
      <c r="D279" t="s">
        <v>102</v>
      </c>
      <c r="E279">
        <v>5</v>
      </c>
      <c r="F279" s="1">
        <v>1200</v>
      </c>
      <c r="G279">
        <f t="shared" si="11"/>
        <v>46</v>
      </c>
    </row>
    <row r="280" spans="1:7" s="2" customFormat="1">
      <c r="A280" s="2" t="str">
        <f>T("0279")</f>
        <v>0279</v>
      </c>
      <c r="B280" s="2" t="s">
        <v>530</v>
      </c>
      <c r="C280" s="2" t="s">
        <v>528</v>
      </c>
      <c r="D280" s="2" t="s">
        <v>531</v>
      </c>
      <c r="E280" s="2">
        <v>1</v>
      </c>
      <c r="F280" s="2">
        <v>0</v>
      </c>
    </row>
    <row r="281" spans="1:7">
      <c r="A281" t="str">
        <f>T("0280")</f>
        <v>0280</v>
      </c>
      <c r="B281" t="s">
        <v>532</v>
      </c>
      <c r="C281" t="s">
        <v>528</v>
      </c>
      <c r="D281" t="s">
        <v>116</v>
      </c>
      <c r="E281">
        <v>5</v>
      </c>
      <c r="F281">
        <v>800</v>
      </c>
      <c r="G281">
        <f>ROUND(F281/30*1.15,2)</f>
        <v>30.67</v>
      </c>
    </row>
    <row r="282" spans="1:7">
      <c r="A282" t="str">
        <f>T("0281")</f>
        <v>0281</v>
      </c>
      <c r="B282" t="s">
        <v>533</v>
      </c>
      <c r="C282" t="s">
        <v>196</v>
      </c>
      <c r="D282" t="s">
        <v>116</v>
      </c>
      <c r="E282">
        <v>5</v>
      </c>
      <c r="F282">
        <v>900</v>
      </c>
      <c r="G282">
        <f>ROUND(F282/30*1.15,2)</f>
        <v>34.5</v>
      </c>
    </row>
    <row r="283" spans="1:7">
      <c r="A283" t="str">
        <f>T("0282")</f>
        <v>0282</v>
      </c>
      <c r="B283" t="s">
        <v>534</v>
      </c>
      <c r="C283" t="s">
        <v>528</v>
      </c>
      <c r="D283" t="s">
        <v>535</v>
      </c>
      <c r="E283">
        <v>5</v>
      </c>
      <c r="F283">
        <v>50</v>
      </c>
      <c r="G283">
        <f>ROUND(F283/30*1.15,2)</f>
        <v>1.92</v>
      </c>
    </row>
    <row r="284" spans="1:7">
      <c r="A284" t="str">
        <f>T("0283")</f>
        <v>0283</v>
      </c>
      <c r="B284" t="s">
        <v>536</v>
      </c>
      <c r="C284" t="s">
        <v>528</v>
      </c>
      <c r="D284" t="s">
        <v>537</v>
      </c>
      <c r="E284">
        <v>5</v>
      </c>
      <c r="F284">
        <v>50</v>
      </c>
      <c r="G284">
        <f>ROUND(F284/30*1.15,2)</f>
        <v>1.92</v>
      </c>
    </row>
    <row r="285" spans="1:7" s="2" customFormat="1">
      <c r="A285" s="2" t="str">
        <f>T("0284")</f>
        <v>0284</v>
      </c>
      <c r="B285" s="2" t="s">
        <v>538</v>
      </c>
      <c r="C285" s="2" t="s">
        <v>539</v>
      </c>
      <c r="D285" s="2" t="s">
        <v>540</v>
      </c>
      <c r="E285" s="2">
        <v>5</v>
      </c>
      <c r="F285" s="2">
        <v>0</v>
      </c>
    </row>
    <row r="286" spans="1:7" s="2" customFormat="1">
      <c r="A286" s="2" t="str">
        <f>T("0285")</f>
        <v>0285</v>
      </c>
      <c r="B286" s="2" t="s">
        <v>541</v>
      </c>
      <c r="C286" s="2" t="s">
        <v>539</v>
      </c>
      <c r="D286" s="2" t="s">
        <v>542</v>
      </c>
      <c r="E286" s="2">
        <v>5</v>
      </c>
      <c r="F286" s="2">
        <v>0</v>
      </c>
    </row>
    <row r="287" spans="1:7" s="2" customFormat="1">
      <c r="A287" s="2" t="str">
        <f>T("0286")</f>
        <v>0286</v>
      </c>
      <c r="B287" s="2" t="s">
        <v>543</v>
      </c>
      <c r="C287" s="2" t="s">
        <v>539</v>
      </c>
      <c r="D287" s="2" t="s">
        <v>544</v>
      </c>
      <c r="E287" s="2">
        <v>5</v>
      </c>
      <c r="F287" s="2">
        <v>0</v>
      </c>
    </row>
    <row r="288" spans="1:7" s="2" customFormat="1">
      <c r="A288" s="2" t="str">
        <f>T("0287")</f>
        <v>0287</v>
      </c>
      <c r="B288" s="2" t="s">
        <v>545</v>
      </c>
      <c r="C288" s="2" t="s">
        <v>539</v>
      </c>
      <c r="D288" s="2" t="s">
        <v>546</v>
      </c>
      <c r="E288" s="2">
        <v>5</v>
      </c>
      <c r="F288" s="2">
        <v>0</v>
      </c>
    </row>
    <row r="289" spans="1:7">
      <c r="A289" t="str">
        <f>T("0288")</f>
        <v>0288</v>
      </c>
      <c r="B289" t="s">
        <v>547</v>
      </c>
      <c r="C289" t="s">
        <v>539</v>
      </c>
      <c r="D289" t="s">
        <v>548</v>
      </c>
      <c r="E289">
        <v>5</v>
      </c>
      <c r="F289">
        <v>300</v>
      </c>
      <c r="G289">
        <f t="shared" ref="G289:G313" si="12">ROUND(F289/30*1.15,2)</f>
        <v>11.5</v>
      </c>
    </row>
    <row r="290" spans="1:7">
      <c r="A290" t="str">
        <f>T("0289")</f>
        <v>0289</v>
      </c>
      <c r="B290" t="s">
        <v>549</v>
      </c>
      <c r="C290" t="s">
        <v>539</v>
      </c>
      <c r="D290" t="s">
        <v>550</v>
      </c>
      <c r="E290">
        <v>5</v>
      </c>
      <c r="F290">
        <v>300</v>
      </c>
      <c r="G290">
        <f t="shared" si="12"/>
        <v>11.5</v>
      </c>
    </row>
    <row r="291" spans="1:7">
      <c r="A291" t="str">
        <f>T("0290")</f>
        <v>0290</v>
      </c>
      <c r="B291" t="s">
        <v>551</v>
      </c>
      <c r="C291" t="s">
        <v>539</v>
      </c>
      <c r="D291" t="s">
        <v>552</v>
      </c>
      <c r="E291">
        <v>5</v>
      </c>
      <c r="F291">
        <v>70</v>
      </c>
      <c r="G291">
        <f t="shared" si="12"/>
        <v>2.68</v>
      </c>
    </row>
    <row r="292" spans="1:7">
      <c r="A292" t="str">
        <f>T("0291")</f>
        <v>0291</v>
      </c>
      <c r="B292" t="s">
        <v>553</v>
      </c>
      <c r="C292" t="s">
        <v>539</v>
      </c>
      <c r="D292" t="s">
        <v>554</v>
      </c>
      <c r="E292">
        <v>5</v>
      </c>
      <c r="F292">
        <v>70</v>
      </c>
      <c r="G292">
        <f t="shared" si="12"/>
        <v>2.68</v>
      </c>
    </row>
    <row r="293" spans="1:7">
      <c r="A293" t="str">
        <f>T("0292")</f>
        <v>0292</v>
      </c>
      <c r="B293" t="s">
        <v>555</v>
      </c>
      <c r="C293" t="s">
        <v>196</v>
      </c>
      <c r="D293" t="s">
        <v>556</v>
      </c>
      <c r="E293">
        <v>5</v>
      </c>
      <c r="F293">
        <v>250</v>
      </c>
      <c r="G293">
        <f t="shared" si="12"/>
        <v>9.58</v>
      </c>
    </row>
    <row r="294" spans="1:7">
      <c r="A294" t="str">
        <f>T("0293")</f>
        <v>0293</v>
      </c>
      <c r="B294" t="s">
        <v>557</v>
      </c>
      <c r="C294" t="s">
        <v>196</v>
      </c>
      <c r="D294" t="s">
        <v>558</v>
      </c>
      <c r="E294">
        <v>5</v>
      </c>
      <c r="F294">
        <v>250</v>
      </c>
      <c r="G294">
        <f t="shared" si="12"/>
        <v>9.58</v>
      </c>
    </row>
    <row r="295" spans="1:7">
      <c r="A295" t="str">
        <f>T("0294")</f>
        <v>0294</v>
      </c>
      <c r="B295" t="s">
        <v>559</v>
      </c>
      <c r="C295" t="s">
        <v>560</v>
      </c>
      <c r="D295" t="s">
        <v>561</v>
      </c>
      <c r="E295">
        <v>10</v>
      </c>
      <c r="F295">
        <v>120</v>
      </c>
      <c r="G295">
        <f t="shared" si="12"/>
        <v>4.5999999999999996</v>
      </c>
    </row>
    <row r="296" spans="1:7">
      <c r="A296" t="str">
        <f>T("0295")</f>
        <v>0295</v>
      </c>
      <c r="B296" t="s">
        <v>562</v>
      </c>
      <c r="C296" t="s">
        <v>560</v>
      </c>
      <c r="D296" t="s">
        <v>563</v>
      </c>
      <c r="E296">
        <v>10</v>
      </c>
      <c r="F296">
        <v>120</v>
      </c>
      <c r="G296">
        <f t="shared" si="12"/>
        <v>4.5999999999999996</v>
      </c>
    </row>
    <row r="297" spans="1:7">
      <c r="A297" t="str">
        <f>T("0296")</f>
        <v>0296</v>
      </c>
      <c r="B297" t="s">
        <v>564</v>
      </c>
      <c r="C297" t="s">
        <v>560</v>
      </c>
      <c r="D297" t="s">
        <v>116</v>
      </c>
      <c r="E297">
        <v>10</v>
      </c>
      <c r="F297" s="1">
        <v>1200</v>
      </c>
      <c r="G297">
        <f t="shared" si="12"/>
        <v>46</v>
      </c>
    </row>
    <row r="298" spans="1:7">
      <c r="A298" t="str">
        <f>T("0297")</f>
        <v>0297</v>
      </c>
      <c r="B298" t="s">
        <v>565</v>
      </c>
      <c r="C298" t="s">
        <v>560</v>
      </c>
      <c r="D298" t="s">
        <v>566</v>
      </c>
      <c r="E298">
        <v>10</v>
      </c>
      <c r="F298" s="1">
        <v>1500</v>
      </c>
      <c r="G298">
        <f t="shared" si="12"/>
        <v>57.5</v>
      </c>
    </row>
    <row r="299" spans="1:7">
      <c r="A299" t="str">
        <f>T("0298")</f>
        <v>0298</v>
      </c>
      <c r="B299" t="s">
        <v>567</v>
      </c>
      <c r="C299" t="s">
        <v>560</v>
      </c>
      <c r="D299" t="s">
        <v>568</v>
      </c>
      <c r="E299">
        <v>10</v>
      </c>
      <c r="F299">
        <v>300</v>
      </c>
      <c r="G299">
        <f t="shared" si="12"/>
        <v>11.5</v>
      </c>
    </row>
    <row r="300" spans="1:7">
      <c r="A300" t="str">
        <f>T("0299")</f>
        <v>0299</v>
      </c>
      <c r="B300" t="s">
        <v>569</v>
      </c>
      <c r="C300" t="s">
        <v>560</v>
      </c>
      <c r="D300" t="s">
        <v>570</v>
      </c>
      <c r="E300">
        <v>10</v>
      </c>
      <c r="F300">
        <v>300</v>
      </c>
      <c r="G300">
        <f t="shared" si="12"/>
        <v>11.5</v>
      </c>
    </row>
    <row r="301" spans="1:7">
      <c r="A301" t="str">
        <f>T("0300")</f>
        <v>0300</v>
      </c>
      <c r="B301" t="s">
        <v>571</v>
      </c>
      <c r="C301" t="s">
        <v>572</v>
      </c>
      <c r="D301" t="s">
        <v>573</v>
      </c>
      <c r="E301">
        <v>10</v>
      </c>
      <c r="F301">
        <v>300</v>
      </c>
      <c r="G301">
        <f t="shared" si="12"/>
        <v>11.5</v>
      </c>
    </row>
    <row r="302" spans="1:7">
      <c r="A302" t="str">
        <f>T("0301")</f>
        <v>0301</v>
      </c>
      <c r="B302" t="s">
        <v>574</v>
      </c>
      <c r="C302" t="s">
        <v>572</v>
      </c>
      <c r="D302" t="s">
        <v>575</v>
      </c>
      <c r="E302">
        <v>10</v>
      </c>
      <c r="F302">
        <v>300</v>
      </c>
      <c r="G302">
        <f t="shared" si="12"/>
        <v>11.5</v>
      </c>
    </row>
    <row r="303" spans="1:7">
      <c r="A303" t="str">
        <f>T("0302")</f>
        <v>0302</v>
      </c>
      <c r="B303" t="s">
        <v>576</v>
      </c>
      <c r="C303" t="s">
        <v>560</v>
      </c>
      <c r="D303" t="s">
        <v>577</v>
      </c>
      <c r="E303">
        <v>10</v>
      </c>
      <c r="F303" s="1">
        <v>1200</v>
      </c>
      <c r="G303">
        <f t="shared" si="12"/>
        <v>46</v>
      </c>
    </row>
    <row r="304" spans="1:7">
      <c r="A304" t="str">
        <f>T("0303")</f>
        <v>0303</v>
      </c>
      <c r="B304" t="s">
        <v>578</v>
      </c>
      <c r="C304" t="s">
        <v>560</v>
      </c>
      <c r="D304" t="s">
        <v>579</v>
      </c>
      <c r="E304">
        <v>10</v>
      </c>
      <c r="F304">
        <v>900</v>
      </c>
      <c r="G304">
        <f t="shared" si="12"/>
        <v>34.5</v>
      </c>
    </row>
    <row r="305" spans="1:7">
      <c r="A305" t="str">
        <f>T("0304")</f>
        <v>0304</v>
      </c>
      <c r="B305" t="s">
        <v>580</v>
      </c>
      <c r="C305" t="s">
        <v>560</v>
      </c>
      <c r="D305" t="s">
        <v>205</v>
      </c>
      <c r="E305">
        <v>10</v>
      </c>
      <c r="F305">
        <v>650</v>
      </c>
      <c r="G305">
        <f t="shared" si="12"/>
        <v>24.92</v>
      </c>
    </row>
    <row r="306" spans="1:7">
      <c r="A306" t="str">
        <f>T("0305")</f>
        <v>0305</v>
      </c>
      <c r="B306" t="s">
        <v>581</v>
      </c>
      <c r="C306" t="s">
        <v>560</v>
      </c>
      <c r="D306" t="s">
        <v>207</v>
      </c>
      <c r="E306">
        <v>10</v>
      </c>
      <c r="F306">
        <v>650</v>
      </c>
      <c r="G306">
        <f t="shared" si="12"/>
        <v>24.92</v>
      </c>
    </row>
    <row r="307" spans="1:7">
      <c r="A307" t="str">
        <f>T("0306")</f>
        <v>0306</v>
      </c>
      <c r="B307" t="s">
        <v>582</v>
      </c>
      <c r="C307" t="s">
        <v>560</v>
      </c>
      <c r="D307" t="s">
        <v>583</v>
      </c>
      <c r="E307">
        <v>10</v>
      </c>
      <c r="F307" s="1">
        <v>1000</v>
      </c>
      <c r="G307">
        <f t="shared" si="12"/>
        <v>38.33</v>
      </c>
    </row>
    <row r="308" spans="1:7">
      <c r="A308" t="str">
        <f>T("0307")</f>
        <v>0307</v>
      </c>
      <c r="B308" t="s">
        <v>584</v>
      </c>
      <c r="C308" t="s">
        <v>560</v>
      </c>
      <c r="D308" t="s">
        <v>585</v>
      </c>
      <c r="E308">
        <v>10</v>
      </c>
      <c r="F308" s="1">
        <v>1200</v>
      </c>
      <c r="G308">
        <f t="shared" si="12"/>
        <v>46</v>
      </c>
    </row>
    <row r="309" spans="1:7">
      <c r="A309" t="str">
        <f>T("0308")</f>
        <v>0308</v>
      </c>
      <c r="B309" t="s">
        <v>586</v>
      </c>
      <c r="C309" t="s">
        <v>560</v>
      </c>
      <c r="D309" t="s">
        <v>587</v>
      </c>
      <c r="E309">
        <v>10</v>
      </c>
      <c r="F309" s="1">
        <v>1200</v>
      </c>
      <c r="G309">
        <f t="shared" si="12"/>
        <v>46</v>
      </c>
    </row>
    <row r="310" spans="1:7">
      <c r="A310" t="str">
        <f>T("0309")</f>
        <v>0309</v>
      </c>
      <c r="B310" t="s">
        <v>588</v>
      </c>
      <c r="C310" t="s">
        <v>589</v>
      </c>
      <c r="D310" t="s">
        <v>135</v>
      </c>
      <c r="E310">
        <v>10</v>
      </c>
      <c r="F310">
        <v>700</v>
      </c>
      <c r="G310">
        <f t="shared" si="12"/>
        <v>26.83</v>
      </c>
    </row>
    <row r="311" spans="1:7">
      <c r="A311" t="str">
        <f>T("0310")</f>
        <v>0310</v>
      </c>
      <c r="B311" t="s">
        <v>590</v>
      </c>
      <c r="C311" t="s">
        <v>560</v>
      </c>
      <c r="D311" t="s">
        <v>133</v>
      </c>
      <c r="E311">
        <v>10</v>
      </c>
      <c r="F311">
        <v>700</v>
      </c>
      <c r="G311">
        <f t="shared" si="12"/>
        <v>26.83</v>
      </c>
    </row>
    <row r="312" spans="1:7">
      <c r="A312" t="str">
        <f>T("0311")</f>
        <v>0311</v>
      </c>
      <c r="B312" t="s">
        <v>591</v>
      </c>
      <c r="C312" t="s">
        <v>560</v>
      </c>
      <c r="D312" t="s">
        <v>592</v>
      </c>
      <c r="E312">
        <v>10</v>
      </c>
      <c r="F312">
        <v>150</v>
      </c>
      <c r="G312">
        <f t="shared" si="12"/>
        <v>5.75</v>
      </c>
    </row>
    <row r="313" spans="1:7">
      <c r="A313" t="str">
        <f>T("0312")</f>
        <v>0312</v>
      </c>
      <c r="B313" t="s">
        <v>593</v>
      </c>
      <c r="C313" t="s">
        <v>560</v>
      </c>
      <c r="D313" t="s">
        <v>594</v>
      </c>
      <c r="E313">
        <v>10</v>
      </c>
      <c r="F313">
        <v>150</v>
      </c>
      <c r="G313">
        <f t="shared" si="12"/>
        <v>5.75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SM01</dc:creator>
  <cp:lastModifiedBy>SM01</cp:lastModifiedBy>
  <cp:lastPrinted>2010-09-07T09:20:27Z</cp:lastPrinted>
  <dcterms:created xsi:type="dcterms:W3CDTF">2010-09-07T07:21:45Z</dcterms:created>
  <dcterms:modified xsi:type="dcterms:W3CDTF">2010-09-07T09:20:35Z</dcterms:modified>
</cp:coreProperties>
</file>