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4e048df9ffee4239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16f51e604aa1ff/Área de Trabalho/"/>
    </mc:Choice>
  </mc:AlternateContent>
  <xr:revisionPtr revIDLastSave="42" documentId="13_ncr:1_{1C4F030D-C2D7-4B2F-8E36-C038A8DDBAB2}" xr6:coauthVersionLast="45" xr6:coauthVersionMax="45" xr10:uidLastSave="{25410A0E-462A-4945-9796-330CE725C84E}"/>
  <bookViews>
    <workbookView xWindow="1131" yWindow="1131" windowWidth="24686" windowHeight="13595" tabRatio="822" firstSheet="3" activeTab="12" xr2:uid="{54E0D24B-D258-46D9-A006-C377D0448FF4}"/>
  </bookViews>
  <sheets>
    <sheet name="Dashboard" sheetId="36" r:id="rId1"/>
    <sheet name="Evolução" sheetId="38" r:id="rId2"/>
    <sheet name="Métricas de Desempenho" sheetId="39" r:id="rId3"/>
    <sheet name="Métricas de LP" sheetId="40" r:id="rId4"/>
    <sheet name="Métricas de Volume" sheetId="41" r:id="rId5"/>
    <sheet name="Métricas de Custos" sheetId="42" r:id="rId6"/>
    <sheet name="Análise Personalizada" sheetId="43" r:id="rId7"/>
    <sheet name="Calendario_Calculo" sheetId="37" r:id="rId8"/>
    <sheet name="Planilha1" sheetId="35" r:id="rId9"/>
    <sheet name="tbExtrato" sheetId="44" r:id="rId10"/>
    <sheet name="sysTables" sheetId="10" r:id="rId11"/>
    <sheet name="tbExportDatabase" sheetId="47" r:id="rId12"/>
    <sheet name="sysTableFields" sheetId="11" r:id="rId13"/>
    <sheet name="sysChangeLog" sheetId="22" r:id="rId14"/>
    <sheet name="tbNotasDeCorretagem" sheetId="45" r:id="rId15"/>
    <sheet name="tbPlanoDeTrade" sheetId="24" r:id="rId16"/>
    <sheet name="sysTableFieldTypes" sheetId="23" r:id="rId17"/>
    <sheet name="tbTrades" sheetId="5" r:id="rId18"/>
    <sheet name="tbAtivos" sheetId="3" r:id="rId19"/>
    <sheet name="tbImportarCSV" sheetId="34" r:id="rId20"/>
    <sheet name="tbCorretoras" sheetId="2" r:id="rId21"/>
    <sheet name="tbGraficoConfiguracao" sheetId="20" r:id="rId22"/>
    <sheet name="tbEstrategias" sheetId="26" r:id="rId23"/>
    <sheet name="tbAtivoConfiguracoes" sheetId="4" r:id="rId24"/>
    <sheet name="tbCheckList" sheetId="28" r:id="rId25"/>
    <sheet name="tbChecklistDiario" sheetId="29" r:id="rId26"/>
    <sheet name="tbPDCondicaoMercado" sheetId="15" r:id="rId27"/>
    <sheet name="tbConfiguracoesGerais" sheetId="27" r:id="rId28"/>
    <sheet name="tbPDTipoOportunidade" sheetId="16" r:id="rId29"/>
    <sheet name="tbPDRiscosPotencial" sheetId="17" r:id="rId30"/>
    <sheet name="tb_AtivoCategorias" sheetId="1" r:id="rId31"/>
    <sheet name="tb_Moedas" sheetId="7" r:id="rId32"/>
    <sheet name="tb_TipoOperacao" sheetId="13" r:id="rId33"/>
    <sheet name="tb_TipoConta" sheetId="14" r:id="rId34"/>
  </sheets>
  <functionGroups builtInGroupCount="19"/>
  <definedNames>
    <definedName name="SegmentaçãodeDados_Ano">#N/A</definedName>
    <definedName name="SegmentaçãodeDados_Dia_Mes">#N/A</definedName>
    <definedName name="SegmentaçãodeDados_Mês">#N/A</definedName>
    <definedName name="sysTableFieldsCampos">sysTableFields[#Headers]</definedName>
    <definedName name="sysTablesCampos">sysTables[#Headers]</definedName>
    <definedName name="tb_AtivoCategoriasCampos">tb_AtivoCategorias[[#Headers],[Categoria]]</definedName>
    <definedName name="tb_GestaoRiscoCampos">#REF!</definedName>
    <definedName name="tb_GestaoRiscoEntradaSaidaCampos">#REF!</definedName>
    <definedName name="tb_MoedasCampos">tb_Moedas[#Headers]</definedName>
    <definedName name="tb_TipoContaCampos">tb_TipoConta[[#Headers],[Tipo Conta]]</definedName>
    <definedName name="tb_TipoOperacaoCampos">tb_TipoOperacao[[#Headers],[Tipo Operacao]]</definedName>
    <definedName name="tbAtivoConfiguracoesAtivo">tbAtivoConfiguracoes[[#All],[Ativo]]</definedName>
    <definedName name="tbAtivoConfiguracoesCampos">tbAtivoConfiguracoes[#Headers]</definedName>
    <definedName name="tbAtivoConfiguracoesCorretagem">tbAtivoConfiguracoes[[#All],[Corretagem]]</definedName>
    <definedName name="tbAtivoConfiguracoesCorretoraAtivo">tbAtivoConfiguracoes[[#All],[Corretora_Ativo]]</definedName>
    <definedName name="tbAtivoConfiguracoesEmolumentos">tbAtivoConfiguracoes[[#All],[Emolumentos]]</definedName>
    <definedName name="tbAtivoConfiguracoesId">tbAtivoConfiguracoes[[#All],['#IdAtivoConfiguracao]]</definedName>
    <definedName name="tbAtivoConfiguracoesMargem">tbAtivoConfiguracoes[[#All],[Margem]]</definedName>
    <definedName name="tbAtivoConfiguracoesTreeview">tbAtivoConfiguracoes[[#All],[Treeview]]</definedName>
    <definedName name="tbAtivosCampos">tbAtivos[#Headers]</definedName>
    <definedName name="tbAtivosCategoria">tbAtivos[[#All],[Categoria]]</definedName>
    <definedName name="tbAtivosCodigo">tbAtivos[[#All],[Código]]</definedName>
    <definedName name="tbAtivosDados">tbAtivos[]</definedName>
    <definedName name="tbAtivosDescriçãoAux">tbAtivos[[#All],[Descrição Aux]]</definedName>
    <definedName name="tbAtivosId">tbAtivos[[#All],['#IdAtivo]]</definedName>
    <definedName name="tbAtivosLotePadrao">tbAtivos[[#All],[Lote Padrão]]</definedName>
    <definedName name="tbAtivosTick">tbAtivos[[#All],[Tick]]</definedName>
    <definedName name="tbAtivosTreeview">tbAtivos[[#All],[Treeview]]</definedName>
    <definedName name="tbAtivosValorTick">tbAtivos[[#All],[Valor Ponto]]</definedName>
    <definedName name="tbCheckListCampos">tbCheckList[#Headers]</definedName>
    <definedName name="tbCheckListDescrição">tbCheckList[[#All],[Descrição]]</definedName>
    <definedName name="tbChecklistDiarioCampos">tbChecklistDiario[#Headers]</definedName>
    <definedName name="tbChecklistDiarioData">tbChecklistDiario[[#All],[Data]]</definedName>
    <definedName name="tbChecklistDiarioItensAbertura">tbChecklistDiario[[#All],[Itens verificados abertura]]</definedName>
    <definedName name="tbChecklistDiarioItensFechamento">tbChecklistDiario[[#All],[Itens verificados fechamento]]</definedName>
    <definedName name="tbCheckListDiarioLicoesAprendidas">tbChecklistDiario[[#All],[Lições Aprendidas]]</definedName>
    <definedName name="tbChecklistDiarioObsAbertura">tbChecklistDiario[[#All],[Observação abertura]]</definedName>
    <definedName name="tbChecklistDiarioObsFechamento">tbChecklistDiario[[#All],[Observação fechamento]]</definedName>
    <definedName name="tbCheckListId">tbCheckList[[#All],['#IdCheckList]]</definedName>
    <definedName name="tbCheckListItem">tbCheckList[[#All],[Item]]</definedName>
    <definedName name="tbConfiguracaoesGeraisSearchKey">tbConfiguracoesGerais[[#All],[Chave Pesquisa]]</definedName>
    <definedName name="tbConfiguracoesGeraisCampos">tbConfiguracoesGerais[#Headers]</definedName>
    <definedName name="tbConfiguracoesGeraisCorretora">tbConfiguracoesGerais[[#All],[Corretora]]</definedName>
    <definedName name="tbConfiguracoesGeraisEstrategia">tbConfiguracoesGerais[[#All],[Estratégia]]</definedName>
    <definedName name="tbConfiguracoesGeraisFasePlanoDeTrade">tbConfiguracoesGerais[[#All],[Fase Plano de trade]]</definedName>
    <definedName name="tbConfiguracoesGeraisId">tbConfiguracoesGerais[[#All],['#IdConfiguracaoGeral]]</definedName>
    <definedName name="tbConfiguracoesGeraisMotivacaoEntrada">tbConfiguracoesGerais[[#All],[Motivação Entrada]]</definedName>
    <definedName name="tbConfiguracoesGeraisMotivacaoSaida">tbConfiguracoesGerais[[#All],[Motivação Saída]]</definedName>
    <definedName name="tbConfiguracoesGeraisTipoDeConta">tbConfiguracoesGerais[[#All],[Tipo de Conta]]</definedName>
    <definedName name="tbConfiguracoesGeraisTipoDeEntrada">tbConfiguracoesGerais[[#All],[Tipo de Entrada]]</definedName>
    <definedName name="tbConfiguracoesGeraisTipoDeOperacao">tbConfiguracoesGerais[[#All],[Tipo de Operação]]</definedName>
    <definedName name="tbCorretorasCampos">tbCorretoras[#Headers]</definedName>
    <definedName name="tbCorretorasId">tbCorretoras[[#All],['#IdCorretora]]</definedName>
    <definedName name="tbCorretorasTreeview">tbCorretoras[[#All],[Treeview]]</definedName>
    <definedName name="tbEstrategiasCampos">tbEstrategias[#Headers]</definedName>
    <definedName name="tbEstrategiasId">tbEstrategias[[#All],['#IdEstrategia]]</definedName>
    <definedName name="tbEstrategiasMotivacaoEntrada">tbEstrategias[[#All],[Motivação Entrada]]</definedName>
    <definedName name="tbEstrategiasMotivacaoSaida">tbEstrategias[[#All],[Motivação Saída]]</definedName>
    <definedName name="tbEstrategiasNome">tbEstrategias[[#All],[Nome]]</definedName>
    <definedName name="tbEstrategiasTreeview">tbEstrategias[[#All],[Treeview]]</definedName>
    <definedName name="tbExportDatabaseCampos">tbExportDatabase[#Headers]</definedName>
    <definedName name="tbExtratoCampos">tbExtrato[#Headers]</definedName>
    <definedName name="tbExtratoId">tbExtrato[[#All],['#IdDeposito]]</definedName>
    <definedName name="tbExtratoTreeview">tbExtrato[[#All],[Treeview]]</definedName>
    <definedName name="tbImportarCSVCampos">tbImportarCSV[#Headers]</definedName>
    <definedName name="tbPDCondicaoMercadoCampos">tbPDCondicaoMercado[#Headers]</definedName>
    <definedName name="tbPDRiscosPotencialCampos">tbPDRiscosPotencial[#Headers]</definedName>
    <definedName name="tbPDTipoOportunidadeCampos">tbPDTipoOportunidade[#Headers]</definedName>
    <definedName name="tbPlanoDeTradeAlvoGain">tbPlanoDeTrade[[#All],[Meta de gain pts]]</definedName>
    <definedName name="tbPlanoDeTradeCampos">tbPlanoDeTrade[#Headers]</definedName>
    <definedName name="tbPlanoDeTradeFase">tbPlanoDeTrade[[#All],[Fase]]</definedName>
    <definedName name="tbPlanoDeTradeNroContratos">tbPlanoDeTrade[[#All],[Nro Lotes]]</definedName>
    <definedName name="tbPlanoDeTradePtosStopLoss">tbPlanoDeTrade[[#All],[Pontos Stop Loss]]</definedName>
    <definedName name="tbPlanoDeTradeTreeview">tbPlanoDeTrade[[#All],[Treeview]]</definedName>
    <definedName name="tbTradesAtivo">tbTrades[[#All],[Ativo]]</definedName>
    <definedName name="tbTradesCampos">tbTrades[#Headers]</definedName>
    <definedName name="tbTradesCondicaoMercado">tbTrades[[#All],[Condição Mercado]]</definedName>
    <definedName name="tbTradesDataSaida">tbTrades[[#All],[Data Saída]]</definedName>
    <definedName name="tbTradesId">tbTrades[[#All],[IdTrade]]</definedName>
    <definedName name="tbTradesRiscosEmPotencial">tbTrades[[#All],[Riscos em Potencial]]</definedName>
    <definedName name="tbTradesTreeview">tbTrades[[#All],[Treeview]]</definedName>
  </definedNames>
  <calcPr calcId="191029"/>
  <pivotCaches>
    <pivotCache cacheId="0" r:id="rId35"/>
    <pivotCache cacheId="1" r:id="rId36"/>
  </pivotCaches>
  <extLst>
    <ext xmlns:x14="http://schemas.microsoft.com/office/spreadsheetml/2009/9/main" uri="{876F7934-8845-4945-9796-88D515C7AA90}">
      <x14:pivotCaches>
        <pivotCache cacheId="2" r:id="rId37"/>
      </x14:pivotCaches>
    </ext>
    <ext xmlns:x14="http://schemas.microsoft.com/office/spreadsheetml/2009/9/main" uri="{BBE1A952-AA13-448e-AADC-164F8A28A991}">
      <x14:slicerCaches>
        <x14:slicerCache r:id="rId38"/>
        <x14:slicerCache r:id="rId39"/>
        <x14:slicerCache r:id="rId4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alendario_0f3d0e55-e369-4d66-8c3d-6995f8b57426" name="Calendario" connection="Consulta - Calendario"/>
          <x15:modelTable id="tbTrades_1776c64e-237d-4719-8805-2b5bed1c894a" name="tbTrades" connection="Consulta - tbTrades"/>
          <x15:modelTable id="tbTrades_CondicaoMercado_19ae1f4b-86cf-480c-8bbb-a9e1fd69c2da" name="tbTrades_CondicaoMercado" connection="Consulta - tbTrades_CondicaoMercado"/>
          <x15:modelTable id="tbTrades_TipoOportunidade_6248a2fd-6e79-4f83-a5dc-9bc025b4d378" name="tbTrades_TipoOportunidade" connection="Consulta - tbTrades_TipoOportunidade"/>
          <x15:modelTable id="tbTrades_RiscosEmPotencial_17d584da-e6ce-4018-a075-15c9266a1703" name="tbTrades_RiscosEmPotencial" connection="Consulta - tbTrades_RiscosEmPotencial"/>
        </x15:modelTables>
        <x15:modelRelationships>
          <x15:modelRelationship fromTable="tbTrades" fromColumn="Data Saída" toTable="Calendario" toColumn="Data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C2" i="5"/>
  <c r="S2" i="5"/>
  <c r="A4" i="4" l="1"/>
  <c r="B4" i="4"/>
  <c r="N4" i="4"/>
  <c r="A13" i="28" l="1"/>
  <c r="K3" i="3"/>
  <c r="B3" i="3"/>
  <c r="A3" i="3"/>
  <c r="A2" i="2" l="1"/>
  <c r="B2" i="2"/>
  <c r="A14" i="17" l="1"/>
  <c r="A13" i="17"/>
  <c r="A12" i="17"/>
  <c r="A11" i="17"/>
  <c r="A10" i="17"/>
  <c r="A9" i="17"/>
  <c r="A8" i="17"/>
  <c r="A7" i="17"/>
  <c r="A6" i="17"/>
  <c r="A5" i="17"/>
  <c r="A4" i="17"/>
  <c r="A3" i="17"/>
  <c r="A2" i="17"/>
  <c r="A7" i="16"/>
  <c r="A6" i="16"/>
  <c r="A5" i="16"/>
  <c r="A4" i="16"/>
  <c r="A3" i="16"/>
  <c r="A2" i="16"/>
  <c r="L2" i="27"/>
  <c r="B2" i="27"/>
  <c r="A2" i="27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2" i="15"/>
  <c r="A3" i="29"/>
  <c r="A2" i="29"/>
  <c r="A23" i="28"/>
  <c r="A22" i="28"/>
  <c r="A21" i="28"/>
  <c r="A20" i="28"/>
  <c r="A19" i="28"/>
  <c r="A18" i="28"/>
  <c r="A17" i="28"/>
  <c r="A16" i="28"/>
  <c r="A15" i="28"/>
  <c r="A14" i="28"/>
  <c r="A12" i="28"/>
  <c r="A11" i="28"/>
  <c r="A10" i="28"/>
  <c r="A9" i="28"/>
  <c r="A8" i="28"/>
  <c r="A7" i="28"/>
  <c r="A6" i="28"/>
  <c r="A5" i="28"/>
  <c r="A4" i="28"/>
  <c r="A3" i="28"/>
  <c r="A2" i="28"/>
  <c r="N3" i="4"/>
  <c r="B3" i="4"/>
  <c r="A3" i="4"/>
  <c r="N2" i="4"/>
  <c r="B2" i="4"/>
  <c r="A2" i="4"/>
  <c r="B2" i="26"/>
  <c r="A2" i="26"/>
  <c r="B3" i="2"/>
  <c r="A3" i="2"/>
  <c r="K2" i="3"/>
  <c r="B2" i="3"/>
  <c r="A2" i="3"/>
  <c r="L18" i="24"/>
  <c r="N18" i="24" s="1"/>
  <c r="C18" i="24"/>
  <c r="B18" i="24" s="1"/>
  <c r="A18" i="24"/>
  <c r="L17" i="24"/>
  <c r="N17" i="24" s="1"/>
  <c r="C17" i="24"/>
  <c r="B17" i="24" s="1"/>
  <c r="A17" i="24"/>
  <c r="L16" i="24"/>
  <c r="N16" i="24" s="1"/>
  <c r="C16" i="24"/>
  <c r="B16" i="24" s="1"/>
  <c r="A16" i="24"/>
  <c r="L15" i="24"/>
  <c r="N15" i="24" s="1"/>
  <c r="C15" i="24"/>
  <c r="B15" i="24" s="1"/>
  <c r="A15" i="24"/>
  <c r="L14" i="24"/>
  <c r="N14" i="24" s="1"/>
  <c r="C14" i="24"/>
  <c r="B14" i="24" s="1"/>
  <c r="A14" i="24"/>
  <c r="L13" i="24"/>
  <c r="M13" i="24" s="1"/>
  <c r="C13" i="24"/>
  <c r="B13" i="24" s="1"/>
  <c r="A13" i="24"/>
  <c r="L12" i="24"/>
  <c r="N12" i="24" s="1"/>
  <c r="C12" i="24"/>
  <c r="B12" i="24" s="1"/>
  <c r="A12" i="24"/>
  <c r="L11" i="24"/>
  <c r="M11" i="24" s="1"/>
  <c r="C11" i="24"/>
  <c r="B11" i="24"/>
  <c r="A11" i="24"/>
  <c r="L10" i="24"/>
  <c r="N10" i="24" s="1"/>
  <c r="C10" i="24"/>
  <c r="B10" i="24" s="1"/>
  <c r="A10" i="24"/>
  <c r="N9" i="24"/>
  <c r="L9" i="24"/>
  <c r="M9" i="24" s="1"/>
  <c r="C9" i="24"/>
  <c r="B9" i="24" s="1"/>
  <c r="A9" i="24"/>
  <c r="L8" i="24"/>
  <c r="N8" i="24" s="1"/>
  <c r="C8" i="24"/>
  <c r="B8" i="24" s="1"/>
  <c r="A8" i="24"/>
  <c r="L7" i="24"/>
  <c r="M7" i="24" s="1"/>
  <c r="C7" i="24"/>
  <c r="B7" i="24" s="1"/>
  <c r="A7" i="24"/>
  <c r="L6" i="24"/>
  <c r="N6" i="24" s="1"/>
  <c r="C6" i="24"/>
  <c r="B6" i="24" s="1"/>
  <c r="A6" i="24"/>
  <c r="L5" i="24"/>
  <c r="N5" i="24" s="1"/>
  <c r="C5" i="24"/>
  <c r="B5" i="24" s="1"/>
  <c r="A5" i="24"/>
  <c r="L4" i="24"/>
  <c r="N4" i="24" s="1"/>
  <c r="C4" i="24"/>
  <c r="B4" i="24" s="1"/>
  <c r="A4" i="24"/>
  <c r="L3" i="24"/>
  <c r="N3" i="24" s="1"/>
  <c r="C3" i="24"/>
  <c r="B3" i="24" s="1"/>
  <c r="A3" i="24"/>
  <c r="L2" i="24"/>
  <c r="N2" i="24" s="1"/>
  <c r="C2" i="24"/>
  <c r="B2" i="24" s="1"/>
  <c r="A2" i="24"/>
  <c r="N194" i="11"/>
  <c r="E194" i="11"/>
  <c r="B194" i="11"/>
  <c r="A194" i="11"/>
  <c r="N193" i="11"/>
  <c r="E193" i="11"/>
  <c r="B193" i="11"/>
  <c r="A193" i="11"/>
  <c r="N192" i="11"/>
  <c r="E192" i="11"/>
  <c r="B192" i="11"/>
  <c r="A192" i="11"/>
  <c r="N191" i="11"/>
  <c r="E191" i="11"/>
  <c r="B191" i="11"/>
  <c r="A191" i="11"/>
  <c r="P190" i="11"/>
  <c r="N190" i="11"/>
  <c r="E190" i="11"/>
  <c r="B190" i="11"/>
  <c r="A190" i="11"/>
  <c r="P189" i="11"/>
  <c r="N189" i="11" s="1"/>
  <c r="E189" i="11"/>
  <c r="B189" i="11"/>
  <c r="A189" i="11"/>
  <c r="P188" i="11"/>
  <c r="N188" i="11" s="1"/>
  <c r="E188" i="11"/>
  <c r="B188" i="11"/>
  <c r="A188" i="11"/>
  <c r="P187" i="11"/>
  <c r="N187" i="11" s="1"/>
  <c r="E187" i="11"/>
  <c r="B187" i="11"/>
  <c r="A187" i="11"/>
  <c r="P186" i="11"/>
  <c r="N186" i="11" s="1"/>
  <c r="E186" i="11"/>
  <c r="B186" i="11"/>
  <c r="A186" i="11"/>
  <c r="P185" i="11"/>
  <c r="N185" i="11"/>
  <c r="E185" i="11"/>
  <c r="B185" i="11"/>
  <c r="A185" i="11"/>
  <c r="P184" i="11"/>
  <c r="N184" i="11" s="1"/>
  <c r="E184" i="11"/>
  <c r="B184" i="11"/>
  <c r="A184" i="11"/>
  <c r="P183" i="11"/>
  <c r="N183" i="11" s="1"/>
  <c r="E183" i="11"/>
  <c r="B183" i="11"/>
  <c r="A183" i="11"/>
  <c r="P182" i="11"/>
  <c r="N182" i="11" s="1"/>
  <c r="E182" i="11"/>
  <c r="B182" i="11"/>
  <c r="A182" i="11"/>
  <c r="P181" i="11"/>
  <c r="N181" i="11" s="1"/>
  <c r="E181" i="11"/>
  <c r="B181" i="11"/>
  <c r="A181" i="11"/>
  <c r="P180" i="11"/>
  <c r="N180" i="11"/>
  <c r="E180" i="11"/>
  <c r="B180" i="11"/>
  <c r="A180" i="11"/>
  <c r="P179" i="11"/>
  <c r="N179" i="11" s="1"/>
  <c r="E179" i="11"/>
  <c r="B179" i="11"/>
  <c r="A179" i="11"/>
  <c r="P178" i="11"/>
  <c r="N178" i="11" s="1"/>
  <c r="E178" i="11"/>
  <c r="B178" i="11"/>
  <c r="A178" i="11"/>
  <c r="N177" i="11"/>
  <c r="E177" i="11"/>
  <c r="B177" i="11"/>
  <c r="A177" i="11"/>
  <c r="N176" i="11"/>
  <c r="E176" i="11"/>
  <c r="B176" i="11"/>
  <c r="A176" i="11"/>
  <c r="N175" i="11"/>
  <c r="E175" i="11"/>
  <c r="B175" i="11"/>
  <c r="A175" i="11"/>
  <c r="N174" i="11"/>
  <c r="E174" i="11"/>
  <c r="B174" i="11"/>
  <c r="A174" i="11"/>
  <c r="N173" i="11"/>
  <c r="E173" i="11"/>
  <c r="B173" i="11"/>
  <c r="A173" i="11"/>
  <c r="N172" i="11"/>
  <c r="E172" i="11"/>
  <c r="B172" i="11"/>
  <c r="A172" i="11"/>
  <c r="N171" i="11"/>
  <c r="E171" i="11"/>
  <c r="B171" i="11"/>
  <c r="A171" i="11"/>
  <c r="N170" i="11"/>
  <c r="E170" i="11"/>
  <c r="B170" i="11"/>
  <c r="A170" i="11"/>
  <c r="N169" i="11"/>
  <c r="E169" i="11"/>
  <c r="B169" i="11"/>
  <c r="A169" i="11"/>
  <c r="N168" i="11"/>
  <c r="E168" i="11"/>
  <c r="B168" i="11"/>
  <c r="A168" i="11"/>
  <c r="N167" i="11"/>
  <c r="E167" i="11"/>
  <c r="B167" i="11"/>
  <c r="A167" i="11"/>
  <c r="N166" i="11"/>
  <c r="E166" i="11"/>
  <c r="B166" i="11"/>
  <c r="A166" i="11"/>
  <c r="N165" i="11"/>
  <c r="E165" i="11"/>
  <c r="B165" i="11"/>
  <c r="A165" i="11"/>
  <c r="N164" i="11"/>
  <c r="E164" i="11"/>
  <c r="B164" i="11"/>
  <c r="A164" i="11"/>
  <c r="N163" i="11"/>
  <c r="E163" i="11"/>
  <c r="B163" i="11"/>
  <c r="A163" i="11"/>
  <c r="N162" i="11"/>
  <c r="E162" i="11"/>
  <c r="B162" i="11"/>
  <c r="A162" i="11"/>
  <c r="N161" i="11"/>
  <c r="E161" i="11"/>
  <c r="B161" i="11"/>
  <c r="A161" i="11"/>
  <c r="N160" i="11"/>
  <c r="E160" i="11"/>
  <c r="B160" i="11"/>
  <c r="A160" i="11"/>
  <c r="P159" i="11"/>
  <c r="N159" i="11" s="1"/>
  <c r="E159" i="11"/>
  <c r="B159" i="11"/>
  <c r="A159" i="11"/>
  <c r="P158" i="11"/>
  <c r="N158" i="11" s="1"/>
  <c r="E158" i="11"/>
  <c r="B158" i="11"/>
  <c r="A158" i="11"/>
  <c r="P157" i="11"/>
  <c r="N157" i="11" s="1"/>
  <c r="E157" i="11"/>
  <c r="B157" i="11"/>
  <c r="A157" i="11"/>
  <c r="P156" i="11"/>
  <c r="N156" i="11" s="1"/>
  <c r="E156" i="11"/>
  <c r="B156" i="11"/>
  <c r="A156" i="11"/>
  <c r="P155" i="11"/>
  <c r="N155" i="11" s="1"/>
  <c r="E155" i="11"/>
  <c r="B155" i="11"/>
  <c r="A155" i="11"/>
  <c r="P154" i="11"/>
  <c r="N154" i="11" s="1"/>
  <c r="E154" i="11"/>
  <c r="B154" i="11"/>
  <c r="A154" i="11"/>
  <c r="P153" i="11"/>
  <c r="N153" i="11" s="1"/>
  <c r="E153" i="11"/>
  <c r="B153" i="11"/>
  <c r="A153" i="11"/>
  <c r="P152" i="11"/>
  <c r="N152" i="11" s="1"/>
  <c r="E152" i="11"/>
  <c r="B152" i="11"/>
  <c r="A152" i="11"/>
  <c r="P151" i="11"/>
  <c r="N151" i="11" s="1"/>
  <c r="E151" i="11"/>
  <c r="B151" i="11"/>
  <c r="A151" i="11"/>
  <c r="P150" i="11"/>
  <c r="N150" i="11" s="1"/>
  <c r="E150" i="11"/>
  <c r="B150" i="11"/>
  <c r="A150" i="11"/>
  <c r="P149" i="11"/>
  <c r="N149" i="11" s="1"/>
  <c r="E149" i="11"/>
  <c r="B149" i="11"/>
  <c r="A149" i="11"/>
  <c r="P148" i="11"/>
  <c r="N148" i="11" s="1"/>
  <c r="E148" i="11"/>
  <c r="B148" i="11"/>
  <c r="A148" i="11"/>
  <c r="P147" i="11"/>
  <c r="N147" i="11" s="1"/>
  <c r="E147" i="11"/>
  <c r="B147" i="11"/>
  <c r="A147" i="11"/>
  <c r="P146" i="11"/>
  <c r="N146" i="11" s="1"/>
  <c r="E146" i="11"/>
  <c r="B146" i="11"/>
  <c r="A146" i="11"/>
  <c r="P145" i="11"/>
  <c r="N145" i="11" s="1"/>
  <c r="E145" i="11"/>
  <c r="B145" i="11"/>
  <c r="A145" i="11"/>
  <c r="P144" i="11"/>
  <c r="N144" i="11" s="1"/>
  <c r="E144" i="11"/>
  <c r="B144" i="11"/>
  <c r="A144" i="11"/>
  <c r="P143" i="11"/>
  <c r="N143" i="11" s="1"/>
  <c r="E143" i="11"/>
  <c r="B143" i="11"/>
  <c r="A143" i="11"/>
  <c r="P142" i="11"/>
  <c r="N142" i="11" s="1"/>
  <c r="E142" i="11"/>
  <c r="B142" i="11"/>
  <c r="A142" i="11"/>
  <c r="P141" i="11"/>
  <c r="N141" i="11" s="1"/>
  <c r="E141" i="11"/>
  <c r="B141" i="11"/>
  <c r="A141" i="11"/>
  <c r="P140" i="11"/>
  <c r="N140" i="11" s="1"/>
  <c r="E140" i="11"/>
  <c r="B140" i="11"/>
  <c r="A140" i="11"/>
  <c r="P139" i="11"/>
  <c r="N139" i="11" s="1"/>
  <c r="E139" i="11"/>
  <c r="B139" i="11"/>
  <c r="A139" i="11"/>
  <c r="P138" i="11"/>
  <c r="N138" i="11"/>
  <c r="E138" i="11"/>
  <c r="B138" i="11"/>
  <c r="A138" i="11"/>
  <c r="P137" i="11"/>
  <c r="N137" i="11" s="1"/>
  <c r="E137" i="11"/>
  <c r="B137" i="11"/>
  <c r="A137" i="11"/>
  <c r="P136" i="11"/>
  <c r="N136" i="11" s="1"/>
  <c r="E136" i="11"/>
  <c r="B136" i="11"/>
  <c r="A136" i="11"/>
  <c r="P135" i="11"/>
  <c r="N135" i="11" s="1"/>
  <c r="E135" i="11"/>
  <c r="B135" i="11"/>
  <c r="A135" i="11"/>
  <c r="N134" i="11"/>
  <c r="E134" i="11"/>
  <c r="B134" i="11"/>
  <c r="A134" i="11"/>
  <c r="P133" i="11"/>
  <c r="N133" i="11"/>
  <c r="E133" i="11"/>
  <c r="B133" i="11"/>
  <c r="A133" i="11"/>
  <c r="P132" i="11"/>
  <c r="N132" i="11" s="1"/>
  <c r="E132" i="11"/>
  <c r="B132" i="11"/>
  <c r="A132" i="11"/>
  <c r="P131" i="11"/>
  <c r="N131" i="11" s="1"/>
  <c r="E131" i="11"/>
  <c r="B131" i="11"/>
  <c r="A131" i="11"/>
  <c r="P130" i="11"/>
  <c r="N130" i="11" s="1"/>
  <c r="E130" i="11"/>
  <c r="B130" i="11"/>
  <c r="A130" i="11"/>
  <c r="P129" i="11"/>
  <c r="N129" i="11" s="1"/>
  <c r="E129" i="11"/>
  <c r="B129" i="11"/>
  <c r="A129" i="11"/>
  <c r="P128" i="11"/>
  <c r="N128" i="11" s="1"/>
  <c r="E128" i="11"/>
  <c r="B128" i="11"/>
  <c r="A128" i="11"/>
  <c r="P127" i="11"/>
  <c r="N127" i="11" s="1"/>
  <c r="E127" i="11"/>
  <c r="B127" i="11"/>
  <c r="A127" i="11"/>
  <c r="P126" i="11"/>
  <c r="N126" i="11" s="1"/>
  <c r="E126" i="11"/>
  <c r="B126" i="11"/>
  <c r="A126" i="11"/>
  <c r="P125" i="11"/>
  <c r="N125" i="11" s="1"/>
  <c r="E125" i="11"/>
  <c r="B125" i="11"/>
  <c r="A125" i="11"/>
  <c r="P124" i="11"/>
  <c r="N124" i="11" s="1"/>
  <c r="E124" i="11"/>
  <c r="B124" i="11"/>
  <c r="A124" i="11"/>
  <c r="P123" i="11"/>
  <c r="N123" i="11"/>
  <c r="E123" i="11"/>
  <c r="B123" i="11"/>
  <c r="A123" i="11"/>
  <c r="P122" i="11"/>
  <c r="N122" i="11" s="1"/>
  <c r="E122" i="11"/>
  <c r="B122" i="11"/>
  <c r="A122" i="11"/>
  <c r="P121" i="11"/>
  <c r="N121" i="11" s="1"/>
  <c r="E121" i="11"/>
  <c r="B121" i="11"/>
  <c r="A121" i="11"/>
  <c r="P120" i="11"/>
  <c r="N120" i="11" s="1"/>
  <c r="E120" i="11"/>
  <c r="B120" i="11"/>
  <c r="A120" i="11"/>
  <c r="P119" i="11"/>
  <c r="N119" i="11" s="1"/>
  <c r="E119" i="11"/>
  <c r="B119" i="11"/>
  <c r="A119" i="11"/>
  <c r="P118" i="11"/>
  <c r="N118" i="11" s="1"/>
  <c r="E118" i="11"/>
  <c r="B118" i="11"/>
  <c r="A118" i="11"/>
  <c r="P117" i="11"/>
  <c r="N117" i="11" s="1"/>
  <c r="E117" i="11"/>
  <c r="B117" i="11"/>
  <c r="A117" i="11"/>
  <c r="P116" i="11"/>
  <c r="N116" i="11" s="1"/>
  <c r="E116" i="11"/>
  <c r="B116" i="11"/>
  <c r="A116" i="11"/>
  <c r="N115" i="11"/>
  <c r="E115" i="11"/>
  <c r="B115" i="11"/>
  <c r="A115" i="11"/>
  <c r="N114" i="11"/>
  <c r="E114" i="11"/>
  <c r="B114" i="11"/>
  <c r="A114" i="11"/>
  <c r="N113" i="11"/>
  <c r="E113" i="11"/>
  <c r="B113" i="11"/>
  <c r="A113" i="11"/>
  <c r="N112" i="11"/>
  <c r="E112" i="11"/>
  <c r="B112" i="11"/>
  <c r="A112" i="11"/>
  <c r="N111" i="11"/>
  <c r="E111" i="11"/>
  <c r="B111" i="11"/>
  <c r="A111" i="11"/>
  <c r="N110" i="11"/>
  <c r="E110" i="11"/>
  <c r="B110" i="11"/>
  <c r="A110" i="11"/>
  <c r="N109" i="11"/>
  <c r="E109" i="11"/>
  <c r="B109" i="11"/>
  <c r="A109" i="11"/>
  <c r="N108" i="11"/>
  <c r="E108" i="11"/>
  <c r="B108" i="11"/>
  <c r="A108" i="11"/>
  <c r="N107" i="11"/>
  <c r="E107" i="11"/>
  <c r="B107" i="11"/>
  <c r="A107" i="11"/>
  <c r="N106" i="11"/>
  <c r="E106" i="11"/>
  <c r="B106" i="11"/>
  <c r="A106" i="11"/>
  <c r="N105" i="11"/>
  <c r="E105" i="11"/>
  <c r="B105" i="11"/>
  <c r="A105" i="11"/>
  <c r="N104" i="11"/>
  <c r="E104" i="11"/>
  <c r="B104" i="11"/>
  <c r="A104" i="11"/>
  <c r="N103" i="11"/>
  <c r="E103" i="11"/>
  <c r="B103" i="11"/>
  <c r="A103" i="11"/>
  <c r="N102" i="11"/>
  <c r="E102" i="11"/>
  <c r="B102" i="11"/>
  <c r="A102" i="11"/>
  <c r="N101" i="11"/>
  <c r="E101" i="11"/>
  <c r="B101" i="11"/>
  <c r="A101" i="11"/>
  <c r="N100" i="11"/>
  <c r="E100" i="11"/>
  <c r="B100" i="11"/>
  <c r="A100" i="11"/>
  <c r="N99" i="11"/>
  <c r="E99" i="11"/>
  <c r="B99" i="11"/>
  <c r="A99" i="11"/>
  <c r="N98" i="11"/>
  <c r="E98" i="11"/>
  <c r="B98" i="11"/>
  <c r="A98" i="11"/>
  <c r="P97" i="11"/>
  <c r="N97" i="11" s="1"/>
  <c r="E97" i="11"/>
  <c r="B97" i="11"/>
  <c r="A97" i="11"/>
  <c r="P96" i="11"/>
  <c r="N96" i="11" s="1"/>
  <c r="E96" i="11"/>
  <c r="B96" i="11"/>
  <c r="A96" i="11"/>
  <c r="P95" i="11"/>
  <c r="N95" i="11" s="1"/>
  <c r="E95" i="11"/>
  <c r="B95" i="11"/>
  <c r="A95" i="11"/>
  <c r="P94" i="11"/>
  <c r="N94" i="11"/>
  <c r="E94" i="11"/>
  <c r="B94" i="11"/>
  <c r="A94" i="11"/>
  <c r="N93" i="11"/>
  <c r="E93" i="11"/>
  <c r="B93" i="11"/>
  <c r="A93" i="11"/>
  <c r="P92" i="11"/>
  <c r="N92" i="11" s="1"/>
  <c r="E92" i="11"/>
  <c r="B92" i="11"/>
  <c r="A92" i="11"/>
  <c r="P91" i="11"/>
  <c r="N91" i="11" s="1"/>
  <c r="E91" i="11"/>
  <c r="B91" i="11"/>
  <c r="A91" i="11"/>
  <c r="P90" i="11"/>
  <c r="N90" i="11" s="1"/>
  <c r="E90" i="11"/>
  <c r="B90" i="11"/>
  <c r="A90" i="11"/>
  <c r="P89" i="11"/>
  <c r="N89" i="11" s="1"/>
  <c r="E89" i="11"/>
  <c r="B89" i="11"/>
  <c r="A89" i="11"/>
  <c r="P88" i="11"/>
  <c r="N88" i="11" s="1"/>
  <c r="E88" i="11"/>
  <c r="B88" i="11"/>
  <c r="A88" i="11"/>
  <c r="N87" i="11"/>
  <c r="E87" i="11"/>
  <c r="B87" i="11"/>
  <c r="A87" i="11"/>
  <c r="P86" i="11"/>
  <c r="N86" i="11" s="1"/>
  <c r="E86" i="11"/>
  <c r="B86" i="11"/>
  <c r="A86" i="11"/>
  <c r="P85" i="11"/>
  <c r="N85" i="11" s="1"/>
  <c r="E85" i="11"/>
  <c r="B85" i="11"/>
  <c r="A85" i="11"/>
  <c r="P84" i="11"/>
  <c r="N84" i="11" s="1"/>
  <c r="E84" i="11"/>
  <c r="B84" i="11"/>
  <c r="A84" i="11"/>
  <c r="P83" i="11"/>
  <c r="N83" i="11" s="1"/>
  <c r="E83" i="11"/>
  <c r="B83" i="11"/>
  <c r="A83" i="11"/>
  <c r="N82" i="11"/>
  <c r="E82" i="11"/>
  <c r="B82" i="11"/>
  <c r="A82" i="11"/>
  <c r="P81" i="11"/>
  <c r="N81" i="11" s="1"/>
  <c r="E81" i="11"/>
  <c r="B81" i="11"/>
  <c r="A81" i="11"/>
  <c r="P80" i="11"/>
  <c r="N80" i="11" s="1"/>
  <c r="E80" i="11"/>
  <c r="B80" i="11"/>
  <c r="A80" i="11"/>
  <c r="P79" i="11"/>
  <c r="N79" i="11" s="1"/>
  <c r="E79" i="11"/>
  <c r="B79" i="11"/>
  <c r="A79" i="11"/>
  <c r="P78" i="11"/>
  <c r="N78" i="11" s="1"/>
  <c r="E78" i="11"/>
  <c r="B78" i="11"/>
  <c r="A78" i="11"/>
  <c r="P77" i="11"/>
  <c r="N77" i="11"/>
  <c r="E77" i="11"/>
  <c r="B77" i="11"/>
  <c r="A77" i="11"/>
  <c r="P76" i="11"/>
  <c r="N76" i="11" s="1"/>
  <c r="E76" i="11"/>
  <c r="B76" i="11"/>
  <c r="A76" i="11"/>
  <c r="P75" i="11"/>
  <c r="N75" i="11" s="1"/>
  <c r="E75" i="11"/>
  <c r="B75" i="11"/>
  <c r="A75" i="11"/>
  <c r="P74" i="11"/>
  <c r="N74" i="11"/>
  <c r="E74" i="11"/>
  <c r="B74" i="11"/>
  <c r="A74" i="11"/>
  <c r="P73" i="11"/>
  <c r="N73" i="11" s="1"/>
  <c r="E73" i="11"/>
  <c r="B73" i="11"/>
  <c r="A73" i="11"/>
  <c r="P72" i="11"/>
  <c r="N72" i="11" s="1"/>
  <c r="E72" i="11"/>
  <c r="B72" i="11"/>
  <c r="A72" i="11"/>
  <c r="P71" i="11"/>
  <c r="N71" i="11" s="1"/>
  <c r="E71" i="11"/>
  <c r="B71" i="11"/>
  <c r="A71" i="11"/>
  <c r="P70" i="11"/>
  <c r="N70" i="11" s="1"/>
  <c r="E70" i="11"/>
  <c r="B70" i="11"/>
  <c r="A70" i="11"/>
  <c r="P69" i="11"/>
  <c r="N69" i="11" s="1"/>
  <c r="E69" i="11"/>
  <c r="B69" i="11"/>
  <c r="A69" i="11"/>
  <c r="P68" i="11"/>
  <c r="N68" i="11" s="1"/>
  <c r="E68" i="11"/>
  <c r="B68" i="11"/>
  <c r="A68" i="11"/>
  <c r="P67" i="11"/>
  <c r="N67" i="11" s="1"/>
  <c r="E67" i="11"/>
  <c r="B67" i="11"/>
  <c r="A67" i="11"/>
  <c r="P66" i="11"/>
  <c r="N66" i="11" s="1"/>
  <c r="E66" i="11"/>
  <c r="B66" i="11"/>
  <c r="A66" i="11"/>
  <c r="P65" i="11"/>
  <c r="N65" i="11" s="1"/>
  <c r="E65" i="11"/>
  <c r="B65" i="11"/>
  <c r="A65" i="11"/>
  <c r="P64" i="11"/>
  <c r="N64" i="11" s="1"/>
  <c r="E64" i="11"/>
  <c r="B64" i="11"/>
  <c r="A64" i="11"/>
  <c r="P63" i="11"/>
  <c r="N63" i="11" s="1"/>
  <c r="E63" i="11"/>
  <c r="B63" i="11"/>
  <c r="A63" i="11"/>
  <c r="P62" i="11"/>
  <c r="N62" i="11" s="1"/>
  <c r="E62" i="11"/>
  <c r="B62" i="11"/>
  <c r="A62" i="11"/>
  <c r="P61" i="11"/>
  <c r="N61" i="11"/>
  <c r="E61" i="11"/>
  <c r="B61" i="11"/>
  <c r="A61" i="11"/>
  <c r="P60" i="11"/>
  <c r="N60" i="11" s="1"/>
  <c r="E60" i="11"/>
  <c r="B60" i="11"/>
  <c r="A60" i="11"/>
  <c r="P59" i="11"/>
  <c r="N59" i="11" s="1"/>
  <c r="E59" i="11"/>
  <c r="B59" i="11"/>
  <c r="A59" i="11"/>
  <c r="P58" i="11"/>
  <c r="N58" i="11" s="1"/>
  <c r="E58" i="11"/>
  <c r="B58" i="11"/>
  <c r="A58" i="11"/>
  <c r="P57" i="11"/>
  <c r="N57" i="11" s="1"/>
  <c r="E57" i="11"/>
  <c r="B57" i="11"/>
  <c r="A57" i="11"/>
  <c r="P56" i="11"/>
  <c r="N56" i="11" s="1"/>
  <c r="E56" i="11"/>
  <c r="B56" i="11"/>
  <c r="A56" i="11"/>
  <c r="P55" i="11"/>
  <c r="N55" i="11" s="1"/>
  <c r="E55" i="11"/>
  <c r="B55" i="11"/>
  <c r="A55" i="11"/>
  <c r="P54" i="11"/>
  <c r="N54" i="11" s="1"/>
  <c r="E54" i="11"/>
  <c r="B54" i="11"/>
  <c r="A54" i="11"/>
  <c r="P53" i="11"/>
  <c r="N53" i="11"/>
  <c r="E53" i="11"/>
  <c r="B53" i="11"/>
  <c r="A53" i="11"/>
  <c r="P52" i="11"/>
  <c r="N52" i="11" s="1"/>
  <c r="E52" i="11"/>
  <c r="B52" i="11"/>
  <c r="A52" i="11"/>
  <c r="P51" i="11"/>
  <c r="N51" i="11" s="1"/>
  <c r="E51" i="11"/>
  <c r="B51" i="11"/>
  <c r="A51" i="11"/>
  <c r="N50" i="11"/>
  <c r="E50" i="11"/>
  <c r="B50" i="11"/>
  <c r="A50" i="11"/>
  <c r="P49" i="11"/>
  <c r="N49" i="11"/>
  <c r="E49" i="11"/>
  <c r="B49" i="11"/>
  <c r="A49" i="11"/>
  <c r="P48" i="11"/>
  <c r="N48" i="11" s="1"/>
  <c r="E48" i="11"/>
  <c r="B48" i="11"/>
  <c r="A48" i="11"/>
  <c r="P47" i="11"/>
  <c r="N47" i="11" s="1"/>
  <c r="E47" i="11"/>
  <c r="B47" i="11"/>
  <c r="A47" i="11"/>
  <c r="P46" i="11"/>
  <c r="N46" i="11" s="1"/>
  <c r="E46" i="11"/>
  <c r="B46" i="11"/>
  <c r="A46" i="11"/>
  <c r="P45" i="11"/>
  <c r="N45" i="11" s="1"/>
  <c r="E45" i="11"/>
  <c r="B45" i="11"/>
  <c r="A45" i="11"/>
  <c r="P44" i="11"/>
  <c r="N44" i="11" s="1"/>
  <c r="E44" i="11"/>
  <c r="B44" i="11"/>
  <c r="A44" i="11"/>
  <c r="P43" i="11"/>
  <c r="N43" i="11" s="1"/>
  <c r="E43" i="11"/>
  <c r="B43" i="11"/>
  <c r="A43" i="11"/>
  <c r="P42" i="11"/>
  <c r="N42" i="11" s="1"/>
  <c r="E42" i="11"/>
  <c r="B42" i="11"/>
  <c r="A42" i="11"/>
  <c r="P41" i="11"/>
  <c r="N41" i="11" s="1"/>
  <c r="E41" i="11"/>
  <c r="B41" i="11"/>
  <c r="A41" i="11"/>
  <c r="P40" i="11"/>
  <c r="N40" i="11" s="1"/>
  <c r="E40" i="11"/>
  <c r="B40" i="11"/>
  <c r="A40" i="11"/>
  <c r="P39" i="11"/>
  <c r="N39" i="11" s="1"/>
  <c r="E39" i="11"/>
  <c r="B39" i="11"/>
  <c r="A39" i="11"/>
  <c r="N38" i="11"/>
  <c r="E38" i="11"/>
  <c r="B38" i="11"/>
  <c r="A38" i="11"/>
  <c r="N37" i="11"/>
  <c r="E37" i="11"/>
  <c r="B37" i="11"/>
  <c r="A37" i="11"/>
  <c r="N36" i="11"/>
  <c r="E36" i="11"/>
  <c r="B36" i="11"/>
  <c r="A36" i="11"/>
  <c r="N35" i="11"/>
  <c r="E35" i="11"/>
  <c r="B35" i="11"/>
  <c r="A35" i="11"/>
  <c r="N34" i="11"/>
  <c r="E34" i="11"/>
  <c r="B34" i="11"/>
  <c r="A34" i="11"/>
  <c r="N33" i="11"/>
  <c r="E33" i="11"/>
  <c r="B33" i="11"/>
  <c r="A33" i="11"/>
  <c r="N32" i="11"/>
  <c r="E32" i="11"/>
  <c r="B32" i="11"/>
  <c r="A32" i="11"/>
  <c r="P31" i="11"/>
  <c r="N31" i="11" s="1"/>
  <c r="E31" i="11"/>
  <c r="B31" i="11"/>
  <c r="A31" i="11"/>
  <c r="P30" i="11"/>
  <c r="N30" i="11" s="1"/>
  <c r="E30" i="11"/>
  <c r="B30" i="11"/>
  <c r="A30" i="11"/>
  <c r="P29" i="11"/>
  <c r="N29" i="11" s="1"/>
  <c r="E29" i="11"/>
  <c r="B29" i="11"/>
  <c r="A29" i="11"/>
  <c r="P28" i="11"/>
  <c r="N28" i="11" s="1"/>
  <c r="E28" i="11"/>
  <c r="B28" i="11"/>
  <c r="A28" i="11"/>
  <c r="P27" i="11"/>
  <c r="N27" i="11" s="1"/>
  <c r="E27" i="11"/>
  <c r="B27" i="11"/>
  <c r="A27" i="11"/>
  <c r="P26" i="11"/>
  <c r="N26" i="11" s="1"/>
  <c r="E26" i="11"/>
  <c r="B26" i="11"/>
  <c r="A26" i="11"/>
  <c r="P25" i="11"/>
  <c r="N25" i="11" s="1"/>
  <c r="E25" i="11"/>
  <c r="B25" i="11"/>
  <c r="A25" i="11"/>
  <c r="P24" i="11"/>
  <c r="N24" i="11" s="1"/>
  <c r="E24" i="11"/>
  <c r="B24" i="11"/>
  <c r="A24" i="11"/>
  <c r="P23" i="11"/>
  <c r="N23" i="11" s="1"/>
  <c r="E23" i="11"/>
  <c r="B23" i="11"/>
  <c r="A23" i="11"/>
  <c r="P22" i="11"/>
  <c r="N22" i="11"/>
  <c r="E22" i="11"/>
  <c r="B22" i="11"/>
  <c r="A22" i="11"/>
  <c r="P21" i="11"/>
  <c r="N21" i="11" s="1"/>
  <c r="E21" i="11"/>
  <c r="B21" i="11"/>
  <c r="A21" i="11"/>
  <c r="P20" i="11"/>
  <c r="N20" i="11" s="1"/>
  <c r="E20" i="11"/>
  <c r="B20" i="11"/>
  <c r="A20" i="11"/>
  <c r="P19" i="11"/>
  <c r="N19" i="11"/>
  <c r="E19" i="11"/>
  <c r="B19" i="11"/>
  <c r="A19" i="11"/>
  <c r="P18" i="11"/>
  <c r="N18" i="11" s="1"/>
  <c r="E18" i="11"/>
  <c r="B18" i="11"/>
  <c r="A18" i="11"/>
  <c r="P17" i="11"/>
  <c r="N17" i="11" s="1"/>
  <c r="E17" i="11"/>
  <c r="B17" i="11"/>
  <c r="A17" i="11"/>
  <c r="P16" i="11"/>
  <c r="N16" i="11" s="1"/>
  <c r="E16" i="11"/>
  <c r="B16" i="11"/>
  <c r="A16" i="11"/>
  <c r="P15" i="11"/>
  <c r="N15" i="11" s="1"/>
  <c r="E15" i="11"/>
  <c r="B15" i="11"/>
  <c r="A15" i="11"/>
  <c r="P14" i="11"/>
  <c r="N14" i="11" s="1"/>
  <c r="E14" i="11"/>
  <c r="B14" i="11"/>
  <c r="A14" i="11"/>
  <c r="P13" i="11"/>
  <c r="N13" i="11" s="1"/>
  <c r="E13" i="11"/>
  <c r="B13" i="11"/>
  <c r="A13" i="11"/>
  <c r="P12" i="11"/>
  <c r="N12" i="11" s="1"/>
  <c r="E12" i="11"/>
  <c r="B12" i="11"/>
  <c r="A12" i="11"/>
  <c r="P11" i="11"/>
  <c r="N11" i="11" s="1"/>
  <c r="E11" i="11"/>
  <c r="B11" i="11"/>
  <c r="A11" i="11"/>
  <c r="P10" i="11"/>
  <c r="N10" i="11" s="1"/>
  <c r="E10" i="11"/>
  <c r="B10" i="11"/>
  <c r="A10" i="11"/>
  <c r="P9" i="11"/>
  <c r="N9" i="11"/>
  <c r="E9" i="11"/>
  <c r="B9" i="11"/>
  <c r="A9" i="11"/>
  <c r="P8" i="11"/>
  <c r="N8" i="11" s="1"/>
  <c r="E8" i="11"/>
  <c r="B8" i="11"/>
  <c r="A8" i="11"/>
  <c r="P7" i="11"/>
  <c r="N7" i="11" s="1"/>
  <c r="E7" i="11"/>
  <c r="B7" i="11"/>
  <c r="A7" i="11"/>
  <c r="P6" i="11"/>
  <c r="N6" i="11" s="1"/>
  <c r="E6" i="11"/>
  <c r="B6" i="11"/>
  <c r="A6" i="11"/>
  <c r="P5" i="11"/>
  <c r="N5" i="11" s="1"/>
  <c r="E5" i="11"/>
  <c r="B5" i="11"/>
  <c r="A5" i="11"/>
  <c r="P4" i="11"/>
  <c r="N4" i="11" s="1"/>
  <c r="E4" i="11"/>
  <c r="B4" i="11"/>
  <c r="A4" i="11"/>
  <c r="P3" i="11"/>
  <c r="N3" i="11" s="1"/>
  <c r="E3" i="11"/>
  <c r="B3" i="11"/>
  <c r="A3" i="11"/>
  <c r="P2" i="11"/>
  <c r="N2" i="11" s="1"/>
  <c r="E2" i="11"/>
  <c r="B2" i="11"/>
  <c r="A2" i="11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F67" i="44"/>
  <c r="E67" i="44"/>
  <c r="D67" i="44"/>
  <c r="B67" i="44"/>
  <c r="A67" i="44"/>
  <c r="F66" i="44"/>
  <c r="E66" i="44"/>
  <c r="D66" i="44"/>
  <c r="B66" i="44"/>
  <c r="A66" i="44"/>
  <c r="F65" i="44"/>
  <c r="E65" i="44"/>
  <c r="D65" i="44"/>
  <c r="B65" i="44"/>
  <c r="A65" i="44"/>
  <c r="F64" i="44"/>
  <c r="E64" i="44"/>
  <c r="D64" i="44"/>
  <c r="B64" i="44"/>
  <c r="A64" i="44"/>
  <c r="F63" i="44"/>
  <c r="E63" i="44"/>
  <c r="D63" i="44"/>
  <c r="B63" i="44"/>
  <c r="A63" i="44"/>
  <c r="F62" i="44"/>
  <c r="E62" i="44"/>
  <c r="D62" i="44"/>
  <c r="B62" i="44"/>
  <c r="A62" i="44"/>
  <c r="F61" i="44"/>
  <c r="E61" i="44"/>
  <c r="D61" i="44"/>
  <c r="B61" i="44"/>
  <c r="A61" i="44"/>
  <c r="F60" i="44"/>
  <c r="E60" i="44"/>
  <c r="D60" i="44"/>
  <c r="B60" i="44"/>
  <c r="A60" i="44"/>
  <c r="F59" i="44"/>
  <c r="E59" i="44"/>
  <c r="D59" i="44"/>
  <c r="B59" i="44"/>
  <c r="A59" i="44"/>
  <c r="F58" i="44"/>
  <c r="E58" i="44"/>
  <c r="D58" i="44"/>
  <c r="B58" i="44"/>
  <c r="A58" i="44"/>
  <c r="F57" i="44"/>
  <c r="E57" i="44"/>
  <c r="D57" i="44"/>
  <c r="B57" i="44"/>
  <c r="A57" i="44"/>
  <c r="F56" i="44"/>
  <c r="E56" i="44"/>
  <c r="D56" i="44"/>
  <c r="B56" i="44"/>
  <c r="A56" i="44"/>
  <c r="F55" i="44"/>
  <c r="E55" i="44"/>
  <c r="D55" i="44"/>
  <c r="B55" i="44"/>
  <c r="A55" i="44"/>
  <c r="F54" i="44"/>
  <c r="E54" i="44"/>
  <c r="D54" i="44"/>
  <c r="B54" i="44"/>
  <c r="A54" i="44"/>
  <c r="F53" i="44"/>
  <c r="E53" i="44"/>
  <c r="D53" i="44"/>
  <c r="B53" i="44"/>
  <c r="A53" i="44"/>
  <c r="F52" i="44"/>
  <c r="E52" i="44"/>
  <c r="D52" i="44"/>
  <c r="B52" i="44"/>
  <c r="A52" i="44"/>
  <c r="F51" i="44"/>
  <c r="E51" i="44"/>
  <c r="D51" i="44"/>
  <c r="B51" i="44"/>
  <c r="A51" i="44"/>
  <c r="F50" i="44"/>
  <c r="E50" i="44"/>
  <c r="D50" i="44"/>
  <c r="B50" i="44"/>
  <c r="A50" i="44"/>
  <c r="F49" i="44"/>
  <c r="E49" i="44"/>
  <c r="D49" i="44"/>
  <c r="B49" i="44"/>
  <c r="A49" i="44"/>
  <c r="F48" i="44"/>
  <c r="E48" i="44"/>
  <c r="D48" i="44"/>
  <c r="B48" i="44"/>
  <c r="A48" i="44"/>
  <c r="F47" i="44"/>
  <c r="E47" i="44"/>
  <c r="D47" i="44"/>
  <c r="B47" i="44"/>
  <c r="A47" i="44"/>
  <c r="F46" i="44"/>
  <c r="E46" i="44"/>
  <c r="D46" i="44"/>
  <c r="B46" i="44"/>
  <c r="A46" i="44"/>
  <c r="F45" i="44"/>
  <c r="E45" i="44"/>
  <c r="D45" i="44"/>
  <c r="B45" i="44"/>
  <c r="A45" i="44"/>
  <c r="F44" i="44"/>
  <c r="E44" i="44"/>
  <c r="D44" i="44"/>
  <c r="B44" i="44"/>
  <c r="A44" i="44"/>
  <c r="F43" i="44"/>
  <c r="E43" i="44"/>
  <c r="D43" i="44"/>
  <c r="B43" i="44"/>
  <c r="A43" i="44"/>
  <c r="F42" i="44"/>
  <c r="E42" i="44"/>
  <c r="D42" i="44"/>
  <c r="B42" i="44"/>
  <c r="A42" i="44"/>
  <c r="F41" i="44"/>
  <c r="E41" i="44"/>
  <c r="D41" i="44"/>
  <c r="B41" i="44"/>
  <c r="A41" i="44"/>
  <c r="F40" i="44"/>
  <c r="E40" i="44"/>
  <c r="D40" i="44"/>
  <c r="B40" i="44"/>
  <c r="A40" i="44"/>
  <c r="F39" i="44"/>
  <c r="E39" i="44"/>
  <c r="D39" i="44"/>
  <c r="B39" i="44"/>
  <c r="A39" i="44"/>
  <c r="F38" i="44"/>
  <c r="E38" i="44"/>
  <c r="D38" i="44"/>
  <c r="B38" i="44"/>
  <c r="A38" i="44"/>
  <c r="F37" i="44"/>
  <c r="E37" i="44"/>
  <c r="D37" i="44"/>
  <c r="B37" i="44"/>
  <c r="A37" i="44"/>
  <c r="F36" i="44"/>
  <c r="E36" i="44"/>
  <c r="D36" i="44"/>
  <c r="B36" i="44"/>
  <c r="A36" i="44"/>
  <c r="F35" i="44"/>
  <c r="E35" i="44"/>
  <c r="D35" i="44"/>
  <c r="B35" i="44"/>
  <c r="A35" i="44"/>
  <c r="F34" i="44"/>
  <c r="E34" i="44"/>
  <c r="D34" i="44"/>
  <c r="B34" i="44"/>
  <c r="A34" i="44"/>
  <c r="F33" i="44"/>
  <c r="E33" i="44"/>
  <c r="D33" i="44"/>
  <c r="B33" i="44"/>
  <c r="A33" i="44"/>
  <c r="F32" i="44"/>
  <c r="E32" i="44"/>
  <c r="D32" i="44"/>
  <c r="B32" i="44"/>
  <c r="A32" i="44"/>
  <c r="F31" i="44"/>
  <c r="E31" i="44"/>
  <c r="D31" i="44"/>
  <c r="B31" i="44"/>
  <c r="A31" i="44"/>
  <c r="F30" i="44"/>
  <c r="E30" i="44"/>
  <c r="D30" i="44"/>
  <c r="B30" i="44"/>
  <c r="A30" i="44"/>
  <c r="F29" i="44"/>
  <c r="E29" i="44"/>
  <c r="D29" i="44"/>
  <c r="B29" i="44"/>
  <c r="A29" i="44"/>
  <c r="F28" i="44"/>
  <c r="E28" i="44"/>
  <c r="D28" i="44"/>
  <c r="B28" i="44"/>
  <c r="A28" i="44"/>
  <c r="F27" i="44"/>
  <c r="E27" i="44"/>
  <c r="D27" i="44"/>
  <c r="B27" i="44"/>
  <c r="A27" i="44"/>
  <c r="F26" i="44"/>
  <c r="E26" i="44"/>
  <c r="D26" i="44"/>
  <c r="B26" i="44"/>
  <c r="A26" i="44"/>
  <c r="F25" i="44"/>
  <c r="E25" i="44"/>
  <c r="D25" i="44"/>
  <c r="B25" i="44"/>
  <c r="A25" i="44"/>
  <c r="F24" i="44"/>
  <c r="E24" i="44"/>
  <c r="D24" i="44"/>
  <c r="B24" i="44"/>
  <c r="A24" i="44"/>
  <c r="F23" i="44"/>
  <c r="E23" i="44"/>
  <c r="D23" i="44"/>
  <c r="B23" i="44"/>
  <c r="A23" i="44"/>
  <c r="F22" i="44"/>
  <c r="E22" i="44"/>
  <c r="D22" i="44"/>
  <c r="B22" i="44"/>
  <c r="A22" i="44"/>
  <c r="F21" i="44"/>
  <c r="E21" i="44"/>
  <c r="D21" i="44"/>
  <c r="B21" i="44"/>
  <c r="A21" i="44"/>
  <c r="F20" i="44"/>
  <c r="E20" i="44"/>
  <c r="D20" i="44"/>
  <c r="B20" i="44"/>
  <c r="A20" i="44"/>
  <c r="F19" i="44"/>
  <c r="E19" i="44"/>
  <c r="D19" i="44"/>
  <c r="B19" i="44"/>
  <c r="A19" i="44"/>
  <c r="F18" i="44"/>
  <c r="E18" i="44"/>
  <c r="D18" i="44"/>
  <c r="B18" i="44"/>
  <c r="A18" i="44"/>
  <c r="F17" i="44"/>
  <c r="E17" i="44"/>
  <c r="D17" i="44"/>
  <c r="B17" i="44"/>
  <c r="A17" i="44"/>
  <c r="F16" i="44"/>
  <c r="E16" i="44"/>
  <c r="D16" i="44"/>
  <c r="B16" i="44"/>
  <c r="A16" i="44"/>
  <c r="F15" i="44"/>
  <c r="E15" i="44"/>
  <c r="D15" i="44"/>
  <c r="B15" i="44"/>
  <c r="A15" i="44"/>
  <c r="F14" i="44"/>
  <c r="E14" i="44"/>
  <c r="D14" i="44"/>
  <c r="B14" i="44"/>
  <c r="A14" i="44"/>
  <c r="F13" i="44"/>
  <c r="E13" i="44"/>
  <c r="D13" i="44"/>
  <c r="B13" i="44"/>
  <c r="A13" i="44"/>
  <c r="F12" i="44"/>
  <c r="E12" i="44"/>
  <c r="D12" i="44"/>
  <c r="B12" i="44"/>
  <c r="A12" i="44"/>
  <c r="F11" i="44"/>
  <c r="E11" i="44"/>
  <c r="D11" i="44"/>
  <c r="B11" i="44"/>
  <c r="A11" i="44"/>
  <c r="F10" i="44"/>
  <c r="E10" i="44"/>
  <c r="D10" i="44"/>
  <c r="B10" i="44"/>
  <c r="A10" i="44"/>
  <c r="F9" i="44"/>
  <c r="E9" i="44"/>
  <c r="D9" i="44"/>
  <c r="B9" i="44"/>
  <c r="A9" i="44"/>
  <c r="F8" i="44"/>
  <c r="E8" i="44"/>
  <c r="D8" i="44"/>
  <c r="B8" i="44"/>
  <c r="A8" i="44"/>
  <c r="F7" i="44"/>
  <c r="E7" i="44"/>
  <c r="D7" i="44"/>
  <c r="B7" i="44"/>
  <c r="A7" i="44"/>
  <c r="F6" i="44"/>
  <c r="E6" i="44"/>
  <c r="D6" i="44"/>
  <c r="B6" i="44"/>
  <c r="A6" i="44"/>
  <c r="F5" i="44"/>
  <c r="E5" i="44"/>
  <c r="D5" i="44"/>
  <c r="B5" i="44"/>
  <c r="A5" i="44"/>
  <c r="F4" i="44"/>
  <c r="E4" i="44"/>
  <c r="D4" i="44"/>
  <c r="B4" i="44"/>
  <c r="A4" i="44"/>
  <c r="F3" i="44"/>
  <c r="E3" i="44"/>
  <c r="D3" i="44"/>
  <c r="B3" i="44"/>
  <c r="A3" i="44"/>
  <c r="F2" i="44"/>
  <c r="E2" i="44"/>
  <c r="D2" i="44"/>
  <c r="B2" i="44"/>
  <c r="A2" i="44"/>
  <c r="H137" i="38"/>
  <c r="H138" i="38" s="1"/>
  <c r="H139" i="38" s="1"/>
  <c r="H140" i="38" s="1"/>
  <c r="H141" i="38" s="1"/>
  <c r="H142" i="38" s="1"/>
  <c r="H143" i="38" s="1"/>
  <c r="H144" i="38" s="1"/>
  <c r="F142" i="11" a="1"/>
  <c r="F173" i="11" a="1"/>
  <c r="F169" i="11" a="1"/>
  <c r="F18" i="11" a="1"/>
  <c r="E6" i="10" a="1"/>
  <c r="F56" i="11" a="1"/>
  <c r="F113" i="11" a="1"/>
  <c r="F83" i="11" a="1"/>
  <c r="E18" i="10" a="1"/>
  <c r="F188" i="11" a="1"/>
  <c r="F192" i="11" a="1"/>
  <c r="E5" i="10" a="1"/>
  <c r="F88" i="11" a="1"/>
  <c r="F40" i="11" a="1"/>
  <c r="F8" i="11" a="1"/>
  <c r="F89" i="11" a="1"/>
  <c r="F149" i="11" a="1"/>
  <c r="F95" i="11" a="1"/>
  <c r="F69" i="11" a="1"/>
  <c r="F74" i="11" a="1"/>
  <c r="F171" i="11" a="1"/>
  <c r="F155" i="11" a="1"/>
  <c r="F11" i="11" a="1"/>
  <c r="F76" i="11" a="1"/>
  <c r="F31" i="11" a="1"/>
  <c r="F86" i="11" a="1"/>
  <c r="F178" i="11" a="1"/>
  <c r="E13" i="10" a="1"/>
  <c r="F127" i="11" a="1"/>
  <c r="F146" i="11" a="1"/>
  <c r="E21" i="10" a="1"/>
  <c r="F29" i="11" a="1"/>
  <c r="F25" i="11" a="1"/>
  <c r="F46" i="11" a="1"/>
  <c r="F6" i="11" a="1"/>
  <c r="F5" i="11" a="1"/>
  <c r="F44" i="11" a="1"/>
  <c r="F135" i="11" a="1"/>
  <c r="F82" i="11" a="1"/>
  <c r="F138" i="11" a="1"/>
  <c r="F102" i="11" a="1"/>
  <c r="F70" i="11" a="1"/>
  <c r="F45" i="11" a="1"/>
  <c r="F179" i="11" a="1"/>
  <c r="F15" i="11" a="1"/>
  <c r="F21" i="11" a="1"/>
  <c r="F130" i="11" a="1"/>
  <c r="F168" i="11" a="1"/>
  <c r="F154" i="11" a="1"/>
  <c r="F156" i="11" a="1"/>
  <c r="E17" i="10" a="1"/>
  <c r="F17" i="11" a="1"/>
  <c r="F77" i="11" a="1"/>
  <c r="F35" i="11" a="1"/>
  <c r="F58" i="11" a="1"/>
  <c r="F66" i="11" a="1"/>
  <c r="F160" i="11" a="1"/>
  <c r="F139" i="11" a="1"/>
  <c r="F3" i="11" a="1"/>
  <c r="F34" i="11" a="1"/>
  <c r="F12" i="11" a="1"/>
  <c r="F92" i="11" a="1"/>
  <c r="F103" i="11" a="1"/>
  <c r="E14" i="10" a="1"/>
  <c r="F116" i="11" a="1"/>
  <c r="F143" i="11" a="1"/>
  <c r="F187" i="11" a="1"/>
  <c r="F166" i="11" a="1"/>
  <c r="F19" i="11" a="1"/>
  <c r="F61" i="11" a="1"/>
  <c r="F32" i="11" a="1"/>
  <c r="F131" i="11" a="1"/>
  <c r="F191" i="11" a="1"/>
  <c r="F119" i="11" a="1"/>
  <c r="F105" i="11" a="1"/>
  <c r="E11" i="10" a="1"/>
  <c r="F151" i="11" a="1"/>
  <c r="F108" i="11" a="1"/>
  <c r="E9" i="10" a="1"/>
  <c r="E12" i="10" a="1"/>
  <c r="F101" i="11" a="1"/>
  <c r="F42" i="11" a="1"/>
  <c r="F193" i="11" a="1"/>
  <c r="F153" i="11" a="1"/>
  <c r="F85" i="11" a="1"/>
  <c r="F55" i="11" a="1"/>
  <c r="F129" i="11" a="1"/>
  <c r="F39" i="11" a="1"/>
  <c r="E23" i="10" a="1"/>
  <c r="F41" i="11" a="1"/>
  <c r="F104" i="11" a="1"/>
  <c r="F141" i="11" a="1"/>
  <c r="F134" i="11" a="1"/>
  <c r="F75" i="11" a="1"/>
  <c r="F157" i="11" a="1"/>
  <c r="F50" i="11" a="1"/>
  <c r="F120" i="11" a="1"/>
  <c r="F20" i="11" a="1"/>
  <c r="F43" i="11" a="1"/>
  <c r="F93" i="11" a="1"/>
  <c r="F68" i="11" a="1"/>
  <c r="E7" i="10" a="1"/>
  <c r="F13" i="11" a="1"/>
  <c r="F99" i="11" a="1"/>
  <c r="F194" i="11" a="1"/>
  <c r="F2" i="11" a="1"/>
  <c r="F84" i="11" a="1"/>
  <c r="F111" i="11" a="1"/>
  <c r="F90" i="11" a="1"/>
  <c r="F189" i="11" a="1"/>
  <c r="F22" i="11" a="1"/>
  <c r="F109" i="11" a="1"/>
  <c r="F26" i="11" a="1"/>
  <c r="F118" i="11" a="1"/>
  <c r="F91" i="11" a="1"/>
  <c r="F24" i="11" a="1"/>
  <c r="F175" i="11" a="1"/>
  <c r="F110" i="11" a="1"/>
  <c r="F100" i="11" a="1"/>
  <c r="F170" i="11" a="1"/>
  <c r="F121" i="11" a="1"/>
  <c r="F186" i="11" a="1"/>
  <c r="F128" i="11" a="1"/>
  <c r="F147" i="11" a="1"/>
  <c r="F30" i="11" a="1"/>
  <c r="E15" i="10" a="1"/>
  <c r="E2" i="10" a="1"/>
  <c r="F81" i="11" a="1"/>
  <c r="F148" i="11" a="1"/>
  <c r="F181" i="11" a="1"/>
  <c r="E20" i="10" a="1"/>
  <c r="F59" i="11" a="1"/>
  <c r="F80" i="11" a="1"/>
  <c r="F117" i="11" a="1"/>
  <c r="F63" i="11" a="1"/>
  <c r="E3" i="10" a="1"/>
  <c r="F158" i="11" a="1"/>
  <c r="F137" i="11" a="1"/>
  <c r="F4" i="11" a="1"/>
  <c r="F176" i="11" a="1"/>
  <c r="F174" i="11" a="1"/>
  <c r="F28" i="11" a="1"/>
  <c r="F27" i="11" a="1"/>
  <c r="F33" i="11" a="1"/>
  <c r="F145" i="11" a="1"/>
  <c r="F64" i="11" a="1"/>
  <c r="F98" i="11" a="1"/>
  <c r="F140" i="11" a="1"/>
  <c r="F51" i="11" a="1"/>
  <c r="F23" i="11" a="1"/>
  <c r="F150" i="11" a="1"/>
  <c r="F114" i="11" a="1"/>
  <c r="F37" i="11" a="1"/>
  <c r="F164" i="11" a="1"/>
  <c r="F107" i="11" a="1"/>
  <c r="F14" i="11" a="1"/>
  <c r="F112" i="11" a="1"/>
  <c r="F49" i="11" a="1"/>
  <c r="E22" i="10" a="1"/>
  <c r="F183" i="11" a="1"/>
  <c r="F172" i="11" a="1"/>
  <c r="F54" i="11" a="1"/>
  <c r="F7" i="11" a="1"/>
  <c r="F36" i="11" a="1"/>
  <c r="F60" i="11" a="1"/>
  <c r="F132" i="11" a="1"/>
  <c r="F124" i="11" a="1"/>
  <c r="F71" i="11" a="1"/>
  <c r="F53" i="11" a="1"/>
  <c r="F144" i="11" a="1"/>
  <c r="F126" i="11" a="1"/>
  <c r="F16" i="11" a="1"/>
  <c r="F67" i="11" a="1"/>
  <c r="F78" i="11" a="1"/>
  <c r="F133" i="11" a="1"/>
  <c r="F159" i="11" a="1"/>
  <c r="E16" i="10" a="1"/>
  <c r="F190" i="11" a="1"/>
  <c r="F94" i="11" a="1"/>
  <c r="E8" i="10" a="1"/>
  <c r="F122" i="11" a="1"/>
  <c r="F180" i="11" a="1"/>
  <c r="F62" i="11" a="1"/>
  <c r="F9" i="11" a="1"/>
  <c r="F177" i="11" a="1"/>
  <c r="F165" i="11" a="1"/>
  <c r="F52" i="11" a="1"/>
  <c r="F161" i="11" a="1"/>
  <c r="F152" i="11" a="1"/>
  <c r="E10" i="10" a="1"/>
  <c r="F115" i="11" a="1"/>
  <c r="F123" i="11" a="1"/>
  <c r="F96" i="11" a="1"/>
  <c r="E4" i="10" a="1"/>
  <c r="F106" i="11" a="1"/>
  <c r="F10" i="11" a="1"/>
  <c r="F48" i="11" a="1"/>
  <c r="F97" i="11" a="1"/>
  <c r="F182" i="11" a="1"/>
  <c r="F73" i="11" a="1"/>
  <c r="F47" i="11" a="1"/>
  <c r="E19" i="10" a="1"/>
  <c r="F79" i="11" a="1"/>
  <c r="F125" i="11" a="1"/>
  <c r="F162" i="11" a="1"/>
  <c r="F38" i="11" a="1"/>
  <c r="F163" i="11" a="1"/>
  <c r="F65" i="11" a="1"/>
  <c r="F57" i="11" a="1"/>
  <c r="F167" i="11" a="1"/>
  <c r="F72" i="11" a="1"/>
  <c r="F136" i="11" a="1"/>
  <c r="F87" i="11" a="1"/>
  <c r="F185" i="11" a="1"/>
  <c r="F184" i="11" a="1"/>
  <c r="N7" i="24" l="1"/>
  <c r="N13" i="24"/>
  <c r="M17" i="24"/>
  <c r="N11" i="24"/>
  <c r="M15" i="24"/>
  <c r="M3" i="24"/>
  <c r="M5" i="24"/>
  <c r="E2" i="10"/>
  <c r="E21" i="10"/>
  <c r="E23" i="10"/>
  <c r="F2" i="11"/>
  <c r="F5" i="11"/>
  <c r="F7" i="11"/>
  <c r="F10" i="11"/>
  <c r="F13" i="11"/>
  <c r="F15" i="11"/>
  <c r="F18" i="11"/>
  <c r="F21" i="11"/>
  <c r="F23" i="11"/>
  <c r="F26" i="11"/>
  <c r="F29" i="11"/>
  <c r="F31" i="11"/>
  <c r="F34" i="11"/>
  <c r="F39" i="11"/>
  <c r="F42" i="11"/>
  <c r="F44" i="11"/>
  <c r="F50" i="11"/>
  <c r="F57" i="11"/>
  <c r="F61" i="11"/>
  <c r="F64" i="11"/>
  <c r="F72" i="11"/>
  <c r="F76" i="11"/>
  <c r="F78" i="11"/>
  <c r="F86" i="11"/>
  <c r="F94" i="11"/>
  <c r="F96" i="11"/>
  <c r="F106" i="11"/>
  <c r="F109" i="11"/>
  <c r="F113" i="11"/>
  <c r="F121" i="11"/>
  <c r="F127" i="11"/>
  <c r="F132" i="11"/>
  <c r="F134" i="11"/>
  <c r="F138" i="11"/>
  <c r="F149" i="11"/>
  <c r="F152" i="11"/>
  <c r="F161" i="11"/>
  <c r="F168" i="11"/>
  <c r="F175" i="11"/>
  <c r="F186" i="11"/>
  <c r="F191" i="11"/>
  <c r="E5" i="10"/>
  <c r="E7" i="10"/>
  <c r="E9" i="10"/>
  <c r="E15" i="10"/>
  <c r="E17" i="10"/>
  <c r="E19" i="10"/>
  <c r="F40" i="11"/>
  <c r="F45" i="11"/>
  <c r="F47" i="11"/>
  <c r="F51" i="11"/>
  <c r="F53" i="11"/>
  <c r="F55" i="11"/>
  <c r="F59" i="11"/>
  <c r="F66" i="11"/>
  <c r="F68" i="11"/>
  <c r="F74" i="11"/>
  <c r="F84" i="11"/>
  <c r="F87" i="11"/>
  <c r="F97" i="11"/>
  <c r="F100" i="11"/>
  <c r="F103" i="11"/>
  <c r="F114" i="11"/>
  <c r="F125" i="11"/>
  <c r="F130" i="11"/>
  <c r="F143" i="11"/>
  <c r="F147" i="11"/>
  <c r="F150" i="11"/>
  <c r="F156" i="11"/>
  <c r="F162" i="11"/>
  <c r="F169" i="11"/>
  <c r="F176" i="11"/>
  <c r="F181" i="11"/>
  <c r="F184" i="11"/>
  <c r="E3" i="10"/>
  <c r="E14" i="10"/>
  <c r="F3" i="11"/>
  <c r="F6" i="11"/>
  <c r="F9" i="11"/>
  <c r="F11" i="11"/>
  <c r="F14" i="11"/>
  <c r="F17" i="11"/>
  <c r="F19" i="11"/>
  <c r="F22" i="11"/>
  <c r="F25" i="11"/>
  <c r="F27" i="11"/>
  <c r="F30" i="11"/>
  <c r="F33" i="11"/>
  <c r="F36" i="11"/>
  <c r="F41" i="11"/>
  <c r="F43" i="11"/>
  <c r="F49" i="11"/>
  <c r="F56" i="11"/>
  <c r="F60" i="11"/>
  <c r="F62" i="11"/>
  <c r="F73" i="11"/>
  <c r="F77" i="11"/>
  <c r="F80" i="11"/>
  <c r="F89" i="11"/>
  <c r="F92" i="11"/>
  <c r="F104" i="11"/>
  <c r="F108" i="11"/>
  <c r="F111" i="11"/>
  <c r="F120" i="11"/>
  <c r="F131" i="11"/>
  <c r="F136" i="11"/>
  <c r="F154" i="11"/>
  <c r="F165" i="11"/>
  <c r="F172" i="11"/>
  <c r="F188" i="11"/>
  <c r="F193" i="11"/>
  <c r="E8" i="10"/>
  <c r="E10" i="10"/>
  <c r="E12" i="10"/>
  <c r="E16" i="10"/>
  <c r="E18" i="10"/>
  <c r="F37" i="11"/>
  <c r="F52" i="11"/>
  <c r="F58" i="11"/>
  <c r="F67" i="11"/>
  <c r="F69" i="11"/>
  <c r="F71" i="11"/>
  <c r="F75" i="11"/>
  <c r="F82" i="11"/>
  <c r="F90" i="11"/>
  <c r="F98" i="11"/>
  <c r="F101" i="11"/>
  <c r="F105" i="11"/>
  <c r="F112" i="11"/>
  <c r="F116" i="11"/>
  <c r="F118" i="11"/>
  <c r="F140" i="11"/>
  <c r="F145" i="11"/>
  <c r="F159" i="11"/>
  <c r="F173" i="11"/>
  <c r="F179" i="11"/>
  <c r="F182" i="11"/>
  <c r="F122" i="11"/>
  <c r="F124" i="11"/>
  <c r="F129" i="11"/>
  <c r="F139" i="11"/>
  <c r="F141" i="11"/>
  <c r="F146" i="11"/>
  <c r="F155" i="11"/>
  <c r="F157" i="11"/>
  <c r="F163" i="11"/>
  <c r="F166" i="11"/>
  <c r="F170" i="11"/>
  <c r="F177" i="11"/>
  <c r="F180" i="11"/>
  <c r="F183" i="11"/>
  <c r="F185" i="11"/>
  <c r="F190" i="11"/>
  <c r="F192" i="11"/>
  <c r="F194" i="11"/>
  <c r="E4" i="10"/>
  <c r="E6" i="10"/>
  <c r="E11" i="10"/>
  <c r="E13" i="10"/>
  <c r="E20" i="10"/>
  <c r="E22" i="10"/>
  <c r="F4" i="11"/>
  <c r="F8" i="11"/>
  <c r="F12" i="11"/>
  <c r="F16" i="11"/>
  <c r="F20" i="11"/>
  <c r="F24" i="11"/>
  <c r="F28" i="11"/>
  <c r="F32" i="11"/>
  <c r="F35" i="11"/>
  <c r="F38" i="11"/>
  <c r="F46" i="11"/>
  <c r="F48" i="11"/>
  <c r="F54" i="11"/>
  <c r="F63" i="11"/>
  <c r="F65" i="11"/>
  <c r="F70" i="11"/>
  <c r="F79" i="11"/>
  <c r="F81" i="11"/>
  <c r="F83" i="11"/>
  <c r="F85" i="11"/>
  <c r="F88" i="11"/>
  <c r="F91" i="11"/>
  <c r="F93" i="11"/>
  <c r="F95" i="11"/>
  <c r="F99" i="11"/>
  <c r="F102" i="11"/>
  <c r="F107" i="11"/>
  <c r="F110" i="11"/>
  <c r="F115" i="11"/>
  <c r="F117" i="11"/>
  <c r="F119" i="11"/>
  <c r="F123" i="11"/>
  <c r="F126" i="11"/>
  <c r="F128" i="11"/>
  <c r="F133" i="11"/>
  <c r="F135" i="11"/>
  <c r="F137" i="11"/>
  <c r="F142" i="11"/>
  <c r="F144" i="11"/>
  <c r="F148" i="11"/>
  <c r="F151" i="11"/>
  <c r="F153" i="11"/>
  <c r="F158" i="11"/>
  <c r="F160" i="11"/>
  <c r="F164" i="11"/>
  <c r="F167" i="11"/>
  <c r="F171" i="11"/>
  <c r="F174" i="11"/>
  <c r="F178" i="11"/>
  <c r="F187" i="11"/>
  <c r="F189" i="11"/>
  <c r="M4" i="24"/>
  <c r="M8" i="24"/>
  <c r="M12" i="24"/>
  <c r="M16" i="24"/>
  <c r="M2" i="24"/>
  <c r="M6" i="24"/>
  <c r="M10" i="24"/>
  <c r="M14" i="24"/>
  <c r="M18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9BFACA-0008-49D3-8421-C0EF54E247E0}" name="Consulta - Calendario" description="Conexão com a consulta 'Calendario' na pasta de trabalho." type="100" refreshedVersion="6" minRefreshableVersion="5">
    <extLst>
      <ext xmlns:x15="http://schemas.microsoft.com/office/spreadsheetml/2010/11/main" uri="{DE250136-89BD-433C-8126-D09CA5730AF9}">
        <x15:connection id="3ff7f95d-d498-4c3a-bd8e-822ad93b605b"/>
      </ext>
    </extLst>
  </connection>
  <connection id="2" xr16:uid="{BF9D2684-7B74-42CC-86A6-A8DC453EDC9C}" name="Consulta - tbTrades" description="Conexão com a consulta 'tbTrades' na pasta de trabalho." type="100" refreshedVersion="6" minRefreshableVersion="5">
    <extLst>
      <ext xmlns:x15="http://schemas.microsoft.com/office/spreadsheetml/2010/11/main" uri="{DE250136-89BD-433C-8126-D09CA5730AF9}">
        <x15:connection id="5c6ec28a-17b3-41fa-a8e1-b79539523249"/>
      </ext>
    </extLst>
  </connection>
  <connection id="3" xr16:uid="{9075479A-4EDF-4D15-AD5C-F94D91046CF5}" name="Consulta - tbTrades_CondicaoMercado" description="Conexão com a consulta 'tbTrades_CondicaoMercado' na pasta de trabalho." type="100" refreshedVersion="6" minRefreshableVersion="5">
    <extLst>
      <ext xmlns:x15="http://schemas.microsoft.com/office/spreadsheetml/2010/11/main" uri="{DE250136-89BD-433C-8126-D09CA5730AF9}">
        <x15:connection id="dd5451fa-c71a-48ea-aee0-7d80f71ad711">
          <x15:oledbPr connection="Provider=Microsoft.Mashup.OleDb.1;Data Source=$Workbook$;Location=tbTrades_CondicaoMercado;Extended Properties=&quot;&quot;">
            <x15:dbTables>
              <x15:dbTable name="tbTrades_CondicaoMercado"/>
            </x15:dbTables>
          </x15:oledbPr>
        </x15:connection>
      </ext>
    </extLst>
  </connection>
  <connection id="4" xr16:uid="{E4414789-34F8-448C-9C20-0B534343D146}" name="Consulta - tbTrades_RiscosEmPotencial" description="Conexão com a consulta 'tbTrades_RiscosEmPotencial' na pasta de trabalho." type="100" refreshedVersion="6" minRefreshableVersion="5">
    <extLst>
      <ext xmlns:x15="http://schemas.microsoft.com/office/spreadsheetml/2010/11/main" uri="{DE250136-89BD-433C-8126-D09CA5730AF9}">
        <x15:connection id="9e5f32a7-7fd9-4c56-962f-b2f48c5a39a1">
          <x15:oledbPr connection="Provider=Microsoft.Mashup.OleDb.1;Data Source=$Workbook$;Location=tbTrades_RiscosEmPotencial;Extended Properties=&quot;&quot;">
            <x15:dbTables>
              <x15:dbTable name="tbTrades_RiscosEmPotencial"/>
            </x15:dbTables>
          </x15:oledbPr>
        </x15:connection>
      </ext>
    </extLst>
  </connection>
  <connection id="5" xr16:uid="{EAB07A9F-EFC0-4B26-BBBC-01F6A624FC41}" name="Consulta - tbTrades_TipoOportunidade" description="Conexão com a consulta 'tbTrades_TipoOportunidade' na pasta de trabalho." type="100" refreshedVersion="6" minRefreshableVersion="5">
    <extLst>
      <ext xmlns:x15="http://schemas.microsoft.com/office/spreadsheetml/2010/11/main" uri="{DE250136-89BD-433C-8126-D09CA5730AF9}">
        <x15:connection id="857ac48e-158e-4c57-936b-d652fd81ca66">
          <x15:oledbPr connection="Provider=Microsoft.Mashup.OleDb.1;Data Source=$Workbook$;Location=tbTrades_TipoOportunidade;Extended Properties=&quot;&quot;">
            <x15:dbTables>
              <x15:dbTable name="tbTrades_TipoOportunidade"/>
            </x15:dbTables>
          </x15:oledbPr>
        </x15:connection>
      </ext>
    </extLst>
  </connection>
  <connection id="6" xr16:uid="{63EB31B7-3FF1-46E1-A72C-A813DA447833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Calendario].[Dia Mes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<sst xmlns="http://schemas.openxmlformats.org/spreadsheetml/2006/main" count="1674" uniqueCount="481">
  <si>
    <t>Lucro Bruto</t>
  </si>
  <si>
    <t xml:space="preserve"> </t>
  </si>
  <si>
    <t>Dia Mes</t>
  </si>
  <si>
    <t>All</t>
  </si>
  <si>
    <t>Data</t>
  </si>
  <si>
    <t>#IdDeposito</t>
  </si>
  <si>
    <t>Treeview</t>
  </si>
  <si>
    <t>Ano</t>
  </si>
  <si>
    <t>Mês</t>
  </si>
  <si>
    <t>Mês Nome</t>
  </si>
  <si>
    <t>Corretora</t>
  </si>
  <si>
    <t>Crédito/Débito</t>
  </si>
  <si>
    <t>Descrição</t>
  </si>
  <si>
    <t>Nota de corretagem</t>
  </si>
  <si>
    <t>Valor</t>
  </si>
  <si>
    <t>Saldo</t>
  </si>
  <si>
    <t>Genial Investimentos</t>
  </si>
  <si>
    <t>Crédito</t>
  </si>
  <si>
    <t>DEPOSITO - DEPOSITO</t>
  </si>
  <si>
    <t>AJUSTE DAY TRADE BMF 446615</t>
  </si>
  <si>
    <t>Débito</t>
  </si>
  <si>
    <t>DÉBITO DE OPRS EM BM&amp;F 12/06/2020 NC. 446615</t>
  </si>
  <si>
    <t>DÉBITO DE OPRS. EM BMF 12/06/2020 NC. 446615</t>
  </si>
  <si>
    <t>IRRF S/ DAY TRADE BMF</t>
  </si>
  <si>
    <t>AJUSTE DAY TRADE BMF 457179</t>
  </si>
  <si>
    <t>COBRANÇA FEE MARKET DATA</t>
  </si>
  <si>
    <t>COBRANÇA PLATAFORMA OPERACIONAL</t>
  </si>
  <si>
    <t>DÉBITO DE OPRS EM BM&amp;F 15/06/2020 NC. 457179</t>
  </si>
  <si>
    <t>DÉBITO DE OPRS. EM BMF 15/06/2020 NC. 457179</t>
  </si>
  <si>
    <t>AJUSTE DAY TRADE EM BMF 468570</t>
  </si>
  <si>
    <t>DÉBITO DE OPRS. EM BMF 16/06/2020 NC. 468570</t>
  </si>
  <si>
    <t>AJUSTE DAY TRADE BMF 480225</t>
  </si>
  <si>
    <t>DÉBITO DE OPRS EM BM&amp;F 17/06/2020 NC. 480225</t>
  </si>
  <si>
    <t>DÉBITO DE OPRS. EM BMF 17/06/2020 NC. 480225</t>
  </si>
  <si>
    <t>AJUSTE DAY TRADE EM BMF 491386</t>
  </si>
  <si>
    <t>DÉBITO DE OPRS. EM BMF 18/06/2020 NC. 491386</t>
  </si>
  <si>
    <t>AJUSTE DAY TRADE BMF 502547</t>
  </si>
  <si>
    <t>DÉBITO DE OPRS EM BM&amp;F 19/06/2020 NC. 502547</t>
  </si>
  <si>
    <t>DÉBITO DE OPRS. EM BMF 19/06/2020 NC. 502547</t>
  </si>
  <si>
    <t>AJUSTE DAY TRADE BMF 513129</t>
  </si>
  <si>
    <t>DÉBITO DE OPRS EM BM&amp;F 22/06/2020 NC. 513129</t>
  </si>
  <si>
    <t>DÉBITO DE OPRS. EM BMF 22/06/2020 NC. 513129</t>
  </si>
  <si>
    <t>AJUSTE DAY TRADE BMF 524078</t>
  </si>
  <si>
    <t>AJUSTE DAY TRADE EM BMF 524078</t>
  </si>
  <si>
    <t>DÉBITO DE OPRS EM BM&amp;F 23/06/2020 NC. 524078</t>
  </si>
  <si>
    <t>DÉBITO DE OPRS. EM BMF 23/06/2020 NC. 524078</t>
  </si>
  <si>
    <t>AJUSTE DAY TRADE BMF 535526</t>
  </si>
  <si>
    <t>AJUSTE DAY TRADE EM BMF 535526</t>
  </si>
  <si>
    <t>DÉBITO DE OPRS EM BM&amp;F 24/06/2020 NC. 535526</t>
  </si>
  <si>
    <t>DÉBITO DE OPRS. EM BMF 24/06/2020 NC. 535526</t>
  </si>
  <si>
    <t>AJUSTE DAY TRADE BMF 547078</t>
  </si>
  <si>
    <t>DÉBITO DE OPRS EM BM&amp;F 25/06/2020 NC. 547078</t>
  </si>
  <si>
    <t>DÉBITO DE OPRS. EM BMF 25/06/2020 NC. 547078</t>
  </si>
  <si>
    <t>AJUSTE DAY TRADE BMF 558459</t>
  </si>
  <si>
    <t>DÉBITO DE OPRS EM BM&amp;F 26/06/2020 NC. 558459</t>
  </si>
  <si>
    <t>DÉBITO DE OPRS. EM BMF 26/06/2020 NC. 558459</t>
  </si>
  <si>
    <t>AJUSTE DAY TRADE BMF 569231</t>
  </si>
  <si>
    <t>AJUSTE DAY TRADE EM BMF 569231</t>
  </si>
  <si>
    <t>DÉBITO DE OPRS EM BM&amp;F 29/06/2020 NC. 569231</t>
  </si>
  <si>
    <t>DÉBITO DE OPRS. EM BMF 29/06/2020 NC. 569231</t>
  </si>
  <si>
    <t>AJUSTE DAY TRADE BMF 581129</t>
  </si>
  <si>
    <t>DÉBITO DE OPRS EM BM&amp;F 30/06/2020 NC. 581129</t>
  </si>
  <si>
    <t>DÉBITO DE OPRS. EM BMF 30/06/2020 NC. 581129</t>
  </si>
  <si>
    <t>AJUSTE DAY TRADE BMF 592834</t>
  </si>
  <si>
    <t>DÉBITO DE OPRS EM BM&amp;F 01/07/2020 NC. 592834</t>
  </si>
  <si>
    <t>DÉBITO DE OPRS. EM BMF 01/07/2020 NC. 592834</t>
  </si>
  <si>
    <t>#IdTables</t>
  </si>
  <si>
    <t>Tipo Tabela</t>
  </si>
  <si>
    <t>Nome</t>
  </si>
  <si>
    <t>ListaCampos</t>
  </si>
  <si>
    <t>NomeSQL</t>
  </si>
  <si>
    <t>Sistema</t>
  </si>
  <si>
    <t>sysTableFields</t>
  </si>
  <si>
    <t>sysTableFieldsCampos</t>
  </si>
  <si>
    <t>sysTableFieldTypes</t>
  </si>
  <si>
    <t>sysTableFieldTypesCampos</t>
  </si>
  <si>
    <t>sysTables</t>
  </si>
  <si>
    <t>sysTablesCampos</t>
  </si>
  <si>
    <t>Aplicação</t>
  </si>
  <si>
    <t>tb_AtivoCategorias</t>
  </si>
  <si>
    <t>tb_AtivoCategoriasCampos</t>
  </si>
  <si>
    <t>tb_Moedas</t>
  </si>
  <si>
    <t>tb_MoedasCampos</t>
  </si>
  <si>
    <t>tb_TipoConta</t>
  </si>
  <si>
    <t>tb_TipoContaCampos</t>
  </si>
  <si>
    <t>tb_TipoOperacao</t>
  </si>
  <si>
    <t>tb_TipoOperacaoCampos</t>
  </si>
  <si>
    <t>tbAtivoConfiguracoes</t>
  </si>
  <si>
    <t>tbAtivoConfiguracoesCampos</t>
  </si>
  <si>
    <t>tbAtivos</t>
  </si>
  <si>
    <t>tbAtivosCampos</t>
  </si>
  <si>
    <t>tbCheckList</t>
  </si>
  <si>
    <t>tbCheckListCampos</t>
  </si>
  <si>
    <t>tbCheckListDiario</t>
  </si>
  <si>
    <t>tbCheckListDiarioCampos</t>
  </si>
  <si>
    <t>tbConfiguracoesGerais</t>
  </si>
  <si>
    <t>tbConfiguracoesGeraisCampos</t>
  </si>
  <si>
    <t>tbCorretoras</t>
  </si>
  <si>
    <t>tbCorretorasCampos</t>
  </si>
  <si>
    <t>tbEstrategias</t>
  </si>
  <si>
    <t>tbEstrategiasCampos</t>
  </si>
  <si>
    <t>tbExportDatabase</t>
  </si>
  <si>
    <t>tbExportDatabaseCampos</t>
  </si>
  <si>
    <t>tbExtrato</t>
  </si>
  <si>
    <t>tbExtratoCampos</t>
  </si>
  <si>
    <t>tbImportarCSV</t>
  </si>
  <si>
    <t>tbImportarCSVCampos</t>
  </si>
  <si>
    <t>tbPDCondicaoMercado</t>
  </si>
  <si>
    <t>tbPDCondicaoMercadoCampos</t>
  </si>
  <si>
    <t>tbPDRiscosPotencial</t>
  </si>
  <si>
    <t>tbPDRiscosPotencialCampos</t>
  </si>
  <si>
    <t>tbPDTipoOportunidade</t>
  </si>
  <si>
    <t>tbPDTipoOportunidadeCampos</t>
  </si>
  <si>
    <t>tbPlanoDeTrade</t>
  </si>
  <si>
    <t>tbPlanoDeTradeCampos</t>
  </si>
  <si>
    <t>tbTrades</t>
  </si>
  <si>
    <t>tbTradesCampos</t>
  </si>
  <si>
    <t>#IdExportDataBase</t>
  </si>
  <si>
    <t>Data Exportação</t>
  </si>
  <si>
    <t>Tabelas</t>
  </si>
  <si>
    <t>Log de Exportação</t>
  </si>
  <si>
    <t>Tag Formulario</t>
  </si>
  <si>
    <t>#IdTableField</t>
  </si>
  <si>
    <t>Table</t>
  </si>
  <si>
    <t>Tag Campo Formulario</t>
  </si>
  <si>
    <t>Tipo</t>
  </si>
  <si>
    <t>Requerido</t>
  </si>
  <si>
    <t>Size</t>
  </si>
  <si>
    <t>Máscara</t>
  </si>
  <si>
    <t>Table Source</t>
  </si>
  <si>
    <t>Table Lookup</t>
  </si>
  <si>
    <t>Field Lookup</t>
  </si>
  <si>
    <t>Tag</t>
  </si>
  <si>
    <t>Valores da lista</t>
  </si>
  <si>
    <t>#IdAtivoConfiguracao</t>
  </si>
  <si>
    <t>Number</t>
  </si>
  <si>
    <t>Ativo</t>
  </si>
  <si>
    <t>Combo</t>
  </si>
  <si>
    <t>Descrição Aux</t>
  </si>
  <si>
    <t>Categoria</t>
  </si>
  <si>
    <t>Moeda</t>
  </si>
  <si>
    <t>Margem</t>
  </si>
  <si>
    <t>Money</t>
  </si>
  <si>
    <t>R$ #,##0.00</t>
  </si>
  <si>
    <t>Corretagem</t>
  </si>
  <si>
    <t>Emolumentos</t>
  </si>
  <si>
    <t>TipoImposto</t>
  </si>
  <si>
    <t>Tab</t>
  </si>
  <si>
    <t>Alíquota Daytrade</t>
  </si>
  <si>
    <t>Value</t>
  </si>
  <si>
    <t>##0.00</t>
  </si>
  <si>
    <t>Alíquota Swing Trade</t>
  </si>
  <si>
    <t>Deleted</t>
  </si>
  <si>
    <t>Boolean</t>
  </si>
  <si>
    <t>Editado</t>
  </si>
  <si>
    <t>Date</t>
  </si>
  <si>
    <t>DD/MM/YYYY</t>
  </si>
  <si>
    <t>#IdAtivo</t>
  </si>
  <si>
    <t>Id</t>
  </si>
  <si>
    <t>Código</t>
  </si>
  <si>
    <t>Text</t>
  </si>
  <si>
    <t>Valor Ponto</t>
  </si>
  <si>
    <t>#,##0.000</t>
  </si>
  <si>
    <t>Lote Padrão</t>
  </si>
  <si>
    <t>#,##0</t>
  </si>
  <si>
    <t>Formatação</t>
  </si>
  <si>
    <t>Observação</t>
  </si>
  <si>
    <t>Memo</t>
  </si>
  <si>
    <t>#IdCheckList</t>
  </si>
  <si>
    <t>Lista</t>
  </si>
  <si>
    <t>Notícias;Plataforma;Corretora;Infraestrutura;Estratégia</t>
  </si>
  <si>
    <t>Ordem</t>
  </si>
  <si>
    <t>Abertura;Fechamento</t>
  </si>
  <si>
    <t>Item</t>
  </si>
  <si>
    <t>#IdCheckListDiario</t>
  </si>
  <si>
    <t>Itens verificados abertura</t>
  </si>
  <si>
    <t>Checklist</t>
  </si>
  <si>
    <t>Itens verificados fechamento</t>
  </si>
  <si>
    <t>Observação abertura</t>
  </si>
  <si>
    <t>Observação fechamento</t>
  </si>
  <si>
    <t>Lições Aprendidas</t>
  </si>
  <si>
    <t>Imagem</t>
  </si>
  <si>
    <t>Estado Emocional</t>
  </si>
  <si>
    <t>Radio</t>
  </si>
  <si>
    <t>Estado Psicológico</t>
  </si>
  <si>
    <t>#IdConfiguracaoGeral</t>
  </si>
  <si>
    <t>Chave Pesquisa</t>
  </si>
  <si>
    <t>Calculado</t>
  </si>
  <si>
    <t>Estratégia</t>
  </si>
  <si>
    <t>Tipo de Entrada</t>
  </si>
  <si>
    <t>Agredindo;Apregoando</t>
  </si>
  <si>
    <t>Tipo de Operação</t>
  </si>
  <si>
    <t>Daytrade;Swing Trade;Position</t>
  </si>
  <si>
    <t>Tipo de Conta</t>
  </si>
  <si>
    <t>Conta Real;Conta Simulada;Treinamento</t>
  </si>
  <si>
    <t>Fase Plano de Trade</t>
  </si>
  <si>
    <t>Fase</t>
  </si>
  <si>
    <t>Motivação Entrada</t>
  </si>
  <si>
    <t>Motivação Saída</t>
  </si>
  <si>
    <t>#IdCorretora</t>
  </si>
  <si>
    <t>Nacional/Internacional</t>
  </si>
  <si>
    <t>Nacional;Internacional</t>
  </si>
  <si>
    <t>Fone #01</t>
  </si>
  <si>
    <t>(##) # ####-####</t>
  </si>
  <si>
    <t>Fone #02</t>
  </si>
  <si>
    <t>Whatsapp/Telegram</t>
  </si>
  <si>
    <t>WebSite</t>
  </si>
  <si>
    <t>Conta Nro</t>
  </si>
  <si>
    <t>Senha</t>
  </si>
  <si>
    <t>Assinatura Eletronica</t>
  </si>
  <si>
    <t>Email Cadastro</t>
  </si>
  <si>
    <t>Portal HB</t>
  </si>
  <si>
    <t>Tem Assessor</t>
  </si>
  <si>
    <t>Assessor Nome</t>
  </si>
  <si>
    <t>Assessor Codigo</t>
  </si>
  <si>
    <t>Assessor Contato</t>
  </si>
  <si>
    <t>Assessor Fone #01</t>
  </si>
  <si>
    <t>Assessor Fone #02</t>
  </si>
  <si>
    <t>Assessor WhatsApp/Telegram</t>
  </si>
  <si>
    <t>Assessor Email</t>
  </si>
  <si>
    <t>Ações</t>
  </si>
  <si>
    <t>Futuros</t>
  </si>
  <si>
    <t>Opções</t>
  </si>
  <si>
    <t>Termo</t>
  </si>
  <si>
    <t>FII</t>
  </si>
  <si>
    <t>ETF</t>
  </si>
  <si>
    <t>Commodities</t>
  </si>
  <si>
    <t>Dados de depósito</t>
  </si>
  <si>
    <t>#IdEstrategia</t>
  </si>
  <si>
    <t>Categoria Ativo</t>
  </si>
  <si>
    <t>Lista de Ativos</t>
  </si>
  <si>
    <t>Powerpoint</t>
  </si>
  <si>
    <t>Motivação</t>
  </si>
  <si>
    <t>Entrada</t>
  </si>
  <si>
    <t>Saída</t>
  </si>
  <si>
    <t>Stop</t>
  </si>
  <si>
    <t>Trailing Stop</t>
  </si>
  <si>
    <t>Parciais</t>
  </si>
  <si>
    <t>Débito;Crédito;Saldo Inicial</t>
  </si>
  <si>
    <t>#IdImportação</t>
  </si>
  <si>
    <t>Hora</t>
  </si>
  <si>
    <t>Time</t>
  </si>
  <si>
    <t>HH:mm:ss</t>
  </si>
  <si>
    <t>Arquivo</t>
  </si>
  <si>
    <t>Plataforma</t>
  </si>
  <si>
    <t>ProfitChart;Tryd (Em Desenvolvimento)</t>
  </si>
  <si>
    <t>IdTrade</t>
  </si>
  <si>
    <t>Data Entrada</t>
  </si>
  <si>
    <t>Hora Entrada</t>
  </si>
  <si>
    <t>Compra/Venda</t>
  </si>
  <si>
    <t>Tipo Entrada</t>
  </si>
  <si>
    <t>Preço Entrada</t>
  </si>
  <si>
    <t>#,##0.00</t>
  </si>
  <si>
    <t>Nro Contratos</t>
  </si>
  <si>
    <t>Preço SL</t>
  </si>
  <si>
    <t>Preço TP</t>
  </si>
  <si>
    <t>Data Saída</t>
  </si>
  <si>
    <t>Hora Saída</t>
  </si>
  <si>
    <t>Preço Saída</t>
  </si>
  <si>
    <t>Pontos</t>
  </si>
  <si>
    <t>#,##0.00;-#,##0.00</t>
  </si>
  <si>
    <t>Lucro/Prejuízo</t>
  </si>
  <si>
    <t>R$ #,##0.00;-R$ #,##0.00</t>
  </si>
  <si>
    <t>Custo Corretagem</t>
  </si>
  <si>
    <t>Custo Emolumentos</t>
  </si>
  <si>
    <t>MEP</t>
  </si>
  <si>
    <t>MEN</t>
  </si>
  <si>
    <t>Tipo Operação</t>
  </si>
  <si>
    <t>Tipo Operacao</t>
  </si>
  <si>
    <t>Tipo Conta</t>
  </si>
  <si>
    <t>Fez Preço Médio</t>
  </si>
  <si>
    <t>Revisar Trade</t>
  </si>
  <si>
    <t>Trade Mental</t>
  </si>
  <si>
    <t>Condição Mercado</t>
  </si>
  <si>
    <t>Tipo Oportunidade</t>
  </si>
  <si>
    <t>Riscos em Potencial</t>
  </si>
  <si>
    <t>Risco Entrada</t>
  </si>
  <si>
    <t>Gestao de Risco</t>
  </si>
  <si>
    <t>De acordo com o plano;Muito cedo;Muito tarde</t>
  </si>
  <si>
    <t>Risco Saída</t>
  </si>
  <si>
    <t>Gestão do trade</t>
  </si>
  <si>
    <t>De acordo com o plano;Não segui as regras</t>
  </si>
  <si>
    <t>Imagem #01</t>
  </si>
  <si>
    <t>Imagem #02</t>
  </si>
  <si>
    <t>Observações</t>
  </si>
  <si>
    <t>Trade Revisado</t>
  </si>
  <si>
    <t>Observações Revisão</t>
  </si>
  <si>
    <t>Estado Mental</t>
  </si>
  <si>
    <t>Lista Simples</t>
  </si>
  <si>
    <t>Sistema;Aplicação;Lista simples</t>
  </si>
  <si>
    <t>Nível Hierarquia</t>
  </si>
  <si>
    <t>View</t>
  </si>
  <si>
    <t>Versão</t>
  </si>
  <si>
    <t>Comentário</t>
  </si>
  <si>
    <t>1.01.120</t>
  </si>
  <si>
    <t>Tela de registro de trade</t>
  </si>
  <si>
    <t>Nro Nota</t>
  </si>
  <si>
    <t>Tx Reg BM&amp;F</t>
  </si>
  <si>
    <t>Tx Emolumentos</t>
  </si>
  <si>
    <t>Tx Operacional</t>
  </si>
  <si>
    <t>Ajuste Day Trade</t>
  </si>
  <si>
    <t>Total Líquido Nota</t>
  </si>
  <si>
    <t>#IdPlanoDeTrade</t>
  </si>
  <si>
    <t>Conta</t>
  </si>
  <si>
    <t>Nro Lotes</t>
  </si>
  <si>
    <t>Estratégias</t>
  </si>
  <si>
    <t>Pontos Stop Loss</t>
  </si>
  <si>
    <t>Limite de perdas consecutivas</t>
  </si>
  <si>
    <t>Meta de gain pts</t>
  </si>
  <si>
    <t>Valor do ponto</t>
  </si>
  <si>
    <t>Meta financeira</t>
  </si>
  <si>
    <t>Limite de Loss por trade</t>
  </si>
  <si>
    <t>Margem por contrato</t>
  </si>
  <si>
    <t>Conta Real</t>
  </si>
  <si>
    <t>Fundos Imobiliários (FII)</t>
  </si>
  <si>
    <t>DOL - Dólar Futuro</t>
  </si>
  <si>
    <t>Pullback após inversão de fluxo (DOL/WDO)</t>
  </si>
  <si>
    <t>Conta Simulada</t>
  </si>
  <si>
    <t>WDO - Mini Dólar Futuro</t>
  </si>
  <si>
    <t>WIN - Mini Índice Futuro</t>
  </si>
  <si>
    <t>TipoCampo</t>
  </si>
  <si>
    <t>Pullback de tendência no (DOL/WDO)</t>
  </si>
  <si>
    <t>Apregoando</t>
  </si>
  <si>
    <t>Entrada na região dos 50% da pernada de &lt;alta/baixa&gt;. _x000D_
_x000D_
Medição_x000D_
* 0% &lt;Preço&gt;_x000D_
* 50% &lt;Preço&gt;_x000D_
* 70% &lt;Preço&gt;_x000D_
* 100% &lt;Preço&gt;_x000D_
_x000D_
Condição do mercado:_x000D_
&lt;Descrever a condição do mercado quando fizer sentido&gt;</t>
  </si>
  <si>
    <t>Zerou a operação no trailing stop no Stop ATR</t>
  </si>
  <si>
    <t>Daytrade</t>
  </si>
  <si>
    <t>Pullback</t>
  </si>
  <si>
    <t>Tick</t>
  </si>
  <si>
    <t>USD (Dólar Americano)</t>
  </si>
  <si>
    <t>BRL (Real Brasileiro)</t>
  </si>
  <si>
    <t>Exchange Traded Funds (ETFs)</t>
  </si>
  <si>
    <t>DOL</t>
  </si>
  <si>
    <t>Dólar Futuro</t>
  </si>
  <si>
    <t>Referências: http://www.bmfbovespa.com.br/pt_br/produtos/listados-a-vista-e-derivativos/moedas/futuro-de-taxa-de-cambio-de-reais-por-dolar-comercial.htm_x000D_
_x000D_
Ajuste diário: http://www.bmfbovespa.com.br/pt_br/servicos/market-data/historico/mercado-de-derivativos/ajustes-do-pregao/_x000D_
_x000D_
Contratos em Aberto: http://www.bmfbovespa.com.br/pt_br/servicos/market-data/consultas/mercado-de-derivativos/contratos-em-aberto/vencimento-serie/contratos-em-aberto-futuro/_x000D_
_x000D_
Cálculo de emolumentos: http://www.bmfbovespa.com.br/pt_br/servicos/tarifas/listados-a-vista-e-derivativos/moedas/tarifas-de-dolar-dos-estados-unidos/derivativos-de-dolar/_x000D_
_x000D_
* http://www.b3.com.br/pt_br/produtos-e-servicos/tarifas/listados-a-vista-e-derivativos/moedas/tarifas-de-dolar-dos-estados-unidos/futuros-de-dolar/</t>
  </si>
  <si>
    <t>WDO</t>
  </si>
  <si>
    <t>Mini Dólar Futuro</t>
  </si>
  <si>
    <t>Nacional</t>
  </si>
  <si>
    <t>CM Capital Markets</t>
  </si>
  <si>
    <t>55 11 2388-0481</t>
  </si>
  <si>
    <t>55 11 3842-1123</t>
  </si>
  <si>
    <t>11 96665-5391</t>
  </si>
  <si>
    <t>https://portal.cmcapital.com.br/</t>
  </si>
  <si>
    <t>DOL - Dólar Futuro;WDO - Mini Dólar Futuro</t>
  </si>
  <si>
    <t>teste</t>
  </si>
  <si>
    <t>Após a agressão persistente de um ou mais players institucionais que deslocou o preço uma ou mais frequências (o sinal da EWA pode ajudar a confirmar a atuação institucional) médias do mercado (calcular a frequência média baseado no tamanho das pernadas). _x000D_
_x000D_
Quando o mercado começar a respirar após o 2o candle contra o movimento original traçar o indicador Preço Fibonacci do início até o final do movimento observado para marcar os níveis 70% e 50%._x000D_
_x000D_
Analisar os indicadores contextuais com as seguintes configurações para validar a leitura:_x000D_
_x000D_
* Cruzamento das médias aritiméticas de 10 períodos em cima da média de 10 períodos com deslocamento de 1 período_x000D_
* Liquidez do Book/SuperDOM: &gt; 50 lotes por nível de preço_x000D_
* Quantidade Acumulada da Agressão: Consistente com a direção do movimento inicial resuntante da atuação do Player Institucional _x000D_
* Fluxo Direcional: maior que o pico/fundo anterior de acordo com a direção do movimento original_x000D_
* Volume Acumulado (Weis Wave Volume): Apresentar ondas de volume consistentes com a direção do movimento e de preferência crescentes._x000D_
* VWAP da tendência (Quando fizer sentido)_x000D_
* Se o mercado está em tendência</t>
  </si>
  <si>
    <t>Caso a medida dos 100% do movimento que foi analisado para buscar uma oportunidade de pullback coincidir com a máxima ou mínima do mercado, a operação deve ter este preço como alvo, a menos que:_x000D_
_x000D_
* Através da análise de fluxo de ordens surja fluxo forte e liquidez relevante que justifique retirar o alvo fixo_x000D_
* Caso o 100% não coincida com a máxima ou minima do mercado avaliar realizar uma 2a parcial neste nível de preço e seguir regra de trailing stop</t>
  </si>
  <si>
    <t>Uso stop loss deve ficar na região dos 30% do movimento e no máximo 6 pts a partir do preço de entrada._x000D_
_x000D_
Stop Loss_x000D_
_x000D_
* Até 2o sem 2019: 3 pts_x000D_
* 1o sem 2020: 6 pts</t>
  </si>
  <si>
    <t>A regra de trailing stop deve segir as seguintes diretrizes:_x000D_
_x000D_
* Após realizar a primeira parcial na região dos 70% do movimento, deslocar o stop loss para perto do ponto de entrada original (Avaliar se há algum ponto relevante como VWAP, POC, Ajuste para posicionar o trailing stop)_x000D_
* Após fazer a segunda parcial na região dos 100% quando este não for o alvo final da operação acompanhar o Stopr ATR para posicionar o trailing stop quando este ultrapassar o 100%</t>
  </si>
  <si>
    <t>O manejo das parciais dependerá da quantidade de lotes com que a operação foi aberta._x000D_
_x000D_
* 1 lote: Não haverá parciais. O alvo será o nível de 100% do movimento traçado, mas caso o preço encontre resistência em qualquer ponto, a operação será zerada_x000D_
* 2 lotes: Primeira parcial na região dos 70% do movimento e 2a parcial na região dos 100% do movimento. _x000D_
* Acima de 2 lotes, dividir o lote em 3 parciais, sendo a primeira parcial devendo ser realizada na região dos 70% do movimento medido, a segunda parcial na região do 100% do movimento medido e o 3 parcial será acompanhando o Stop ATR</t>
  </si>
  <si>
    <t>Ativo Padrão</t>
  </si>
  <si>
    <t>Corretora_Ativo</t>
  </si>
  <si>
    <t>Abertura</t>
  </si>
  <si>
    <t>Atualizar movimentação financeira</t>
  </si>
  <si>
    <t>Atualizar movimentação financeira da conta da corretora</t>
  </si>
  <si>
    <t>Baixar nota de corretagem D1</t>
  </si>
  <si>
    <t>Gravar a nota de corretagem do pregão D1 localmente
Pasta: C:\Users\nunes\Dropbox\_Projects\Excel\Journal\Data\Notas de Corretagem</t>
  </si>
  <si>
    <t>Fazer transferência de lucro D1 para conta corrente</t>
  </si>
  <si>
    <t>Programar a transferência do lucro obtido no pregão D1 para a conta corrente</t>
  </si>
  <si>
    <t>Verificar margem garantia</t>
  </si>
  <si>
    <t>Verificar se a margem de garantia está alocada corretamente no portal da corretora</t>
  </si>
  <si>
    <t>Abrir planilha de limite de alta/baixa</t>
  </si>
  <si>
    <t>Abrir a planilha para acompanhamento do limite de alta/baixa dos ativos operados</t>
  </si>
  <si>
    <t>Analisar movimentos do dia anterios</t>
  </si>
  <si>
    <t>Avaliar se os movimentos do dia anterior foram significativos e podem gerar oportunidades caso o ativo abra sem gap de alta/baixa significativo</t>
  </si>
  <si>
    <t>Verificar quantidade padrão de lotes/ativo</t>
  </si>
  <si>
    <t>Verificar nas configurações do ProfitPro a quantidade padrão de lotes configurada.</t>
  </si>
  <si>
    <t>Infraestrutura</t>
  </si>
  <si>
    <t>Verificar link de Internet</t>
  </si>
  <si>
    <t>Verificar status de conexão da rede e links de Internet.
Tarefas
* Rodar ferramenta de análise do roteador.</t>
  </si>
  <si>
    <t>Notícias</t>
  </si>
  <si>
    <t>Avaliar distorção de pares de moedas</t>
  </si>
  <si>
    <t>Verificar pares de moedas:_x000D_
_x000D_
* https://www.koyfin.com_x000D_
* Terminal Bloomberg</t>
  </si>
  <si>
    <t>Verificar calendário econômico</t>
  </si>
  <si>
    <t>Verificar calendário econômico:_x000D_
_x000D_
* https://br.investing.com/economic-calendar/_x000D_
* https://www.teletrader.com/economic-calendar_x000D_
* Terminal Bloomberg</t>
  </si>
  <si>
    <t>Verificar índices internacionais</t>
  </si>
  <si>
    <t>Verificar índices internacionais:_x000D_
_x000D_
* https://br.investing.com/_x000D_
* https://www.teletrader.com/_x000D_
* Terminal Bloomberg</t>
  </si>
  <si>
    <t>Adcionar VWAP Mensal/Semanal</t>
  </si>
  <si>
    <t>Na última semana do mês adicionar a VWAP Mensal no gráfico e a partir da quinta-feira, inserir VWAP Semanal no gráfico</t>
  </si>
  <si>
    <t>Adicionar VWAP Semanal</t>
  </si>
  <si>
    <t>A partir da quinta-feira, inserir VWAP Semanal no gráfico</t>
  </si>
  <si>
    <t>Conferir gerenciamento de risco</t>
  </si>
  <si>
    <t>Ajustar as configurações de Gerenciamento de Risco_x000D_
_x000D_
* Quantidade de perdas consecutivas = 0_x000D_
* Limite de perda diário</t>
  </si>
  <si>
    <t>Exportar configurações</t>
  </si>
  <si>
    <t>Exportar configurações de layoute do ProfitPro para fins de backup</t>
  </si>
  <si>
    <t>Incluir curva de juros no layoute</t>
  </si>
  <si>
    <t>Devido a um bug no ProfitPro a ferramenta Curva de juros não é carregada no layoute, por isso é necessário acessar o menu "Cotações &gt; Curva de Juros" e posicioná-la no Monitor 2.</t>
  </si>
  <si>
    <t>Setar senha de roteamento</t>
  </si>
  <si>
    <t>Traçar suportes e resistências</t>
  </si>
  <si>
    <t>Analisar TPO Profile dentro do range de limite de alta e baixa e atualizar as POCs e VAH D1 e VAL D1_x000D_
_x000D_
Comparar níveis com a ferramenta Análise de Variação do Profit._x000D_
_x000D_
Atualizar a POC D1, VAH D1 e VAL D1 no campo de anotações do SuperDOM.</t>
  </si>
  <si>
    <t>Verificar atualização da plataforma</t>
  </si>
  <si>
    <t>Analisar changelog e validar atualização em ambiente de testes</t>
  </si>
  <si>
    <t>Fechamento</t>
  </si>
  <si>
    <t>Apagar senha da plataforma</t>
  </si>
  <si>
    <t>Tirar senha de roteamento do ProfitPro para impossibilitar o envio de novas ordens</t>
  </si>
  <si>
    <t>Verificar se há ordens abertas na plataforma</t>
  </si>
  <si>
    <t>Verificar se há alguma ordem aberta na janela de 'Lista de ordens' do ProfitPro</t>
  </si>
  <si>
    <t>Teste de inclusão de registro</t>
  </si>
  <si>
    <t>#IdGraficoConfiguracao</t>
  </si>
  <si>
    <t>Gráfico 7N</t>
  </si>
  <si>
    <t>Gráfico 14N</t>
  </si>
  <si>
    <t>Gráfico 28N</t>
  </si>
  <si>
    <t>Gráfico 40N</t>
  </si>
  <si>
    <t>Gráfico 80N</t>
  </si>
  <si>
    <t>#IdPDCondicaoMercado</t>
  </si>
  <si>
    <t>Ratio</t>
  </si>
  <si>
    <t>Cenarios Condicionais</t>
  </si>
  <si>
    <t>Mercado abriu com gap de alta</t>
  </si>
  <si>
    <t>Negativo</t>
  </si>
  <si>
    <t>Mercado abriu com gap de Baixa</t>
  </si>
  <si>
    <t>Mercado em tendência de alta</t>
  </si>
  <si>
    <t>Positivo</t>
  </si>
  <si>
    <t>Pullback em mercado de tendência no DOL/WDO;Pullback em mercado de tendência no WIN</t>
  </si>
  <si>
    <t>Mercado em tendência de baixa</t>
  </si>
  <si>
    <t>Mercado lateralizado (Canal)</t>
  </si>
  <si>
    <t>Neutro</t>
  </si>
  <si>
    <t>Consolidação no meio do movimento</t>
  </si>
  <si>
    <t>Range entre máx e mín &lt; 1 frequência</t>
  </si>
  <si>
    <t>Abertura do mercado (Primeiros 30 minutos de pregão)</t>
  </si>
  <si>
    <t>Presença de player institucional atuante</t>
  </si>
  <si>
    <t>Player institucional atuante consumindo liquidez</t>
  </si>
  <si>
    <t>Player institucional atuante deslocando o preço</t>
  </si>
  <si>
    <t>Há liquidez no Book de Ofertas</t>
  </si>
  <si>
    <t>Book vazio</t>
  </si>
  <si>
    <t>Acumulado da agressão POSITIVO</t>
  </si>
  <si>
    <t>Acumulado da agressão INDEFINIDO</t>
  </si>
  <si>
    <t>Acumulado da agressão NEGATIVO</t>
  </si>
  <si>
    <t>Volume acumulado fazendo ondas COMPRADORAS</t>
  </si>
  <si>
    <t>Volume Acumulado INDEFINIDO</t>
  </si>
  <si>
    <t>Volume acumulado fazendo ondas VENDEDORAS</t>
  </si>
  <si>
    <t>Fluxo direcional COMPRADOR</t>
  </si>
  <si>
    <t>Fluxo direcional INDEFINIDO</t>
  </si>
  <si>
    <t>Fluxo direcional VENDEDOR</t>
  </si>
  <si>
    <t>Rolagem de contrato</t>
  </si>
  <si>
    <t>Retorno de feriado</t>
  </si>
  <si>
    <t>Vencimento de opções</t>
  </si>
  <si>
    <t>Fase Plano de trade</t>
  </si>
  <si>
    <t>Swing Trade</t>
  </si>
  <si>
    <t>Position</t>
  </si>
  <si>
    <t>#IdPDTipoOportunidade</t>
  </si>
  <si>
    <t>Scalping</t>
  </si>
  <si>
    <t>Inversão de fluxo</t>
  </si>
  <si>
    <t>Arbitragem</t>
  </si>
  <si>
    <t>Rompimento</t>
  </si>
  <si>
    <t>Absorção em ZIN</t>
  </si>
  <si>
    <t>#IdPDRiscosPotencial</t>
  </si>
  <si>
    <t>Tipo de risco</t>
  </si>
  <si>
    <t>Alta volatilidade</t>
  </si>
  <si>
    <t>Risco operacional</t>
  </si>
  <si>
    <t>Mercado lateralizado</t>
  </si>
  <si>
    <t>Risco de estratégia</t>
  </si>
  <si>
    <t>Spread "aberto" sem liquidez</t>
  </si>
  <si>
    <t>Spread mini/cheio descolando</t>
  </si>
  <si>
    <t>Book de ofertas sem liquidez (profundidade)</t>
  </si>
  <si>
    <t>Oportunidades surgindo próximo a regiões de briga</t>
  </si>
  <si>
    <t>Indicadores econômicos de alta relevância</t>
  </si>
  <si>
    <t>Volume negociado baixo</t>
  </si>
  <si>
    <t>Internet instável</t>
  </si>
  <si>
    <t>Plataforma instável</t>
  </si>
  <si>
    <t>Volume diminuindo</t>
  </si>
  <si>
    <t>Fluxo direcional invertendo</t>
  </si>
  <si>
    <t>Símbolo</t>
  </si>
  <si>
    <t>R$</t>
  </si>
  <si>
    <t>US$</t>
  </si>
  <si>
    <t>USD #,##0.00</t>
  </si>
  <si>
    <t>Preço médio</t>
  </si>
  <si>
    <t>Preço Médio</t>
  </si>
  <si>
    <t>Senha de roteamento</t>
  </si>
  <si>
    <t>1 Lotes - WDO - Conta Real</t>
  </si>
  <si>
    <t>XP Investimentos</t>
  </si>
  <si>
    <t>x</t>
  </si>
  <si>
    <t>Confiante</t>
  </si>
  <si>
    <t>Bem</t>
  </si>
  <si>
    <t>Abrir planilha de limite de alta/baixa;Verificar link de Internet;Avaliar distorção de pares de moedas;Verificar calendário econômico;Verificar índices internacionais;Adcionar VWAP Mensal/Semanal;Adicionar VWAP Semanal;Conferir gerenciamento de risco;Exportar configurações;Setar senha de roteamento;Traçar suportes e resistências;Verificar atualização da plataforma</t>
  </si>
  <si>
    <t>A entrada deverá ser na região do 50% definida pelo Preço Fibonacci quando houver lote no book permitindo o stop loss estiuilado. _x000D_
_x000D_
Antes de pendurar a ordem, analisar se na região (acima/abaixo) do 50% haja algum suporte ou resistência relevante como VWAP diária, VWAP da tendência, POC, VAL, VAH, Ajuste D1, Fechamento D1 e aguardar o mercado testar este ponto e voltar a aparecer fluxo favorável ao trade. O limite do exagero deve ser próximo ao stop loss._x000D_
_x000D_
Pontos que podem melhorar a probabilidade de sucesso:_x000D_
_x000D_
* Caso o ponto de teste esteja acima do stop loss e eu decidir entrar sem esperar o teste neste ponto, se preparar para deslocar o stop loss para o breakeven assim que o preço andar a favor 3 ou 4 pts_x000D_
* Verificar se há liquidez no book para que o player continuar atuando_x000D_
* Acumulado da Agressão indicando força direcional favorável a oportunidade identificada</t>
  </si>
  <si>
    <t>Anotar indicadores TPO (POC, VAH e VAL)</t>
  </si>
  <si>
    <t>Anotar no Gráfico e no SuperDOM</t>
  </si>
  <si>
    <t>Marco Loureiro</t>
  </si>
  <si>
    <t>https://www.xpi.com.br/</t>
  </si>
  <si>
    <t>https://www.cmcapital.com.br/</t>
  </si>
  <si>
    <t>Compra</t>
  </si>
  <si>
    <t>De acordo com o plano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</si>
</sst>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R$&quot;#,##0.00;\-&quot;R$&quot;#,##0.00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[$-F400]h:mm:ss\ AM/PM"/>
    <numFmt numFmtId="168" formatCode="_(* #,##0.000_);_(* \(#,##0.000\);_(* &quot;-&quot;??_);_(@_)"/>
    <numFmt numFmtId="169" formatCode="mmm"/>
    <numFmt numFmtId="170" formatCode="&quot;R$&quot;\ #,##0.00"/>
    <numFmt numFmtId="171" formatCode="m/d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/>
      <bottom style="thick">
        <color theme="0" tint="-0.14996795556505021"/>
      </bottom>
      <diagonal/>
    </border>
    <border>
      <left/>
      <right/>
      <top/>
      <bottom style="thick">
        <color theme="0" tint="-0.14996795556505021"/>
      </bottom>
      <diagonal/>
    </border>
    <border>
      <left/>
      <right style="medium">
        <color theme="0" tint="-0.34998626667073579"/>
      </right>
      <top/>
      <bottom style="thick">
        <color theme="0" tint="-0.1499679555650502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57">
    <xf numFmtId="0" fontId="0" fillId="0" borderId="0" xfId="0"/>
    <xf numFmtId="0" fontId="2" fillId="0" borderId="0" xfId="0" applyFont="1"/>
    <xf numFmtId="0" fontId="0" fillId="0" borderId="0" xfId="0" applyFont="1"/>
    <xf numFmtId="14" fontId="0" fillId="0" borderId="0" xfId="0" applyNumberFormat="1"/>
    <xf numFmtId="167" fontId="0" fillId="0" borderId="0" xfId="0" applyNumberFormat="1"/>
    <xf numFmtId="165" fontId="0" fillId="0" borderId="0" xfId="2" applyFont="1"/>
    <xf numFmtId="0" fontId="0" fillId="0" borderId="0" xfId="0" applyNumberFormat="1"/>
    <xf numFmtId="0" fontId="0" fillId="2" borderId="1" xfId="0" applyFont="1" applyFill="1" applyBorder="1"/>
    <xf numFmtId="0" fontId="0" fillId="0" borderId="0" xfId="0" applyAlignment="1">
      <alignment wrapText="1"/>
    </xf>
    <xf numFmtId="0" fontId="0" fillId="0" borderId="0" xfId="0" applyBorder="1"/>
    <xf numFmtId="0" fontId="0" fillId="2" borderId="2" xfId="0" applyFont="1" applyFill="1" applyBorder="1"/>
    <xf numFmtId="0" fontId="3" fillId="0" borderId="0" xfId="3"/>
    <xf numFmtId="14" fontId="0" fillId="0" borderId="0" xfId="0" applyNumberFormat="1" applyAlignment="1">
      <alignment horizontal="right"/>
    </xf>
    <xf numFmtId="166" fontId="0" fillId="0" borderId="0" xfId="1" applyFont="1"/>
    <xf numFmtId="168" fontId="0" fillId="0" borderId="0" xfId="1" applyNumberFormat="1" applyFont="1"/>
    <xf numFmtId="0" fontId="0" fillId="0" borderId="0" xfId="0" pivotButton="1"/>
    <xf numFmtId="0" fontId="0" fillId="3" borderId="0" xfId="0" applyFill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0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169" fontId="0" fillId="0" borderId="0" xfId="0" applyNumberFormat="1" applyAlignment="1">
      <alignment horizontal="right"/>
    </xf>
    <xf numFmtId="165" fontId="0" fillId="0" borderId="0" xfId="0" applyNumberFormat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165" fontId="0" fillId="0" borderId="0" xfId="2" applyNumberFormat="1" applyFont="1"/>
    <xf numFmtId="0" fontId="0" fillId="0" borderId="0" xfId="0" applyNumberFormat="1" applyFont="1"/>
    <xf numFmtId="170" fontId="0" fillId="0" borderId="0" xfId="2" applyNumberFormat="1" applyFont="1"/>
    <xf numFmtId="165" fontId="6" fillId="0" borderId="0" xfId="2" applyFont="1"/>
    <xf numFmtId="9" fontId="0" fillId="0" borderId="0" xfId="0" applyNumberFormat="1"/>
    <xf numFmtId="171" fontId="0" fillId="0" borderId="0" xfId="0" applyNumberFormat="1" applyAlignment="1">
      <alignment horizontal="right"/>
    </xf>
    <xf numFmtId="164" fontId="0" fillId="0" borderId="0" xfId="0" applyNumberFormat="1" applyFont="1"/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0" borderId="0" xfId="0" applyFont="1"/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Normal 2" xfId="4" xr:uid="{A4265B4B-6F3F-42C2-9F65-6BB74D84ABAE}"/>
  </cellStyles>
  <dxfs count="52"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1" formatCode="m/d/yyyy"/>
      <alignment horizontal="right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_(* #,##0.000_);_(* \(#,##0.000\);_(* &quot;-&quot;??_);_(@_)"/>
    </dxf>
    <dxf>
      <numFmt numFmtId="0" formatCode="General"/>
    </dxf>
    <dxf>
      <numFmt numFmtId="0" formatCode="General"/>
    </dxf>
    <dxf>
      <font>
        <strike val="0"/>
        <outline val="0"/>
        <shadow val="0"/>
        <u/>
        <vertAlign val="baseline"/>
        <sz val="11"/>
        <color theme="1"/>
        <name val="Calibri"/>
        <family val="2"/>
        <scheme val="minor"/>
      </font>
    </dxf>
    <dxf>
      <numFmt numFmtId="165" formatCode="_(&quot;R$&quot;* #,##0.00_);_(&quot;R$&quot;* \(#,##0.00\);_(&quot;R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70" formatCode="&quot;R$&quot;\ #,##0.00"/>
    </dxf>
    <dxf>
      <numFmt numFmtId="0" formatCode="General"/>
    </dxf>
    <dxf>
      <numFmt numFmtId="167" formatCode="[$-F400]h:mm:ss\ AM/PM"/>
    </dxf>
    <dxf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7" formatCode="[$-F400]h:mm:ss\ AM/PM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9" formatCode="mmm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2" defaultTableStyle="TableStyleMedium2" defaultPivotStyle="PivotStyleLight16">
    <tableStyle name="Estilo Dinâmico Simplificado" table="0" count="3" xr9:uid="{71A04F54-C48B-46A1-967F-3C817AA7472C}">
      <tableStyleElement type="headerRow" dxfId="51"/>
      <tableStyleElement type="totalRow" dxfId="50"/>
      <tableStyleElement type="secondRowStripe" dxfId="49"/>
    </tableStyle>
    <tableStyle name="SlicerStyleLight1 2" pivot="0" table="0" count="4" xr9:uid="{AEC1C190-413F-4DFD-A112-CB3AA366F650}"/>
  </tableStyles>
  <colors>
    <mruColors>
      <color rgb="FF0070C0"/>
    </mruColors>
  </colors>
  <extLst>
    <ext xmlns:x14="http://schemas.microsoft.com/office/spreadsheetml/2009/9/main" uri="{46F421CA-312F-682f-3DD2-61675219B42D}">
      <x14:dxfs count="4">
        <dxf>
          <font>
            <b/>
            <i val="0"/>
            <sz val="8"/>
            <color rgb="FF0070C0"/>
            <name val="Tahoma"/>
            <family val="2"/>
            <scheme val="none"/>
          </font>
          <fill>
            <patternFill>
              <bgColor theme="0" tint="-4.9989318521683403E-2"/>
            </patternFill>
          </fill>
        </dxf>
        <dxf>
          <font>
            <b/>
            <i val="0"/>
            <sz val="8"/>
            <color rgb="FF0070C0"/>
            <name val="Tahoma"/>
            <family val="2"/>
          </font>
          <fill>
            <patternFill>
              <bgColor theme="0" tint="-4.9989318521683403E-2"/>
            </patternFill>
          </fill>
        </dxf>
        <dxf>
          <font>
            <b/>
            <i val="0"/>
            <sz val="8"/>
            <color rgb="FF0070C0"/>
            <name val="Tahoma"/>
            <family val="2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8"/>
            <color rgb="FF0070C0"/>
            <name val="Tahoma"/>
            <family val="2"/>
            <scheme val="none"/>
          </font>
          <fill>
            <patternFill patternType="solid">
              <fgColor theme="4" tint="0.59999389629810485"/>
              <bgColor theme="0" tint="-4.9989318521683403E-2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 2">
        <x14:slicerStyle name="SlicerStyleLight1 2">
          <x14:slicerStyleElements>
            <x14:slicerStyleElement type="selectedItemWithData" dxfId="3"/>
            <x14:slicerStyleElement type="selectedItemWithNoData" dxfId="2"/>
            <x14:slicerStyleElement type="hoveredSelectedItemWith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connections" Target="connections.xml"/><Relationship Id="rId47" Type="http://schemas.openxmlformats.org/officeDocument/2006/relationships/calcChain" Target="calcChain.xml"/><Relationship Id="rId63" Type="http://schemas.openxmlformats.org/officeDocument/2006/relationships/customXml" Target="../customXml/item16.xml"/><Relationship Id="rId68" Type="http://schemas.openxmlformats.org/officeDocument/2006/relationships/customXml" Target="../customXml/item21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3.xml"/><Relationship Id="rId40" Type="http://schemas.microsoft.com/office/2007/relationships/slicerCache" Target="slicerCaches/slicerCache3.xml"/><Relationship Id="rId45" Type="http://schemas.openxmlformats.org/officeDocument/2006/relationships/sheetMetadata" Target="metadata.xml"/><Relationship Id="rId53" Type="http://schemas.openxmlformats.org/officeDocument/2006/relationships/customXml" Target="../customXml/item6.xml"/><Relationship Id="rId58" Type="http://schemas.openxmlformats.org/officeDocument/2006/relationships/customXml" Target="../customXml/item11.xml"/><Relationship Id="rId66" Type="http://schemas.openxmlformats.org/officeDocument/2006/relationships/customXml" Target="../customXml/item19.xml"/><Relationship Id="rId74" Type="http://schemas.openxmlformats.org/officeDocument/2006/relationships/customXml" Target="../customXml/item2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1.xml"/><Relationship Id="rId43" Type="http://schemas.openxmlformats.org/officeDocument/2006/relationships/styles" Target="styles.xml"/><Relationship Id="rId48" Type="http://schemas.openxmlformats.org/officeDocument/2006/relationships/customXml" Target="../customXml/item1.xml"/><Relationship Id="rId56" Type="http://schemas.openxmlformats.org/officeDocument/2006/relationships/customXml" Target="../customXml/item9.xml"/><Relationship Id="rId64" Type="http://schemas.openxmlformats.org/officeDocument/2006/relationships/customXml" Target="../customXml/item17.xml"/><Relationship Id="rId69" Type="http://schemas.openxmlformats.org/officeDocument/2006/relationships/customXml" Target="../customXml/item22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4.xml"/><Relationship Id="rId72" Type="http://schemas.openxmlformats.org/officeDocument/2006/relationships/customXml" Target="../customXml/item2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7/relationships/slicerCache" Target="slicerCaches/slicerCache1.xml"/><Relationship Id="rId46" Type="http://schemas.openxmlformats.org/officeDocument/2006/relationships/powerPivotData" Target="model/item.data"/><Relationship Id="rId59" Type="http://schemas.openxmlformats.org/officeDocument/2006/relationships/customXml" Target="../customXml/item12.xml"/><Relationship Id="rId67" Type="http://schemas.openxmlformats.org/officeDocument/2006/relationships/customXml" Target="../customXml/item20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Relationship Id="rId54" Type="http://schemas.openxmlformats.org/officeDocument/2006/relationships/customXml" Target="../customXml/item7.xml"/><Relationship Id="rId62" Type="http://schemas.openxmlformats.org/officeDocument/2006/relationships/customXml" Target="../customXml/item15.xml"/><Relationship Id="rId70" Type="http://schemas.openxmlformats.org/officeDocument/2006/relationships/customXml" Target="../customXml/item23.xml"/><Relationship Id="rId75" Type="http://schemas.openxmlformats.org/officeDocument/2006/relationships/customXml" Target="../customXml/item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2.xml"/><Relationship Id="rId49" Type="http://schemas.openxmlformats.org/officeDocument/2006/relationships/customXml" Target="../customXml/item2.xml"/><Relationship Id="rId57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52" Type="http://schemas.openxmlformats.org/officeDocument/2006/relationships/customXml" Target="../customXml/item5.xml"/><Relationship Id="rId60" Type="http://schemas.openxmlformats.org/officeDocument/2006/relationships/customXml" Target="../customXml/item13.xml"/><Relationship Id="rId65" Type="http://schemas.openxmlformats.org/officeDocument/2006/relationships/customXml" Target="../customXml/item18.xml"/><Relationship Id="rId73" Type="http://schemas.openxmlformats.org/officeDocument/2006/relationships/customXml" Target="../customXml/item2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07/relationships/slicerCache" Target="slicerCaches/slicerCache2.xml"/><Relationship Id="rId34" Type="http://schemas.openxmlformats.org/officeDocument/2006/relationships/worksheet" Target="worksheets/sheet34.xml"/><Relationship Id="rId50" Type="http://schemas.openxmlformats.org/officeDocument/2006/relationships/customXml" Target="../customXml/item3.xml"/><Relationship Id="rId55" Type="http://schemas.openxmlformats.org/officeDocument/2006/relationships/customXml" Target="../customXml/item8.xml"/><Relationship Id="rId76" Type="http://schemas.openxmlformats.org/officeDocument/2006/relationships/customXml" Target="../customXml/item29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209551</xdr:colOff>
      <xdr:row>0</xdr:row>
      <xdr:rowOff>123823</xdr:rowOff>
    </xdr:from>
    <xdr:to>
      <xdr:col>8</xdr:col>
      <xdr:colOff>257413</xdr:colOff>
      <xdr:row>2</xdr:row>
      <xdr:rowOff>163238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">
              <a:extLst>
                <a:ext uri="{FF2B5EF4-FFF2-40B4-BE49-F238E27FC236}">
                  <a16:creationId xmlns:a16="http://schemas.microsoft.com/office/drawing/2014/main" id="{4BB861D1-BE68-4FD4-ADDA-8D3C9367DC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50405" y="122462"/>
              <a:ext cx="2906688" cy="4041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323851</xdr:colOff>
      <xdr:row>0</xdr:row>
      <xdr:rowOff>104776</xdr:rowOff>
    </xdr:from>
    <xdr:to>
      <xdr:col>8</xdr:col>
      <xdr:colOff>961978</xdr:colOff>
      <xdr:row>2</xdr:row>
      <xdr:rowOff>161877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o">
              <a:extLst>
                <a:ext uri="{FF2B5EF4-FFF2-40B4-BE49-F238E27FC236}">
                  <a16:creationId xmlns:a16="http://schemas.microsoft.com/office/drawing/2014/main" id="{DFB493EA-9B8E-4A37-9D14-23D84D39115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22205" y="106137"/>
              <a:ext cx="642243" cy="4190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257175</xdr:colOff>
      <xdr:row>14</xdr:row>
      <xdr:rowOff>85725</xdr:rowOff>
    </xdr:from>
    <xdr:to>
      <xdr:col>7</xdr:col>
      <xdr:colOff>304797</xdr:colOff>
      <xdr:row>28</xdr:row>
      <xdr:rowOff>117015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Dia Mes">
              <a:extLst>
                <a:ext uri="{FF2B5EF4-FFF2-40B4-BE49-F238E27FC236}">
                  <a16:creationId xmlns:a16="http://schemas.microsoft.com/office/drawing/2014/main" id="{CC3E1C82-D234-4EAB-B45E-B6A9E1F289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a 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02111" y="2618014"/>
              <a:ext cx="1827439" cy="25663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19051</xdr:colOff>
      <xdr:row>6</xdr:row>
      <xdr:rowOff>19047</xdr:rowOff>
    </xdr:from>
    <xdr:to>
      <xdr:col>14</xdr:col>
      <xdr:colOff>314493</xdr:colOff>
      <xdr:row>8</xdr:row>
      <xdr:rowOff>55775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1">
              <a:extLst>
                <a:ext uri="{FF2B5EF4-FFF2-40B4-BE49-F238E27FC236}">
                  <a16:creationId xmlns:a16="http://schemas.microsoft.com/office/drawing/2014/main" id="{D9712B60-9B21-417C-BCFF-17DC0E46130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31137" y="1129390"/>
              <a:ext cx="2902606" cy="4068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378280</xdr:colOff>
      <xdr:row>6</xdr:row>
      <xdr:rowOff>0</xdr:rowOff>
    </xdr:from>
    <xdr:to>
      <xdr:col>15</xdr:col>
      <xdr:colOff>360578</xdr:colOff>
      <xdr:row>8</xdr:row>
      <xdr:rowOff>59857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1">
              <a:extLst>
                <a:ext uri="{FF2B5EF4-FFF2-40B4-BE49-F238E27FC236}">
                  <a16:creationId xmlns:a16="http://schemas.microsoft.com/office/drawing/2014/main" id="{5F2DD4D5-D533-4F48-A38D-E81C0450B1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02937" y="1110343"/>
              <a:ext cx="640883" cy="4299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du Nunes" refreshedDate="44057.709300115741" createdVersion="5" refreshedVersion="6" minRefreshableVersion="3" recordCount="0" supportSubquery="1" supportAdvancedDrill="1" xr:uid="{DCAB4C60-646C-4B79-A6F4-50AF0FB4341F}">
  <cacheSource type="external" connectionId="6"/>
  <cacheFields count="4">
    <cacheField name="[Calendario].[Data].[Data]" caption="Data" numFmtId="0" level="1">
      <sharedItems containsSemiMixedTypes="0" containsNonDate="0" containsDate="1" containsString="0" minDate="2020-06-01T00:00:00" maxDate="2020-07-01T00:00:00" count="30"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</sharedItems>
    </cacheField>
    <cacheField name="[Calendario].[Dia Mes].[Dia Mes]" caption="Dia Mes" numFmtId="0" hierarchy="9" level="1">
      <sharedItems containsSemiMixedTypes="0" containsNonDate="0" containsString="0"/>
    </cacheField>
    <cacheField name="[Calendario].[Mês].[Mês]" caption="Mês" numFmtId="0" hierarchy="3" level="1">
      <sharedItems containsSemiMixedTypes="0" containsNonDate="0" containsString="0"/>
    </cacheField>
    <cacheField name="[Calendario].[Ano].[Ano]" caption="Ano" numFmtId="0" hierarchy="1" level="1">
      <sharedItems containsSemiMixedTypes="0" containsNonDate="0" containsString="0"/>
    </cacheField>
  </cacheFields>
  <cacheHierarchies count="101">
    <cacheHierarchy uniqueName="[Calendario].[Data]" caption="Data" attribute="1" time="1" keyAttribute="1" defaultMemberUniqueName="[Calendario].[Data].[All]" allUniqueName="[Calendario].[Data].[All]" dimensionUniqueName="[Calendario]" displayFolder="" count="2" memberValueDatatype="7" unbalanced="0">
      <fieldsUsage count="2">
        <fieldUsage x="-1"/>
        <fieldUsage x="0"/>
      </fieldsUsage>
    </cacheHierarchy>
    <cacheHierarchy uniqueName="[Calendario].[Ano]" caption="Ano" attribute="1" time="1" defaultMemberUniqueName="[Calendario].[Ano].[All]" allUniqueName="[Calendario].[Ano].[All]" dimensionUniqueName="[Calendario]" displayFolder="" count="2" memberValueDatatype="20" unbalanced="0">
      <fieldsUsage count="2">
        <fieldUsage x="-1"/>
        <fieldUsage x="3"/>
      </fieldsUsage>
    </cacheHierarchy>
    <cacheHierarchy uniqueName="[Calendario].[Mês Extenso]" caption="Mês Extenso" attribute="1" time="1" defaultMemberUniqueName="[Calendario].[Mês Extenso].[All]" allUniqueName="[Calendario].[Mês Extenso].[All]" dimensionUniqueName="[Calendario]" displayFolder="" count="0" memberValueDatatype="130" unbalanced="0"/>
    <cacheHierarchy uniqueName="[Calendario].[Mês]" caption="Mês" attribute="1" time="1" defaultMemberUniqueName="[Calendario].[Mês].[All]" allUniqueName="[Calendario].[Mês].[All]" dimensionUniqueName="[Calendario]" displayFolder="" count="2" memberValueDatatype="130" unbalanced="0">
      <fieldsUsage count="2">
        <fieldUsage x="-1"/>
        <fieldUsage x="2"/>
      </fieldsUsage>
    </cacheHierarchy>
    <cacheHierarchy uniqueName="[Calendario].[Dia da Semana]" caption="Dia da Semana" attribute="1" time="1" defaultMemberUniqueName="[Calendario].[Dia da Semana].[All]" allUniqueName="[Calendario].[Dia da Semana].[All]" dimensionUniqueName="[Calendario]" displayFolder="" count="0" memberValueDatatype="130" unbalanced="0"/>
    <cacheHierarchy uniqueName="[Calendario].[Dia da Semana Abreviado]" caption="Dia da Semana Abreviado" attribute="1" time="1" defaultMemberUniqueName="[Calendario].[Dia da Semana Abreviado].[All]" allUniqueName="[Calendario].[Dia da Semana Abreviado].[All]" dimensionUniqueName="[Calendario]" displayFolder="" count="0" memberValueDatatype="130" unbalanced="0"/>
    <cacheHierarchy uniqueName="[Calendario].[Dia da Semana Nro]" caption="Dia da Semana Nro" attribute="1" time="1" defaultMemberUniqueName="[Calendario].[Dia da Semana Nro].[All]" allUniqueName="[Calendario].[Dia da Semana Nro].[All]" dimensionUniqueName="[Calendario]" displayFolder="" count="0" memberValueDatatype="20" unbalanced="0"/>
    <cacheHierarchy uniqueName="[Calendario].[Mes Nro]" caption="Mes Nro" attribute="1" time="1" defaultMemberUniqueName="[Calendario].[Mes Nro].[All]" allUniqueName="[Calendario].[Mes Nro].[All]" dimensionUniqueName="[Calendario]" displayFolder="" count="0" memberValueDatatype="20" unbalanced="0"/>
    <cacheHierarchy uniqueName="[Calendario].[Ano Mes]" caption="Ano Mes" attribute="1" time="1" defaultMemberUniqueName="[Calendario].[Ano Mes].[All]" allUniqueName="[Calendario].[Ano Mes].[All]" dimensionUniqueName="[Calendario]" displayFolder="" count="0" memberValueDatatype="5" unbalanced="0"/>
    <cacheHierarchy uniqueName="[Calendario].[Dia Mes]" caption="Dia Mes" attribute="1" time="1" defaultMemberUniqueName="[Calendario].[Dia Mes].[All]" allUniqueName="[Calendario].[Dia Mes].[All]" dimensionUniqueName="[Calendario]" displayFolder="" count="2" memberValueDatatype="130" unbalanced="0">
      <fieldsUsage count="2">
        <fieldUsage x="-1"/>
        <fieldUsage x="1"/>
      </fieldsUsage>
    </cacheHierarchy>
    <cacheHierarchy uniqueName="[tbTrades].[IdTrade]" caption="IdTrade" attribute="1" defaultMemberUniqueName="[tbTrades].[IdTrade].[All]" allUniqueName="[tbTrades].[IdTrade].[All]" dimensionUniqueName="[tbTrades]" displayFolder="" count="0" memberValueDatatype="20" unbalanced="0"/>
    <cacheHierarchy uniqueName="[tbTrades].[Treeview]" caption="Treeview" attribute="1" defaultMemberUniqueName="[tbTrades].[Treeview].[All]" allUniqueName="[tbTrades].[Treeview].[All]" dimensionUniqueName="[tbTrades]" displayFolder="" count="0" memberValueDatatype="130" unbalanced="0"/>
    <cacheHierarchy uniqueName="[tbTrades].[Categoria]" caption="Categoria" attribute="1" defaultMemberUniqueName="[tbTrades].[Categoria].[All]" allUniqueName="[tbTrades].[Categoria].[All]" dimensionUniqueName="[tbTrades]" displayFolder="" count="0" memberValueDatatype="130" unbalanced="0"/>
    <cacheHierarchy uniqueName="[tbTrades].[Data Entrada]" caption="Data Entrada" attribute="1" time="1" defaultMemberUniqueName="[tbTrades].[Data Entrada].[All]" allUniqueName="[tbTrades].[Data Entrada].[All]" dimensionUniqueName="[tbTrades]" displayFolder="" count="0" memberValueDatatype="7" unbalanced="0"/>
    <cacheHierarchy uniqueName="[tbTrades].[Hora Entrada]" caption="Hora Entrada" attribute="1" time="1" defaultMemberUniqueName="[tbTrades].[Hora Entrada].[All]" allUniqueName="[tbTrades].[Hora Entrada].[All]" dimensionUniqueName="[tbTrades]" displayFolder="" count="0" memberValueDatatype="7" unbalanced="0"/>
    <cacheHierarchy uniqueName="[tbTrades].[Corretora]" caption="Corretora" attribute="1" defaultMemberUniqueName="[tbTrades].[Corretora].[All]" allUniqueName="[tbTrades].[Corretora].[All]" dimensionUniqueName="[tbTrades]" displayFolder="" count="0" memberValueDatatype="130" unbalanced="0"/>
    <cacheHierarchy uniqueName="[tbTrades].[Ativo]" caption="Ativo" attribute="1" defaultMemberUniqueName="[tbTrades].[Ativo].[All]" allUniqueName="[tbTrades].[Ativo].[All]" dimensionUniqueName="[tbTrades]" displayFolder="" count="0" memberValueDatatype="130" unbalanced="0"/>
    <cacheHierarchy uniqueName="[tbTrades].[Estratégia]" caption="Estratégia" attribute="1" defaultMemberUniqueName="[tbTrades].[Estratégia].[All]" allUniqueName="[tbTrades].[Estratégia].[All]" dimensionUniqueName="[tbTrades]" displayFolder="" count="0" memberValueDatatype="130" unbalanced="0"/>
    <cacheHierarchy uniqueName="[tbTrades].[Tipo Entrada]" caption="Tipo Entrada" attribute="1" defaultMemberUniqueName="[tbTrades].[Tipo Entrada].[All]" allUniqueName="[tbTrades].[Tipo Entrada].[All]" dimensionUniqueName="[tbTrades]" displayFolder="" count="0" memberValueDatatype="130" unbalanced="0"/>
    <cacheHierarchy uniqueName="[tbTrades].[Compra/Venda]" caption="Compra/Venda" attribute="1" defaultMemberUniqueName="[tbTrades].[Compra/Venda].[All]" allUniqueName="[tbTrades].[Compra/Venda].[All]" dimensionUniqueName="[tbTrades]" displayFolder="" count="0" memberValueDatatype="130" unbalanced="0"/>
    <cacheHierarchy uniqueName="[tbTrades].[Preço Entrada]" caption="Preço Entrada" attribute="1" defaultMemberUniqueName="[tbTrades].[Preço Entrada].[All]" allUniqueName="[tbTrades].[Preço Entrada].[All]" dimensionUniqueName="[tbTrades]" displayFolder="" count="0" memberValueDatatype="5" unbalanced="0"/>
    <cacheHierarchy uniqueName="[tbTrades].[Nro Contratos]" caption="Nro Contratos" attribute="1" defaultMemberUniqueName="[tbTrades].[Nro Contratos].[All]" allUniqueName="[tbTrades].[Nro Contratos].[All]" dimensionUniqueName="[tbTrades]" displayFolder="" count="0" memberValueDatatype="20" unbalanced="0"/>
    <cacheHierarchy uniqueName="[tbTrades].[Preço SL]" caption="Preço SL" attribute="1" defaultMemberUniqueName="[tbTrades].[Preço SL].[All]" allUniqueName="[tbTrades].[Preço SL].[All]" dimensionUniqueName="[tbTrades]" displayFolder="" count="0" memberValueDatatype="5" unbalanced="0"/>
    <cacheHierarchy uniqueName="[tbTrades].[Preço TP]" caption="Preço TP" attribute="1" defaultMemberUniqueName="[tbTrades].[Preço TP].[All]" allUniqueName="[tbTrades].[Preço TP].[All]" dimensionUniqueName="[tbTrades]" displayFolder="" count="0" memberValueDatatype="5" unbalanced="0"/>
    <cacheHierarchy uniqueName="[tbTrades].[Motivação Entrada]" caption="Motivação Entrada" attribute="1" defaultMemberUniqueName="[tbTrades].[Motivação Entrada].[All]" allUniqueName="[tbTrades].[Motivação Entrada].[All]" dimensionUniqueName="[tbTrades]" displayFolder="" count="0" memberValueDatatype="130" unbalanced="0"/>
    <cacheHierarchy uniqueName="[tbTrades].[Data Saída]" caption="Data Saída" attribute="1" time="1" defaultMemberUniqueName="[tbTrades].[Data Saída].[All]" allUniqueName="[tbTrades].[Data Saída].[All]" dimensionUniqueName="[tbTrades]" displayFolder="" count="0" memberValueDatatype="7" unbalanced="0"/>
    <cacheHierarchy uniqueName="[tbTrades].[Hora Saída]" caption="Hora Saída" attribute="1" time="1" defaultMemberUniqueName="[tbTrades].[Hora Saída].[All]" allUniqueName="[tbTrades].[Hora Saída].[All]" dimensionUniqueName="[tbTrades]" displayFolder="" count="0" memberValueDatatype="7" unbalanced="0"/>
    <cacheHierarchy uniqueName="[tbTrades].[Preço Saída]" caption="Preço Saída" attribute="1" defaultMemberUniqueName="[tbTrades].[Preço Saída].[All]" allUniqueName="[tbTrades].[Preço Saída].[All]" dimensionUniqueName="[tbTrades]" displayFolder="" count="0" memberValueDatatype="5" unbalanced="0"/>
    <cacheHierarchy uniqueName="[tbTrades].[Pontos]" caption="Pontos" attribute="1" defaultMemberUniqueName="[tbTrades].[Pontos].[All]" allUniqueName="[tbTrades].[Pontos].[All]" dimensionUniqueName="[tbTrades]" displayFolder="" count="0" memberValueDatatype="20" unbalanced="0"/>
    <cacheHierarchy uniqueName="[tbTrades].[Lucro/Prejuízo]" caption="Lucro/Prejuízo" attribute="1" defaultMemberUniqueName="[tbTrades].[Lucro/Prejuízo].[All]" allUniqueName="[tbTrades].[Lucro/Prejuízo].[All]" dimensionUniqueName="[tbTrades]" displayFolder="" count="0" memberValueDatatype="20" unbalanced="0"/>
    <cacheHierarchy uniqueName="[tbTrades].[Margem]" caption="Margem" attribute="1" defaultMemberUniqueName="[tbTrades].[Margem].[All]" allUniqueName="[tbTrades].[Margem].[All]" dimensionUniqueName="[tbTrades]" displayFolder="" count="0" memberValueDatatype="20" unbalanced="0"/>
    <cacheHierarchy uniqueName="[tbTrades].[Custo Corretagem]" caption="Custo Corretagem" attribute="1" defaultMemberUniqueName="[tbTrades].[Custo Corretagem].[All]" allUniqueName="[tbTrades].[Custo Corretagem].[All]" dimensionUniqueName="[tbTrades]" displayFolder="" count="0" memberValueDatatype="5" unbalanced="0"/>
    <cacheHierarchy uniqueName="[tbTrades].[Custo Emolumentos]" caption="Custo Emolumentos" attribute="1" defaultMemberUniqueName="[tbTrades].[Custo Emolumentos].[All]" allUniqueName="[tbTrades].[Custo Emolumentos].[All]" dimensionUniqueName="[tbTrades]" displayFolder="" count="0" memberValueDatatype="5" unbalanced="0"/>
    <cacheHierarchy uniqueName="[tbTrades].[Motivação Saída]" caption="Motivação Saída" attribute="1" defaultMemberUniqueName="[tbTrades].[Motivação Saída].[All]" allUniqueName="[tbTrades].[Motivação Saída].[All]" dimensionUniqueName="[tbTrades]" displayFolder="" count="0" memberValueDatatype="130" unbalanced="0"/>
    <cacheHierarchy uniqueName="[tbTrades].[MEP]" caption="MEP" attribute="1" defaultMemberUniqueName="[tbTrades].[MEP].[All]" allUniqueName="[tbTrades].[MEP].[All]" dimensionUniqueName="[tbTrades]" displayFolder="" count="0" memberValueDatatype="5" unbalanced="0"/>
    <cacheHierarchy uniqueName="[tbTrades].[MEN]" caption="MEN" attribute="1" defaultMemberUniqueName="[tbTrades].[MEN].[All]" allUniqueName="[tbTrades].[MEN].[All]" dimensionUniqueName="[tbTrades]" displayFolder="" count="0" memberValueDatatype="20" unbalanced="0"/>
    <cacheHierarchy uniqueName="[tbTrades].[Tipo Operação]" caption="Tipo Operação" attribute="1" defaultMemberUniqueName="[tbTrades].[Tipo Operação].[All]" allUniqueName="[tbTrades].[Tipo Operação].[All]" dimensionUniqueName="[tbTrades]" displayFolder="" count="0" memberValueDatatype="130" unbalanced="0"/>
    <cacheHierarchy uniqueName="[tbTrades].[Tipo Conta]" caption="Tipo Conta" attribute="1" defaultMemberUniqueName="[tbTrades].[Tipo Conta].[All]" allUniqueName="[tbTrades].[Tipo Conta].[All]" dimensionUniqueName="[tbTrades]" displayFolder="" count="0" memberValueDatatype="130" unbalanced="0"/>
    <cacheHierarchy uniqueName="[tbTrades].[Fez Preço Médio]" caption="Fez Preço Médio" attribute="1" defaultMemberUniqueName="[tbTrades].[Fez Preço Médio].[All]" allUniqueName="[tbTrades].[Fez Preço Médio].[All]" dimensionUniqueName="[tbTrades]" displayFolder="" count="0" memberValueDatatype="11" unbalanced="0"/>
    <cacheHierarchy uniqueName="[tbTrades].[Revisar Trade]" caption="Revisar Trade" attribute="1" defaultMemberUniqueName="[tbTrades].[Revisar Trade].[All]" allUniqueName="[tbTrades].[Revisar Trade].[All]" dimensionUniqueName="[tbTrades]" displayFolder="" count="0" memberValueDatatype="11" unbalanced="0"/>
    <cacheHierarchy uniqueName="[tbTrades].[Trade Mental]" caption="Trade Mental" attribute="1" defaultMemberUniqueName="[tbTrades].[Trade Mental].[All]" allUniqueName="[tbTrades].[Trade Mental].[All]" dimensionUniqueName="[tbTrades]" displayFolder="" count="0" memberValueDatatype="11" unbalanced="0"/>
    <cacheHierarchy uniqueName="[tbTrades].[Fase Plano de Trade]" caption="Fase Plano de Trade" attribute="1" defaultMemberUniqueName="[tbTrades].[Fase Plano de Trade].[All]" allUniqueName="[tbTrades].[Fase Plano de Trade].[All]" dimensionUniqueName="[tbTrades]" displayFolder="" count="0" memberValueDatatype="130" unbalanced="0"/>
    <cacheHierarchy uniqueName="[tbTrades].[Risco Entrada]" caption="Risco Entrada" attribute="1" defaultMemberUniqueName="[tbTrades].[Risco Entrada].[All]" allUniqueName="[tbTrades].[Risco Entrada].[All]" dimensionUniqueName="[tbTrades]" displayFolder="" count="0" memberValueDatatype="130" unbalanced="0"/>
    <cacheHierarchy uniqueName="[tbTrades].[Risco Saída]" caption="Risco Saída" attribute="1" defaultMemberUniqueName="[tbTrades].[Risco Saída].[All]" allUniqueName="[tbTrades].[Risco Saída].[All]" dimensionUniqueName="[tbTrades]" displayFolder="" count="0" memberValueDatatype="130" unbalanced="0"/>
    <cacheHierarchy uniqueName="[tbTrades].[Gestão do trade]" caption="Gestão do trade" attribute="1" defaultMemberUniqueName="[tbTrades].[Gestão do trade].[All]" allUniqueName="[tbTrades].[Gestão do trade].[All]" dimensionUniqueName="[tbTrades]" displayFolder="" count="0" memberValueDatatype="130" unbalanced="0"/>
    <cacheHierarchy uniqueName="[tbTrades].[Imagem #01]" caption="Imagem #01" attribute="1" defaultMemberUniqueName="[tbTrades].[Imagem #01].[All]" allUniqueName="[tbTrades].[Imagem #01].[All]" dimensionUniqueName="[tbTrades]" displayFolder="" count="0" memberValueDatatype="130" unbalanced="0"/>
    <cacheHierarchy uniqueName="[tbTrades].[Imagem #02]" caption="Imagem #02" attribute="1" defaultMemberUniqueName="[tbTrades].[Imagem #02].[All]" allUniqueName="[tbTrades].[Imagem #02].[All]" dimensionUniqueName="[tbTrades]" displayFolder="" count="0" memberValueDatatype="130" unbalanced="0"/>
    <cacheHierarchy uniqueName="[tbTrades].[Observações]" caption="Observações" attribute="1" defaultMemberUniqueName="[tbTrades].[Observações].[All]" allUniqueName="[tbTrades].[Observações].[All]" dimensionUniqueName="[tbTrades]" displayFolder="" count="0" memberValueDatatype="130" unbalanced="0"/>
    <cacheHierarchy uniqueName="[tbTrades].[Trade Revisado]" caption="Trade Revisado" attribute="1" defaultMemberUniqueName="[tbTrades].[Trade Revisado].[All]" allUniqueName="[tbTrades].[Trade Revisado].[All]" dimensionUniqueName="[tbTrades]" displayFolder="" count="0" memberValueDatatype="130" unbalanced="0"/>
    <cacheHierarchy uniqueName="[tbTrades].[Observações Revisão]" caption="Observações Revisão" attribute="1" defaultMemberUniqueName="[tbTrades].[Observações Revisão].[All]" allUniqueName="[tbTrades].[Observações Revisão].[All]" dimensionUniqueName="[tbTrades]" displayFolder="" count="0" memberValueDatatype="130" unbalanced="0"/>
    <cacheHierarchy uniqueName="[tbTrades].[Estado Mental]" caption="Estado Mental" attribute="1" defaultMemberUniqueName="[tbTrades].[Estado Mental].[All]" allUniqueName="[tbTrades].[Estado Mental].[All]" dimensionUniqueName="[tbTrades]" displayFolder="" count="0" memberValueDatatype="130" unbalanced="0"/>
    <cacheHierarchy uniqueName="[tbTrades].[Estado Emocional]" caption="Estado Emocional" attribute="1" defaultMemberUniqueName="[tbTrades].[Estado Emocional].[All]" allUniqueName="[tbTrades].[Estado Emocional].[All]" dimensionUniqueName="[tbTrades]" displayFolder="" count="0" memberValueDatatype="130" unbalanced="0"/>
    <cacheHierarchy uniqueName="[tbTrades].[Deleted]" caption="Deleted" attribute="1" defaultMemberUniqueName="[tbTrades].[Deleted].[All]" allUniqueName="[tbTrades].[Deleted].[All]" dimensionUniqueName="[tbTrades]" displayFolder="" count="0" memberValueDatatype="130" unbalanced="0"/>
    <cacheHierarchy uniqueName="[tbTrades].[Editado]" caption="Editado" attribute="1" defaultMemberUniqueName="[tbTrades].[Editado].[All]" allUniqueName="[tbTrades].[Editado].[All]" dimensionUniqueName="[tbTrades]" displayFolder="" count="0" memberValueDatatype="130" unbalanced="0"/>
    <cacheHierarchy uniqueName="[tbTrades_CondicaoMercado].[IdTrade]" caption="IdTrade" attribute="1" defaultMemberUniqueName="[tbTrades_CondicaoMercado].[IdTrade].[All]" allUniqueName="[tbTrades_CondicaoMercado].[IdTrade].[All]" dimensionUniqueName="[tbTrades_CondicaoMercado]" displayFolder="" count="0" memberValueDatatype="20" unbalanced="0"/>
    <cacheHierarchy uniqueName="[tbTrades_CondicaoMercado].[Treeview]" caption="Treeview" attribute="1" defaultMemberUniqueName="[tbTrades_CondicaoMercado].[Treeview].[All]" allUniqueName="[tbTrades_CondicaoMercado].[Treeview].[All]" dimensionUniqueName="[tbTrades_CondicaoMercado]" displayFolder="" count="0" memberValueDatatype="130" unbalanced="0"/>
    <cacheHierarchy uniqueName="[tbTrades_CondicaoMercado].[Categoria]" caption="Categoria" attribute="1" defaultMemberUniqueName="[tbTrades_CondicaoMercado].[Categoria].[All]" allUniqueName="[tbTrades_CondicaoMercado].[Categoria].[All]" dimensionUniqueName="[tbTrades_CondicaoMercado]" displayFolder="" count="0" memberValueDatatype="130" unbalanced="0"/>
    <cacheHierarchy uniqueName="[tbTrades_CondicaoMercado].[Condição Mercado]" caption="Condição Mercado" attribute="1" defaultMemberUniqueName="[tbTrades_CondicaoMercado].[Condição Mercado].[All]" allUniqueName="[tbTrades_CondicaoMercado].[Condição Mercado].[All]" dimensionUniqueName="[tbTrades_CondicaoMercado]" displayFolder="" count="0" memberValueDatatype="130" unbalanced="0"/>
    <cacheHierarchy uniqueName="[tbTrades_RiscosEmPotencial].[IdTrade]" caption="IdTrade" attribute="1" defaultMemberUniqueName="[tbTrades_RiscosEmPotencial].[IdTrade].[All]" allUniqueName="[tbTrades_RiscosEmPotencial].[IdTrade].[All]" dimensionUniqueName="[tbTrades_RiscosEmPotencial]" displayFolder="" count="0" memberValueDatatype="20" unbalanced="0"/>
    <cacheHierarchy uniqueName="[tbTrades_RiscosEmPotencial].[Treeview]" caption="Treeview" attribute="1" defaultMemberUniqueName="[tbTrades_RiscosEmPotencial].[Treeview].[All]" allUniqueName="[tbTrades_RiscosEmPotencial].[Treeview].[All]" dimensionUniqueName="[tbTrades_RiscosEmPotencial]" displayFolder="" count="0" memberValueDatatype="130" unbalanced="0"/>
    <cacheHierarchy uniqueName="[tbTrades_RiscosEmPotencial].[Categoria]" caption="Categoria" attribute="1" defaultMemberUniqueName="[tbTrades_RiscosEmPotencial].[Categoria].[All]" allUniqueName="[tbTrades_RiscosEmPotencial].[Categoria].[All]" dimensionUniqueName="[tbTrades_RiscosEmPotencial]" displayFolder="" count="0" memberValueDatatype="130" unbalanced="0"/>
    <cacheHierarchy uniqueName="[tbTrades_RiscosEmPotencial].[Riscos em Potencial]" caption="Riscos em Potencial" attribute="1" defaultMemberUniqueName="[tbTrades_RiscosEmPotencial].[Riscos em Potencial].[All]" allUniqueName="[tbTrades_RiscosEmPotencial].[Riscos em Potencial].[All]" dimensionUniqueName="[tbTrades_RiscosEmPotencial]" displayFolder="" count="0" memberValueDatatype="130" unbalanced="0"/>
    <cacheHierarchy uniqueName="[tbTrades_TipoOportunidade].[IdTrade]" caption="IdTrade" attribute="1" defaultMemberUniqueName="[tbTrades_TipoOportunidade].[IdTrade].[All]" allUniqueName="[tbTrades_TipoOportunidade].[IdTrade].[All]" dimensionUniqueName="[tbTrades_TipoOportunidade]" displayFolder="" count="0" memberValueDatatype="20" unbalanced="0"/>
    <cacheHierarchy uniqueName="[tbTrades_TipoOportunidade].[Treeview]" caption="Treeview" attribute="1" defaultMemberUniqueName="[tbTrades_TipoOportunidade].[Treeview].[All]" allUniqueName="[tbTrades_TipoOportunidade].[Treeview].[All]" dimensionUniqueName="[tbTrades_TipoOportunidade]" displayFolder="" count="0" memberValueDatatype="130" unbalanced="0"/>
    <cacheHierarchy uniqueName="[tbTrades_TipoOportunidade].[Categoria]" caption="Categoria" attribute="1" defaultMemberUniqueName="[tbTrades_TipoOportunidade].[Categoria].[All]" allUniqueName="[tbTrades_TipoOportunidade].[Categoria].[All]" dimensionUniqueName="[tbTrades_TipoOportunidade]" displayFolder="" count="0" memberValueDatatype="130" unbalanced="0"/>
    <cacheHierarchy uniqueName="[tbTrades_TipoOportunidade].[Tipo Oportunidade]" caption="Tipo Oportunidade" attribute="1" defaultMemberUniqueName="[tbTrades_TipoOportunidade].[Tipo Oportunidade].[All]" allUniqueName="[tbTrades_TipoOportunidade].[Tipo Oportunidade].[All]" dimensionUniqueName="[tbTrades_TipoOportunidade]" displayFolder="" count="0" memberValueDatatype="130" unbalanced="0"/>
    <cacheHierarchy uniqueName="[Measures].[D_Melhor_Trade]" caption="D_Melhor_Trade" measure="1" displayFolder="" measureGroup="tbTrades" count="0"/>
    <cacheHierarchy uniqueName="[Measures].[D_Pior_Trade]" caption="D_Pior_Trade" measure="1" displayFolder="" measureGroup="tbTrades" count="0"/>
    <cacheHierarchy uniqueName="[Measures].[D_Lucro_Bruto]" caption="D_Lucro_Bruto" measure="1" displayFolder="" measureGroup="tbTrades" count="0"/>
    <cacheHierarchy uniqueName="[Measures].[D_Prejuizo_Bruto]" caption="D_Prejuizo_Bruto" measure="1" displayFolder="" measureGroup="tbTrades" count="0"/>
    <cacheHierarchy uniqueName="[Measures].[D_Lucro_Liquido]" caption="D_Lucro_Liquido" measure="1" displayFolder="" measureGroup="tbTrades" count="0"/>
    <cacheHierarchy uniqueName="[Measures].[D_MEP_Medio]" caption="D_MEP_Medio" measure="1" displayFolder="" measureGroup="tbTrades" count="0"/>
    <cacheHierarchy uniqueName="[Measures].[D_MEN_Medio]" caption="D_MEN_Medio" measure="1" displayFolder="" measureGroup="tbTrades" count="0"/>
    <cacheHierarchy uniqueName="[Measures].[D_Pontos_Medio]" caption="D_Pontos_Medio" measure="1" displayFolder="" measureGroup="tbTrades" count="0"/>
    <cacheHierarchy uniqueName="[Measures].[M_Pontos_Medio]" caption="M_Pontos_Medio" measure="1" displayFolder="" measureGroup="tbTrades" count="0"/>
    <cacheHierarchy uniqueName="[Measures].[M_MEN_Medio]" caption="M_MEN_Medio" measure="1" displayFolder="" measureGroup="tbTrades" count="0"/>
    <cacheHierarchy uniqueName="[Measures].[M_Lucro_Bruto]" caption="M_Lucro_Bruto" measure="1" displayFolder="" measureGroup="tbTrades" count="0"/>
    <cacheHierarchy uniqueName="[Measures].[M_Prejuizo_Bruto]" caption="M_Prejuizo_Bruto" measure="1" displayFolder="" measureGroup="tbTrades" count="0"/>
    <cacheHierarchy uniqueName="[Measures].[M_Lucro_Liquido]" caption="M_Lucro_Liquido" measure="1" displayFolder="" measureGroup="tbTrades" count="0"/>
    <cacheHierarchy uniqueName="[Measures].[A_Pontos_Medio]" caption="A_Pontos_Medio" measure="1" displayFolder="" measureGroup="tbTrades" count="0"/>
    <cacheHierarchy uniqueName="[Measures].[A_MEN_Medio]" caption="A_MEN_Medio" measure="1" displayFolder="" measureGroup="tbTrades" count="0"/>
    <cacheHierarchy uniqueName="[Measures].[A_MEP_Medio]" caption="A_MEP_Medio" measure="1" displayFolder="" measureGroup="tbTrades" count="0"/>
    <cacheHierarchy uniqueName="[Measures].[A_Lucro_Bruto]" caption="A_Lucro_Bruto" measure="1" displayFolder="" measureGroup="tbTrades" count="0"/>
    <cacheHierarchy uniqueName="[Measures].[A_Prejuizo_Bruto]" caption="A_Prejuizo_Bruto" measure="1" displayFolder="" measureGroup="tbTrades" count="0"/>
    <cacheHierarchy uniqueName="[Measures].[A_Lucro_Liquido]" caption="A_Lucro_Liquido" measure="1" displayFolder="" measureGroup="tbTrades" count="0"/>
    <cacheHierarchy uniqueName="[Measures].[D_Qtd_Operacoes]" caption="D_Qtd_Operacoes" measure="1" displayFolder="" measureGroup="tbTrades" count="0"/>
    <cacheHierarchy uniqueName="[Measures].[M_Qtd_Operacoes]" caption="M_Qtd_Operacoes" measure="1" displayFolder="" measureGroup="tbTrades" count="0"/>
    <cacheHierarchy uniqueName="[Measures].[A_Qtd_Operacoes]" caption="A_Qtd_Operacoes" measure="1" displayFolder="" measureGroup="tbTrades" count="0"/>
    <cacheHierarchy uniqueName="[Measures].[D_Ganho_Medio_Por_Operacao]" caption="D_Ganho_Medio_Por_Operacao" measure="1" displayFolder="" measureGroup="tbTrades" count="0"/>
    <cacheHierarchy uniqueName="[Measures].[D_Perda_Media_Por_Operacao]" caption="D_Perda_Media_Por_Operacao" measure="1" displayFolder="" measureGroup="tbTrades" count="0"/>
    <cacheHierarchy uniqueName="[Measures].[M_Ganho_Medio_Por_Operacao]" caption="M_Ganho_Medio_Por_Operacao" measure="1" displayFolder="" measureGroup="tbTrades" count="0"/>
    <cacheHierarchy uniqueName="[Measures].[M_Perda_Media_Por_Operacao]" caption="M_Perda_Media_Por_Operacao" measure="1" displayFolder="" measureGroup="tbTrades" count="0"/>
    <cacheHierarchy uniqueName="[Measures].[M_MEP_Medio]" caption="M_MEP_Medio" measure="1" displayFolder="" measureGroup="tbTrades" count="0"/>
    <cacheHierarchy uniqueName="[Measures].[A_Perda_Media_Por_Operacao]" caption="A_Perda_Media_Por_Operacao" measure="1" displayFolder="" measureGroup="tbTrades" count="0"/>
    <cacheHierarchy uniqueName="[Measures].[A_Ganho_Medio_Por_Operacao]" caption="A_Ganho_Medio_Por_Operacao" measure="1" displayFolder="" measureGroup="tbTrades" count="0"/>
    <cacheHierarchy uniqueName="[Measures].[__XL_Count Calendario]" caption="__XL_Count Calendario" measure="1" displayFolder="" measureGroup="Calendario" count="0" hidden="1"/>
    <cacheHierarchy uniqueName="[Measures].[__XL_Count tbTrades]" caption="__XL_Count tbTrades" measure="1" displayFolder="" measureGroup="tbTrades" count="0" hidden="1"/>
    <cacheHierarchy uniqueName="[Measures].[__XL_Count tbTrades_CondicaoMercado]" caption="__XL_Count tbTrades_CondicaoMercado" measure="1" displayFolder="" measureGroup="tbTrades_CondicaoMercado" count="0" hidden="1"/>
    <cacheHierarchy uniqueName="[Measures].[__XL_Count tbTrades_TipoOportunidade]" caption="__XL_Count tbTrades_TipoOportunidade" measure="1" displayFolder="" measureGroup="tbTrades_TipoOportunidade" count="0" hidden="1"/>
    <cacheHierarchy uniqueName="[Measures].[__XL_Count tbTrades_RiscosEmPotencial]" caption="__XL_Count tbTrades_RiscosEmPotencial" measure="1" displayFolder="" measureGroup="tbTrades_RiscosEmPotencial" count="0" hidden="1"/>
    <cacheHierarchy uniqueName="[Measures].[__Não há medidas definidas]" caption="__Não há medidas definidas" measure="1" displayFolder="" count="0" hidden="1"/>
  </cacheHierarchies>
  <kpis count="0"/>
  <dimensions count="6">
    <dimension name="Calendario" uniqueName="[Calendario]" caption="Calendario"/>
    <dimension measure="1" name="Measures" uniqueName="[Measures]" caption="Measures"/>
    <dimension name="tbTrades" uniqueName="[tbTrades]" caption="tbTrades"/>
    <dimension name="tbTrades_CondicaoMercado" uniqueName="[tbTrades_CondicaoMercado]" caption="tbTrades_CondicaoMercado"/>
    <dimension name="tbTrades_RiscosEmPotencial" uniqueName="[tbTrades_RiscosEmPotencial]" caption="tbTrades_RiscosEmPotencial"/>
    <dimension name="tbTrades_TipoOportunidade" uniqueName="[tbTrades_TipoOportunidade]" caption="tbTrades_TipoOportunidade"/>
  </dimensions>
  <measureGroups count="5">
    <measureGroup name="Calendario" caption="Calendario"/>
    <measureGroup name="tbTrades" caption="tbTrades"/>
    <measureGroup name="tbTrades_CondicaoMercado" caption="tbTrades_CondicaoMercado"/>
    <measureGroup name="tbTrades_RiscosEmPotencial" caption="tbTrades_RiscosEmPotencial"/>
    <measureGroup name="tbTrades_TipoOportunidade" caption="tbTrades_TipoOportunidade"/>
  </measureGroups>
  <maps count="6">
    <map measureGroup="0" dimension="0"/>
    <map measureGroup="1" dimension="0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du Nunes" refreshedDate="44057.709304282405" createdVersion="5" refreshedVersion="6" minRefreshableVersion="3" recordCount="0" supportSubquery="1" supportAdvancedDrill="1" xr:uid="{51787BB7-F9DE-4587-AFD9-FF9C6D07EEEA}">
  <cacheSource type="external" connectionId="6"/>
  <cacheFields count="0"/>
  <cacheHierarchies count="101">
    <cacheHierarchy uniqueName="[Calendario].[Data]" caption="Data" attribute="1" time="1" keyAttribute="1" defaultMemberUniqueName="[Calendario].[Data].[All]" allUniqueName="[Calendario].[Data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0" memberValueDatatype="20" unbalanced="0"/>
    <cacheHierarchy uniqueName="[Calendario].[Mês Extenso]" caption="Mês Extenso" attribute="1" time="1" defaultMemberUniqueName="[Calendario].[Mês Extenso].[All]" allUniqueName="[Calendario].[Mês Extenso].[All]" dimensionUniqueName="[Calendario]" displayFolder="" count="0" memberValueDatatype="130" unbalanced="0"/>
    <cacheHierarchy uniqueName="[Calendario].[Mês]" caption="Mês" attribute="1" time="1" defaultMemberUniqueName="[Calendario].[Mês].[All]" allUniqueName="[Calendario].[Mês].[All]" dimensionUniqueName="[Calendario]" displayFolder="" count="0" memberValueDatatype="130" unbalanced="0"/>
    <cacheHierarchy uniqueName="[Calendario].[Dia da Semana]" caption="Dia da Semana" attribute="1" time="1" defaultMemberUniqueName="[Calendario].[Dia da Semana].[All]" allUniqueName="[Calendario].[Dia da Semana].[All]" dimensionUniqueName="[Calendario]" displayFolder="" count="0" memberValueDatatype="130" unbalanced="0"/>
    <cacheHierarchy uniqueName="[Calendario].[Dia da Semana Abreviado]" caption="Dia da Semana Abreviado" attribute="1" time="1" defaultMemberUniqueName="[Calendario].[Dia da Semana Abreviado].[All]" allUniqueName="[Calendario].[Dia da Semana Abreviado].[All]" dimensionUniqueName="[Calendario]" displayFolder="" count="0" memberValueDatatype="130" unbalanced="0"/>
    <cacheHierarchy uniqueName="[Calendario].[Dia da Semana Nro]" caption="Dia da Semana Nro" attribute="1" time="1" defaultMemberUniqueName="[Calendario].[Dia da Semana Nro].[All]" allUniqueName="[Calendario].[Dia da Semana Nro].[All]" dimensionUniqueName="[Calendario]" displayFolder="" count="0" memberValueDatatype="20" unbalanced="0"/>
    <cacheHierarchy uniqueName="[Calendario].[Mes Nro]" caption="Mes Nro" attribute="1" time="1" defaultMemberUniqueName="[Calendario].[Mes Nro].[All]" allUniqueName="[Calendario].[Mes Nro].[All]" dimensionUniqueName="[Calendario]" displayFolder="" count="0" memberValueDatatype="20" unbalanced="0"/>
    <cacheHierarchy uniqueName="[Calendario].[Ano Mes]" caption="Ano Mes" attribute="1" time="1" defaultMemberUniqueName="[Calendario].[Ano Mes].[All]" allUniqueName="[Calendario].[Ano Mes].[All]" dimensionUniqueName="[Calendario]" displayFolder="" count="0" memberValueDatatype="5" unbalanced="0"/>
    <cacheHierarchy uniqueName="[Calendario].[Dia Mes]" caption="Dia Mes" attribute="1" time="1" defaultMemberUniqueName="[Calendario].[Dia Mes].[All]" allUniqueName="[Calendario].[Dia Mes].[All]" dimensionUniqueName="[Calendario]" displayFolder="" count="0" memberValueDatatype="130" unbalanced="0"/>
    <cacheHierarchy uniqueName="[tbTrades].[IdTrade]" caption="IdTrade" attribute="1" defaultMemberUniqueName="[tbTrades].[IdTrade].[All]" allUniqueName="[tbTrades].[IdTrade].[All]" dimensionUniqueName="[tbTrades]" displayFolder="" count="0" memberValueDatatype="20" unbalanced="0"/>
    <cacheHierarchy uniqueName="[tbTrades].[Treeview]" caption="Treeview" attribute="1" defaultMemberUniqueName="[tbTrades].[Treeview].[All]" allUniqueName="[tbTrades].[Treeview].[All]" dimensionUniqueName="[tbTrades]" displayFolder="" count="0" memberValueDatatype="130" unbalanced="0"/>
    <cacheHierarchy uniqueName="[tbTrades].[Categoria]" caption="Categoria" attribute="1" defaultMemberUniqueName="[tbTrades].[Categoria].[All]" allUniqueName="[tbTrades].[Categoria].[All]" dimensionUniqueName="[tbTrades]" displayFolder="" count="0" memberValueDatatype="130" unbalanced="0"/>
    <cacheHierarchy uniqueName="[tbTrades].[Data Entrada]" caption="Data Entrada" attribute="1" time="1" defaultMemberUniqueName="[tbTrades].[Data Entrada].[All]" allUniqueName="[tbTrades].[Data Entrada].[All]" dimensionUniqueName="[tbTrades]" displayFolder="" count="0" memberValueDatatype="7" unbalanced="0"/>
    <cacheHierarchy uniqueName="[tbTrades].[Hora Entrada]" caption="Hora Entrada" attribute="1" time="1" defaultMemberUniqueName="[tbTrades].[Hora Entrada].[All]" allUniqueName="[tbTrades].[Hora Entrada].[All]" dimensionUniqueName="[tbTrades]" displayFolder="" count="0" memberValueDatatype="7" unbalanced="0"/>
    <cacheHierarchy uniqueName="[tbTrades].[Corretora]" caption="Corretora" attribute="1" defaultMemberUniqueName="[tbTrades].[Corretora].[All]" allUniqueName="[tbTrades].[Corretora].[All]" dimensionUniqueName="[tbTrades]" displayFolder="" count="0" memberValueDatatype="130" unbalanced="0"/>
    <cacheHierarchy uniqueName="[tbTrades].[Ativo]" caption="Ativo" attribute="1" defaultMemberUniqueName="[tbTrades].[Ativo].[All]" allUniqueName="[tbTrades].[Ativo].[All]" dimensionUniqueName="[tbTrades]" displayFolder="" count="0" memberValueDatatype="130" unbalanced="0"/>
    <cacheHierarchy uniqueName="[tbTrades].[Estratégia]" caption="Estratégia" attribute="1" defaultMemberUniqueName="[tbTrades].[Estratégia].[All]" allUniqueName="[tbTrades].[Estratégia].[All]" dimensionUniqueName="[tbTrades]" displayFolder="" count="0" memberValueDatatype="130" unbalanced="0"/>
    <cacheHierarchy uniqueName="[tbTrades].[Tipo Entrada]" caption="Tipo Entrada" attribute="1" defaultMemberUniqueName="[tbTrades].[Tipo Entrada].[All]" allUniqueName="[tbTrades].[Tipo Entrada].[All]" dimensionUniqueName="[tbTrades]" displayFolder="" count="0" memberValueDatatype="130" unbalanced="0"/>
    <cacheHierarchy uniqueName="[tbTrades].[Compra/Venda]" caption="Compra/Venda" attribute="1" defaultMemberUniqueName="[tbTrades].[Compra/Venda].[All]" allUniqueName="[tbTrades].[Compra/Venda].[All]" dimensionUniqueName="[tbTrades]" displayFolder="" count="0" memberValueDatatype="130" unbalanced="0"/>
    <cacheHierarchy uniqueName="[tbTrades].[Preço Entrada]" caption="Preço Entrada" attribute="1" defaultMemberUniqueName="[tbTrades].[Preço Entrada].[All]" allUniqueName="[tbTrades].[Preço Entrada].[All]" dimensionUniqueName="[tbTrades]" displayFolder="" count="0" memberValueDatatype="5" unbalanced="0"/>
    <cacheHierarchy uniqueName="[tbTrades].[Nro Contratos]" caption="Nro Contratos" attribute="1" defaultMemberUniqueName="[tbTrades].[Nro Contratos].[All]" allUniqueName="[tbTrades].[Nro Contratos].[All]" dimensionUniqueName="[tbTrades]" displayFolder="" count="0" memberValueDatatype="20" unbalanced="0"/>
    <cacheHierarchy uniqueName="[tbTrades].[Preço SL]" caption="Preço SL" attribute="1" defaultMemberUniqueName="[tbTrades].[Preço SL].[All]" allUniqueName="[tbTrades].[Preço SL].[All]" dimensionUniqueName="[tbTrades]" displayFolder="" count="0" memberValueDatatype="5" unbalanced="0"/>
    <cacheHierarchy uniqueName="[tbTrades].[Preço TP]" caption="Preço TP" attribute="1" defaultMemberUniqueName="[tbTrades].[Preço TP].[All]" allUniqueName="[tbTrades].[Preço TP].[All]" dimensionUniqueName="[tbTrades]" displayFolder="" count="0" memberValueDatatype="5" unbalanced="0"/>
    <cacheHierarchy uniqueName="[tbTrades].[Motivação Entrada]" caption="Motivação Entrada" attribute="1" defaultMemberUniqueName="[tbTrades].[Motivação Entrada].[All]" allUniqueName="[tbTrades].[Motivação Entrada].[All]" dimensionUniqueName="[tbTrades]" displayFolder="" count="0" memberValueDatatype="130" unbalanced="0"/>
    <cacheHierarchy uniqueName="[tbTrades].[Data Saída]" caption="Data Saída" attribute="1" time="1" defaultMemberUniqueName="[tbTrades].[Data Saída].[All]" allUniqueName="[tbTrades].[Data Saída].[All]" dimensionUniqueName="[tbTrades]" displayFolder="" count="0" memberValueDatatype="7" unbalanced="0"/>
    <cacheHierarchy uniqueName="[tbTrades].[Hora Saída]" caption="Hora Saída" attribute="1" time="1" defaultMemberUniqueName="[tbTrades].[Hora Saída].[All]" allUniqueName="[tbTrades].[Hora Saída].[All]" dimensionUniqueName="[tbTrades]" displayFolder="" count="0" memberValueDatatype="7" unbalanced="0"/>
    <cacheHierarchy uniqueName="[tbTrades].[Preço Saída]" caption="Preço Saída" attribute="1" defaultMemberUniqueName="[tbTrades].[Preço Saída].[All]" allUniqueName="[tbTrades].[Preço Saída].[All]" dimensionUniqueName="[tbTrades]" displayFolder="" count="0" memberValueDatatype="5" unbalanced="0"/>
    <cacheHierarchy uniqueName="[tbTrades].[Pontos]" caption="Pontos" attribute="1" defaultMemberUniqueName="[tbTrades].[Pontos].[All]" allUniqueName="[tbTrades].[Pontos].[All]" dimensionUniqueName="[tbTrades]" displayFolder="" count="0" memberValueDatatype="20" unbalanced="0"/>
    <cacheHierarchy uniqueName="[tbTrades].[Lucro/Prejuízo]" caption="Lucro/Prejuízo" attribute="1" defaultMemberUniqueName="[tbTrades].[Lucro/Prejuízo].[All]" allUniqueName="[tbTrades].[Lucro/Prejuízo].[All]" dimensionUniqueName="[tbTrades]" displayFolder="" count="0" memberValueDatatype="20" unbalanced="0"/>
    <cacheHierarchy uniqueName="[tbTrades].[Margem]" caption="Margem" attribute="1" defaultMemberUniqueName="[tbTrades].[Margem].[All]" allUniqueName="[tbTrades].[Margem].[All]" dimensionUniqueName="[tbTrades]" displayFolder="" count="0" memberValueDatatype="20" unbalanced="0"/>
    <cacheHierarchy uniqueName="[tbTrades].[Custo Corretagem]" caption="Custo Corretagem" attribute="1" defaultMemberUniqueName="[tbTrades].[Custo Corretagem].[All]" allUniqueName="[tbTrades].[Custo Corretagem].[All]" dimensionUniqueName="[tbTrades]" displayFolder="" count="0" memberValueDatatype="5" unbalanced="0"/>
    <cacheHierarchy uniqueName="[tbTrades].[Custo Emolumentos]" caption="Custo Emolumentos" attribute="1" defaultMemberUniqueName="[tbTrades].[Custo Emolumentos].[All]" allUniqueName="[tbTrades].[Custo Emolumentos].[All]" dimensionUniqueName="[tbTrades]" displayFolder="" count="0" memberValueDatatype="5" unbalanced="0"/>
    <cacheHierarchy uniqueName="[tbTrades].[Motivação Saída]" caption="Motivação Saída" attribute="1" defaultMemberUniqueName="[tbTrades].[Motivação Saída].[All]" allUniqueName="[tbTrades].[Motivação Saída].[All]" dimensionUniqueName="[tbTrades]" displayFolder="" count="0" memberValueDatatype="130" unbalanced="0"/>
    <cacheHierarchy uniqueName="[tbTrades].[MEP]" caption="MEP" attribute="1" defaultMemberUniqueName="[tbTrades].[MEP].[All]" allUniqueName="[tbTrades].[MEP].[All]" dimensionUniqueName="[tbTrades]" displayFolder="" count="0" memberValueDatatype="5" unbalanced="0"/>
    <cacheHierarchy uniqueName="[tbTrades].[MEN]" caption="MEN" attribute="1" defaultMemberUniqueName="[tbTrades].[MEN].[All]" allUniqueName="[tbTrades].[MEN].[All]" dimensionUniqueName="[tbTrades]" displayFolder="" count="0" memberValueDatatype="20" unbalanced="0"/>
    <cacheHierarchy uniqueName="[tbTrades].[Tipo Operação]" caption="Tipo Operação" attribute="1" defaultMemberUniqueName="[tbTrades].[Tipo Operação].[All]" allUniqueName="[tbTrades].[Tipo Operação].[All]" dimensionUniqueName="[tbTrades]" displayFolder="" count="0" memberValueDatatype="130" unbalanced="0"/>
    <cacheHierarchy uniqueName="[tbTrades].[Tipo Conta]" caption="Tipo Conta" attribute="1" defaultMemberUniqueName="[tbTrades].[Tipo Conta].[All]" allUniqueName="[tbTrades].[Tipo Conta].[All]" dimensionUniqueName="[tbTrades]" displayFolder="" count="0" memberValueDatatype="130" unbalanced="0"/>
    <cacheHierarchy uniqueName="[tbTrades].[Fez Preço Médio]" caption="Fez Preço Médio" attribute="1" defaultMemberUniqueName="[tbTrades].[Fez Preço Médio].[All]" allUniqueName="[tbTrades].[Fez Preço Médio].[All]" dimensionUniqueName="[tbTrades]" displayFolder="" count="0" memberValueDatatype="11" unbalanced="0"/>
    <cacheHierarchy uniqueName="[tbTrades].[Revisar Trade]" caption="Revisar Trade" attribute="1" defaultMemberUniqueName="[tbTrades].[Revisar Trade].[All]" allUniqueName="[tbTrades].[Revisar Trade].[All]" dimensionUniqueName="[tbTrades]" displayFolder="" count="0" memberValueDatatype="11" unbalanced="0"/>
    <cacheHierarchy uniqueName="[tbTrades].[Trade Mental]" caption="Trade Mental" attribute="1" defaultMemberUniqueName="[tbTrades].[Trade Mental].[All]" allUniqueName="[tbTrades].[Trade Mental].[All]" dimensionUniqueName="[tbTrades]" displayFolder="" count="0" memberValueDatatype="11" unbalanced="0"/>
    <cacheHierarchy uniqueName="[tbTrades].[Fase Plano de Trade]" caption="Fase Plano de Trade" attribute="1" defaultMemberUniqueName="[tbTrades].[Fase Plano de Trade].[All]" allUniqueName="[tbTrades].[Fase Plano de Trade].[All]" dimensionUniqueName="[tbTrades]" displayFolder="" count="0" memberValueDatatype="130" unbalanced="0"/>
    <cacheHierarchy uniqueName="[tbTrades].[Risco Entrada]" caption="Risco Entrada" attribute="1" defaultMemberUniqueName="[tbTrades].[Risco Entrada].[All]" allUniqueName="[tbTrades].[Risco Entrada].[All]" dimensionUniqueName="[tbTrades]" displayFolder="" count="0" memberValueDatatype="130" unbalanced="0"/>
    <cacheHierarchy uniqueName="[tbTrades].[Risco Saída]" caption="Risco Saída" attribute="1" defaultMemberUniqueName="[tbTrades].[Risco Saída].[All]" allUniqueName="[tbTrades].[Risco Saída].[All]" dimensionUniqueName="[tbTrades]" displayFolder="" count="0" memberValueDatatype="130" unbalanced="0"/>
    <cacheHierarchy uniqueName="[tbTrades].[Gestão do trade]" caption="Gestão do trade" attribute="1" defaultMemberUniqueName="[tbTrades].[Gestão do trade].[All]" allUniqueName="[tbTrades].[Gestão do trade].[All]" dimensionUniqueName="[tbTrades]" displayFolder="" count="0" memberValueDatatype="130" unbalanced="0"/>
    <cacheHierarchy uniqueName="[tbTrades].[Imagem #01]" caption="Imagem #01" attribute="1" defaultMemberUniqueName="[tbTrades].[Imagem #01].[All]" allUniqueName="[tbTrades].[Imagem #01].[All]" dimensionUniqueName="[tbTrades]" displayFolder="" count="0" memberValueDatatype="130" unbalanced="0"/>
    <cacheHierarchy uniqueName="[tbTrades].[Imagem #02]" caption="Imagem #02" attribute="1" defaultMemberUniqueName="[tbTrades].[Imagem #02].[All]" allUniqueName="[tbTrades].[Imagem #02].[All]" dimensionUniqueName="[tbTrades]" displayFolder="" count="0" memberValueDatatype="130" unbalanced="0"/>
    <cacheHierarchy uniqueName="[tbTrades].[Observações]" caption="Observações" attribute="1" defaultMemberUniqueName="[tbTrades].[Observações].[All]" allUniqueName="[tbTrades].[Observações].[All]" dimensionUniqueName="[tbTrades]" displayFolder="" count="0" memberValueDatatype="130" unbalanced="0"/>
    <cacheHierarchy uniqueName="[tbTrades].[Trade Revisado]" caption="Trade Revisado" attribute="1" defaultMemberUniqueName="[tbTrades].[Trade Revisado].[All]" allUniqueName="[tbTrades].[Trade Revisado].[All]" dimensionUniqueName="[tbTrades]" displayFolder="" count="0" memberValueDatatype="130" unbalanced="0"/>
    <cacheHierarchy uniqueName="[tbTrades].[Observações Revisão]" caption="Observações Revisão" attribute="1" defaultMemberUniqueName="[tbTrades].[Observações Revisão].[All]" allUniqueName="[tbTrades].[Observações Revisão].[All]" dimensionUniqueName="[tbTrades]" displayFolder="" count="0" memberValueDatatype="130" unbalanced="0"/>
    <cacheHierarchy uniqueName="[tbTrades].[Estado Mental]" caption="Estado Mental" attribute="1" defaultMemberUniqueName="[tbTrades].[Estado Mental].[All]" allUniqueName="[tbTrades].[Estado Mental].[All]" dimensionUniqueName="[tbTrades]" displayFolder="" count="0" memberValueDatatype="130" unbalanced="0"/>
    <cacheHierarchy uniqueName="[tbTrades].[Estado Emocional]" caption="Estado Emocional" attribute="1" defaultMemberUniqueName="[tbTrades].[Estado Emocional].[All]" allUniqueName="[tbTrades].[Estado Emocional].[All]" dimensionUniqueName="[tbTrades]" displayFolder="" count="0" memberValueDatatype="130" unbalanced="0"/>
    <cacheHierarchy uniqueName="[tbTrades].[Deleted]" caption="Deleted" attribute="1" defaultMemberUniqueName="[tbTrades].[Deleted].[All]" allUniqueName="[tbTrades].[Deleted].[All]" dimensionUniqueName="[tbTrades]" displayFolder="" count="0" memberValueDatatype="130" unbalanced="0"/>
    <cacheHierarchy uniqueName="[tbTrades].[Editado]" caption="Editado" attribute="1" defaultMemberUniqueName="[tbTrades].[Editado].[All]" allUniqueName="[tbTrades].[Editado].[All]" dimensionUniqueName="[tbTrades]" displayFolder="" count="0" memberValueDatatype="130" unbalanced="0"/>
    <cacheHierarchy uniqueName="[tbTrades_CondicaoMercado].[IdTrade]" caption="IdTrade" attribute="1" defaultMemberUniqueName="[tbTrades_CondicaoMercado].[IdTrade].[All]" allUniqueName="[tbTrades_CondicaoMercado].[IdTrade].[All]" dimensionUniqueName="[tbTrades_CondicaoMercado]" displayFolder="" count="0" memberValueDatatype="20" unbalanced="0"/>
    <cacheHierarchy uniqueName="[tbTrades_CondicaoMercado].[Treeview]" caption="Treeview" attribute="1" defaultMemberUniqueName="[tbTrades_CondicaoMercado].[Treeview].[All]" allUniqueName="[tbTrades_CondicaoMercado].[Treeview].[All]" dimensionUniqueName="[tbTrades_CondicaoMercado]" displayFolder="" count="0" memberValueDatatype="130" unbalanced="0"/>
    <cacheHierarchy uniqueName="[tbTrades_CondicaoMercado].[Categoria]" caption="Categoria" attribute="1" defaultMemberUniqueName="[tbTrades_CondicaoMercado].[Categoria].[All]" allUniqueName="[tbTrades_CondicaoMercado].[Categoria].[All]" dimensionUniqueName="[tbTrades_CondicaoMercado]" displayFolder="" count="0" memberValueDatatype="130" unbalanced="0"/>
    <cacheHierarchy uniqueName="[tbTrades_CondicaoMercado].[Condição Mercado]" caption="Condição Mercado" attribute="1" defaultMemberUniqueName="[tbTrades_CondicaoMercado].[Condição Mercado].[All]" allUniqueName="[tbTrades_CondicaoMercado].[Condição Mercado].[All]" dimensionUniqueName="[tbTrades_CondicaoMercado]" displayFolder="" count="0" memberValueDatatype="130" unbalanced="0"/>
    <cacheHierarchy uniqueName="[tbTrades_RiscosEmPotencial].[IdTrade]" caption="IdTrade" attribute="1" defaultMemberUniqueName="[tbTrades_RiscosEmPotencial].[IdTrade].[All]" allUniqueName="[tbTrades_RiscosEmPotencial].[IdTrade].[All]" dimensionUniqueName="[tbTrades_RiscosEmPotencial]" displayFolder="" count="0" memberValueDatatype="20" unbalanced="0"/>
    <cacheHierarchy uniqueName="[tbTrades_RiscosEmPotencial].[Treeview]" caption="Treeview" attribute="1" defaultMemberUniqueName="[tbTrades_RiscosEmPotencial].[Treeview].[All]" allUniqueName="[tbTrades_RiscosEmPotencial].[Treeview].[All]" dimensionUniqueName="[tbTrades_RiscosEmPotencial]" displayFolder="" count="0" memberValueDatatype="130" unbalanced="0"/>
    <cacheHierarchy uniqueName="[tbTrades_RiscosEmPotencial].[Categoria]" caption="Categoria" attribute="1" defaultMemberUniqueName="[tbTrades_RiscosEmPotencial].[Categoria].[All]" allUniqueName="[tbTrades_RiscosEmPotencial].[Categoria].[All]" dimensionUniqueName="[tbTrades_RiscosEmPotencial]" displayFolder="" count="0" memberValueDatatype="130" unbalanced="0"/>
    <cacheHierarchy uniqueName="[tbTrades_RiscosEmPotencial].[Riscos em Potencial]" caption="Riscos em Potencial" attribute="1" defaultMemberUniqueName="[tbTrades_RiscosEmPotencial].[Riscos em Potencial].[All]" allUniqueName="[tbTrades_RiscosEmPotencial].[Riscos em Potencial].[All]" dimensionUniqueName="[tbTrades_RiscosEmPotencial]" displayFolder="" count="0" memberValueDatatype="130" unbalanced="0"/>
    <cacheHierarchy uniqueName="[tbTrades_TipoOportunidade].[IdTrade]" caption="IdTrade" attribute="1" defaultMemberUniqueName="[tbTrades_TipoOportunidade].[IdTrade].[All]" allUniqueName="[tbTrades_TipoOportunidade].[IdTrade].[All]" dimensionUniqueName="[tbTrades_TipoOportunidade]" displayFolder="" count="0" memberValueDatatype="20" unbalanced="0"/>
    <cacheHierarchy uniqueName="[tbTrades_TipoOportunidade].[Treeview]" caption="Treeview" attribute="1" defaultMemberUniqueName="[tbTrades_TipoOportunidade].[Treeview].[All]" allUniqueName="[tbTrades_TipoOportunidade].[Treeview].[All]" dimensionUniqueName="[tbTrades_TipoOportunidade]" displayFolder="" count="0" memberValueDatatype="130" unbalanced="0"/>
    <cacheHierarchy uniqueName="[tbTrades_TipoOportunidade].[Categoria]" caption="Categoria" attribute="1" defaultMemberUniqueName="[tbTrades_TipoOportunidade].[Categoria].[All]" allUniqueName="[tbTrades_TipoOportunidade].[Categoria].[All]" dimensionUniqueName="[tbTrades_TipoOportunidade]" displayFolder="" count="0" memberValueDatatype="130" unbalanced="0"/>
    <cacheHierarchy uniqueName="[tbTrades_TipoOportunidade].[Tipo Oportunidade]" caption="Tipo Oportunidade" attribute="1" defaultMemberUniqueName="[tbTrades_TipoOportunidade].[Tipo Oportunidade].[All]" allUniqueName="[tbTrades_TipoOportunidade].[Tipo Oportunidade].[All]" dimensionUniqueName="[tbTrades_TipoOportunidade]" displayFolder="" count="0" memberValueDatatype="130" unbalanced="0"/>
    <cacheHierarchy uniqueName="[Measures].[D_Melhor_Trade]" caption="D_Melhor_Trade" measure="1" displayFolder="" measureGroup="tbTrades" count="0"/>
    <cacheHierarchy uniqueName="[Measures].[D_Pior_Trade]" caption="D_Pior_Trade" measure="1" displayFolder="" measureGroup="tbTrades" count="0"/>
    <cacheHierarchy uniqueName="[Measures].[D_Lucro_Bruto]" caption="D_Lucro_Bruto" measure="1" displayFolder="" measureGroup="tbTrades" count="0"/>
    <cacheHierarchy uniqueName="[Measures].[D_Prejuizo_Bruto]" caption="D_Prejuizo_Bruto" measure="1" displayFolder="" measureGroup="tbTrades" count="0"/>
    <cacheHierarchy uniqueName="[Measures].[D_Lucro_Liquido]" caption="D_Lucro_Liquido" measure="1" displayFolder="" measureGroup="tbTrades" count="0"/>
    <cacheHierarchy uniqueName="[Measures].[D_MEP_Medio]" caption="D_MEP_Medio" measure="1" displayFolder="" measureGroup="tbTrades" count="0"/>
    <cacheHierarchy uniqueName="[Measures].[D_MEN_Medio]" caption="D_MEN_Medio" measure="1" displayFolder="" measureGroup="tbTrades" count="0"/>
    <cacheHierarchy uniqueName="[Measures].[D_Pontos_Medio]" caption="D_Pontos_Medio" measure="1" displayFolder="" measureGroup="tbTrades" count="0"/>
    <cacheHierarchy uniqueName="[Measures].[M_Pontos_Medio]" caption="M_Pontos_Medio" measure="1" displayFolder="" measureGroup="tbTrades" count="0"/>
    <cacheHierarchy uniqueName="[Measures].[M_MEN_Medio]" caption="M_MEN_Medio" measure="1" displayFolder="" measureGroup="tbTrades" count="0"/>
    <cacheHierarchy uniqueName="[Measures].[M_Lucro_Bruto]" caption="M_Lucro_Bruto" measure="1" displayFolder="" measureGroup="tbTrades" count="0"/>
    <cacheHierarchy uniqueName="[Measures].[M_Prejuizo_Bruto]" caption="M_Prejuizo_Bruto" measure="1" displayFolder="" measureGroup="tbTrades" count="0"/>
    <cacheHierarchy uniqueName="[Measures].[M_Lucro_Liquido]" caption="M_Lucro_Liquido" measure="1" displayFolder="" measureGroup="tbTrades" count="0"/>
    <cacheHierarchy uniqueName="[Measures].[A_Pontos_Medio]" caption="A_Pontos_Medio" measure="1" displayFolder="" measureGroup="tbTrades" count="0"/>
    <cacheHierarchy uniqueName="[Measures].[A_MEN_Medio]" caption="A_MEN_Medio" measure="1" displayFolder="" measureGroup="tbTrades" count="0"/>
    <cacheHierarchy uniqueName="[Measures].[A_MEP_Medio]" caption="A_MEP_Medio" measure="1" displayFolder="" measureGroup="tbTrades" count="0"/>
    <cacheHierarchy uniqueName="[Measures].[A_Lucro_Bruto]" caption="A_Lucro_Bruto" measure="1" displayFolder="" measureGroup="tbTrades" count="0"/>
    <cacheHierarchy uniqueName="[Measures].[A_Prejuizo_Bruto]" caption="A_Prejuizo_Bruto" measure="1" displayFolder="" measureGroup="tbTrades" count="0"/>
    <cacheHierarchy uniqueName="[Measures].[A_Lucro_Liquido]" caption="A_Lucro_Liquido" measure="1" displayFolder="" measureGroup="tbTrades" count="0"/>
    <cacheHierarchy uniqueName="[Measures].[D_Qtd_Operacoes]" caption="D_Qtd_Operacoes" measure="1" displayFolder="" measureGroup="tbTrades" count="0"/>
    <cacheHierarchy uniqueName="[Measures].[M_Qtd_Operacoes]" caption="M_Qtd_Operacoes" measure="1" displayFolder="" measureGroup="tbTrades" count="0"/>
    <cacheHierarchy uniqueName="[Measures].[A_Qtd_Operacoes]" caption="A_Qtd_Operacoes" measure="1" displayFolder="" measureGroup="tbTrades" count="0"/>
    <cacheHierarchy uniqueName="[Measures].[D_Ganho_Medio_Por_Operacao]" caption="D_Ganho_Medio_Por_Operacao" measure="1" displayFolder="" measureGroup="tbTrades" count="0"/>
    <cacheHierarchy uniqueName="[Measures].[D_Perda_Media_Por_Operacao]" caption="D_Perda_Media_Por_Operacao" measure="1" displayFolder="" measureGroup="tbTrades" count="0"/>
    <cacheHierarchy uniqueName="[Measures].[M_Ganho_Medio_Por_Operacao]" caption="M_Ganho_Medio_Por_Operacao" measure="1" displayFolder="" measureGroup="tbTrades" count="0"/>
    <cacheHierarchy uniqueName="[Measures].[M_Perda_Media_Por_Operacao]" caption="M_Perda_Media_Por_Operacao" measure="1" displayFolder="" measureGroup="tbTrades" count="0"/>
    <cacheHierarchy uniqueName="[Measures].[M_MEP_Medio]" caption="M_MEP_Medio" measure="1" displayFolder="" measureGroup="tbTrades" count="0"/>
    <cacheHierarchy uniqueName="[Measures].[A_Perda_Media_Por_Operacao]" caption="A_Perda_Media_Por_Operacao" measure="1" displayFolder="" measureGroup="tbTrades" count="0"/>
    <cacheHierarchy uniqueName="[Measures].[A_Ganho_Medio_Por_Operacao]" caption="A_Ganho_Medio_Por_Operacao" measure="1" displayFolder="" measureGroup="tbTrades" count="0"/>
    <cacheHierarchy uniqueName="[Measures].[__XL_Count Calendario]" caption="__XL_Count Calendario" measure="1" displayFolder="" measureGroup="Calendario" count="0" hidden="1"/>
    <cacheHierarchy uniqueName="[Measures].[__XL_Count tbTrades]" caption="__XL_Count tbTrades" measure="1" displayFolder="" measureGroup="tbTrades" count="0" hidden="1"/>
    <cacheHierarchy uniqueName="[Measures].[__XL_Count tbTrades_CondicaoMercado]" caption="__XL_Count tbTrades_CondicaoMercado" measure="1" displayFolder="" measureGroup="tbTrades_CondicaoMercado" count="0" hidden="1"/>
    <cacheHierarchy uniqueName="[Measures].[__XL_Count tbTrades_TipoOportunidade]" caption="__XL_Count tbTrades_TipoOportunidade" measure="1" displayFolder="" measureGroup="tbTrades_TipoOportunidade" count="0" hidden="1"/>
    <cacheHierarchy uniqueName="[Measures].[__XL_Count tbTrades_RiscosEmPotencial]" caption="__XL_Count tbTrades_RiscosEmPotencial" measure="1" displayFolder="" measureGroup="tbTrades_RiscosEmPotencial" count="0" hidden="1"/>
    <cacheHierarchy uniqueName="[Measures].[__Não há medidas definidas]" caption="__Não há medidas definidas" measure="1" displayFolder="" count="0" hidden="1"/>
  </cacheHierarchies>
  <kpis count="0"/>
  <dimensions count="6">
    <dimension name="Calendario" uniqueName="[Calendario]" caption="Calendario"/>
    <dimension measure="1" name="Measures" uniqueName="[Measures]" caption="Measures"/>
    <dimension name="tbTrades" uniqueName="[tbTrades]" caption="tbTrades"/>
    <dimension name="tbTrades_CondicaoMercado" uniqueName="[tbTrades_CondicaoMercado]" caption="tbTrades_CondicaoMercado"/>
    <dimension name="tbTrades_RiscosEmPotencial" uniqueName="[tbTrades_RiscosEmPotencial]" caption="tbTrades_RiscosEmPotencial"/>
    <dimension name="tbTrades_TipoOportunidade" uniqueName="[tbTrades_TipoOportunidade]" caption="tbTrades_TipoOportunidade"/>
  </dimensions>
  <measureGroups count="5">
    <measureGroup name="Calendario" caption="Calendario"/>
    <measureGroup name="tbTrades" caption="tbTrades"/>
    <measureGroup name="tbTrades_CondicaoMercado" caption="tbTrades_CondicaoMercado"/>
    <measureGroup name="tbTrades_RiscosEmPotencial" caption="tbTrades_RiscosEmPotencial"/>
    <measureGroup name="tbTrades_TipoOportunidade" caption="tbTrades_TipoOportunidade"/>
  </measureGroups>
  <maps count="6">
    <map measureGroup="0" dimension="0"/>
    <map measureGroup="1" dimension="0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du Nunes" refreshedDate="44057.709298263886" createdVersion="3" refreshedVersion="6" minRefreshableVersion="3" recordCount="0" supportSubquery="1" supportAdvancedDrill="1" xr:uid="{EF9A2CC5-6F42-4731-BF35-22961318B24A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01">
    <cacheHierarchy uniqueName="[Calendario].[Data]" caption="Data" attribute="1" time="1" keyAttribute="1" defaultMemberUniqueName="[Calendario].[Data].[All]" allUniqueName="[Calendario].[Data].[All]" dimensionUniqueName="[Calendario]" displayFolder="" count="0" memberValueDatatype="7" unbalanced="0"/>
    <cacheHierarchy uniqueName="[Calendario].[Ano]" caption="Ano" attribute="1" time="1" defaultMemberUniqueName="[Calendario].[Ano].[All]" allUniqueName="[Calendario].[Ano].[All]" dimensionUniqueName="[Calendario]" displayFolder="" count="2" memberValueDatatype="20" unbalanced="0"/>
    <cacheHierarchy uniqueName="[Calendario].[Mês Extenso]" caption="Mês Extenso" attribute="1" time="1" defaultMemberUniqueName="[Calendario].[Mês Extenso].[All]" allUniqueName="[Calendario].[Mês Extenso].[All]" dimensionUniqueName="[Calendario]" displayFolder="" count="0" memberValueDatatype="130" unbalanced="0"/>
    <cacheHierarchy uniqueName="[Calendario].[Mês]" caption="Mês" attribute="1" time="1" defaultMemberUniqueName="[Calendario].[Mês].[All]" allUniqueName="[Calendario].[Mês].[All]" dimensionUniqueName="[Calendario]" displayFolder="" count="2" memberValueDatatype="130" unbalanced="0"/>
    <cacheHierarchy uniqueName="[Calendario].[Dia da Semana]" caption="Dia da Semana" attribute="1" time="1" defaultMemberUniqueName="[Calendario].[Dia da Semana].[All]" allUniqueName="[Calendario].[Dia da Semana].[All]" dimensionUniqueName="[Calendario]" displayFolder="" count="0" memberValueDatatype="130" unbalanced="0"/>
    <cacheHierarchy uniqueName="[Calendario].[Dia da Semana Abreviado]" caption="Dia da Semana Abreviado" attribute="1" time="1" defaultMemberUniqueName="[Calendario].[Dia da Semana Abreviado].[All]" allUniqueName="[Calendario].[Dia da Semana Abreviado].[All]" dimensionUniqueName="[Calendario]" displayFolder="" count="0" memberValueDatatype="130" unbalanced="0"/>
    <cacheHierarchy uniqueName="[Calendario].[Dia da Semana Nro]" caption="Dia da Semana Nro" attribute="1" time="1" defaultMemberUniqueName="[Calendario].[Dia da Semana Nro].[All]" allUniqueName="[Calendario].[Dia da Semana Nro].[All]" dimensionUniqueName="[Calendario]" displayFolder="" count="0" memberValueDatatype="20" unbalanced="0"/>
    <cacheHierarchy uniqueName="[Calendario].[Mes Nro]" caption="Mes Nro" attribute="1" time="1" defaultMemberUniqueName="[Calendario].[Mes Nro].[All]" allUniqueName="[Calendario].[Mes Nro].[All]" dimensionUniqueName="[Calendario]" displayFolder="" count="0" memberValueDatatype="20" unbalanced="0"/>
    <cacheHierarchy uniqueName="[Calendario].[Ano Mes]" caption="Ano Mes" attribute="1" time="1" defaultMemberUniqueName="[Calendario].[Ano Mes].[All]" allUniqueName="[Calendario].[Ano Mes].[All]" dimensionUniqueName="[Calendario]" displayFolder="" count="0" memberValueDatatype="5" unbalanced="0"/>
    <cacheHierarchy uniqueName="[Calendario].[Dia Mes]" caption="Dia Mes" attribute="1" time="1" defaultMemberUniqueName="[Calendario].[Dia Mes].[All]" allUniqueName="[Calendario].[Dia Mes].[All]" dimensionUniqueName="[Calendario]" displayFolder="" count="2" memberValueDatatype="130" unbalanced="0"/>
    <cacheHierarchy uniqueName="[tbTrades].[IdTrade]" caption="IdTrade" attribute="1" defaultMemberUniqueName="[tbTrades].[IdTrade].[All]" allUniqueName="[tbTrades].[IdTrade].[All]" dimensionUniqueName="[tbTrades]" displayFolder="" count="0" memberValueDatatype="20" unbalanced="0"/>
    <cacheHierarchy uniqueName="[tbTrades].[Treeview]" caption="Treeview" attribute="1" defaultMemberUniqueName="[tbTrades].[Treeview].[All]" allUniqueName="[tbTrades].[Treeview].[All]" dimensionUniqueName="[tbTrades]" displayFolder="" count="0" memberValueDatatype="130" unbalanced="0"/>
    <cacheHierarchy uniqueName="[tbTrades].[Categoria]" caption="Categoria" attribute="1" defaultMemberUniqueName="[tbTrades].[Categoria].[All]" allUniqueName="[tbTrades].[Categoria].[All]" dimensionUniqueName="[tbTrades]" displayFolder="" count="0" memberValueDatatype="130" unbalanced="0"/>
    <cacheHierarchy uniqueName="[tbTrades].[Data Entrada]" caption="Data Entrada" attribute="1" time="1" defaultMemberUniqueName="[tbTrades].[Data Entrada].[All]" allUniqueName="[tbTrades].[Data Entrada].[All]" dimensionUniqueName="[tbTrades]" displayFolder="" count="0" memberValueDatatype="7" unbalanced="0"/>
    <cacheHierarchy uniqueName="[tbTrades].[Hora Entrada]" caption="Hora Entrada" attribute="1" time="1" defaultMemberUniqueName="[tbTrades].[Hora Entrada].[All]" allUniqueName="[tbTrades].[Hora Entrada].[All]" dimensionUniqueName="[tbTrades]" displayFolder="" count="0" memberValueDatatype="7" unbalanced="0"/>
    <cacheHierarchy uniqueName="[tbTrades].[Corretora]" caption="Corretora" attribute="1" defaultMemberUniqueName="[tbTrades].[Corretora].[All]" allUniqueName="[tbTrades].[Corretora].[All]" dimensionUniqueName="[tbTrades]" displayFolder="" count="0" memberValueDatatype="130" unbalanced="0"/>
    <cacheHierarchy uniqueName="[tbTrades].[Ativo]" caption="Ativo" attribute="1" defaultMemberUniqueName="[tbTrades].[Ativo].[All]" allUniqueName="[tbTrades].[Ativo].[All]" dimensionUniqueName="[tbTrades]" displayFolder="" count="0" memberValueDatatype="130" unbalanced="0"/>
    <cacheHierarchy uniqueName="[tbTrades].[Estratégia]" caption="Estratégia" attribute="1" defaultMemberUniqueName="[tbTrades].[Estratégia].[All]" allUniqueName="[tbTrades].[Estratégia].[All]" dimensionUniqueName="[tbTrades]" displayFolder="" count="0" memberValueDatatype="130" unbalanced="0"/>
    <cacheHierarchy uniqueName="[tbTrades].[Tipo Entrada]" caption="Tipo Entrada" attribute="1" defaultMemberUniqueName="[tbTrades].[Tipo Entrada].[All]" allUniqueName="[tbTrades].[Tipo Entrada].[All]" dimensionUniqueName="[tbTrades]" displayFolder="" count="0" memberValueDatatype="130" unbalanced="0"/>
    <cacheHierarchy uniqueName="[tbTrades].[Compra/Venda]" caption="Compra/Venda" attribute="1" defaultMemberUniqueName="[tbTrades].[Compra/Venda].[All]" allUniqueName="[tbTrades].[Compra/Venda].[All]" dimensionUniqueName="[tbTrades]" displayFolder="" count="0" memberValueDatatype="130" unbalanced="0"/>
    <cacheHierarchy uniqueName="[tbTrades].[Preço Entrada]" caption="Preço Entrada" attribute="1" defaultMemberUniqueName="[tbTrades].[Preço Entrada].[All]" allUniqueName="[tbTrades].[Preço Entrada].[All]" dimensionUniqueName="[tbTrades]" displayFolder="" count="0" memberValueDatatype="5" unbalanced="0"/>
    <cacheHierarchy uniqueName="[tbTrades].[Nro Contratos]" caption="Nro Contratos" attribute="1" defaultMemberUniqueName="[tbTrades].[Nro Contratos].[All]" allUniqueName="[tbTrades].[Nro Contratos].[All]" dimensionUniqueName="[tbTrades]" displayFolder="" count="0" memberValueDatatype="20" unbalanced="0"/>
    <cacheHierarchy uniqueName="[tbTrades].[Preço SL]" caption="Preço SL" attribute="1" defaultMemberUniqueName="[tbTrades].[Preço SL].[All]" allUniqueName="[tbTrades].[Preço SL].[All]" dimensionUniqueName="[tbTrades]" displayFolder="" count="0" memberValueDatatype="5" unbalanced="0"/>
    <cacheHierarchy uniqueName="[tbTrades].[Preço TP]" caption="Preço TP" attribute="1" defaultMemberUniqueName="[tbTrades].[Preço TP].[All]" allUniqueName="[tbTrades].[Preço TP].[All]" dimensionUniqueName="[tbTrades]" displayFolder="" count="0" memberValueDatatype="5" unbalanced="0"/>
    <cacheHierarchy uniqueName="[tbTrades].[Motivação Entrada]" caption="Motivação Entrada" attribute="1" defaultMemberUniqueName="[tbTrades].[Motivação Entrada].[All]" allUniqueName="[tbTrades].[Motivação Entrada].[All]" dimensionUniqueName="[tbTrades]" displayFolder="" count="0" memberValueDatatype="130" unbalanced="0"/>
    <cacheHierarchy uniqueName="[tbTrades].[Data Saída]" caption="Data Saída" attribute="1" time="1" defaultMemberUniqueName="[tbTrades].[Data Saída].[All]" allUniqueName="[tbTrades].[Data Saída].[All]" dimensionUniqueName="[tbTrades]" displayFolder="" count="0" memberValueDatatype="7" unbalanced="0"/>
    <cacheHierarchy uniqueName="[tbTrades].[Hora Saída]" caption="Hora Saída" attribute="1" time="1" defaultMemberUniqueName="[tbTrades].[Hora Saída].[All]" allUniqueName="[tbTrades].[Hora Saída].[All]" dimensionUniqueName="[tbTrades]" displayFolder="" count="0" memberValueDatatype="7" unbalanced="0"/>
    <cacheHierarchy uniqueName="[tbTrades].[Preço Saída]" caption="Preço Saída" attribute="1" defaultMemberUniqueName="[tbTrades].[Preço Saída].[All]" allUniqueName="[tbTrades].[Preço Saída].[All]" dimensionUniqueName="[tbTrades]" displayFolder="" count="0" memberValueDatatype="5" unbalanced="0"/>
    <cacheHierarchy uniqueName="[tbTrades].[Pontos]" caption="Pontos" attribute="1" defaultMemberUniqueName="[tbTrades].[Pontos].[All]" allUniqueName="[tbTrades].[Pontos].[All]" dimensionUniqueName="[tbTrades]" displayFolder="" count="0" memberValueDatatype="20" unbalanced="0"/>
    <cacheHierarchy uniqueName="[tbTrades].[Lucro/Prejuízo]" caption="Lucro/Prejuízo" attribute="1" defaultMemberUniqueName="[tbTrades].[Lucro/Prejuízo].[All]" allUniqueName="[tbTrades].[Lucro/Prejuízo].[All]" dimensionUniqueName="[tbTrades]" displayFolder="" count="0" memberValueDatatype="20" unbalanced="0"/>
    <cacheHierarchy uniqueName="[tbTrades].[Margem]" caption="Margem" attribute="1" defaultMemberUniqueName="[tbTrades].[Margem].[All]" allUniqueName="[tbTrades].[Margem].[All]" dimensionUniqueName="[tbTrades]" displayFolder="" count="0" memberValueDatatype="20" unbalanced="0"/>
    <cacheHierarchy uniqueName="[tbTrades].[Custo Corretagem]" caption="Custo Corretagem" attribute="1" defaultMemberUniqueName="[tbTrades].[Custo Corretagem].[All]" allUniqueName="[tbTrades].[Custo Corretagem].[All]" dimensionUniqueName="[tbTrades]" displayFolder="" count="0" memberValueDatatype="5" unbalanced="0"/>
    <cacheHierarchy uniqueName="[tbTrades].[Custo Emolumentos]" caption="Custo Emolumentos" attribute="1" defaultMemberUniqueName="[tbTrades].[Custo Emolumentos].[All]" allUniqueName="[tbTrades].[Custo Emolumentos].[All]" dimensionUniqueName="[tbTrades]" displayFolder="" count="0" memberValueDatatype="5" unbalanced="0"/>
    <cacheHierarchy uniqueName="[tbTrades].[Motivação Saída]" caption="Motivação Saída" attribute="1" defaultMemberUniqueName="[tbTrades].[Motivação Saída].[All]" allUniqueName="[tbTrades].[Motivação Saída].[All]" dimensionUniqueName="[tbTrades]" displayFolder="" count="0" memberValueDatatype="130" unbalanced="0"/>
    <cacheHierarchy uniqueName="[tbTrades].[MEP]" caption="MEP" attribute="1" defaultMemberUniqueName="[tbTrades].[MEP].[All]" allUniqueName="[tbTrades].[MEP].[All]" dimensionUniqueName="[tbTrades]" displayFolder="" count="0" memberValueDatatype="5" unbalanced="0"/>
    <cacheHierarchy uniqueName="[tbTrades].[MEN]" caption="MEN" attribute="1" defaultMemberUniqueName="[tbTrades].[MEN].[All]" allUniqueName="[tbTrades].[MEN].[All]" dimensionUniqueName="[tbTrades]" displayFolder="" count="0" memberValueDatatype="20" unbalanced="0"/>
    <cacheHierarchy uniqueName="[tbTrades].[Tipo Operação]" caption="Tipo Operação" attribute="1" defaultMemberUniqueName="[tbTrades].[Tipo Operação].[All]" allUniqueName="[tbTrades].[Tipo Operação].[All]" dimensionUniqueName="[tbTrades]" displayFolder="" count="0" memberValueDatatype="130" unbalanced="0"/>
    <cacheHierarchy uniqueName="[tbTrades].[Tipo Conta]" caption="Tipo Conta" attribute="1" defaultMemberUniqueName="[tbTrades].[Tipo Conta].[All]" allUniqueName="[tbTrades].[Tipo Conta].[All]" dimensionUniqueName="[tbTrades]" displayFolder="" count="0" memberValueDatatype="130" unbalanced="0"/>
    <cacheHierarchy uniqueName="[tbTrades].[Fez Preço Médio]" caption="Fez Preço Médio" attribute="1" defaultMemberUniqueName="[tbTrades].[Fez Preço Médio].[All]" allUniqueName="[tbTrades].[Fez Preço Médio].[All]" dimensionUniqueName="[tbTrades]" displayFolder="" count="0" memberValueDatatype="11" unbalanced="0"/>
    <cacheHierarchy uniqueName="[tbTrades].[Revisar Trade]" caption="Revisar Trade" attribute="1" defaultMemberUniqueName="[tbTrades].[Revisar Trade].[All]" allUniqueName="[tbTrades].[Revisar Trade].[All]" dimensionUniqueName="[tbTrades]" displayFolder="" count="0" memberValueDatatype="11" unbalanced="0"/>
    <cacheHierarchy uniqueName="[tbTrades].[Trade Mental]" caption="Trade Mental" attribute="1" defaultMemberUniqueName="[tbTrades].[Trade Mental].[All]" allUniqueName="[tbTrades].[Trade Mental].[All]" dimensionUniqueName="[tbTrades]" displayFolder="" count="0" memberValueDatatype="11" unbalanced="0"/>
    <cacheHierarchy uniqueName="[tbTrades].[Fase Plano de Trade]" caption="Fase Plano de Trade" attribute="1" defaultMemberUniqueName="[tbTrades].[Fase Plano de Trade].[All]" allUniqueName="[tbTrades].[Fase Plano de Trade].[All]" dimensionUniqueName="[tbTrades]" displayFolder="" count="0" memberValueDatatype="130" unbalanced="0"/>
    <cacheHierarchy uniqueName="[tbTrades].[Risco Entrada]" caption="Risco Entrada" attribute="1" defaultMemberUniqueName="[tbTrades].[Risco Entrada].[All]" allUniqueName="[tbTrades].[Risco Entrada].[All]" dimensionUniqueName="[tbTrades]" displayFolder="" count="0" memberValueDatatype="130" unbalanced="0"/>
    <cacheHierarchy uniqueName="[tbTrades].[Risco Saída]" caption="Risco Saída" attribute="1" defaultMemberUniqueName="[tbTrades].[Risco Saída].[All]" allUniqueName="[tbTrades].[Risco Saída].[All]" dimensionUniqueName="[tbTrades]" displayFolder="" count="0" memberValueDatatype="130" unbalanced="0"/>
    <cacheHierarchy uniqueName="[tbTrades].[Gestão do trade]" caption="Gestão do trade" attribute="1" defaultMemberUniqueName="[tbTrades].[Gestão do trade].[All]" allUniqueName="[tbTrades].[Gestão do trade].[All]" dimensionUniqueName="[tbTrades]" displayFolder="" count="0" memberValueDatatype="130" unbalanced="0"/>
    <cacheHierarchy uniqueName="[tbTrades].[Imagem #01]" caption="Imagem #01" attribute="1" defaultMemberUniqueName="[tbTrades].[Imagem #01].[All]" allUniqueName="[tbTrades].[Imagem #01].[All]" dimensionUniqueName="[tbTrades]" displayFolder="" count="0" memberValueDatatype="130" unbalanced="0"/>
    <cacheHierarchy uniqueName="[tbTrades].[Imagem #02]" caption="Imagem #02" attribute="1" defaultMemberUniqueName="[tbTrades].[Imagem #02].[All]" allUniqueName="[tbTrades].[Imagem #02].[All]" dimensionUniqueName="[tbTrades]" displayFolder="" count="0" memberValueDatatype="130" unbalanced="0"/>
    <cacheHierarchy uniqueName="[tbTrades].[Observações]" caption="Observações" attribute="1" defaultMemberUniqueName="[tbTrades].[Observações].[All]" allUniqueName="[tbTrades].[Observações].[All]" dimensionUniqueName="[tbTrades]" displayFolder="" count="0" memberValueDatatype="130" unbalanced="0"/>
    <cacheHierarchy uniqueName="[tbTrades].[Trade Revisado]" caption="Trade Revisado" attribute="1" defaultMemberUniqueName="[tbTrades].[Trade Revisado].[All]" allUniqueName="[tbTrades].[Trade Revisado].[All]" dimensionUniqueName="[tbTrades]" displayFolder="" count="0" memberValueDatatype="130" unbalanced="0"/>
    <cacheHierarchy uniqueName="[tbTrades].[Observações Revisão]" caption="Observações Revisão" attribute="1" defaultMemberUniqueName="[tbTrades].[Observações Revisão].[All]" allUniqueName="[tbTrades].[Observações Revisão].[All]" dimensionUniqueName="[tbTrades]" displayFolder="" count="0" memberValueDatatype="130" unbalanced="0"/>
    <cacheHierarchy uniqueName="[tbTrades].[Estado Mental]" caption="Estado Mental" attribute="1" defaultMemberUniqueName="[tbTrades].[Estado Mental].[All]" allUniqueName="[tbTrades].[Estado Mental].[All]" dimensionUniqueName="[tbTrades]" displayFolder="" count="0" memberValueDatatype="130" unbalanced="0"/>
    <cacheHierarchy uniqueName="[tbTrades].[Estado Emocional]" caption="Estado Emocional" attribute="1" defaultMemberUniqueName="[tbTrades].[Estado Emocional].[All]" allUniqueName="[tbTrades].[Estado Emocional].[All]" dimensionUniqueName="[tbTrades]" displayFolder="" count="0" memberValueDatatype="130" unbalanced="0"/>
    <cacheHierarchy uniqueName="[tbTrades].[Deleted]" caption="Deleted" attribute="1" defaultMemberUniqueName="[tbTrades].[Deleted].[All]" allUniqueName="[tbTrades].[Deleted].[All]" dimensionUniqueName="[tbTrades]" displayFolder="" count="0" memberValueDatatype="130" unbalanced="0"/>
    <cacheHierarchy uniqueName="[tbTrades].[Editado]" caption="Editado" attribute="1" defaultMemberUniqueName="[tbTrades].[Editado].[All]" allUniqueName="[tbTrades].[Editado].[All]" dimensionUniqueName="[tbTrades]" displayFolder="" count="0" memberValueDatatype="130" unbalanced="0"/>
    <cacheHierarchy uniqueName="[tbTrades_CondicaoMercado].[IdTrade]" caption="IdTrade" attribute="1" defaultMemberUniqueName="[tbTrades_CondicaoMercado].[IdTrade].[All]" allUniqueName="[tbTrades_CondicaoMercado].[IdTrade].[All]" dimensionUniqueName="[tbTrades_CondicaoMercado]" displayFolder="" count="0" memberValueDatatype="20" unbalanced="0"/>
    <cacheHierarchy uniqueName="[tbTrades_CondicaoMercado].[Treeview]" caption="Treeview" attribute="1" defaultMemberUniqueName="[tbTrades_CondicaoMercado].[Treeview].[All]" allUniqueName="[tbTrades_CondicaoMercado].[Treeview].[All]" dimensionUniqueName="[tbTrades_CondicaoMercado]" displayFolder="" count="0" memberValueDatatype="130" unbalanced="0"/>
    <cacheHierarchy uniqueName="[tbTrades_CondicaoMercado].[Categoria]" caption="Categoria" attribute="1" defaultMemberUniqueName="[tbTrades_CondicaoMercado].[Categoria].[All]" allUniqueName="[tbTrades_CondicaoMercado].[Categoria].[All]" dimensionUniqueName="[tbTrades_CondicaoMercado]" displayFolder="" count="0" memberValueDatatype="130" unbalanced="0"/>
    <cacheHierarchy uniqueName="[tbTrades_CondicaoMercado].[Condição Mercado]" caption="Condição Mercado" attribute="1" defaultMemberUniqueName="[tbTrades_CondicaoMercado].[Condição Mercado].[All]" allUniqueName="[tbTrades_CondicaoMercado].[Condição Mercado].[All]" dimensionUniqueName="[tbTrades_CondicaoMercado]" displayFolder="" count="0" memberValueDatatype="130" unbalanced="0"/>
    <cacheHierarchy uniqueName="[tbTrades_RiscosEmPotencial].[IdTrade]" caption="IdTrade" attribute="1" defaultMemberUniqueName="[tbTrades_RiscosEmPotencial].[IdTrade].[All]" allUniqueName="[tbTrades_RiscosEmPotencial].[IdTrade].[All]" dimensionUniqueName="[tbTrades_RiscosEmPotencial]" displayFolder="" count="0" memberValueDatatype="20" unbalanced="0"/>
    <cacheHierarchy uniqueName="[tbTrades_RiscosEmPotencial].[Treeview]" caption="Treeview" attribute="1" defaultMemberUniqueName="[tbTrades_RiscosEmPotencial].[Treeview].[All]" allUniqueName="[tbTrades_RiscosEmPotencial].[Treeview].[All]" dimensionUniqueName="[tbTrades_RiscosEmPotencial]" displayFolder="" count="0" memberValueDatatype="130" unbalanced="0"/>
    <cacheHierarchy uniqueName="[tbTrades_RiscosEmPotencial].[Categoria]" caption="Categoria" attribute="1" defaultMemberUniqueName="[tbTrades_RiscosEmPotencial].[Categoria].[All]" allUniqueName="[tbTrades_RiscosEmPotencial].[Categoria].[All]" dimensionUniqueName="[tbTrades_RiscosEmPotencial]" displayFolder="" count="0" memberValueDatatype="130" unbalanced="0"/>
    <cacheHierarchy uniqueName="[tbTrades_RiscosEmPotencial].[Riscos em Potencial]" caption="Riscos em Potencial" attribute="1" defaultMemberUniqueName="[tbTrades_RiscosEmPotencial].[Riscos em Potencial].[All]" allUniqueName="[tbTrades_RiscosEmPotencial].[Riscos em Potencial].[All]" dimensionUniqueName="[tbTrades_RiscosEmPotencial]" displayFolder="" count="0" memberValueDatatype="130" unbalanced="0"/>
    <cacheHierarchy uniqueName="[tbTrades_TipoOportunidade].[IdTrade]" caption="IdTrade" attribute="1" defaultMemberUniqueName="[tbTrades_TipoOportunidade].[IdTrade].[All]" allUniqueName="[tbTrades_TipoOportunidade].[IdTrade].[All]" dimensionUniqueName="[tbTrades_TipoOportunidade]" displayFolder="" count="0" memberValueDatatype="20" unbalanced="0"/>
    <cacheHierarchy uniqueName="[tbTrades_TipoOportunidade].[Treeview]" caption="Treeview" attribute="1" defaultMemberUniqueName="[tbTrades_TipoOportunidade].[Treeview].[All]" allUniqueName="[tbTrades_TipoOportunidade].[Treeview].[All]" dimensionUniqueName="[tbTrades_TipoOportunidade]" displayFolder="" count="0" memberValueDatatype="130" unbalanced="0"/>
    <cacheHierarchy uniqueName="[tbTrades_TipoOportunidade].[Categoria]" caption="Categoria" attribute="1" defaultMemberUniqueName="[tbTrades_TipoOportunidade].[Categoria].[All]" allUniqueName="[tbTrades_TipoOportunidade].[Categoria].[All]" dimensionUniqueName="[tbTrades_TipoOportunidade]" displayFolder="" count="0" memberValueDatatype="130" unbalanced="0"/>
    <cacheHierarchy uniqueName="[tbTrades_TipoOportunidade].[Tipo Oportunidade]" caption="Tipo Oportunidade" attribute="1" defaultMemberUniqueName="[tbTrades_TipoOportunidade].[Tipo Oportunidade].[All]" allUniqueName="[tbTrades_TipoOportunidade].[Tipo Oportunidade].[All]" dimensionUniqueName="[tbTrades_TipoOportunidade]" displayFolder="" count="0" memberValueDatatype="130" unbalanced="0"/>
    <cacheHierarchy uniqueName="[Measures].[D_Melhor_Trade]" caption="D_Melhor_Trade" measure="1" displayFolder="" measureGroup="tbTrades" count="0"/>
    <cacheHierarchy uniqueName="[Measures].[D_Pior_Trade]" caption="D_Pior_Trade" measure="1" displayFolder="" measureGroup="tbTrades" count="0"/>
    <cacheHierarchy uniqueName="[Measures].[D_Lucro_Bruto]" caption="D_Lucro_Bruto" measure="1" displayFolder="" measureGroup="tbTrades" count="0"/>
    <cacheHierarchy uniqueName="[Measures].[D_Prejuizo_Bruto]" caption="D_Prejuizo_Bruto" measure="1" displayFolder="" measureGroup="tbTrades" count="0"/>
    <cacheHierarchy uniqueName="[Measures].[D_Lucro_Liquido]" caption="D_Lucro_Liquido" measure="1" displayFolder="" measureGroup="tbTrades" count="0"/>
    <cacheHierarchy uniqueName="[Measures].[D_MEP_Medio]" caption="D_MEP_Medio" measure="1" displayFolder="" measureGroup="tbTrades" count="0"/>
    <cacheHierarchy uniqueName="[Measures].[D_MEN_Medio]" caption="D_MEN_Medio" measure="1" displayFolder="" measureGroup="tbTrades" count="0"/>
    <cacheHierarchy uniqueName="[Measures].[D_Pontos_Medio]" caption="D_Pontos_Medio" measure="1" displayFolder="" measureGroup="tbTrades" count="0"/>
    <cacheHierarchy uniqueName="[Measures].[M_Pontos_Medio]" caption="M_Pontos_Medio" measure="1" displayFolder="" measureGroup="tbTrades" count="0"/>
    <cacheHierarchy uniqueName="[Measures].[M_MEN_Medio]" caption="M_MEN_Medio" measure="1" displayFolder="" measureGroup="tbTrades" count="0"/>
    <cacheHierarchy uniqueName="[Measures].[M_Lucro_Bruto]" caption="M_Lucro_Bruto" measure="1" displayFolder="" measureGroup="tbTrades" count="0"/>
    <cacheHierarchy uniqueName="[Measures].[M_Prejuizo_Bruto]" caption="M_Prejuizo_Bruto" measure="1" displayFolder="" measureGroup="tbTrades" count="0"/>
    <cacheHierarchy uniqueName="[Measures].[M_Lucro_Liquido]" caption="M_Lucro_Liquido" measure="1" displayFolder="" measureGroup="tbTrades" count="0"/>
    <cacheHierarchy uniqueName="[Measures].[A_Pontos_Medio]" caption="A_Pontos_Medio" measure="1" displayFolder="" measureGroup="tbTrades" count="0"/>
    <cacheHierarchy uniqueName="[Measures].[A_MEN_Medio]" caption="A_MEN_Medio" measure="1" displayFolder="" measureGroup="tbTrades" count="0"/>
    <cacheHierarchy uniqueName="[Measures].[A_MEP_Medio]" caption="A_MEP_Medio" measure="1" displayFolder="" measureGroup="tbTrades" count="0"/>
    <cacheHierarchy uniqueName="[Measures].[A_Lucro_Bruto]" caption="A_Lucro_Bruto" measure="1" displayFolder="" measureGroup="tbTrades" count="0"/>
    <cacheHierarchy uniqueName="[Measures].[A_Prejuizo_Bruto]" caption="A_Prejuizo_Bruto" measure="1" displayFolder="" measureGroup="tbTrades" count="0"/>
    <cacheHierarchy uniqueName="[Measures].[A_Lucro_Liquido]" caption="A_Lucro_Liquido" measure="1" displayFolder="" measureGroup="tbTrades" count="0"/>
    <cacheHierarchy uniqueName="[Measures].[D_Qtd_Operacoes]" caption="D_Qtd_Operacoes" measure="1" displayFolder="" measureGroup="tbTrades" count="0"/>
    <cacheHierarchy uniqueName="[Measures].[M_Qtd_Operacoes]" caption="M_Qtd_Operacoes" measure="1" displayFolder="" measureGroup="tbTrades" count="0"/>
    <cacheHierarchy uniqueName="[Measures].[A_Qtd_Operacoes]" caption="A_Qtd_Operacoes" measure="1" displayFolder="" measureGroup="tbTrades" count="0"/>
    <cacheHierarchy uniqueName="[Measures].[D_Ganho_Medio_Por_Operacao]" caption="D_Ganho_Medio_Por_Operacao" measure="1" displayFolder="" measureGroup="tbTrades" count="0"/>
    <cacheHierarchy uniqueName="[Measures].[D_Perda_Media_Por_Operacao]" caption="D_Perda_Media_Por_Operacao" measure="1" displayFolder="" measureGroup="tbTrades" count="0"/>
    <cacheHierarchy uniqueName="[Measures].[M_Ganho_Medio_Por_Operacao]" caption="M_Ganho_Medio_Por_Operacao" measure="1" displayFolder="" measureGroup="tbTrades" count="0"/>
    <cacheHierarchy uniqueName="[Measures].[M_Perda_Media_Por_Operacao]" caption="M_Perda_Media_Por_Operacao" measure="1" displayFolder="" measureGroup="tbTrades" count="0"/>
    <cacheHierarchy uniqueName="[Measures].[M_MEP_Medio]" caption="M_MEP_Medio" measure="1" displayFolder="" measureGroup="tbTrades" count="0"/>
    <cacheHierarchy uniqueName="[Measures].[A_Perda_Media_Por_Operacao]" caption="A_Perda_Media_Por_Operacao" measure="1" displayFolder="" measureGroup="tbTrades" count="0"/>
    <cacheHierarchy uniqueName="[Measures].[A_Ganho_Medio_Por_Operacao]" caption="A_Ganho_Medio_Por_Operacao" measure="1" displayFolder="" measureGroup="tbTrades" count="0"/>
    <cacheHierarchy uniqueName="[Measures].[__XL_Count Calendario]" caption="__XL_Count Calendario" measure="1" displayFolder="" measureGroup="Calendario" count="0" hidden="1"/>
    <cacheHierarchy uniqueName="[Measures].[__XL_Count tbTrades]" caption="__XL_Count tbTrades" measure="1" displayFolder="" measureGroup="tbTrades" count="0" hidden="1"/>
    <cacheHierarchy uniqueName="[Measures].[__XL_Count tbTrades_CondicaoMercado]" caption="__XL_Count tbTrades_CondicaoMercado" measure="1" displayFolder="" measureGroup="tbTrades_CondicaoMercado" count="0" hidden="1"/>
    <cacheHierarchy uniqueName="[Measures].[__XL_Count tbTrades_TipoOportunidade]" caption="__XL_Count tbTrades_TipoOportunidade" measure="1" displayFolder="" measureGroup="tbTrades_TipoOportunidade" count="0" hidden="1"/>
    <cacheHierarchy uniqueName="[Measures].[__XL_Count tbTrades_RiscosEmPotencial]" caption="__XL_Count tbTrades_RiscosEmPotencial" measure="1" displayFolder="" measureGroup="tbTrades_RiscosEmPotencial" count="0" hidden="1"/>
    <cacheHierarchy uniqueName="[Measures].[__Não há medidas definidas]" caption="__Não há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211269320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1C5970-F76E-4119-A7DC-78CC9C36EB5A}" name="Tabela dinâmica1" cacheId="0" applyNumberFormats="0" applyBorderFormats="0" applyFontFormats="0" applyPatternFormats="0" applyAlignmentFormats="0" applyWidthHeightFormats="1" dataCaption="Valores" tag="3e3c7c5f-8296-44e6-b6b5-efa621ffe5f7" updatedVersion="6" minRefreshableVersion="3" showDrill="0" useAutoFormatting="1" subtotalHiddenItems="1" rowGrandTotals="0" colGrandTotals="0" itemPrintTitles="1" createdVersion="5" indent="0" compact="0" compactData="0" multipleFieldFilters="0">
  <location ref="A4:A34" firstHeaderRow="1" firstDataRow="1" firstDataCol="1" rowPageCount="1" colPageCount="1"/>
  <pivotFields count="4">
    <pivotField axis="axisRow" compact="0" allDrilled="1" outline="0" subtotalTop="0" showAll="0" dataSourceSort="1" defaultSubtotal="0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allDrilled="1" outline="0" subtotalTop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ubtotalTop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ubtotalTop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rowItems>
  <pageFields count="1">
    <pageField fld="1" hier="9" name="[Calendario].[Dia Mes].[All]" cap="All"/>
  </pageFields>
  <pivotHierarchies count="101">
    <pivotHierarchy dragToData="1"/>
    <pivotHierarchy multipleItemSelectionAllowed="1" dragToData="1"/>
    <pivotHierarchy dragToData="1"/>
    <pivotHierarchy multipleItemSelectionAllowed="1" dragToData="1">
      <members count="1" level="1">
        <member name="[Calendario].[Mês].&amp;[jun]"/>
      </members>
    </pivotHierarchy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Estilo Dinâmico Simplificado" showRowHeaders="1" showColHeaders="1" showRowStripes="1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alendario]"/>
        <x15:activeTabTopLevelEntity name="[tbTrad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BC7F94-9922-4C17-9F63-85C058F5284C}" name="Tabela dinâmica1" cacheId="1" applyNumberFormats="0" applyBorderFormats="0" applyFontFormats="0" applyPatternFormats="0" applyAlignmentFormats="0" applyWidthHeightFormats="1" dataCaption="Valores" tag="a4ecbd5b-f469-49c1-afaf-5b73bdcd4d59" updatedVersion="6" minRefreshableVersion="3" useAutoFormatting="1" itemPrintTitles="1" createdVersion="5" indent="0" outline="1" outlineData="1" multipleFieldFilters="0">
  <location ref="A1:C18" firstHeaderRow="1" firstDataRow="1" firstDataCol="0"/>
  <pivotHierarchies count="10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Trad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E088BF62-0FAF-4E6F-AFA8-7EDC5A05AAA2}" sourceName="[Calendario].[Ano]">
  <pivotTables>
    <pivotTable tabId="37" name="Tabela dinâmica1"/>
  </pivotTables>
  <data>
    <olap pivotCacheId="211269320">
      <levels count="2">
        <level uniqueName="[Calendario].[Ano].[(All)]" sourceCaption="(All)" count="0"/>
        <level uniqueName="[Calendario].[Ano].[Ano]" sourceCaption="Ano" count="2">
          <ranges>
            <range startItem="0">
              <i n="[Calendario].[Ano].&amp;[2020]" c="2020"/>
              <i n="[Calendario].[Ano].&amp;" c="(vazio)" nd="1"/>
            </range>
          </ranges>
        </level>
      </levels>
      <selections count="1">
        <selection n="[Calendario].[An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a_Mes" xr10:uid="{55DAF92A-AE84-4F7E-B63E-31B0B5DEEE09}" sourceName="[Calendario].[Dia Mes]">
  <pivotTables>
    <pivotTable tabId="37" name="Tabela dinâmica1"/>
  </pivotTables>
  <data>
    <olap pivotCacheId="211269320">
      <levels count="2">
        <level uniqueName="[Calendario].[Dia Mes].[(All)]" sourceCaption="(All)" count="0"/>
        <level uniqueName="[Calendario].[Dia Mes].[Dia Mes]" sourceCaption="Dia Mes" count="222">
          <ranges>
            <range startItem="0">
              <i n="[Calendario].[Dia Mes].&amp;[01/jun]" c="01/jun"/>
              <i n="[Calendario].[Dia Mes].&amp;[02/jun]" c="02/jun"/>
              <i n="[Calendario].[Dia Mes].&amp;[03/jun]" c="03/jun"/>
              <i n="[Calendario].[Dia Mes].&amp;[04/jun]" c="04/jun"/>
              <i n="[Calendario].[Dia Mes].&amp;[05/jun]" c="05/jun"/>
              <i n="[Calendario].[Dia Mes].&amp;[06/jun]" c="06/jun"/>
              <i n="[Calendario].[Dia Mes].&amp;[07/jun]" c="07/jun"/>
              <i n="[Calendario].[Dia Mes].&amp;[08/jun]" c="08/jun"/>
              <i n="[Calendario].[Dia Mes].&amp;[09/jun]" c="09/jun"/>
              <i n="[Calendario].[Dia Mes].&amp;[10/jun]" c="10/jun"/>
              <i n="[Calendario].[Dia Mes].&amp;[11/jun]" c="11/jun"/>
              <i n="[Calendario].[Dia Mes].&amp;[12/jun]" c="12/jun"/>
              <i n="[Calendario].[Dia Mes].&amp;[13/jun]" c="13/jun"/>
              <i n="[Calendario].[Dia Mes].&amp;[14/jun]" c="14/jun"/>
              <i n="[Calendario].[Dia Mes].&amp;[15/jun]" c="15/jun"/>
              <i n="[Calendario].[Dia Mes].&amp;[16/jun]" c="16/jun"/>
              <i n="[Calendario].[Dia Mes].&amp;[17/jun]" c="17/jun"/>
              <i n="[Calendario].[Dia Mes].&amp;[18/jun]" c="18/jun"/>
              <i n="[Calendario].[Dia Mes].&amp;[19/jun]" c="19/jun"/>
              <i n="[Calendario].[Dia Mes].&amp;[20/jun]" c="20/jun"/>
              <i n="[Calendario].[Dia Mes].&amp;[21/jun]" c="21/jun"/>
              <i n="[Calendario].[Dia Mes].&amp;[22/jun]" c="22/jun"/>
              <i n="[Calendario].[Dia Mes].&amp;[23/jun]" c="23/jun"/>
              <i n="[Calendario].[Dia Mes].&amp;[24/jun]" c="24/jun"/>
              <i n="[Calendario].[Dia Mes].&amp;[25/jun]" c="25/jun"/>
              <i n="[Calendario].[Dia Mes].&amp;[26/jun]" c="26/jun"/>
              <i n="[Calendario].[Dia Mes].&amp;[27/jun]" c="27/jun"/>
              <i n="[Calendario].[Dia Mes].&amp;[28/jun]" c="28/jun"/>
              <i n="[Calendario].[Dia Mes].&amp;[29/jun]" c="29/jun"/>
              <i n="[Calendario].[Dia Mes].&amp;[30/jun]" c="30/jun"/>
              <i n="[Calendario].[Dia Mes].&amp;[01/jan]" c="01/jan" nd="1"/>
              <i n="[Calendario].[Dia Mes].&amp;[02/jan]" c="02/jan" nd="1"/>
              <i n="[Calendario].[Dia Mes].&amp;[03/jan]" c="03/jan" nd="1"/>
              <i n="[Calendario].[Dia Mes].&amp;[04/jan]" c="04/jan" nd="1"/>
              <i n="[Calendario].[Dia Mes].&amp;[05/jan]" c="05/jan" nd="1"/>
              <i n="[Calendario].[Dia Mes].&amp;[06/jan]" c="06/jan" nd="1"/>
              <i n="[Calendario].[Dia Mes].&amp;[07/jan]" c="07/jan" nd="1"/>
              <i n="[Calendario].[Dia Mes].&amp;[08/jan]" c="08/jan" nd="1"/>
              <i n="[Calendario].[Dia Mes].&amp;[09/jan]" c="09/jan" nd="1"/>
              <i n="[Calendario].[Dia Mes].&amp;[10/jan]" c="10/jan" nd="1"/>
              <i n="[Calendario].[Dia Mes].&amp;[11/jan]" c="11/jan" nd="1"/>
              <i n="[Calendario].[Dia Mes].&amp;[12/jan]" c="12/jan" nd="1"/>
              <i n="[Calendario].[Dia Mes].&amp;[13/jan]" c="13/jan" nd="1"/>
              <i n="[Calendario].[Dia Mes].&amp;[14/jan]" c="14/jan" nd="1"/>
              <i n="[Calendario].[Dia Mes].&amp;[15/jan]" c="15/jan" nd="1"/>
              <i n="[Calendario].[Dia Mes].&amp;[16/jan]" c="16/jan" nd="1"/>
              <i n="[Calendario].[Dia Mes].&amp;[17/jan]" c="17/jan" nd="1"/>
              <i n="[Calendario].[Dia Mes].&amp;[18/jan]" c="18/jan" nd="1"/>
              <i n="[Calendario].[Dia Mes].&amp;[19/jan]" c="19/jan" nd="1"/>
              <i n="[Calendario].[Dia Mes].&amp;[20/jan]" c="20/jan" nd="1"/>
              <i n="[Calendario].[Dia Mes].&amp;[21/jan]" c="21/jan" nd="1"/>
              <i n="[Calendario].[Dia Mes].&amp;[22/jan]" c="22/jan" nd="1"/>
              <i n="[Calendario].[Dia Mes].&amp;[23/jan]" c="23/jan" nd="1"/>
              <i n="[Calendario].[Dia Mes].&amp;[24/jan]" c="24/jan" nd="1"/>
              <i n="[Calendario].[Dia Mes].&amp;[25/jan]" c="25/jan" nd="1"/>
              <i n="[Calendario].[Dia Mes].&amp;[26/jan]" c="26/jan" nd="1"/>
              <i n="[Calendario].[Dia Mes].&amp;[27/jan]" c="27/jan" nd="1"/>
              <i n="[Calendario].[Dia Mes].&amp;[28/jan]" c="28/jan" nd="1"/>
              <i n="[Calendario].[Dia Mes].&amp;[29/jan]" c="29/jan" nd="1"/>
              <i n="[Calendario].[Dia Mes].&amp;[30/jan]" c="30/jan" nd="1"/>
              <i n="[Calendario].[Dia Mes].&amp;[31/jan]" c="31/jan" nd="1"/>
              <i n="[Calendario].[Dia Mes].&amp;[01/fev]" c="01/fev" nd="1"/>
              <i n="[Calendario].[Dia Mes].&amp;[02/fev]" c="02/fev" nd="1"/>
              <i n="[Calendario].[Dia Mes].&amp;[03/fev]" c="03/fev" nd="1"/>
              <i n="[Calendario].[Dia Mes].&amp;[04/fev]" c="04/fev" nd="1"/>
              <i n="[Calendario].[Dia Mes].&amp;[05/fev]" c="05/fev" nd="1"/>
              <i n="[Calendario].[Dia Mes].&amp;[06/fev]" c="06/fev" nd="1"/>
              <i n="[Calendario].[Dia Mes].&amp;[07/fev]" c="07/fev" nd="1"/>
              <i n="[Calendario].[Dia Mes].&amp;[08/fev]" c="08/fev" nd="1"/>
              <i n="[Calendario].[Dia Mes].&amp;[09/fev]" c="09/fev" nd="1"/>
              <i n="[Calendario].[Dia Mes].&amp;[10/fev]" c="10/fev" nd="1"/>
              <i n="[Calendario].[Dia Mes].&amp;[11/fev]" c="11/fev" nd="1"/>
              <i n="[Calendario].[Dia Mes].&amp;[12/fev]" c="12/fev" nd="1"/>
              <i n="[Calendario].[Dia Mes].&amp;[13/fev]" c="13/fev" nd="1"/>
              <i n="[Calendario].[Dia Mes].&amp;[14/fev]" c="14/fev" nd="1"/>
              <i n="[Calendario].[Dia Mes].&amp;[15/fev]" c="15/fev" nd="1"/>
              <i n="[Calendario].[Dia Mes].&amp;[16/fev]" c="16/fev" nd="1"/>
              <i n="[Calendario].[Dia Mes].&amp;[17/fev]" c="17/fev" nd="1"/>
              <i n="[Calendario].[Dia Mes].&amp;[18/fev]" c="18/fev" nd="1"/>
              <i n="[Calendario].[Dia Mes].&amp;[19/fev]" c="19/fev" nd="1"/>
              <i n="[Calendario].[Dia Mes].&amp;[20/fev]" c="20/fev" nd="1"/>
              <i n="[Calendario].[Dia Mes].&amp;[21/fev]" c="21/fev" nd="1"/>
              <i n="[Calendario].[Dia Mes].&amp;[22/fev]" c="22/fev" nd="1"/>
              <i n="[Calendario].[Dia Mes].&amp;[23/fev]" c="23/fev" nd="1"/>
              <i n="[Calendario].[Dia Mes].&amp;[24/fev]" c="24/fev" nd="1"/>
              <i n="[Calendario].[Dia Mes].&amp;[25/fev]" c="25/fev" nd="1"/>
              <i n="[Calendario].[Dia Mes].&amp;[26/fev]" c="26/fev" nd="1"/>
              <i n="[Calendario].[Dia Mes].&amp;[27/fev]" c="27/fev" nd="1"/>
              <i n="[Calendario].[Dia Mes].&amp;[28/fev]" c="28/fev" nd="1"/>
              <i n="[Calendario].[Dia Mes].&amp;[29/fev]" c="29/fev" nd="1"/>
              <i n="[Calendario].[Dia Mes].&amp;[01/mar]" c="01/mar" nd="1"/>
              <i n="[Calendario].[Dia Mes].&amp;[02/mar]" c="02/mar" nd="1"/>
              <i n="[Calendario].[Dia Mes].&amp;[03/mar]" c="03/mar" nd="1"/>
              <i n="[Calendario].[Dia Mes].&amp;[04/mar]" c="04/mar" nd="1"/>
              <i n="[Calendario].[Dia Mes].&amp;[05/mar]" c="05/mar" nd="1"/>
              <i n="[Calendario].[Dia Mes].&amp;[06/mar]" c="06/mar" nd="1"/>
              <i n="[Calendario].[Dia Mes].&amp;[07/mar]" c="07/mar" nd="1"/>
              <i n="[Calendario].[Dia Mes].&amp;[08/mar]" c="08/mar" nd="1"/>
              <i n="[Calendario].[Dia Mes].&amp;[09/mar]" c="09/mar" nd="1"/>
              <i n="[Calendario].[Dia Mes].&amp;[10/mar]" c="10/mar" nd="1"/>
              <i n="[Calendario].[Dia Mes].&amp;[11/mar]" c="11/mar" nd="1"/>
              <i n="[Calendario].[Dia Mes].&amp;[12/mar]" c="12/mar" nd="1"/>
              <i n="[Calendario].[Dia Mes].&amp;[13/mar]" c="13/mar" nd="1"/>
              <i n="[Calendario].[Dia Mes].&amp;[14/mar]" c="14/mar" nd="1"/>
              <i n="[Calendario].[Dia Mes].&amp;[15/mar]" c="15/mar" nd="1"/>
              <i n="[Calendario].[Dia Mes].&amp;[16/mar]" c="16/mar" nd="1"/>
              <i n="[Calendario].[Dia Mes].&amp;[17/mar]" c="17/mar" nd="1"/>
              <i n="[Calendario].[Dia Mes].&amp;[18/mar]" c="18/mar" nd="1"/>
              <i n="[Calendario].[Dia Mes].&amp;[19/mar]" c="19/mar" nd="1"/>
              <i n="[Calendario].[Dia Mes].&amp;[20/mar]" c="20/mar" nd="1"/>
              <i n="[Calendario].[Dia Mes].&amp;[21/mar]" c="21/mar" nd="1"/>
              <i n="[Calendario].[Dia Mes].&amp;[22/mar]" c="22/mar" nd="1"/>
              <i n="[Calendario].[Dia Mes].&amp;[23/mar]" c="23/mar" nd="1"/>
              <i n="[Calendario].[Dia Mes].&amp;[24/mar]" c="24/mar" nd="1"/>
              <i n="[Calendario].[Dia Mes].&amp;[25/mar]" c="25/mar" nd="1"/>
              <i n="[Calendario].[Dia Mes].&amp;[26/mar]" c="26/mar" nd="1"/>
              <i n="[Calendario].[Dia Mes].&amp;[27/mar]" c="27/mar" nd="1"/>
              <i n="[Calendario].[Dia Mes].&amp;[28/mar]" c="28/mar" nd="1"/>
              <i n="[Calendario].[Dia Mes].&amp;[29/mar]" c="29/mar" nd="1"/>
              <i n="[Calendario].[Dia Mes].&amp;[30/mar]" c="30/mar" nd="1"/>
              <i n="[Calendario].[Dia Mes].&amp;[31/mar]" c="31/mar" nd="1"/>
              <i n="[Calendario].[Dia Mes].&amp;[01/abr]" c="01/abr" nd="1"/>
              <i n="[Calendario].[Dia Mes].&amp;[02/abr]" c="02/abr" nd="1"/>
              <i n="[Calendario].[Dia Mes].&amp;[03/abr]" c="03/abr" nd="1"/>
              <i n="[Calendario].[Dia Mes].&amp;[04/abr]" c="04/abr" nd="1"/>
              <i n="[Calendario].[Dia Mes].&amp;[05/abr]" c="05/abr" nd="1"/>
              <i n="[Calendario].[Dia Mes].&amp;[06/abr]" c="06/abr" nd="1"/>
              <i n="[Calendario].[Dia Mes].&amp;[07/abr]" c="07/abr" nd="1"/>
              <i n="[Calendario].[Dia Mes].&amp;[08/abr]" c="08/abr" nd="1"/>
              <i n="[Calendario].[Dia Mes].&amp;[09/abr]" c="09/abr" nd="1"/>
              <i n="[Calendario].[Dia Mes].&amp;[10/abr]" c="10/abr" nd="1"/>
              <i n="[Calendario].[Dia Mes].&amp;[11/abr]" c="11/abr" nd="1"/>
              <i n="[Calendario].[Dia Mes].&amp;[12/abr]" c="12/abr" nd="1"/>
              <i n="[Calendario].[Dia Mes].&amp;[13/abr]" c="13/abr" nd="1"/>
              <i n="[Calendario].[Dia Mes].&amp;[14/abr]" c="14/abr" nd="1"/>
              <i n="[Calendario].[Dia Mes].&amp;[15/abr]" c="15/abr" nd="1"/>
              <i n="[Calendario].[Dia Mes].&amp;[16/abr]" c="16/abr" nd="1"/>
              <i n="[Calendario].[Dia Mes].&amp;[17/abr]" c="17/abr" nd="1"/>
              <i n="[Calendario].[Dia Mes].&amp;[18/abr]" c="18/abr" nd="1"/>
              <i n="[Calendario].[Dia Mes].&amp;[19/abr]" c="19/abr" nd="1"/>
              <i n="[Calendario].[Dia Mes].&amp;[20/abr]" c="20/abr" nd="1"/>
              <i n="[Calendario].[Dia Mes].&amp;[21/abr]" c="21/abr" nd="1"/>
              <i n="[Calendario].[Dia Mes].&amp;[22/abr]" c="22/abr" nd="1"/>
              <i n="[Calendario].[Dia Mes].&amp;[23/abr]" c="23/abr" nd="1"/>
              <i n="[Calendario].[Dia Mes].&amp;[24/abr]" c="24/abr" nd="1"/>
              <i n="[Calendario].[Dia Mes].&amp;[25/abr]" c="25/abr" nd="1"/>
              <i n="[Calendario].[Dia Mes].&amp;[26/abr]" c="26/abr" nd="1"/>
              <i n="[Calendario].[Dia Mes].&amp;[27/abr]" c="27/abr" nd="1"/>
              <i n="[Calendario].[Dia Mes].&amp;[28/abr]" c="28/abr" nd="1"/>
              <i n="[Calendario].[Dia Mes].&amp;[29/abr]" c="29/abr" nd="1"/>
              <i n="[Calendario].[Dia Mes].&amp;[30/abr]" c="30/abr" nd="1"/>
              <i n="[Calendario].[Dia Mes].&amp;[01/mai]" c="01/mai" nd="1"/>
              <i n="[Calendario].[Dia Mes].&amp;[02/mai]" c="02/mai" nd="1"/>
              <i n="[Calendario].[Dia Mes].&amp;[03/mai]" c="03/mai" nd="1"/>
              <i n="[Calendario].[Dia Mes].&amp;[04/mai]" c="04/mai" nd="1"/>
              <i n="[Calendario].[Dia Mes].&amp;[05/mai]" c="05/mai" nd="1"/>
              <i n="[Calendario].[Dia Mes].&amp;[06/mai]" c="06/mai" nd="1"/>
              <i n="[Calendario].[Dia Mes].&amp;[07/mai]" c="07/mai" nd="1"/>
              <i n="[Calendario].[Dia Mes].&amp;[08/mai]" c="08/mai" nd="1"/>
              <i n="[Calendario].[Dia Mes].&amp;[09/mai]" c="09/mai" nd="1"/>
              <i n="[Calendario].[Dia Mes].&amp;[10/mai]" c="10/mai" nd="1"/>
              <i n="[Calendario].[Dia Mes].&amp;[11/mai]" c="11/mai" nd="1"/>
              <i n="[Calendario].[Dia Mes].&amp;[12/mai]" c="12/mai" nd="1"/>
              <i n="[Calendario].[Dia Mes].&amp;[13/mai]" c="13/mai" nd="1"/>
              <i n="[Calendario].[Dia Mes].&amp;[14/mai]" c="14/mai" nd="1"/>
              <i n="[Calendario].[Dia Mes].&amp;[15/mai]" c="15/mai" nd="1"/>
              <i n="[Calendario].[Dia Mes].&amp;[16/mai]" c="16/mai" nd="1"/>
              <i n="[Calendario].[Dia Mes].&amp;[17/mai]" c="17/mai" nd="1"/>
              <i n="[Calendario].[Dia Mes].&amp;[18/mai]" c="18/mai" nd="1"/>
              <i n="[Calendario].[Dia Mes].&amp;[19/mai]" c="19/mai" nd="1"/>
              <i n="[Calendario].[Dia Mes].&amp;[20/mai]" c="20/mai" nd="1"/>
              <i n="[Calendario].[Dia Mes].&amp;[21/mai]" c="21/mai" nd="1"/>
              <i n="[Calendario].[Dia Mes].&amp;[22/mai]" c="22/mai" nd="1"/>
              <i n="[Calendario].[Dia Mes].&amp;[23/mai]" c="23/mai" nd="1"/>
              <i n="[Calendario].[Dia Mes].&amp;[24/mai]" c="24/mai" nd="1"/>
              <i n="[Calendario].[Dia Mes].&amp;[25/mai]" c="25/mai" nd="1"/>
              <i n="[Calendario].[Dia Mes].&amp;[26/mai]" c="26/mai" nd="1"/>
              <i n="[Calendario].[Dia Mes].&amp;[27/mai]" c="27/mai" nd="1"/>
              <i n="[Calendario].[Dia Mes].&amp;[28/mai]" c="28/mai" nd="1"/>
              <i n="[Calendario].[Dia Mes].&amp;[29/mai]" c="29/mai" nd="1"/>
              <i n="[Calendario].[Dia Mes].&amp;[30/mai]" c="30/mai" nd="1"/>
              <i n="[Calendario].[Dia Mes].&amp;[31/mai]" c="31/mai" nd="1"/>
              <i n="[Calendario].[Dia Mes].&amp;[01/jul]" c="01/jul" nd="1"/>
              <i n="[Calendario].[Dia Mes].&amp;[02/jul]" c="02/jul" nd="1"/>
              <i n="[Calendario].[Dia Mes].&amp;[03/jul]" c="03/jul" nd="1"/>
              <i n="[Calendario].[Dia Mes].&amp;[04/jul]" c="04/jul" nd="1"/>
              <i n="[Calendario].[Dia Mes].&amp;[05/jul]" c="05/jul" nd="1"/>
              <i n="[Calendario].[Dia Mes].&amp;[06/jul]" c="06/jul" nd="1"/>
              <i n="[Calendario].[Dia Mes].&amp;[07/jul]" c="07/jul" nd="1"/>
              <i n="[Calendario].[Dia Mes].&amp;[08/jul]" c="08/jul" nd="1"/>
              <i n="[Calendario].[Dia Mes].&amp;[09/jul]" c="09/jul" nd="1"/>
              <i n="[Calendario].[Dia Mes].&amp;[10/jul]" c="10/jul" nd="1"/>
              <i n="[Calendario].[Dia Mes].&amp;[11/jul]" c="11/jul" nd="1"/>
              <i n="[Calendario].[Dia Mes].&amp;[12/jul]" c="12/jul" nd="1"/>
              <i n="[Calendario].[Dia Mes].&amp;[13/jul]" c="13/jul" nd="1"/>
              <i n="[Calendario].[Dia Mes].&amp;[14/jul]" c="14/jul" nd="1"/>
              <i n="[Calendario].[Dia Mes].&amp;[15/jul]" c="15/jul" nd="1"/>
              <i n="[Calendario].[Dia Mes].&amp;[16/jul]" c="16/jul" nd="1"/>
              <i n="[Calendario].[Dia Mes].&amp;[17/jul]" c="17/jul" nd="1"/>
              <i n="[Calendario].[Dia Mes].&amp;[18/jul]" c="18/jul" nd="1"/>
              <i n="[Calendario].[Dia Mes].&amp;[19/jul]" c="19/jul" nd="1"/>
              <i n="[Calendario].[Dia Mes].&amp;[20/jul]" c="20/jul" nd="1"/>
              <i n="[Calendario].[Dia Mes].&amp;[21/jul]" c="21/jul" nd="1"/>
              <i n="[Calendario].[Dia Mes].&amp;[22/jul]" c="22/jul" nd="1"/>
              <i n="[Calendario].[Dia Mes].&amp;[23/jul]" c="23/jul" nd="1"/>
              <i n="[Calendario].[Dia Mes].&amp;[24/jul]" c="24/jul" nd="1"/>
              <i n="[Calendario].[Dia Mes].&amp;[25/jul]" c="25/jul" nd="1"/>
              <i n="[Calendario].[Dia Mes].&amp;[26/jul]" c="26/jul" nd="1"/>
              <i n="[Calendario].[Dia Mes].&amp;[27/jul]" c="27/jul" nd="1"/>
              <i n="[Calendario].[Dia Mes].&amp;[28/jul]" c="28/jul" nd="1"/>
              <i n="[Calendario].[Dia Mes].&amp;[29/jul]" c="29/jul" nd="1"/>
              <i n="[Calendario].[Dia Mes].&amp;[30/jul]" c="30/jul" nd="1"/>
              <i n="[Calendario].[Dia Mes].&amp;[31/jul]" c="31/jul" nd="1"/>
              <i n="[Calendario].[Dia Mes].&amp;[01/ago]" c="01/ago" nd="1"/>
              <i n="[Calendario].[Dia Mes].&amp;[02/ago]" c="02/ago" nd="1"/>
              <i n="[Calendario].[Dia Mes].&amp;[03/ago]" c="03/ago" nd="1"/>
              <i n="[Calendario].[Dia Mes].&amp;[04/ago]" c="04/ago" nd="1"/>
              <i n="[Calendario].[Dia Mes].&amp;[05/ago]" c="05/ago" nd="1"/>
              <i n="[Calendario].[Dia Mes].&amp;[06/ago]" c="06/ago" nd="1"/>
              <i n="[Calendario].[Dia Mes].&amp;[07/ago]" c="07/ago" nd="1"/>
              <i n="[Calendario].[Dia Mes].&amp;[08/ago]" c="08/ago" nd="1"/>
              <i n="[Calendario].[Dia Mes].&amp;" c="(vazio)" nd="1"/>
            </range>
          </ranges>
        </level>
      </levels>
      <selections count="1">
        <selection n="[Calendario].[Dia Mes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5DE55CBB-47B0-4F1C-84F1-399A689D4DB4}" sourceName="[Calendario].[Mês]">
  <pivotTables>
    <pivotTable tabId="37" name="Tabela dinâmica1"/>
  </pivotTables>
  <data>
    <olap pivotCacheId="211269320">
      <levels count="2">
        <level uniqueName="[Calendario].[Mês].[(All)]" sourceCaption="(All)" count="0"/>
        <level uniqueName="[Calendario].[Mês].[Mês]" sourceCaption="Mês" count="9" sortOrder="ascending">
          <ranges>
            <range startItem="0">
              <i n="[Calendario].[Mês].&amp;" c="(vazio)"/>
              <i n="[Calendario].[Mês].&amp;[abr]" c="abr"/>
              <i n="[Calendario].[Mês].&amp;[ago]" c="ago"/>
              <i n="[Calendario].[Mês].&amp;[fev]" c="fev"/>
              <i n="[Calendario].[Mês].&amp;[jan]" c="jan"/>
              <i n="[Calendario].[Mês].&amp;[jul]" c="jul"/>
              <i n="[Calendario].[Mês].&amp;[jun]" c="jun"/>
              <i n="[Calendario].[Mês].&amp;[mai]" c="mai"/>
              <i n="[Calendario].[Mês].&amp;[mar]" c="mar"/>
            </range>
          </ranges>
        </level>
      </levels>
      <selections count="1">
        <selection n="[Calendario].[Mês].&amp;[jun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C147AE29-69E3-4FC7-81C2-452E3C9D626D}" cache="SegmentaçãodeDados_Ano" caption="Ano" showCaption="0" level="1" rowHeight="245835"/>
  <slicer name="Dia Mes" xr10:uid="{CEF2A635-0AA3-4B18-AD6A-B8730F1D4583}" cache="SegmentaçãodeDados_Dia_Mes" caption="Dia Mes" level="1" rowHeight="245835"/>
  <slicer name="Mês" xr10:uid="{AE9E9C34-ED18-4034-BCF0-28EEFC15F339}" cache="SegmentaçãodeDados_Mês" caption="Mês" columnCount="6" showCaption="0" level="1" rowHeight="216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1" xr10:uid="{5B94D693-6FF3-4391-BA0E-CE595C670160}" cache="SegmentaçãodeDados_Ano" caption="Ano" showCaption="0" level="1" rowHeight="245835"/>
  <slicer name="Mês 1" xr10:uid="{673DD35E-D5DF-4472-BBBC-FCD8BA310E50}" cache="SegmentaçãodeDados_Mês" caption="Mês" columnCount="6" showCaption="0" level="1" rowHeight="21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97DA701-CA39-423A-AA9E-F38114738387}" name="tbExtrato" displayName="tbExtrato" ref="A1:L67" totalsRowShown="0">
  <autoFilter ref="A1:L67" xr:uid="{FEE9FCB4-E9F0-4487-98A8-0F296B75E9F6}"/>
  <sortState xmlns:xlrd2="http://schemas.microsoft.com/office/spreadsheetml/2017/richdata2" ref="A2:L67">
    <sortCondition ref="G2:G67"/>
    <sortCondition ref="C2:C67"/>
    <sortCondition ref="D2:D67"/>
    <sortCondition ref="F2:F67"/>
    <sortCondition ref="I2:I67"/>
  </sortState>
  <tableColumns count="12">
    <tableColumn id="1" xr3:uid="{E448973C-ECCC-4C37-AF05-4A5C3175F5CB}" name="#IdDeposito">
      <calculatedColumnFormula>ROW()</calculatedColumnFormula>
    </tableColumn>
    <tableColumn id="14" xr3:uid="{AD55C4FE-CB45-4254-BFAC-BCB70BE5300A}" name="Treeview" dataDxfId="48">
      <calculatedColumnFormula>CONCATENATE(tbExtrato[[#This Row],[Corretora]],"|",YEAR(tbExtrato[[#This Row],[Data]]),"|",TEXT(tbExtrato[[#This Row],[Data]],"mmm"),"|",TEXT(tbExtrato[[#This Row],[Data]], "DD/MM/AAAA"),"|",tbExtrato[[#This Row],[Descrição]])</calculatedColumnFormula>
    </tableColumn>
    <tableColumn id="2" xr3:uid="{AF5E9DCE-18C0-4F0E-9E4F-AD7092765A4A}" name="Data" dataDxfId="47"/>
    <tableColumn id="7" xr3:uid="{8A1B1791-F46F-4B77-8636-8E78EC0A626F}" name="Ano" dataDxfId="46">
      <calculatedColumnFormula>YEAR(tbExtrato[[#This Row],[Data]])</calculatedColumnFormula>
    </tableColumn>
    <tableColumn id="9" xr3:uid="{1C1A1E97-7812-459E-B015-3B006CD1F25F}" name="Mês" dataDxfId="45">
      <calculatedColumnFormula>MONTH(tbExtrato[[#This Row],[Data]])</calculatedColumnFormula>
    </tableColumn>
    <tableColumn id="8" xr3:uid="{D4262FDE-F745-4413-9839-08EAB2C65487}" name="Mês Nome" dataDxfId="44">
      <calculatedColumnFormula>TEXT(tbExtrato[[#This Row],[Data]],"mmm")</calculatedColumnFormula>
    </tableColumn>
    <tableColumn id="3" xr3:uid="{1BF3DFDC-B987-4D6A-A543-5577164A6C6C}" name="Corretora"/>
    <tableColumn id="10" xr3:uid="{ADA90340-CFF9-42A2-8A66-BB4EE5BD6CA2}" name="Crédito/Débito"/>
    <tableColumn id="5" xr3:uid="{32F4D85C-9717-452B-9731-669274BA230A}" name="Descrição"/>
    <tableColumn id="6" xr3:uid="{B0791070-9F16-49FA-969C-948115100AAA}" name="Nota de corretagem"/>
    <tableColumn id="4" xr3:uid="{76D5AEB1-0DEE-4F0D-A095-859FB304AD05}" name="Valor" dataDxfId="43"/>
    <tableColumn id="11" xr3:uid="{5CD76D9D-B2F6-4FB1-AEC8-B533AD0201D3}" name="Sald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7736E9-D8A6-4360-B7F6-40E12854A444}" name="sysTables" displayName="sysTables" ref="A1:E23" totalsRowShown="0">
  <autoFilter ref="A1:E23" xr:uid="{85B395B8-19AE-49C2-9492-F3D34F7774CB}"/>
  <sortState xmlns:xlrd2="http://schemas.microsoft.com/office/spreadsheetml/2017/richdata2" ref="A2:E23">
    <sortCondition descending="1" ref="B2:B23"/>
    <sortCondition ref="C2:C23"/>
  </sortState>
  <tableColumns count="5">
    <tableColumn id="1" xr3:uid="{C17CE216-8F67-468D-B0C5-5E6B2E02313C}" name="#IdTables">
      <calculatedColumnFormula>ROW()</calculatedColumnFormula>
    </tableColumn>
    <tableColumn id="4" xr3:uid="{F4488242-3217-46DE-9F60-78FE5CD6BD69}" name="Tipo Tabela"/>
    <tableColumn id="2" xr3:uid="{C33C1F4A-7007-4CCD-A95A-E74F584B539D}" name="Nome"/>
    <tableColumn id="3" xr3:uid="{E6A3EE8B-4833-4E23-80DE-0C91AFD90EF1}" name="ListaCampos"/>
    <tableColumn id="5" xr3:uid="{96862C67-5A25-4E26-AB0A-D3F752E77B94}" name="NomeSQL" dataDxfId="42">
      <calculatedColumnFormula array="1">ConverteParaNomeSQL(sysTables[[#This Row],[Nome]])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EB6D3A-A9E8-4331-A1F1-8770150E36F5}" name="tbExportDatabase" displayName="tbExportDatabase" ref="A1:D2" insertRow="1" totalsRowShown="0">
  <autoFilter ref="A1:D2" xr:uid="{96137FAA-AB11-4313-81D3-62EF5149D709}"/>
  <tableColumns count="4">
    <tableColumn id="1" xr3:uid="{72031D97-3616-4580-ACB1-D75B4D9A4DE7}" name="#IdExportDataBase"/>
    <tableColumn id="4" xr3:uid="{E86A93F6-8B10-4614-A5AF-9D8F74C3A770}" name="Data Exportação"/>
    <tableColumn id="2" xr3:uid="{8E494842-5EE6-4609-A6D4-C809EBC59DAA}" name="Tabelas"/>
    <tableColumn id="3" xr3:uid="{A6DC5A9C-9A0C-4D65-A94E-1F99959BFBED}" name="Log de Exportaçã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D5AB6D-C581-4EC9-9948-9DA95CA99AD2}" name="sysTableFields" displayName="sysTableFields" ref="A1:P194" totalsRowShown="0">
  <autoFilter ref="A1:P194" xr:uid="{3060FABE-EA1A-4A4F-8A8E-D21E2E5EB664}">
    <filterColumn colId="2">
      <filters>
        <filter val="tbTrades"/>
      </filters>
    </filterColumn>
    <filterColumn colId="3">
      <filters>
        <filter val="Custo Corretagem"/>
        <filter val="Custo Emolumentos"/>
      </filters>
    </filterColumn>
  </autoFilter>
  <sortState xmlns:xlrd2="http://schemas.microsoft.com/office/spreadsheetml/2017/richdata2" ref="A124:P142">
    <sortCondition ref="P2:P194"/>
    <sortCondition ref="C2:C194"/>
  </sortState>
  <tableColumns count="16">
    <tableColumn id="1" xr3:uid="{DB796D79-4E4F-4CF5-9D9C-5665F053DD32}" name="Tag Formulario" dataDxfId="41">
      <calculatedColumnFormula>CONCATENATE(sysTableFields[[#This Row],[Table]],"|",sysTableFields[[#This Row],[Nome]])</calculatedColumnFormula>
    </tableColumn>
    <tableColumn id="16" xr3:uid="{718EA728-81F5-4C59-A2A8-3055895B3BA8}" name="#IdTableField" dataDxfId="40">
      <calculatedColumnFormula>ROW()</calculatedColumnFormula>
    </tableColumn>
    <tableColumn id="8" xr3:uid="{36B3FCF5-208E-4538-B4E6-D5E3DB11E9F3}" name="Table"/>
    <tableColumn id="2" xr3:uid="{940F05C1-AC13-4E1B-B5F0-EC583C9E2C01}" name="Nome"/>
    <tableColumn id="15" xr3:uid="{73EB8A79-CDDE-457D-84B9-59E2E6B70A85}" name="Tag Campo Formulario" dataDxfId="39">
      <calculatedColumnFormula>CONCATENATE(sysTableFields[[#This Row],[Table]],"|",sysTableFields[[#This Row],[Nome]])</calculatedColumnFormula>
    </tableColumn>
    <tableColumn id="3" xr3:uid="{A2CCB053-EBA6-4115-A27C-CA08360F5EBF}" name="NomeSQL" dataDxfId="38">
      <calculatedColumnFormula array="1">CONCATENATE( ConverteParaNomeSQL(sysTableFields[[#This Row],[Table]]), "|",ConverteParaNomeSQL(sysTableFields[[#This Row],[Nome]]))</calculatedColumnFormula>
    </tableColumn>
    <tableColumn id="4" xr3:uid="{765B0AF5-1BBA-4F38-AE01-FC6A69DEB12A}" name="Tipo"/>
    <tableColumn id="5" xr3:uid="{C4B15A78-2B99-44C0-8631-99729AD029B5}" name="Requerido"/>
    <tableColumn id="7" xr3:uid="{3FFD6149-CA6E-42FB-B4F0-796345F0387A}" name="Size"/>
    <tableColumn id="6" xr3:uid="{6CCA558B-0DC5-4B0C-80CE-E5645A435037}" name="Máscara"/>
    <tableColumn id="14" xr3:uid="{601CAC21-B597-40BD-8FFD-0C1AD42BC55A}" name="Table Source"/>
    <tableColumn id="10" xr3:uid="{E9C20721-6C07-40A9-A25C-CFB515F444CA}" name="Table Lookup"/>
    <tableColumn id="11" xr3:uid="{F7B3D04A-4E90-4E61-BBE5-89BACFB26DE8}" name="Field Lookup"/>
    <tableColumn id="9" xr3:uid="{BE1110FB-1948-4CA2-85DE-717CFEF35645}" name="Tag" dataDxfId="37">
      <calculatedColumnFormula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calculatedColumnFormula>
    </tableColumn>
    <tableColumn id="12" xr3:uid="{CFDA96FD-19AE-45E3-B879-3DB5B0BCCE74}" name="Valores da lista"/>
    <tableColumn id="13" xr3:uid="{E9FECAFF-FDE5-4640-802D-7D0160C57DCE}" name="Tipo Tabel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C58C54-BB72-4591-894D-690B89F77B89}" name="Tabela15" displayName="Tabela15" ref="A1:C2" totalsRowShown="0">
  <autoFilter ref="A1:C2" xr:uid="{F0218DE5-766E-430A-AA9C-5F6051C72C1F}"/>
  <tableColumns count="3">
    <tableColumn id="1" xr3:uid="{0DCC27E2-FBCA-48A8-B796-3A918E08D2F4}" name="Data" dataDxfId="36"/>
    <tableColumn id="2" xr3:uid="{34CE3E30-1C40-453D-B1BE-36F937F73D6F}" name="Versão"/>
    <tableColumn id="3" xr3:uid="{F9B65EDC-F75D-491D-94B7-0781E0D48BF7}" name="Comentári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3B1BF1-5C77-4610-9C37-B47652DE9F23}" name="tbNotasDeCorretagem" displayName="tbNotasDeCorretagem" ref="A1:G2" insertRow="1" totalsRowShown="0">
  <autoFilter ref="A1:G2" xr:uid="{DEBDC734-3A30-411B-A921-2D68EBEA8422}"/>
  <tableColumns count="7">
    <tableColumn id="1" xr3:uid="{1B95B175-4735-4F72-9923-A3C5832A78CC}" name="Nro Nota"/>
    <tableColumn id="2" xr3:uid="{5ED6CAC6-545C-4BED-95A6-BF32A36850A5}" name="Arquivo"/>
    <tableColumn id="3" xr3:uid="{528E56BE-23FF-4FF9-BE37-1C4F392FB709}" name="Tx Reg BM&amp;F"/>
    <tableColumn id="4" xr3:uid="{AD40E89D-3DC5-4752-BECD-9AD68FCA2E03}" name="Tx Emolumentos"/>
    <tableColumn id="5" xr3:uid="{C23543FC-BAB7-4621-8FDF-319F2E454DE5}" name="Tx Operacional"/>
    <tableColumn id="6" xr3:uid="{11A38D1E-D334-4F27-8179-7A2117B8A56B}" name="Ajuste Day Trade"/>
    <tableColumn id="7" xr3:uid="{EC37992E-9324-47DC-B65C-1CA50A4668CE}" name="Total Líquido Not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7F2CAAA-B6E8-421E-AC88-73F3D0E8C43B}" name="tbPlanoDeTrade" displayName="tbPlanoDeTrade" ref="A1:O18" totalsRowShown="0">
  <autoFilter ref="A1:O18" xr:uid="{D3EEFC87-98B5-46EE-9983-D6D2D6D8ABEC}"/>
  <sortState xmlns:xlrd2="http://schemas.microsoft.com/office/spreadsheetml/2017/richdata2" ref="A2:O18">
    <sortCondition ref="D2:D18"/>
    <sortCondition ref="H2:H18"/>
    <sortCondition ref="E2:E18"/>
    <sortCondition ref="F2:F18"/>
    <sortCondition ref="G2:G18"/>
    <sortCondition ref="C2:C18"/>
  </sortState>
  <tableColumns count="15">
    <tableColumn id="14" xr3:uid="{802ED7D3-FBCC-422D-9BE0-2F201E0C8904}" name="#IdPlanoDeTrade" dataDxfId="35">
      <calculatedColumnFormula>ROW()</calculatedColumnFormula>
    </tableColumn>
    <tableColumn id="15" xr3:uid="{7A52421D-5C09-4CFF-BE91-7ACD73798223}" name="Treeview" dataDxfId="34">
      <calculatedColumnFormula>CONCATENATE(tbPlanoDeTrade[[#This Row],[Categoria]],"|",tbPlanoDeTrade[[#This Row],[Estratégias]],"|",tbPlanoDeTrade[[#This Row],[Ativo]],"|",tbPlanoDeTrade[[#This Row],[Conta]],"|",tbPlanoDeTrade[[#This Row],[Fase]])</calculatedColumnFormula>
    </tableColumn>
    <tableColumn id="1" xr3:uid="{C1F054AF-8BE9-492E-B579-8C199D4F9233}" name="Fase" dataDxfId="33">
      <calculatedColumnFormula>CONCATENATE(tbPlanoDeTrade[[#This Row],[Nro Lotes]]," Lotes - ",LEFT(tbPlanoDeTrade[[#This Row],[Ativo]],3)," - ",tbPlanoDeTrade[[#This Row],[Conta]])</calculatedColumnFormula>
    </tableColumn>
    <tableColumn id="7" xr3:uid="{D0E9EBC0-8115-4D61-BBB1-BCC9EF5BF309}" name="Categoria"/>
    <tableColumn id="8" xr3:uid="{DBC6FAC1-FD30-417B-989F-55FE5E0A40E5}" name="Ativo"/>
    <tableColumn id="2" xr3:uid="{B349BCC5-EE28-456B-9009-00F3C08AE477}" name="Conta"/>
    <tableColumn id="3" xr3:uid="{F09E1B8C-D16E-4836-AC77-5604C7C8CB1A}" name="Nro Lotes"/>
    <tableColumn id="4" xr3:uid="{50B8C8EC-4F06-4E9E-AA22-0F160ED75E26}" name="Estratégias"/>
    <tableColumn id="5" xr3:uid="{1745B8BC-C13E-49EE-AD43-23AA0F4EF405}" name="Pontos Stop Loss"/>
    <tableColumn id="11" xr3:uid="{027F3BD4-563D-4D91-97CB-01020BD1F6F3}" name="Limite de perdas consecutivas"/>
    <tableColumn id="6" xr3:uid="{DC834D50-99B6-4514-9662-6DF67893D816}" name="Meta de gain pts"/>
    <tableColumn id="12" xr3:uid="{1BE8BAB2-1419-457A-B896-B81E3E72392E}" name="Valor do ponto">
      <calculatedColumnFormula>INDEX(tbAtivos[Valor Ponto],MATCH(tbPlanoDeTrade[[#This Row],[Ativo]],tbAtivos[Descrição Aux],0))</calculatedColumnFormula>
    </tableColumn>
    <tableColumn id="13" xr3:uid="{8093B431-70F5-4271-9859-5630CC5D34B6}" name="Meta financeira">
      <calculatedColumnFormula>tbPlanoDeTrade[[#This Row],[Meta de gain pts]]*tbPlanoDeTrade[[#This Row],[Nro Lotes]]*tbPlanoDeTrade[[#This Row],[Valor do ponto]]</calculatedColumnFormula>
    </tableColumn>
    <tableColumn id="10" xr3:uid="{7893A50D-5751-479C-8C49-014AD9652037}" name="Limite de Loss por trade">
      <calculatedColumnFormula>tbPlanoDeTrade[[#This Row],[Valor do ponto]]*tbPlanoDeTrade[[#This Row],[Nro Lotes]]*tbPlanoDeTrade[[#This Row],[Pontos Stop Loss]]</calculatedColumnFormula>
    </tableColumn>
    <tableColumn id="9" xr3:uid="{9EE72BB9-3300-4537-A1C9-333944F2997F}" name="Margem por contrato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50E2959-6D42-464E-ACB2-AB9B3DD8A25D}" name="sysTableFieldTypes" displayName="sysTableFieldTypes" ref="A1:A18" totalsRowShown="0">
  <autoFilter ref="A1:A18" xr:uid="{08249DE9-743C-4247-889F-A90925594A71}"/>
  <tableColumns count="1">
    <tableColumn id="1" xr3:uid="{3F951EE7-B766-4495-8D06-E450EEFEA06D}" name="TipoCamp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8FE501-8028-4C51-BBB9-F1D5A33523CD}" name="tbTrades" displayName="tbTrades" ref="A1:AU2">
  <autoFilter ref="A1:AU2" xr:uid="{A60DE30F-8B7D-4348-B42F-70BE467866A5}"/>
  <sortState xmlns:xlrd2="http://schemas.microsoft.com/office/spreadsheetml/2017/richdata2" ref="A2:AU2">
    <sortCondition ref="F2"/>
    <sortCondition ref="P2"/>
    <sortCondition ref="A2"/>
  </sortState>
  <tableColumns count="47">
    <tableColumn id="1" xr3:uid="{6B7DAF2A-3B8E-4E71-AEDE-3A7CA25E76C8}" name="IdTrade" totalsRowLabel="Total"/>
    <tableColumn id="46" xr3:uid="{E52B0AEE-361E-4B9B-8BED-B43F9297EC21}" name="Treeview" dataDxfId="32">
      <calculatedColumnFormula>_xlfn.CONCAT(tbTrades[[#This Row],[Corretora]],"|",YEAR(tbTrades[[#This Row],[Data Entrada]]),"|",PROPER(TEXT(tbTrades[[#This Row],[Data Entrada]], "mmmm")),"|",TEXT(tbTrades[[#This Row],[Data Entrada]],"DD/MM/AAAA"),"|",tbTrades[[#This Row],[Categoria]],"|",tbTrades[[#This Row],[IdTrade]]&amp;" - "&amp;tbTrades[[#This Row],[Compra/Venda]]&amp;" - "&amp;LEFT(tbTrades[[#This Row],[Ativo]],SEARCH(" - ",tbTrades[[#This Row],[Ativo]])))</calculatedColumnFormula>
    </tableColumn>
    <tableColumn id="47" xr3:uid="{38B717FE-96DD-4751-8B11-45D6554220E7}" name="Categoria" dataDxfId="31">
      <calculatedColumnFormula>INDEX(tbAtivos[Categoria],MATCH(tbTrades[[#This Row],[Ativo]],tbAtivos[Descrição Aux],0))</calculatedColumnFormula>
    </tableColumn>
    <tableColumn id="2" xr3:uid="{96CE88A8-32C7-4927-B195-FDA939269366}" name="Data Entrada" dataDxfId="30"/>
    <tableColumn id="3" xr3:uid="{8E8D9022-6DAD-4503-AB37-C491E9794C98}" name="Hora Entrada" dataDxfId="29"/>
    <tableColumn id="4" xr3:uid="{9BC8DB41-FC39-4B4C-9791-9DD7B148CDBA}" name="Corretora"/>
    <tableColumn id="5" xr3:uid="{0387305D-8A9D-458C-AD02-FC1F20C8C9B8}" name="Ativo"/>
    <tableColumn id="6" xr3:uid="{D44B694F-09E3-4268-BC6F-7B5ABECCB432}" name="Estratégia"/>
    <tableColumn id="40" xr3:uid="{C2CD1167-79CE-456C-8DD0-86579182F926}" name="Tipo Entrada"/>
    <tableColumn id="7" xr3:uid="{E12CB5F2-E403-4DE4-9178-7A209089C8EA}" name="Compra/Venda"/>
    <tableColumn id="9" xr3:uid="{3CEF86A6-4B50-4615-9DC2-17A4F30E8865}" name="Preço Entrada"/>
    <tableColumn id="10" xr3:uid="{58689099-1EBA-4E54-9D10-8FFBD15043BB}" name="Nro Contratos"/>
    <tableColumn id="11" xr3:uid="{4A08F24D-823D-4E3F-9AD0-A563D6C5774A}" name="Preço SL" dataDxfId="28"/>
    <tableColumn id="12" xr3:uid="{78844830-02D5-4A24-8A8A-F8E07026D548}" name="Preço TP" dataDxfId="27"/>
    <tableColumn id="13" xr3:uid="{01DA4928-BC14-4E29-B565-A5FACBF9E9C0}" name="Motivação Entrada"/>
    <tableColumn id="14" xr3:uid="{C0709906-8C83-4184-8886-6C12D42DC016}" name="Data Saída" dataDxfId="26"/>
    <tableColumn id="15" xr3:uid="{14CA97FC-FDD2-4C55-9CC0-D7DF988A4EE1}" name="Hora Saída" dataDxfId="25"/>
    <tableColumn id="43" xr3:uid="{69D70844-464F-41B4-BA43-41EFAC24F2A2}" name="Preço Saída"/>
    <tableColumn id="8" xr3:uid="{829263A6-4A48-4ACA-B0BE-5D6AC39D9A50}" name="Pontos" dataDxfId="24">
      <calculatedColumnFormula>IF(tbTrades[[#This Row],[Compra/Venda]]="Compra",tbTrades[[#This Row],[Preço Saída]]-tbTrades[[#This Row],[Preço Entrada]],tbTrades[[#This Row],[Preço Entrada]]-tbTrades[[#This Row],[Preço Saída]])</calculatedColumnFormula>
    </tableColumn>
    <tableColumn id="16" xr3:uid="{BFD993CC-2A12-4D9D-835B-2E5ADEFDEBE8}" name="Lucro/Prejuízo" dataDxfId="23"/>
    <tableColumn id="45" xr3:uid="{36E1B5CB-D3C6-4884-AB08-DD1D05106D57}" name="Preço Médio" dataDxfId="22"/>
    <tableColumn id="17" xr3:uid="{2E46FE34-C551-438F-B686-76BE9B07FA98}" name="Custo Corretagem" dataDxfId="21"/>
    <tableColumn id="18" xr3:uid="{25B92B63-4468-41CC-B746-768E66112C29}" name="Custo Emolumentos"/>
    <tableColumn id="19" xr3:uid="{87A755DC-7191-4F86-99A7-46C2702D98D4}" name="Motivação Saída"/>
    <tableColumn id="20" xr3:uid="{373C26E5-D65A-42D3-9A0A-0472A25D2E2E}" name="MEP"/>
    <tableColumn id="21" xr3:uid="{D00D5336-2D7F-4124-A000-D2C33309F1DA}" name="MEN"/>
    <tableColumn id="22" xr3:uid="{06BD870A-1F51-4DA1-9979-92CB8BC98123}" name="Tipo Operação"/>
    <tableColumn id="23" xr3:uid="{5A63204C-3372-4337-9C80-6A353AE8D69A}" name="Tipo Conta" totalsRowFunction="count"/>
    <tableColumn id="24" xr3:uid="{39431732-9144-4370-8F69-FF309BDBFE17}" name="Fez Preço Médio"/>
    <tableColumn id="25" xr3:uid="{824E5989-F103-4459-A72F-8B431778395E}" name="Revisar Trade"/>
    <tableColumn id="26" xr3:uid="{B5DE7C98-DA69-41D3-938C-27E471F16405}" name="Trade Mental"/>
    <tableColumn id="44" xr3:uid="{39D16079-9795-453B-9A34-676226B2CC15}" name="Fase Plano de Trade"/>
    <tableColumn id="27" xr3:uid="{00C21DE8-7CA0-45F6-A9FB-9374809BC93E}" name="Condição Mercado"/>
    <tableColumn id="28" xr3:uid="{CB14A44A-A066-4036-817D-56ECCB654ECF}" name="Tipo Oportunidade"/>
    <tableColumn id="29" xr3:uid="{BC98366E-F8CD-49CF-B132-0C72A8D0CFC5}" name="Riscos em Potencial"/>
    <tableColumn id="30" xr3:uid="{76D7EA0F-6345-4540-80AB-A374E3A5B07B}" name="Risco Entrada"/>
    <tableColumn id="31" xr3:uid="{FACC0C6D-2D66-4014-8C6F-6A652DC7D573}" name="Risco Saída"/>
    <tableColumn id="32" xr3:uid="{4885DA47-77B7-4D2C-A931-D58821147C83}" name="Gestão do trade"/>
    <tableColumn id="33" xr3:uid="{64FB2CFA-D66B-4DF6-BDE9-F9B368E7C33B}" name="Imagem #01"/>
    <tableColumn id="34" xr3:uid="{097DAD40-FCBB-42E2-B230-3BD40B6C6378}" name="Imagem #02"/>
    <tableColumn id="35" xr3:uid="{670BFF7A-BCB4-4AB5-AE1E-A37EC18A1A4F}" name="Observações"/>
    <tableColumn id="38" xr3:uid="{5E5DEDA0-2556-439A-9997-2CECE77A494D}" name="Trade Revisado"/>
    <tableColumn id="39" xr3:uid="{AB098709-F701-452D-A49A-E8A6A0156701}" name="Observações Revisão"/>
    <tableColumn id="42" xr3:uid="{93B87182-9031-41FB-B90B-8BE2E97B47DA}" name="Estado Mental"/>
    <tableColumn id="41" xr3:uid="{081EE273-7300-4246-BC75-5F9681B3C21C}" name="Estado Emocional"/>
    <tableColumn id="36" xr3:uid="{5926D13C-A254-45DE-9F23-AC876259CFD3}" name="Deleted" dataDxfId="20"/>
    <tableColumn id="37" xr3:uid="{2282E779-42A8-4013-93BB-4134B0AC6C08}" name="Editado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BDE9B58-56B5-4A05-B338-8C5084208CB2}" name="tbAtivos" displayName="tbAtivos" ref="A1:N3" totalsRowShown="0">
  <autoFilter ref="A1:N3" xr:uid="{EE84E485-822D-44C1-986E-512CC40999BC}"/>
  <sortState xmlns:xlrd2="http://schemas.microsoft.com/office/spreadsheetml/2017/richdata2" ref="A2:N3">
    <sortCondition ref="C2:C3"/>
    <sortCondition ref="J2:J3"/>
  </sortState>
  <tableColumns count="14">
    <tableColumn id="1" xr3:uid="{E5B51F4F-59EE-4C4E-B605-8997AE1AFBF4}" name="#IdAtivo" dataDxfId="19">
      <calculatedColumnFormula>ROW()</calculatedColumnFormula>
    </tableColumn>
    <tableColumn id="14" xr3:uid="{4BBF9EE0-14E6-4462-A9A6-1956401E01A3}" name="Treeview" dataDxfId="18">
      <calculatedColumnFormula>CONCATENATE(tbAtivos[[#This Row],[Categoria]], "|",tbAtivos[[#This Row],[Descrição Aux]])</calculatedColumnFormula>
    </tableColumn>
    <tableColumn id="2" xr3:uid="{3790C579-9670-4BE6-BAF5-237ACE8FABCB}" name="Categoria"/>
    <tableColumn id="3" xr3:uid="{F3EF8772-4132-48BB-9BF0-74E3FA14CADB}" name="Código"/>
    <tableColumn id="4" xr3:uid="{3E18B30C-DBB7-49E5-B3E6-50559218E8DA}" name="Descrição"/>
    <tableColumn id="5" xr3:uid="{CBA725AE-AE39-4463-959F-247CA7F1B7E1}" name="Moeda"/>
    <tableColumn id="6" xr3:uid="{220283B9-F249-4164-86B8-35B18DFF6F47}" name="Valor Ponto" dataDxfId="17"/>
    <tableColumn id="12" xr3:uid="{A8F0E85F-DECE-4FC1-8084-8F35771DC43E}" name="Lote Padrão"/>
    <tableColumn id="9" xr3:uid="{C6FD4DAF-E2E5-45F0-AB9F-427C624A9D6B}" name="Tick"/>
    <tableColumn id="13" xr3:uid="{68C5C9EB-D0EF-4A6B-8284-5BD9F48E9798}" name="Descrição Aux" dataDxfId="16"/>
    <tableColumn id="10" xr3:uid="{F8FF5B5C-2BD2-439F-BFAC-288B2F83AB97}" name="Formatação">
      <calculatedColumnFormula>VLOOKUP(tbAtivos[[#This Row],[Moeda]],tb_Moedas[],3,0)</calculatedColumnFormula>
    </tableColumn>
    <tableColumn id="11" xr3:uid="{442A749E-9F69-4702-8282-5275C1A5278D}" name="Observação"/>
    <tableColumn id="7" xr3:uid="{3B091C54-0211-4E9F-BDA1-2BCB21B3D6C5}" name="Deleted"/>
    <tableColumn id="8" xr3:uid="{4C8DA731-7582-43FB-AA2A-D4BD03B43457}" name="Editado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D8A2613-8E16-40CB-A72E-02976D533629}" name="tbImportarCSV" displayName="tbImportarCSV" ref="A1:F2" insertRow="1" totalsRowShown="0">
  <autoFilter ref="A1:F2" xr:uid="{A271C0CE-1BE3-4D30-8AB9-386BD89F6874}"/>
  <tableColumns count="6">
    <tableColumn id="1" xr3:uid="{32CEC96B-2099-40C7-9B0D-3ED0716C8A7B}" name="#IdImportação"/>
    <tableColumn id="2" xr3:uid="{9A4BB3EF-5C45-4E03-9152-432D007E796F}" name="Data"/>
    <tableColumn id="3" xr3:uid="{014A67AE-B776-4793-9A9F-7D42B3954E12}" name="Hora"/>
    <tableColumn id="4" xr3:uid="{38ABC335-10EC-4204-8F0B-941D0AD2580C}" name="Arquivo"/>
    <tableColumn id="5" xr3:uid="{F195F739-1F21-4238-80DC-88AA4E57EBE5}" name="Corretora"/>
    <tableColumn id="6" xr3:uid="{784DDED5-7FBA-48BA-9F7B-1E2467811442}" name="Plataform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C43F3D2-478C-4574-A844-F679225D1F4B}" name="tbCorretoras" displayName="tbCorretoras" ref="A1:AE3" totalsRowShown="0">
  <autoFilter ref="A1:AE3" xr:uid="{900687D0-365B-4FA2-8FF4-93D5B7696E81}"/>
  <sortState xmlns:xlrd2="http://schemas.microsoft.com/office/spreadsheetml/2017/richdata2" ref="A2:AE3">
    <sortCondition ref="C2:C3"/>
    <sortCondition ref="D2:D3"/>
  </sortState>
  <tableColumns count="31">
    <tableColumn id="2" xr3:uid="{563FEBC3-09EB-4C2C-8194-5D6F3534CA7B}" name="#IdCorretora">
      <calculatedColumnFormula>ROW()</calculatedColumnFormula>
    </tableColumn>
    <tableColumn id="31" xr3:uid="{2023E226-4E6A-46D4-B772-2D872BA623FE}" name="Treeview" dataDxfId="15">
      <calculatedColumnFormula>CONCATENATE(tbCorretoras[[#This Row],[Nacional/Internacional]],"|",tbCorretoras[[#This Row],[Nome]])</calculatedColumnFormula>
    </tableColumn>
    <tableColumn id="1" xr3:uid="{7EF5EDCD-7AF5-4FAA-B3AC-60FDD6FA75DD}" name="Nacional/Internacional"/>
    <tableColumn id="3" xr3:uid="{AD0E7456-CAF9-4826-8BA0-E8ECC8280B0B}" name="Nome"/>
    <tableColumn id="4" xr3:uid="{1E668194-F404-43F4-A3DA-F3E47B45977F}" name="Fone #01"/>
    <tableColumn id="5" xr3:uid="{2E48CF2A-636D-4C1B-B301-2C0A75037955}" name="Fone #02"/>
    <tableColumn id="6" xr3:uid="{504D8D1D-B06A-42CC-985D-6AF984C482D7}" name="Whatsapp/Telegram"/>
    <tableColumn id="7" xr3:uid="{54985136-594F-4E72-A7C0-6D51A6916C98}" name="WebSite"/>
    <tableColumn id="8" xr3:uid="{FDA56010-F468-46B7-9283-26F233E16A91}" name="Conta Nro"/>
    <tableColumn id="9" xr3:uid="{B2F33EE1-4603-4545-96B5-DF897683948E}" name="Senha"/>
    <tableColumn id="10" xr3:uid="{207FF950-0035-4738-B5F7-969D04247EB0}" name="Assinatura Eletronica"/>
    <tableColumn id="11" xr3:uid="{9F8AC591-3448-4AC9-82C0-D5D8CA46A468}" name="Email Cadastro"/>
    <tableColumn id="12" xr3:uid="{1C0C40C2-B159-4FAA-A2E2-BC791D10B263}" name="Portal HB"/>
    <tableColumn id="13" xr3:uid="{1F811711-1160-44B1-9611-8C772B26BD01}" name="Tem Assessor"/>
    <tableColumn id="14" xr3:uid="{493FCBAC-1080-4A42-B884-9E15F52232E5}" name="Assessor Nome"/>
    <tableColumn id="15" xr3:uid="{46723D98-5D18-45A6-B06D-928F362C3422}" name="Assessor Codigo"/>
    <tableColumn id="16" xr3:uid="{4A338F26-C227-405F-B792-030C9F3126AD}" name="Assessor Contato"/>
    <tableColumn id="17" xr3:uid="{9539AD83-55EE-4960-927B-61EBEF9D04BB}" name="Assessor Fone #01"/>
    <tableColumn id="18" xr3:uid="{F3ED409A-DAF9-4ED0-A6C0-7AD375BEF81E}" name="Assessor Fone #02"/>
    <tableColumn id="19" xr3:uid="{A528345E-E25B-4FE5-9BC3-55595C506445}" name="Assessor WhatsApp/Telegram"/>
    <tableColumn id="20" xr3:uid="{22889154-9D60-4064-8319-BFCD5FE312E7}" name="Assessor Email"/>
    <tableColumn id="21" xr3:uid="{78462F3B-5B98-4275-BB8B-44246FD30589}" name="Ações"/>
    <tableColumn id="22" xr3:uid="{9EA0B6D6-D128-4557-B633-0A54A31C0EBB}" name="Futuros"/>
    <tableColumn id="23" xr3:uid="{9A21FA2B-4C3B-4687-A4DD-3868DA51992F}" name="Opções"/>
    <tableColumn id="24" xr3:uid="{BC71099B-618D-4A66-A1F6-0FED0870553D}" name="Termo"/>
    <tableColumn id="25" xr3:uid="{E18E5264-592A-43B8-BEED-D21315AFE699}" name="FII"/>
    <tableColumn id="26" xr3:uid="{BC824E02-D59C-42B8-B242-F6FB2C818898}" name="ETF"/>
    <tableColumn id="27" xr3:uid="{8043CA7B-6E9A-4876-BE57-2C9EA737D834}" name="Commodities"/>
    <tableColumn id="30" xr3:uid="{63E86429-16B8-4079-A445-A3800363A744}" name="Dados de depósito"/>
    <tableColumn id="28" xr3:uid="{8CB95438-1701-4D38-A58F-48035B018E03}" name="Deleted"/>
    <tableColumn id="29" xr3:uid="{DE1CAD3A-4694-4E96-9A94-430934566659}" name="Editado" dataDxfId="1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63E8EA9-1385-4B55-AD57-C98FA5F30258}" name="Tabela17" displayName="Tabela17" ref="A1:C6" totalsRowShown="0">
  <autoFilter ref="A1:C6" xr:uid="{B9580937-0409-46B0-B10E-9C2EABA087D3}"/>
  <tableColumns count="3">
    <tableColumn id="1" xr3:uid="{472785C3-C934-4245-8EAA-E1952567EA85}" name="#IdGraficoConfiguracao"/>
    <tableColumn id="2" xr3:uid="{EA3B3A1D-AF82-42B8-8EC8-2076B63F11FB}" name="Nome"/>
    <tableColumn id="3" xr3:uid="{B3C2AB79-6C4B-4C96-8B21-4D7CD4CB1A35}" name="Ativo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573C8E9-B55C-46BB-9ABC-89F7BD0AB849}" name="tbEstrategias" displayName="tbEstrategias" ref="A1:P2" totalsRowShown="0">
  <autoFilter ref="A1:P2" xr:uid="{6E0087E4-C69C-44A6-8C7F-DAF34CFAAFD3}"/>
  <sortState xmlns:xlrd2="http://schemas.microsoft.com/office/spreadsheetml/2017/richdata2" ref="A2:P2">
    <sortCondition ref="C2"/>
    <sortCondition ref="D2"/>
  </sortState>
  <tableColumns count="16">
    <tableColumn id="1" xr3:uid="{14E3C140-C90C-41A5-A1A2-14F886AF47F0}" name="#IdEstrategia">
      <calculatedColumnFormula>ROW()</calculatedColumnFormula>
    </tableColumn>
    <tableColumn id="12" xr3:uid="{2C389841-C136-4BB4-AAB0-E258FE847779}" name="Treeview" dataDxfId="12">
      <calculatedColumnFormula>CONCATENATE(tbEstrategias[[#This Row],[Categoria Ativo]], "|",tbEstrategias[[#This Row],[Nome]])</calculatedColumnFormula>
    </tableColumn>
    <tableColumn id="2" xr3:uid="{52C2C1AF-C404-4662-A74B-FD5D2D3F86D0}" name="Categoria Ativo"/>
    <tableColumn id="3" xr3:uid="{1035BF63-828F-4865-AE88-C33960DBF51A}" name="Nome"/>
    <tableColumn id="13" xr3:uid="{5EA91368-7BC7-423F-9BA5-5EC034895AD3}" name="Powerpoint"/>
    <tableColumn id="4" xr3:uid="{09B5271F-4285-4BE8-887D-46346941EAA7}" name="Motivação"/>
    <tableColumn id="5" xr3:uid="{EFB0C2C1-5E08-41BA-A37F-79D62D7B3E53}" name="Entrada"/>
    <tableColumn id="6" xr3:uid="{391E273B-F71A-4A9B-97C8-C5504BF1B895}" name="Saída"/>
    <tableColumn id="7" xr3:uid="{340DA0B1-B8B6-4720-9E8F-DF5A636DEC6C}" name="Stop"/>
    <tableColumn id="8" xr3:uid="{F0CEA7FB-03A1-42EB-9E4E-29257DB6501F}" name="Trailing Stop"/>
    <tableColumn id="9" xr3:uid="{DFC047F0-070F-47DB-B7A5-E05B66F2C4D9}" name="Lista de Ativos"/>
    <tableColumn id="14" xr3:uid="{878380A4-9145-4563-AA1C-910AD46A97F1}" name="Parciais"/>
    <tableColumn id="17" xr3:uid="{3837B5F8-4F18-4541-AFCE-4C6A5E65BFB0}" name="Motivação Entrada"/>
    <tableColumn id="16" xr3:uid="{6984C723-4FC0-44DB-91CA-BB3624041BB5}" name="Motivação Saída"/>
    <tableColumn id="10" xr3:uid="{D0474B13-C23C-4E5A-8418-0DC6EF1A4739}" name="Deleted"/>
    <tableColumn id="11" xr3:uid="{0EA00AE9-1650-4FE1-8D6B-1313D444D853}" name="Editado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5CB0DA-ECFA-4859-9514-197BAACEE0DD}" name="tbAtivoConfiguracoes" displayName="tbAtivoConfiguracoes" ref="A1:P4" totalsRowShown="0">
  <autoFilter ref="A1:P4" xr:uid="{FD3E1E0D-D468-47E5-AA58-C7E83CC2C8A2}"/>
  <sortState xmlns:xlrd2="http://schemas.microsoft.com/office/spreadsheetml/2017/richdata2" ref="A2:P4">
    <sortCondition ref="D2:D4"/>
    <sortCondition ref="C2:C4"/>
    <sortCondition ref="E2:E4"/>
  </sortState>
  <tableColumns count="16">
    <tableColumn id="1" xr3:uid="{E21C0CCE-0F7B-4781-A495-2AEC0FB98A15}" name="#IdAtivoConfiguracao" dataDxfId="11">
      <calculatedColumnFormula>ROW()</calculatedColumnFormula>
    </tableColumn>
    <tableColumn id="16" xr3:uid="{6B5243FF-4C39-47B2-82C4-DEBE6067FD2D}" name="Treeview" dataDxfId="10">
      <calculatedColumnFormula>CONCATENATE(tbAtivoConfiguracoes[[#This Row],[Categoria]], "|",tbAtivoConfiguracoes[[#This Row],[Ativo]], "|",tbAtivoConfiguracoes[[#This Row],[Corretora]])</calculatedColumnFormula>
    </tableColumn>
    <tableColumn id="11" xr3:uid="{1F811105-2753-47D2-9EA5-7F468FCE9920}" name="Ativo" dataDxfId="9"/>
    <tableColumn id="2" xr3:uid="{E1645891-087A-41FD-8FD4-EA3E290AC822}" name="Categoria"/>
    <tableColumn id="3" xr3:uid="{0E03B71B-9EAB-4575-AC0A-68093F4C4483}" name="Corretora"/>
    <tableColumn id="4" xr3:uid="{93693FBB-0CC4-4AE5-87EE-D9396042F56B}" name="Moeda"/>
    <tableColumn id="15" xr3:uid="{63C72E18-5D2F-4D94-B841-B51C9BEE6E62}" name="Ativo Padrão"/>
    <tableColumn id="5" xr3:uid="{9BBBE4F1-7F7F-4FCF-BD5D-80C4E1013092}" name="Margem" dataDxfId="8"/>
    <tableColumn id="6" xr3:uid="{18B22E91-0361-45E0-8B9C-CF6BE9737F63}" name="Corretagem" dataDxfId="7"/>
    <tableColumn id="7" xr3:uid="{4C48B6FC-774F-4CC4-800F-BE17BB005159}" name="Emolumentos" dataDxfId="6"/>
    <tableColumn id="8" xr3:uid="{7755C453-CB21-4A0E-BC15-27AE33D78C7B}" name="TipoImposto"/>
    <tableColumn id="9" xr3:uid="{9FBA1567-6A01-4A9D-8355-279C935FA04D}" name="Alíquota Daytrade"/>
    <tableColumn id="10" xr3:uid="{400D1711-DB62-4038-8251-12ACB59E276E}" name="Alíquota Swing Trade"/>
    <tableColumn id="12" xr3:uid="{44D78ED9-7817-468B-809B-01FF74D4FE33}" name="Corretora_Ativo" dataDxfId="5">
      <calculatedColumnFormula>_xlfn.CONCAT(tbAtivoConfiguracoes[[#This Row],[Corretora]],"_",tbAtivoConfiguracoes[[#This Row],[Ativo]])</calculatedColumnFormula>
    </tableColumn>
    <tableColumn id="13" xr3:uid="{0E33AC18-26E8-4AC2-96D2-DFF88BFE9952}" name="Deleted"/>
    <tableColumn id="14" xr3:uid="{CC7590A5-3E18-4119-B554-AF98CD450BE8}" name="Editado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7ABE49E-88B3-40B4-B2E4-2B179DE6C666}" name="tbCheckList" displayName="tbCheckList" ref="A1:E23" totalsRowShown="0">
  <autoFilter ref="A1:E23" xr:uid="{A45CC255-A32C-4573-9F76-0AA55633386A}"/>
  <sortState xmlns:xlrd2="http://schemas.microsoft.com/office/spreadsheetml/2017/richdata2" ref="A2:E23">
    <sortCondition ref="B2:B23"/>
    <sortCondition ref="C2:C23"/>
    <sortCondition ref="D2:D23"/>
  </sortState>
  <tableColumns count="5">
    <tableColumn id="1" xr3:uid="{CC833F01-7A15-467D-AC60-6AEFE9EDA0BF}" name="#IdCheckList">
      <calculatedColumnFormula>ROW()</calculatedColumnFormula>
    </tableColumn>
    <tableColumn id="2" xr3:uid="{33877AEB-77E2-450F-AD86-637649738B0A}" name="Categoria"/>
    <tableColumn id="5" xr3:uid="{8639E754-CBB9-4C6A-8E91-35B6A433CC38}" name="Ordem"/>
    <tableColumn id="3" xr3:uid="{962FD2B9-D23F-4626-9E4F-67B4F3255155}" name="Item"/>
    <tableColumn id="4" xr3:uid="{3A7B758D-777E-42BA-8C81-C5756BD259A7}" name="Descriçã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F176147-D960-4B03-824D-FF674DDE1131}" name="tbChecklistDiario" displayName="tbChecklistDiario" ref="A1:J3" totalsRowShown="0">
  <autoFilter ref="A1:J3" xr:uid="{F3945160-AE75-4BCB-8CE8-5B0C3CE34575}"/>
  <tableColumns count="10">
    <tableColumn id="1" xr3:uid="{5AE7C8E0-7703-4D99-B040-1A618C3DF1F1}" name="#IdCheckListDiario">
      <calculatedColumnFormula>ROW()</calculatedColumnFormula>
    </tableColumn>
    <tableColumn id="2" xr3:uid="{56F1745D-0C54-4F78-A2F6-037135189916}" name="Itens verificados abertura"/>
    <tableColumn id="8" xr3:uid="{56294088-EF46-40C8-B697-655331A7EF00}" name="Itens verificados fechamento"/>
    <tableColumn id="5" xr3:uid="{45CBB294-581B-4A88-B862-9670BC3146F0}" name="Data" dataDxfId="4"/>
    <tableColumn id="3" xr3:uid="{DD99B77E-1E88-473C-9932-2369EBF6FA73}" name="Observação abertura"/>
    <tableColumn id="9" xr3:uid="{731C7698-9C2E-4B87-BBC4-B7046FF3A978}" name="Observação fechamento" dataDxfId="3"/>
    <tableColumn id="10" xr3:uid="{C7F4C70A-FB60-4613-B842-337400B3974D}" name="Lições Aprendidas" dataDxfId="2"/>
    <tableColumn id="7" xr3:uid="{45D2CDB3-DE8A-4B7D-866C-034CEB8C6D91}" name="Estado Emocional"/>
    <tableColumn id="6" xr3:uid="{3EA8AA0C-85F3-4161-8DB4-BA3E86AE5E5D}" name="Estado Psicológico"/>
    <tableColumn id="4" xr3:uid="{8A33A14C-2258-482F-8643-84B420BCFD12}" name="Imagem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2776716-3727-4793-9A4B-CDAA139CCA28}" name="tbPDCondicaoMercado" displayName="tbPDCondicaoMercado" ref="A1:G26" totalsRowShown="0">
  <autoFilter ref="A1:G26" xr:uid="{BF1EEBCF-67AD-4A1A-B8F0-41EEF4213B1D}"/>
  <tableColumns count="7">
    <tableColumn id="1" xr3:uid="{DEE336E2-44F2-49F6-A0A5-1E6F948D3A91}" name="#IdPDCondicaoMercado">
      <calculatedColumnFormula>ROW()</calculatedColumnFormula>
    </tableColumn>
    <tableColumn id="2" xr3:uid="{41396BD3-BA8E-4B17-9F52-C354FFDCCD87}" name="Nome"/>
    <tableColumn id="4" xr3:uid="{52A61F5D-F906-44F6-A1BF-D5C7827E1D05}" name="Ratio"/>
    <tableColumn id="3" xr3:uid="{194F99AB-F7BF-4D36-B0B1-EA12B85CD09F}" name="Descrição"/>
    <tableColumn id="5" xr3:uid="{E588780D-F98F-4040-A382-5A14048ADEDC}" name="Cenarios Condicionais"/>
    <tableColumn id="6" xr3:uid="{5D46E6CE-BE4A-448E-9F72-2767FE991E17}" name="Deleted"/>
    <tableColumn id="7" xr3:uid="{B21D635A-5248-4008-AEDC-C4C47CB8F113}" name="Editado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237FD09-A4E1-4295-8E23-7A7ED6EFC53F}" name="tbConfiguracoesGerais" displayName="tbConfiguracoesGerais" ref="A1:L2" totalsRowShown="0">
  <autoFilter ref="A1:L2" xr:uid="{AA8BEC71-CD2E-4461-B587-35D876A5895D}"/>
  <sortState xmlns:xlrd2="http://schemas.microsoft.com/office/spreadsheetml/2017/richdata2" ref="A2:L2">
    <sortCondition ref="C2"/>
    <sortCondition ref="D2"/>
  </sortState>
  <tableColumns count="12">
    <tableColumn id="1" xr3:uid="{0EB2A44D-7100-4C75-9A58-7033A4AA7BCA}" name="#IdConfiguracaoGeral">
      <calculatedColumnFormula>ROW()</calculatedColumnFormula>
    </tableColumn>
    <tableColumn id="8" xr3:uid="{5CA734DC-76D1-40B6-8E6C-2E838EE3C3AA}" name="Chave Pesquisa" dataDxfId="1">
      <calculatedColumnFormula>CONCATENATE(tbConfiguracoesGerais[[#This Row],[Corretora]],"_",tbConfiguracoesGerais[[#This Row],[Ativo]])</calculatedColumnFormula>
    </tableColumn>
    <tableColumn id="2" xr3:uid="{FE654A65-1023-41F8-804D-8C566A9F438A}" name="Corretora"/>
    <tableColumn id="3" xr3:uid="{C60D06A6-205A-4344-A977-02CEAC00205C}" name="Ativo"/>
    <tableColumn id="4" xr3:uid="{B0C64EB3-6418-4A49-A38E-B9824B9054CB}" name="Estratégia"/>
    <tableColumn id="5" xr3:uid="{AF5B98D2-175D-4F27-8521-58C27CCEF97E}" name="Tipo de Entrada"/>
    <tableColumn id="6" xr3:uid="{333204A0-0CCF-43E5-A617-DDE08ACC3A7E}" name="Tipo de Operação"/>
    <tableColumn id="7" xr3:uid="{EA8A0A78-993B-48C6-B83E-9316D074581F}" name="Tipo de Conta"/>
    <tableColumn id="13" xr3:uid="{7697B7B5-BB48-4B25-B000-BBF79600AD29}" name="Fase Plano de trade"/>
    <tableColumn id="9" xr3:uid="{23B23E9B-C5BF-4896-B8F3-FA886EBFD77B}" name="Motivação Entrada"/>
    <tableColumn id="10" xr3:uid="{D6B525CF-F8E3-4429-9A8F-8C534392AFEB}" name="Motivação Saída"/>
    <tableColumn id="11" xr3:uid="{A3DE9386-B7B9-45DE-8C47-2D007547B395}" name="Categoria" dataDxfId="0">
      <calculatedColumnFormula>_xlfn.SINGLE(INDEX(tbAtivos[Categoria],MATCH(tbConfiguracoesGerais[[#This Row],[Ativo]],tbAtivos[Descrição Aux],0)))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BDFFDDE-AC42-4DB3-92A5-ED9F526020EC}" name="tbPDTipoOportunidade" displayName="tbPDTipoOportunidade" ref="A1:D7" totalsRowShown="0">
  <autoFilter ref="A1:D7" xr:uid="{BD4A9113-8872-46DD-8D96-686D941D1C01}"/>
  <tableColumns count="4">
    <tableColumn id="1" xr3:uid="{3B62B43D-27B7-4608-9F24-67EAA95FBBCE}" name="#IdPDTipoOportunidade"/>
    <tableColumn id="2" xr3:uid="{596AE62D-EB01-4C1D-AA51-BE6CD10C77E5}" name="Nome"/>
    <tableColumn id="6" xr3:uid="{4D831338-CD75-4654-8C9F-B78E991A58D7}" name="Deleted"/>
    <tableColumn id="7" xr3:uid="{1F664A7E-734A-47FA-A505-66A5B3222B53}" name="Editado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E6134B2-B2BE-4144-AC10-E8C0367FB163}" name="tbPDRiscosPotencial" displayName="tbPDRiscosPotencial" ref="A1:G14" totalsRowShown="0">
  <tableColumns count="7">
    <tableColumn id="1" xr3:uid="{4739D0C0-3960-40D0-9BE7-A5237CA5B613}" name="#IdPDRiscosPotencial">
      <calculatedColumnFormula>ROW()</calculatedColumnFormula>
    </tableColumn>
    <tableColumn id="2" xr3:uid="{1F35EB71-A135-46FB-BEB5-72D79342C929}" name="Nome"/>
    <tableColumn id="4" xr3:uid="{6835CA95-BC02-40A6-9790-387221CA5819}" name="Ratio"/>
    <tableColumn id="5" xr3:uid="{A1BDA313-30E7-45A7-913F-FB57668E25A6}" name="Tipo de risco"/>
    <tableColumn id="3" xr3:uid="{F5756723-8356-463B-BA55-EFE8A2335E9C}" name="Descrição"/>
    <tableColumn id="6" xr3:uid="{8202B276-EF47-4326-9ED0-3FABE20CB20E}" name="Deleted"/>
    <tableColumn id="7" xr3:uid="{97756F15-1C61-4D9F-BF57-30F6D0E2D2EE}" name="Editado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521DF34-DBB3-479A-8FA6-12E48F9B15CF}" name="tb_AtivoCategorias" displayName="tb_AtivoCategorias" ref="A1:A8" totalsRowShown="0">
  <autoFilter ref="A1:A8" xr:uid="{EA2C2566-BFD4-4C79-90AE-A10ED568833E}"/>
  <tableColumns count="1">
    <tableColumn id="1" xr3:uid="{699FC214-A79F-4056-8399-AB8B108F06E2}" name="Categoria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40D449-ED3F-4C4B-BBD1-9BB5EDEC18B6}" name="tb_Moedas" displayName="tb_Moedas" ref="A1:C3" totalsRowShown="0">
  <autoFilter ref="A1:C3" xr:uid="{047B75CA-3192-454E-88AD-78D360767282}"/>
  <tableColumns count="3">
    <tableColumn id="1" xr3:uid="{31B2BC51-9E9D-4A06-A591-FF15C65CFFE6}" name="Moeda"/>
    <tableColumn id="2" xr3:uid="{949BB982-E64A-4B29-A36C-01B9400ED3DE}" name="Símbolo"/>
    <tableColumn id="3" xr3:uid="{2AE64F37-88C0-4D54-AD54-9058294109E7}" name="Máscara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72BFFCB-1585-4F67-B006-70FB48016DED}" name="tb_TipoOperacao" displayName="tb_TipoOperacao" ref="A1:A4" totalsRowShown="0">
  <autoFilter ref="A1:A4" xr:uid="{5CDEDD99-1BBA-4A92-855F-C12D1651AF5C}"/>
  <tableColumns count="1">
    <tableColumn id="1" xr3:uid="{498FA8B2-7001-4638-82DD-9740A7CA8A2A}" name="Tipo Operacao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5327930-6A25-4841-8D6A-79997870E108}" name="tb_TipoConta" displayName="tb_TipoConta" ref="A1:A3" totalsRowShown="0">
  <autoFilter ref="A1:A3" xr:uid="{F6B18F2C-90E6-4830-985B-37B5B24B4F16}"/>
  <tableColumns count="1">
    <tableColumn id="1" xr3:uid="{B6A0B34D-5B5E-4E1A-9D32-40C21F135109}" name="Tipo Con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xpi.com.br/" TargetMode="External"/><Relationship Id="rId2" Type="http://schemas.openxmlformats.org/officeDocument/2006/relationships/hyperlink" Target="https://portal.cmcapital.com.br/" TargetMode="External"/><Relationship Id="rId1" Type="http://schemas.openxmlformats.org/officeDocument/2006/relationships/hyperlink" Target="https://www.cmcapital.com.br/" TargetMode="External"/><Relationship Id="rId5" Type="http://schemas.openxmlformats.org/officeDocument/2006/relationships/table" Target="../tables/table12.xml"/><Relationship Id="rId4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12E21-2F5E-4EBD-929E-01C293006B2A}">
  <sheetPr codeName="Planilha231"/>
  <dimension ref="A1:AB49"/>
  <sheetViews>
    <sheetView showGridLines="0" showRowColHeaders="0" workbookViewId="0">
      <selection activeCell="B7" sqref="B7"/>
    </sheetView>
  </sheetViews>
  <sheetFormatPr defaultRowHeight="14.6" x14ac:dyDescent="0.4"/>
  <cols>
    <col min="7" max="7" width="3.84375" customWidth="1"/>
    <col min="12" max="12" width="3.84375" customWidth="1"/>
    <col min="17" max="17" width="3.84375" customWidth="1"/>
    <col min="22" max="22" width="3.84375" customWidth="1"/>
  </cols>
  <sheetData>
    <row r="1" spans="1:28" x14ac:dyDescent="0.4">
      <c r="A1" s="16"/>
      <c r="B1" s="16"/>
      <c r="C1" s="17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9"/>
      <c r="AA1" s="16"/>
      <c r="AB1" s="16"/>
    </row>
    <row r="2" spans="1:28" x14ac:dyDescent="0.4">
      <c r="A2" s="16"/>
      <c r="B2" s="16"/>
      <c r="C2" s="20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2"/>
      <c r="AA2" s="16"/>
      <c r="AB2" s="16"/>
    </row>
    <row r="3" spans="1:28" x14ac:dyDescent="0.4">
      <c r="A3" s="16"/>
      <c r="B3" s="16"/>
      <c r="C3" s="20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2"/>
      <c r="AA3" s="16"/>
      <c r="AB3" s="16"/>
    </row>
    <row r="4" spans="1:28" x14ac:dyDescent="0.4">
      <c r="A4" s="16"/>
      <c r="B4" s="16"/>
      <c r="C4" s="20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2"/>
      <c r="AA4" s="16"/>
      <c r="AB4" s="16"/>
    </row>
    <row r="5" spans="1:28" x14ac:dyDescent="0.4">
      <c r="A5" s="16"/>
      <c r="B5" s="16"/>
      <c r="C5" s="20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2"/>
      <c r="AA5" s="16"/>
      <c r="AB5" s="16"/>
    </row>
    <row r="6" spans="1:28" x14ac:dyDescent="0.4">
      <c r="A6" s="16"/>
      <c r="B6" s="16"/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2"/>
      <c r="AA6" s="16"/>
      <c r="AB6" s="16"/>
    </row>
    <row r="7" spans="1:28" x14ac:dyDescent="0.4">
      <c r="A7" s="16"/>
      <c r="B7" s="16"/>
      <c r="C7" s="20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2"/>
      <c r="AA7" s="16"/>
      <c r="AB7" s="16"/>
    </row>
    <row r="8" spans="1:28" ht="15" thickBot="1" x14ac:dyDescent="0.45">
      <c r="A8" s="16"/>
      <c r="B8" s="16"/>
      <c r="C8" s="23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5"/>
      <c r="AA8" s="16"/>
      <c r="AB8" s="16"/>
    </row>
    <row r="9" spans="1:28" ht="15" thickBot="1" x14ac:dyDescent="0.4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</row>
    <row r="10" spans="1:28" x14ac:dyDescent="0.4">
      <c r="A10" s="16"/>
      <c r="B10" s="16"/>
      <c r="C10" s="50" t="s">
        <v>0</v>
      </c>
      <c r="D10" s="51"/>
      <c r="E10" s="51"/>
      <c r="F10" s="52"/>
      <c r="G10" s="16"/>
      <c r="H10" s="44"/>
      <c r="I10" s="45"/>
      <c r="J10" s="45"/>
      <c r="K10" s="46"/>
      <c r="L10" s="16"/>
      <c r="M10" s="44"/>
      <c r="N10" s="45"/>
      <c r="O10" s="45"/>
      <c r="P10" s="46"/>
      <c r="Q10" s="16"/>
      <c r="R10" s="44"/>
      <c r="S10" s="45"/>
      <c r="T10" s="45"/>
      <c r="U10" s="46"/>
      <c r="V10" s="16"/>
      <c r="W10" s="44"/>
      <c r="X10" s="45"/>
      <c r="Y10" s="45"/>
      <c r="Z10" s="46"/>
      <c r="AA10" s="16"/>
      <c r="AB10" s="16"/>
    </row>
    <row r="11" spans="1:28" ht="15" thickBot="1" x14ac:dyDescent="0.45">
      <c r="A11" s="16"/>
      <c r="B11" s="16"/>
      <c r="C11" s="53"/>
      <c r="D11" s="54"/>
      <c r="E11" s="54"/>
      <c r="F11" s="55"/>
      <c r="G11" s="16"/>
      <c r="H11" s="47"/>
      <c r="I11" s="48"/>
      <c r="J11" s="48"/>
      <c r="K11" s="49"/>
      <c r="L11" s="16"/>
      <c r="M11" s="47"/>
      <c r="N11" s="48"/>
      <c r="O11" s="48"/>
      <c r="P11" s="49"/>
      <c r="Q11" s="16"/>
      <c r="R11" s="47"/>
      <c r="S11" s="48"/>
      <c r="T11" s="48"/>
      <c r="U11" s="49"/>
      <c r="V11" s="16"/>
      <c r="W11" s="47"/>
      <c r="X11" s="48"/>
      <c r="Y11" s="48"/>
      <c r="Z11" s="49"/>
      <c r="AA11" s="16"/>
      <c r="AB11" s="16"/>
    </row>
    <row r="12" spans="1:28" ht="15" thickTop="1" x14ac:dyDescent="0.4">
      <c r="A12" s="16"/>
      <c r="B12" s="16"/>
      <c r="C12" s="20"/>
      <c r="D12" s="21"/>
      <c r="E12" s="21"/>
      <c r="F12" s="22"/>
      <c r="G12" s="16"/>
      <c r="H12" s="20"/>
      <c r="I12" s="21"/>
      <c r="J12" s="21"/>
      <c r="K12" s="22"/>
      <c r="L12" s="16"/>
      <c r="M12" s="20"/>
      <c r="N12" s="21"/>
      <c r="O12" s="21"/>
      <c r="P12" s="22"/>
      <c r="Q12" s="16"/>
      <c r="R12" s="20"/>
      <c r="S12" s="21"/>
      <c r="T12" s="21"/>
      <c r="U12" s="22"/>
      <c r="V12" s="16"/>
      <c r="W12" s="20"/>
      <c r="X12" s="21"/>
      <c r="Y12" s="21"/>
      <c r="Z12" s="22"/>
      <c r="AA12" s="16"/>
      <c r="AB12" s="16"/>
    </row>
    <row r="13" spans="1:28" x14ac:dyDescent="0.4">
      <c r="A13" s="16"/>
      <c r="B13" s="16"/>
      <c r="C13" s="20"/>
      <c r="D13" s="21"/>
      <c r="E13" s="21"/>
      <c r="F13" s="22"/>
      <c r="G13" s="16"/>
      <c r="H13" s="20"/>
      <c r="I13" s="21"/>
      <c r="J13" s="21"/>
      <c r="K13" s="22"/>
      <c r="L13" s="16"/>
      <c r="M13" s="20"/>
      <c r="N13" s="21"/>
      <c r="O13" s="21"/>
      <c r="P13" s="22"/>
      <c r="Q13" s="16"/>
      <c r="R13" s="20"/>
      <c r="S13" s="21"/>
      <c r="T13" s="21"/>
      <c r="U13" s="22"/>
      <c r="V13" s="16"/>
      <c r="W13" s="20"/>
      <c r="X13" s="21"/>
      <c r="Y13" s="21"/>
      <c r="Z13" s="22"/>
      <c r="AA13" s="16"/>
      <c r="AB13" s="16"/>
    </row>
    <row r="14" spans="1:28" x14ac:dyDescent="0.4">
      <c r="A14" s="16"/>
      <c r="B14" s="16"/>
      <c r="C14" s="20"/>
      <c r="D14" s="21"/>
      <c r="E14" s="21" t="s">
        <v>1</v>
      </c>
      <c r="F14" s="22"/>
      <c r="G14" s="16"/>
      <c r="H14" s="20"/>
      <c r="I14" s="21"/>
      <c r="J14" s="21"/>
      <c r="K14" s="22"/>
      <c r="L14" s="16"/>
      <c r="M14" s="20"/>
      <c r="N14" s="21"/>
      <c r="O14" s="21"/>
      <c r="P14" s="22"/>
      <c r="Q14" s="16"/>
      <c r="R14" s="20"/>
      <c r="S14" s="21"/>
      <c r="T14" s="21"/>
      <c r="U14" s="22"/>
      <c r="V14" s="16"/>
      <c r="W14" s="20"/>
      <c r="X14" s="21"/>
      <c r="Y14" s="21"/>
      <c r="Z14" s="22"/>
      <c r="AA14" s="16"/>
      <c r="AB14" s="16"/>
    </row>
    <row r="15" spans="1:28" x14ac:dyDescent="0.4">
      <c r="A15" s="16"/>
      <c r="B15" s="16"/>
      <c r="C15" s="20"/>
      <c r="D15" s="21"/>
      <c r="E15" s="21"/>
      <c r="F15" s="22"/>
      <c r="G15" s="16"/>
      <c r="H15" s="20"/>
      <c r="I15" s="21"/>
      <c r="J15" s="21"/>
      <c r="K15" s="22"/>
      <c r="L15" s="16"/>
      <c r="M15" s="20"/>
      <c r="N15" s="21"/>
      <c r="O15" s="21"/>
      <c r="P15" s="22"/>
      <c r="Q15" s="16"/>
      <c r="R15" s="20"/>
      <c r="S15" s="21"/>
      <c r="T15" s="21"/>
      <c r="U15" s="22"/>
      <c r="V15" s="16"/>
      <c r="W15" s="20"/>
      <c r="X15" s="21"/>
      <c r="Y15" s="21"/>
      <c r="Z15" s="22"/>
      <c r="AA15" s="16"/>
      <c r="AB15" s="16"/>
    </row>
    <row r="16" spans="1:28" x14ac:dyDescent="0.4">
      <c r="A16" s="16"/>
      <c r="B16" s="16"/>
      <c r="C16" s="20"/>
      <c r="D16" s="21"/>
      <c r="E16" s="21"/>
      <c r="F16" s="22"/>
      <c r="G16" s="16"/>
      <c r="H16" s="20"/>
      <c r="I16" s="21"/>
      <c r="J16" s="21"/>
      <c r="K16" s="22"/>
      <c r="L16" s="16"/>
      <c r="M16" s="20"/>
      <c r="N16" s="21"/>
      <c r="O16" s="21"/>
      <c r="P16" s="22"/>
      <c r="Q16" s="16"/>
      <c r="R16" s="20"/>
      <c r="S16" s="21"/>
      <c r="T16" s="21"/>
      <c r="U16" s="22"/>
      <c r="V16" s="16"/>
      <c r="W16" s="20"/>
      <c r="X16" s="21"/>
      <c r="Y16" s="21"/>
      <c r="Z16" s="22"/>
      <c r="AA16" s="16"/>
      <c r="AB16" s="16"/>
    </row>
    <row r="17" spans="1:28" ht="15" thickBot="1" x14ac:dyDescent="0.45">
      <c r="A17" s="16"/>
      <c r="B17" s="16"/>
      <c r="C17" s="23"/>
      <c r="D17" s="24"/>
      <c r="E17" s="24"/>
      <c r="F17" s="25"/>
      <c r="G17" s="16"/>
      <c r="H17" s="23"/>
      <c r="I17" s="24"/>
      <c r="J17" s="24"/>
      <c r="K17" s="25"/>
      <c r="L17" s="16"/>
      <c r="M17" s="23"/>
      <c r="N17" s="24"/>
      <c r="O17" s="24"/>
      <c r="P17" s="25"/>
      <c r="Q17" s="16"/>
      <c r="R17" s="23"/>
      <c r="S17" s="24"/>
      <c r="T17" s="24"/>
      <c r="U17" s="25"/>
      <c r="V17" s="16"/>
      <c r="W17" s="23"/>
      <c r="X17" s="24"/>
      <c r="Y17" s="24"/>
      <c r="Z17" s="25"/>
      <c r="AA17" s="16"/>
      <c r="AB17" s="16"/>
    </row>
    <row r="18" spans="1:28" ht="15" thickBot="1" x14ac:dyDescent="0.4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</row>
    <row r="19" spans="1:28" x14ac:dyDescent="0.4">
      <c r="A19" s="16"/>
      <c r="B19" s="16"/>
      <c r="C19" s="44"/>
      <c r="D19" s="45"/>
      <c r="E19" s="45"/>
      <c r="F19" s="46"/>
      <c r="G19" s="16"/>
      <c r="H19" s="44"/>
      <c r="I19" s="45"/>
      <c r="J19" s="45"/>
      <c r="K19" s="46"/>
      <c r="L19" s="16"/>
      <c r="M19" s="44"/>
      <c r="N19" s="45"/>
      <c r="O19" s="45"/>
      <c r="P19" s="46"/>
      <c r="Q19" s="16"/>
      <c r="R19" s="44"/>
      <c r="S19" s="45"/>
      <c r="T19" s="45"/>
      <c r="U19" s="46"/>
      <c r="V19" s="16"/>
      <c r="W19" s="44"/>
      <c r="X19" s="45"/>
      <c r="Y19" s="45"/>
      <c r="Z19" s="46"/>
      <c r="AA19" s="16"/>
      <c r="AB19" s="16"/>
    </row>
    <row r="20" spans="1:28" ht="15" thickBot="1" x14ac:dyDescent="0.45">
      <c r="A20" s="16"/>
      <c r="B20" s="16"/>
      <c r="C20" s="47"/>
      <c r="D20" s="48"/>
      <c r="E20" s="48"/>
      <c r="F20" s="49"/>
      <c r="G20" s="16"/>
      <c r="H20" s="47"/>
      <c r="I20" s="48"/>
      <c r="J20" s="48"/>
      <c r="K20" s="49"/>
      <c r="L20" s="16"/>
      <c r="M20" s="47"/>
      <c r="N20" s="48"/>
      <c r="O20" s="48"/>
      <c r="P20" s="49"/>
      <c r="Q20" s="16"/>
      <c r="R20" s="47"/>
      <c r="S20" s="48"/>
      <c r="T20" s="48"/>
      <c r="U20" s="49"/>
      <c r="V20" s="16"/>
      <c r="W20" s="47"/>
      <c r="X20" s="48"/>
      <c r="Y20" s="48"/>
      <c r="Z20" s="49"/>
      <c r="AA20" s="16"/>
      <c r="AB20" s="16"/>
    </row>
    <row r="21" spans="1:28" ht="15" thickTop="1" x14ac:dyDescent="0.4">
      <c r="A21" s="16"/>
      <c r="B21" s="16"/>
      <c r="C21" s="20"/>
      <c r="D21" s="21"/>
      <c r="E21" s="21"/>
      <c r="F21" s="22"/>
      <c r="G21" s="16"/>
      <c r="H21" s="20"/>
      <c r="I21" s="21"/>
      <c r="J21" s="21"/>
      <c r="K21" s="22"/>
      <c r="L21" s="16"/>
      <c r="M21" s="20"/>
      <c r="N21" s="21"/>
      <c r="O21" s="21"/>
      <c r="P21" s="22"/>
      <c r="Q21" s="16"/>
      <c r="R21" s="20"/>
      <c r="S21" s="21"/>
      <c r="T21" s="21"/>
      <c r="U21" s="22"/>
      <c r="V21" s="16"/>
      <c r="W21" s="20"/>
      <c r="X21" s="21"/>
      <c r="Y21" s="21"/>
      <c r="Z21" s="22"/>
      <c r="AA21" s="16"/>
      <c r="AB21" s="16"/>
    </row>
    <row r="22" spans="1:28" x14ac:dyDescent="0.4">
      <c r="A22" s="16"/>
      <c r="B22" s="16"/>
      <c r="C22" s="20"/>
      <c r="D22" s="21"/>
      <c r="E22" s="21"/>
      <c r="F22" s="22"/>
      <c r="G22" s="16"/>
      <c r="H22" s="20"/>
      <c r="I22" s="21"/>
      <c r="J22" s="21"/>
      <c r="K22" s="22"/>
      <c r="L22" s="16"/>
      <c r="M22" s="20"/>
      <c r="N22" s="21"/>
      <c r="O22" s="21"/>
      <c r="P22" s="22"/>
      <c r="Q22" s="16"/>
      <c r="R22" s="20"/>
      <c r="S22" s="21"/>
      <c r="T22" s="21"/>
      <c r="U22" s="22"/>
      <c r="V22" s="16"/>
      <c r="W22" s="20"/>
      <c r="X22" s="21"/>
      <c r="Y22" s="21"/>
      <c r="Z22" s="22"/>
      <c r="AA22" s="16"/>
      <c r="AB22" s="16"/>
    </row>
    <row r="23" spans="1:28" x14ac:dyDescent="0.4">
      <c r="A23" s="16"/>
      <c r="B23" s="16"/>
      <c r="C23" s="20"/>
      <c r="D23" s="21"/>
      <c r="E23" s="21"/>
      <c r="F23" s="22"/>
      <c r="G23" s="16"/>
      <c r="H23" s="20"/>
      <c r="I23" s="21"/>
      <c r="J23" s="21"/>
      <c r="K23" s="22"/>
      <c r="L23" s="16"/>
      <c r="M23" s="20"/>
      <c r="N23" s="21"/>
      <c r="O23" s="21"/>
      <c r="P23" s="22"/>
      <c r="Q23" s="16"/>
      <c r="R23" s="20"/>
      <c r="S23" s="21"/>
      <c r="T23" s="21"/>
      <c r="U23" s="22"/>
      <c r="V23" s="16"/>
      <c r="W23" s="20"/>
      <c r="X23" s="21"/>
      <c r="Y23" s="21"/>
      <c r="Z23" s="22"/>
      <c r="AA23" s="16"/>
      <c r="AB23" s="16"/>
    </row>
    <row r="24" spans="1:28" x14ac:dyDescent="0.4">
      <c r="A24" s="16"/>
      <c r="B24" s="16"/>
      <c r="C24" s="20"/>
      <c r="D24" s="21"/>
      <c r="E24" s="21"/>
      <c r="F24" s="22"/>
      <c r="G24" s="16"/>
      <c r="H24" s="20"/>
      <c r="I24" s="21"/>
      <c r="J24" s="21"/>
      <c r="K24" s="22"/>
      <c r="L24" s="16"/>
      <c r="M24" s="20"/>
      <c r="N24" s="21"/>
      <c r="O24" s="21"/>
      <c r="P24" s="22"/>
      <c r="Q24" s="16"/>
      <c r="R24" s="20"/>
      <c r="S24" s="21"/>
      <c r="T24" s="21"/>
      <c r="U24" s="22"/>
      <c r="V24" s="16"/>
      <c r="W24" s="20"/>
      <c r="X24" s="21"/>
      <c r="Y24" s="21"/>
      <c r="Z24" s="22"/>
      <c r="AA24" s="16"/>
      <c r="AB24" s="16"/>
    </row>
    <row r="25" spans="1:28" x14ac:dyDescent="0.4">
      <c r="A25" s="16"/>
      <c r="B25" s="16"/>
      <c r="C25" s="20"/>
      <c r="D25" s="21"/>
      <c r="E25" s="21"/>
      <c r="F25" s="22"/>
      <c r="G25" s="16"/>
      <c r="H25" s="20"/>
      <c r="I25" s="21"/>
      <c r="J25" s="21"/>
      <c r="K25" s="22"/>
      <c r="L25" s="16"/>
      <c r="M25" s="20"/>
      <c r="N25" s="21"/>
      <c r="O25" s="21"/>
      <c r="P25" s="22"/>
      <c r="Q25" s="16"/>
      <c r="R25" s="20"/>
      <c r="S25" s="21"/>
      <c r="T25" s="21"/>
      <c r="U25" s="22"/>
      <c r="V25" s="16"/>
      <c r="W25" s="20"/>
      <c r="X25" s="21"/>
      <c r="Y25" s="21"/>
      <c r="Z25" s="22"/>
      <c r="AA25" s="16"/>
      <c r="AB25" s="16"/>
    </row>
    <row r="26" spans="1:28" ht="15" thickBot="1" x14ac:dyDescent="0.45">
      <c r="A26" s="16"/>
      <c r="B26" s="16"/>
      <c r="C26" s="23"/>
      <c r="D26" s="24"/>
      <c r="E26" s="24"/>
      <c r="F26" s="25"/>
      <c r="G26" s="16"/>
      <c r="H26" s="23"/>
      <c r="I26" s="24"/>
      <c r="J26" s="24"/>
      <c r="K26" s="25"/>
      <c r="L26" s="16"/>
      <c r="M26" s="23"/>
      <c r="N26" s="24"/>
      <c r="O26" s="24"/>
      <c r="P26" s="25"/>
      <c r="Q26" s="16"/>
      <c r="R26" s="23"/>
      <c r="S26" s="24"/>
      <c r="T26" s="24"/>
      <c r="U26" s="25"/>
      <c r="V26" s="16"/>
      <c r="W26" s="23"/>
      <c r="X26" s="24"/>
      <c r="Y26" s="24"/>
      <c r="Z26" s="25"/>
      <c r="AA26" s="16"/>
      <c r="AB26" s="16"/>
    </row>
    <row r="27" spans="1:28" ht="15" thickBot="1" x14ac:dyDescent="0.4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</row>
    <row r="28" spans="1:28" x14ac:dyDescent="0.4">
      <c r="A28" s="16"/>
      <c r="B28" s="16"/>
      <c r="C28" s="44"/>
      <c r="D28" s="45"/>
      <c r="E28" s="45"/>
      <c r="F28" s="46"/>
      <c r="G28" s="16"/>
      <c r="H28" s="44"/>
      <c r="I28" s="45"/>
      <c r="J28" s="45"/>
      <c r="K28" s="46"/>
      <c r="L28" s="16"/>
      <c r="M28" s="44"/>
      <c r="N28" s="45"/>
      <c r="O28" s="45"/>
      <c r="P28" s="46"/>
      <c r="Q28" s="16"/>
      <c r="R28" s="44"/>
      <c r="S28" s="45"/>
      <c r="T28" s="45"/>
      <c r="U28" s="46"/>
      <c r="V28" s="16"/>
      <c r="W28" s="44"/>
      <c r="X28" s="45"/>
      <c r="Y28" s="45"/>
      <c r="Z28" s="46"/>
      <c r="AA28" s="16"/>
      <c r="AB28" s="16"/>
    </row>
    <row r="29" spans="1:28" ht="15" thickBot="1" x14ac:dyDescent="0.45">
      <c r="A29" s="16"/>
      <c r="B29" s="16"/>
      <c r="C29" s="47"/>
      <c r="D29" s="48"/>
      <c r="E29" s="48"/>
      <c r="F29" s="49"/>
      <c r="G29" s="16"/>
      <c r="H29" s="47"/>
      <c r="I29" s="48"/>
      <c r="J29" s="48"/>
      <c r="K29" s="49"/>
      <c r="L29" s="16"/>
      <c r="M29" s="47"/>
      <c r="N29" s="48"/>
      <c r="O29" s="48"/>
      <c r="P29" s="49"/>
      <c r="Q29" s="16"/>
      <c r="R29" s="47"/>
      <c r="S29" s="48"/>
      <c r="T29" s="48"/>
      <c r="U29" s="49"/>
      <c r="V29" s="16"/>
      <c r="W29" s="47"/>
      <c r="X29" s="48"/>
      <c r="Y29" s="48"/>
      <c r="Z29" s="49"/>
      <c r="AA29" s="16"/>
      <c r="AB29" s="16"/>
    </row>
    <row r="30" spans="1:28" ht="15" thickTop="1" x14ac:dyDescent="0.4">
      <c r="A30" s="16"/>
      <c r="B30" s="16"/>
      <c r="C30" s="20"/>
      <c r="D30" s="21"/>
      <c r="E30" s="21"/>
      <c r="F30" s="22"/>
      <c r="G30" s="16"/>
      <c r="H30" s="20"/>
      <c r="I30" s="21"/>
      <c r="J30" s="21"/>
      <c r="K30" s="22"/>
      <c r="L30" s="16"/>
      <c r="M30" s="20"/>
      <c r="N30" s="21"/>
      <c r="O30" s="21"/>
      <c r="P30" s="22"/>
      <c r="Q30" s="16"/>
      <c r="R30" s="20"/>
      <c r="S30" s="21"/>
      <c r="T30" s="21"/>
      <c r="U30" s="22"/>
      <c r="V30" s="16"/>
      <c r="W30" s="20"/>
      <c r="X30" s="21"/>
      <c r="Y30" s="21"/>
      <c r="Z30" s="22"/>
      <c r="AA30" s="16"/>
      <c r="AB30" s="16"/>
    </row>
    <row r="31" spans="1:28" x14ac:dyDescent="0.4">
      <c r="A31" s="16"/>
      <c r="B31" s="16"/>
      <c r="C31" s="20"/>
      <c r="D31" s="21"/>
      <c r="E31" s="21"/>
      <c r="F31" s="22"/>
      <c r="G31" s="16"/>
      <c r="H31" s="20"/>
      <c r="I31" s="21"/>
      <c r="J31" s="21"/>
      <c r="K31" s="22"/>
      <c r="L31" s="16"/>
      <c r="M31" s="20"/>
      <c r="N31" s="21"/>
      <c r="O31" s="21"/>
      <c r="P31" s="22"/>
      <c r="Q31" s="16"/>
      <c r="R31" s="20"/>
      <c r="S31" s="21"/>
      <c r="T31" s="21"/>
      <c r="U31" s="22"/>
      <c r="V31" s="16"/>
      <c r="W31" s="20"/>
      <c r="X31" s="21"/>
      <c r="Y31" s="21"/>
      <c r="Z31" s="22"/>
      <c r="AA31" s="16"/>
      <c r="AB31" s="16"/>
    </row>
    <row r="32" spans="1:28" x14ac:dyDescent="0.4">
      <c r="A32" s="16"/>
      <c r="B32" s="16"/>
      <c r="C32" s="20"/>
      <c r="D32" s="21"/>
      <c r="E32" s="21"/>
      <c r="F32" s="22"/>
      <c r="G32" s="16"/>
      <c r="H32" s="20"/>
      <c r="I32" s="21"/>
      <c r="J32" s="21"/>
      <c r="K32" s="22"/>
      <c r="L32" s="16"/>
      <c r="M32" s="20"/>
      <c r="N32" s="21"/>
      <c r="O32" s="21"/>
      <c r="P32" s="22"/>
      <c r="Q32" s="16"/>
      <c r="R32" s="20"/>
      <c r="S32" s="21"/>
      <c r="T32" s="21"/>
      <c r="U32" s="22"/>
      <c r="V32" s="16"/>
      <c r="W32" s="20"/>
      <c r="X32" s="21"/>
      <c r="Y32" s="21"/>
      <c r="Z32" s="22"/>
      <c r="AA32" s="16"/>
      <c r="AB32" s="16"/>
    </row>
    <row r="33" spans="1:28" x14ac:dyDescent="0.4">
      <c r="A33" s="16"/>
      <c r="B33" s="16"/>
      <c r="C33" s="20"/>
      <c r="D33" s="21"/>
      <c r="E33" s="21"/>
      <c r="F33" s="22"/>
      <c r="G33" s="16"/>
      <c r="H33" s="20"/>
      <c r="I33" s="21"/>
      <c r="J33" s="21"/>
      <c r="K33" s="22"/>
      <c r="L33" s="16"/>
      <c r="M33" s="20"/>
      <c r="N33" s="21"/>
      <c r="O33" s="21"/>
      <c r="P33" s="22"/>
      <c r="Q33" s="16"/>
      <c r="R33" s="20"/>
      <c r="S33" s="21"/>
      <c r="T33" s="21"/>
      <c r="U33" s="22"/>
      <c r="V33" s="16"/>
      <c r="W33" s="20"/>
      <c r="X33" s="21"/>
      <c r="Y33" s="21"/>
      <c r="Z33" s="22"/>
      <c r="AA33" s="16"/>
      <c r="AB33" s="16"/>
    </row>
    <row r="34" spans="1:28" x14ac:dyDescent="0.4">
      <c r="A34" s="16"/>
      <c r="B34" s="16"/>
      <c r="C34" s="20"/>
      <c r="D34" s="21"/>
      <c r="E34" s="21"/>
      <c r="F34" s="22"/>
      <c r="G34" s="16"/>
      <c r="H34" s="20"/>
      <c r="I34" s="21"/>
      <c r="J34" s="21"/>
      <c r="K34" s="22"/>
      <c r="L34" s="16"/>
      <c r="M34" s="20"/>
      <c r="N34" s="21"/>
      <c r="O34" s="21"/>
      <c r="P34" s="22"/>
      <c r="Q34" s="16"/>
      <c r="R34" s="20"/>
      <c r="S34" s="21"/>
      <c r="T34" s="21"/>
      <c r="U34" s="22"/>
      <c r="V34" s="16"/>
      <c r="W34" s="20"/>
      <c r="X34" s="21"/>
      <c r="Y34" s="21"/>
      <c r="Z34" s="22"/>
      <c r="AA34" s="16"/>
      <c r="AB34" s="16"/>
    </row>
    <row r="35" spans="1:28" ht="15" thickBot="1" x14ac:dyDescent="0.45">
      <c r="A35" s="16"/>
      <c r="B35" s="16"/>
      <c r="C35" s="23"/>
      <c r="D35" s="24"/>
      <c r="E35" s="24"/>
      <c r="F35" s="25"/>
      <c r="G35" s="16"/>
      <c r="H35" s="23"/>
      <c r="I35" s="24"/>
      <c r="J35" s="24"/>
      <c r="K35" s="25"/>
      <c r="L35" s="16"/>
      <c r="M35" s="23"/>
      <c r="N35" s="24"/>
      <c r="O35" s="24"/>
      <c r="P35" s="25"/>
      <c r="Q35" s="16"/>
      <c r="R35" s="23"/>
      <c r="S35" s="24"/>
      <c r="T35" s="24"/>
      <c r="U35" s="25"/>
      <c r="V35" s="16"/>
      <c r="W35" s="23"/>
      <c r="X35" s="24"/>
      <c r="Y35" s="24"/>
      <c r="Z35" s="25"/>
      <c r="AA35" s="16"/>
      <c r="AB35" s="16"/>
    </row>
    <row r="36" spans="1:28" ht="15" thickBot="1" x14ac:dyDescent="0.4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</row>
    <row r="37" spans="1:28" x14ac:dyDescent="0.4">
      <c r="A37" s="16"/>
      <c r="B37" s="16"/>
      <c r="C37" s="44"/>
      <c r="D37" s="45"/>
      <c r="E37" s="45"/>
      <c r="F37" s="46"/>
      <c r="G37" s="16"/>
      <c r="H37" s="44"/>
      <c r="I37" s="45"/>
      <c r="J37" s="45"/>
      <c r="K37" s="46"/>
      <c r="L37" s="16"/>
      <c r="M37" s="44"/>
      <c r="N37" s="45"/>
      <c r="O37" s="45"/>
      <c r="P37" s="46"/>
      <c r="Q37" s="16"/>
      <c r="R37" s="44"/>
      <c r="S37" s="45"/>
      <c r="T37" s="45"/>
      <c r="U37" s="46"/>
      <c r="V37" s="16"/>
      <c r="W37" s="44"/>
      <c r="X37" s="45"/>
      <c r="Y37" s="45"/>
      <c r="Z37" s="46"/>
      <c r="AA37" s="16"/>
      <c r="AB37" s="16"/>
    </row>
    <row r="38" spans="1:28" ht="15" thickBot="1" x14ac:dyDescent="0.45">
      <c r="A38" s="16"/>
      <c r="B38" s="16"/>
      <c r="C38" s="47"/>
      <c r="D38" s="48"/>
      <c r="E38" s="48"/>
      <c r="F38" s="49"/>
      <c r="G38" s="16"/>
      <c r="H38" s="47"/>
      <c r="I38" s="48"/>
      <c r="J38" s="48"/>
      <c r="K38" s="49"/>
      <c r="L38" s="16"/>
      <c r="M38" s="47"/>
      <c r="N38" s="48"/>
      <c r="O38" s="48"/>
      <c r="P38" s="49"/>
      <c r="Q38" s="16"/>
      <c r="R38" s="47"/>
      <c r="S38" s="48"/>
      <c r="T38" s="48"/>
      <c r="U38" s="49"/>
      <c r="V38" s="16"/>
      <c r="W38" s="47"/>
      <c r="X38" s="48"/>
      <c r="Y38" s="48"/>
      <c r="Z38" s="49"/>
      <c r="AA38" s="16"/>
      <c r="AB38" s="16"/>
    </row>
    <row r="39" spans="1:28" ht="15" thickTop="1" x14ac:dyDescent="0.4">
      <c r="A39" s="16"/>
      <c r="B39" s="16"/>
      <c r="C39" s="20"/>
      <c r="D39" s="21"/>
      <c r="E39" s="21"/>
      <c r="F39" s="22"/>
      <c r="G39" s="16"/>
      <c r="H39" s="20"/>
      <c r="I39" s="21"/>
      <c r="J39" s="21"/>
      <c r="K39" s="22"/>
      <c r="L39" s="16"/>
      <c r="M39" s="20"/>
      <c r="N39" s="21"/>
      <c r="O39" s="21"/>
      <c r="P39" s="22"/>
      <c r="Q39" s="16"/>
      <c r="R39" s="20"/>
      <c r="S39" s="21"/>
      <c r="T39" s="21"/>
      <c r="U39" s="22"/>
      <c r="V39" s="16"/>
      <c r="W39" s="20"/>
      <c r="X39" s="21"/>
      <c r="Y39" s="21"/>
      <c r="Z39" s="22"/>
      <c r="AA39" s="16"/>
      <c r="AB39" s="16"/>
    </row>
    <row r="40" spans="1:28" x14ac:dyDescent="0.4">
      <c r="A40" s="16"/>
      <c r="B40" s="16"/>
      <c r="C40" s="20"/>
      <c r="D40" s="21"/>
      <c r="E40" s="21"/>
      <c r="F40" s="22"/>
      <c r="G40" s="16"/>
      <c r="H40" s="20"/>
      <c r="I40" s="21"/>
      <c r="J40" s="21"/>
      <c r="K40" s="22"/>
      <c r="L40" s="16"/>
      <c r="M40" s="20"/>
      <c r="N40" s="21"/>
      <c r="O40" s="21"/>
      <c r="P40" s="22"/>
      <c r="Q40" s="16"/>
      <c r="R40" s="20"/>
      <c r="S40" s="21"/>
      <c r="T40" s="21"/>
      <c r="U40" s="22"/>
      <c r="V40" s="16"/>
      <c r="W40" s="20"/>
      <c r="X40" s="21"/>
      <c r="Y40" s="21"/>
      <c r="Z40" s="22"/>
      <c r="AA40" s="16"/>
      <c r="AB40" s="16"/>
    </row>
    <row r="41" spans="1:28" x14ac:dyDescent="0.4">
      <c r="A41" s="16"/>
      <c r="B41" s="16"/>
      <c r="C41" s="20"/>
      <c r="D41" s="21"/>
      <c r="E41" s="21"/>
      <c r="F41" s="22"/>
      <c r="G41" s="16"/>
      <c r="H41" s="20"/>
      <c r="I41" s="21"/>
      <c r="J41" s="21"/>
      <c r="K41" s="22"/>
      <c r="L41" s="16"/>
      <c r="M41" s="20"/>
      <c r="N41" s="21"/>
      <c r="O41" s="21"/>
      <c r="P41" s="22"/>
      <c r="Q41" s="16"/>
      <c r="R41" s="20"/>
      <c r="S41" s="21"/>
      <c r="T41" s="21"/>
      <c r="U41" s="22"/>
      <c r="V41" s="16"/>
      <c r="W41" s="20"/>
      <c r="X41" s="21"/>
      <c r="Y41" s="21"/>
      <c r="Z41" s="22"/>
      <c r="AA41" s="16"/>
      <c r="AB41" s="16"/>
    </row>
    <row r="42" spans="1:28" x14ac:dyDescent="0.4">
      <c r="A42" s="16"/>
      <c r="B42" s="16"/>
      <c r="C42" s="20"/>
      <c r="D42" s="21"/>
      <c r="E42" s="21"/>
      <c r="F42" s="22"/>
      <c r="G42" s="16"/>
      <c r="H42" s="20"/>
      <c r="I42" s="21"/>
      <c r="J42" s="21"/>
      <c r="K42" s="22"/>
      <c r="L42" s="16"/>
      <c r="M42" s="20"/>
      <c r="N42" s="21"/>
      <c r="O42" s="21"/>
      <c r="P42" s="22"/>
      <c r="Q42" s="16"/>
      <c r="R42" s="20"/>
      <c r="S42" s="21"/>
      <c r="T42" s="21"/>
      <c r="U42" s="22"/>
      <c r="V42" s="16"/>
      <c r="W42" s="20"/>
      <c r="X42" s="21"/>
      <c r="Y42" s="21"/>
      <c r="Z42" s="22"/>
      <c r="AA42" s="16"/>
      <c r="AB42" s="16"/>
    </row>
    <row r="43" spans="1:28" x14ac:dyDescent="0.4">
      <c r="A43" s="16"/>
      <c r="B43" s="16"/>
      <c r="C43" s="20"/>
      <c r="D43" s="21"/>
      <c r="E43" s="21"/>
      <c r="F43" s="22"/>
      <c r="G43" s="16"/>
      <c r="H43" s="20"/>
      <c r="I43" s="21"/>
      <c r="J43" s="21"/>
      <c r="K43" s="22"/>
      <c r="L43" s="16"/>
      <c r="M43" s="20"/>
      <c r="N43" s="21"/>
      <c r="O43" s="21"/>
      <c r="P43" s="22"/>
      <c r="Q43" s="16"/>
      <c r="R43" s="20"/>
      <c r="S43" s="21"/>
      <c r="T43" s="21"/>
      <c r="U43" s="22"/>
      <c r="V43" s="16"/>
      <c r="W43" s="20"/>
      <c r="X43" s="21"/>
      <c r="Y43" s="21"/>
      <c r="Z43" s="22"/>
      <c r="AA43" s="16"/>
      <c r="AB43" s="16"/>
    </row>
    <row r="44" spans="1:28" ht="15" thickBot="1" x14ac:dyDescent="0.45">
      <c r="A44" s="16"/>
      <c r="B44" s="16"/>
      <c r="C44" s="23"/>
      <c r="D44" s="24"/>
      <c r="E44" s="24"/>
      <c r="F44" s="25"/>
      <c r="G44" s="16"/>
      <c r="H44" s="23"/>
      <c r="I44" s="24"/>
      <c r="J44" s="24"/>
      <c r="K44" s="25"/>
      <c r="L44" s="16"/>
      <c r="M44" s="23"/>
      <c r="N44" s="24"/>
      <c r="O44" s="24"/>
      <c r="P44" s="25"/>
      <c r="Q44" s="16"/>
      <c r="R44" s="23"/>
      <c r="S44" s="24"/>
      <c r="T44" s="24"/>
      <c r="U44" s="25"/>
      <c r="V44" s="16"/>
      <c r="W44" s="23"/>
      <c r="X44" s="24"/>
      <c r="Y44" s="24"/>
      <c r="Z44" s="25"/>
      <c r="AA44" s="16"/>
      <c r="AB44" s="16"/>
    </row>
    <row r="45" spans="1:28" x14ac:dyDescent="0.4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</row>
    <row r="46" spans="1:28" x14ac:dyDescent="0.4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</row>
    <row r="47" spans="1:28" x14ac:dyDescent="0.4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</row>
    <row r="48" spans="1:28" x14ac:dyDescent="0.4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</row>
    <row r="49" spans="1:28" x14ac:dyDescent="0.4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</row>
  </sheetData>
  <mergeCells count="20">
    <mergeCell ref="W19:Z20"/>
    <mergeCell ref="R19:U20"/>
    <mergeCell ref="M19:P20"/>
    <mergeCell ref="H19:K20"/>
    <mergeCell ref="C19:F20"/>
    <mergeCell ref="C10:F11"/>
    <mergeCell ref="H10:K11"/>
    <mergeCell ref="M10:P11"/>
    <mergeCell ref="R10:U11"/>
    <mergeCell ref="W10:Z11"/>
    <mergeCell ref="R28:U29"/>
    <mergeCell ref="R37:U38"/>
    <mergeCell ref="W28:Z29"/>
    <mergeCell ref="W37:Z38"/>
    <mergeCell ref="C28:F29"/>
    <mergeCell ref="C37:F38"/>
    <mergeCell ref="H28:K29"/>
    <mergeCell ref="H37:K38"/>
    <mergeCell ref="M28:P29"/>
    <mergeCell ref="M37:P38"/>
  </mergeCells>
  <pageMargins left="0.511811024" right="0.511811024" top="0.78740157499999996" bottom="0.78740157499999996" header="0.31496062000000002" footer="0.31496062000000002"/>
  <pageSetup paperSize="9"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E4BA9-EA30-461F-904D-C5E99F1FFF73}">
  <sheetPr codeName="Planilha251"/>
  <dimension ref="C6:H144"/>
  <sheetViews>
    <sheetView showGridLines="0" showRowColHeaders="0" workbookViewId="0">
      <selection activeCell="T8" sqref="T8"/>
    </sheetView>
  </sheetViews>
  <sheetFormatPr defaultRowHeight="14.6" x14ac:dyDescent="0.4"/>
  <cols>
    <col min="3" max="3" width="13.23046875" bestFit="1" customWidth="1"/>
  </cols>
  <sheetData>
    <row r="6" spans="3:3" x14ac:dyDescent="0.4">
      <c r="C6" s="5"/>
    </row>
    <row r="136" spans="8:8" x14ac:dyDescent="0.4">
      <c r="H136">
        <v>1</v>
      </c>
    </row>
    <row r="137" spans="8:8" x14ac:dyDescent="0.4">
      <c r="H137">
        <f>H136*2</f>
        <v>2</v>
      </c>
    </row>
    <row r="138" spans="8:8" x14ac:dyDescent="0.4">
      <c r="H138">
        <f t="shared" ref="H138:H144" si="0">H137*2</f>
        <v>4</v>
      </c>
    </row>
    <row r="139" spans="8:8" x14ac:dyDescent="0.4">
      <c r="H139">
        <f t="shared" si="0"/>
        <v>8</v>
      </c>
    </row>
    <row r="140" spans="8:8" x14ac:dyDescent="0.4">
      <c r="H140">
        <f t="shared" si="0"/>
        <v>16</v>
      </c>
    </row>
    <row r="141" spans="8:8" x14ac:dyDescent="0.4">
      <c r="H141">
        <f t="shared" si="0"/>
        <v>32</v>
      </c>
    </row>
    <row r="142" spans="8:8" x14ac:dyDescent="0.4">
      <c r="H142">
        <f t="shared" si="0"/>
        <v>64</v>
      </c>
    </row>
    <row r="143" spans="8:8" x14ac:dyDescent="0.4">
      <c r="H143">
        <f t="shared" si="0"/>
        <v>128</v>
      </c>
    </row>
    <row r="144" spans="8:8" x14ac:dyDescent="0.4">
      <c r="H144">
        <f t="shared" si="0"/>
        <v>256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B1D61-8905-4512-96A5-A1E1E080B065}">
  <sheetPr codeName="Planilha271"/>
  <dimension ref="C7"/>
  <sheetViews>
    <sheetView showGridLines="0" showRowColHeaders="0" workbookViewId="0">
      <selection activeCell="B5" sqref="B5:N22"/>
    </sheetView>
  </sheetViews>
  <sheetFormatPr defaultRowHeight="14.6" x14ac:dyDescent="0.4"/>
  <sheetData>
    <row r="7" spans="3:3" x14ac:dyDescent="0.4">
      <c r="C7" s="4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5C2B-D543-4FC1-A4BF-FB3754794EC8}">
  <sheetPr codeName="Planilha281"/>
  <dimension ref="A1"/>
  <sheetViews>
    <sheetView showGridLines="0" showRowColHeaders="0" workbookViewId="0"/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DE28E-94B8-44DF-A1EE-912287475A60}">
  <sheetPr codeName="Planilha291"/>
  <dimension ref="A1"/>
  <sheetViews>
    <sheetView showGridLines="0" showRowColHeaders="0" workbookViewId="0"/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70AB2-F0EB-4DA9-AD4A-71257C0077DC}">
  <sheetPr codeName="Planilha301"/>
  <dimension ref="A1"/>
  <sheetViews>
    <sheetView showGridLines="0" showRowColHeaders="0" workbookViewId="0">
      <selection activeCell="C9" sqref="C9"/>
    </sheetView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B66B8-564D-4C9A-968C-281EFC642E15}">
  <sheetPr codeName="Planilha311"/>
  <dimension ref="A1"/>
  <sheetViews>
    <sheetView showGridLines="0" showRowColHeaders="0" workbookViewId="0">
      <selection activeCell="N20" sqref="N20"/>
    </sheetView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5E51D-3EA6-4BA6-A9C7-75F2A118901C}">
  <sheetPr codeName="Planilha241"/>
  <dimension ref="A2:B34"/>
  <sheetViews>
    <sheetView topLeftCell="I1" workbookViewId="0">
      <selection activeCell="N46" sqref="N46"/>
    </sheetView>
  </sheetViews>
  <sheetFormatPr defaultRowHeight="14.6" x14ac:dyDescent="0.4"/>
  <cols>
    <col min="1" max="1" width="10.3046875" bestFit="1" customWidth="1"/>
    <col min="2" max="2" width="5.07421875" bestFit="1" customWidth="1"/>
    <col min="3" max="3" width="15.53515625" bestFit="1" customWidth="1"/>
    <col min="4" max="5" width="21.3046875" bestFit="1" customWidth="1"/>
    <col min="6" max="6" width="10.3046875" bestFit="1" customWidth="1"/>
    <col min="7" max="7" width="14.69140625" bestFit="1" customWidth="1"/>
    <col min="8" max="8" width="15.3046875" bestFit="1" customWidth="1"/>
    <col min="9" max="9" width="14.69140625" bestFit="1" customWidth="1"/>
    <col min="10" max="10" width="15.3046875" bestFit="1" customWidth="1"/>
    <col min="11" max="162" width="10.3046875" bestFit="1" customWidth="1"/>
  </cols>
  <sheetData>
    <row r="2" spans="1:2" x14ac:dyDescent="0.4">
      <c r="A2" s="15" t="s">
        <v>2</v>
      </c>
      <c r="B2" t="s" vm="1">
        <v>3</v>
      </c>
    </row>
    <row r="4" spans="1:2" x14ac:dyDescent="0.4">
      <c r="A4" s="15" t="s">
        <v>4</v>
      </c>
    </row>
    <row r="5" spans="1:2" x14ac:dyDescent="0.4">
      <c r="A5" s="3">
        <v>43983</v>
      </c>
    </row>
    <row r="6" spans="1:2" x14ac:dyDescent="0.4">
      <c r="A6" s="3">
        <v>43984</v>
      </c>
    </row>
    <row r="7" spans="1:2" x14ac:dyDescent="0.4">
      <c r="A7" s="3">
        <v>43985</v>
      </c>
    </row>
    <row r="8" spans="1:2" x14ac:dyDescent="0.4">
      <c r="A8" s="3">
        <v>43986</v>
      </c>
    </row>
    <row r="9" spans="1:2" x14ac:dyDescent="0.4">
      <c r="A9" s="3">
        <v>43987</v>
      </c>
    </row>
    <row r="10" spans="1:2" x14ac:dyDescent="0.4">
      <c r="A10" s="3">
        <v>43988</v>
      </c>
    </row>
    <row r="11" spans="1:2" x14ac:dyDescent="0.4">
      <c r="A11" s="3">
        <v>43989</v>
      </c>
    </row>
    <row r="12" spans="1:2" x14ac:dyDescent="0.4">
      <c r="A12" s="3">
        <v>43990</v>
      </c>
    </row>
    <row r="13" spans="1:2" x14ac:dyDescent="0.4">
      <c r="A13" s="3">
        <v>43991</v>
      </c>
    </row>
    <row r="14" spans="1:2" x14ac:dyDescent="0.4">
      <c r="A14" s="3">
        <v>43992</v>
      </c>
    </row>
    <row r="15" spans="1:2" x14ac:dyDescent="0.4">
      <c r="A15" s="3">
        <v>43993</v>
      </c>
    </row>
    <row r="16" spans="1:2" x14ac:dyDescent="0.4">
      <c r="A16" s="3">
        <v>43994</v>
      </c>
    </row>
    <row r="17" spans="1:1" x14ac:dyDescent="0.4">
      <c r="A17" s="3">
        <v>43995</v>
      </c>
    </row>
    <row r="18" spans="1:1" x14ac:dyDescent="0.4">
      <c r="A18" s="3">
        <v>43996</v>
      </c>
    </row>
    <row r="19" spans="1:1" x14ac:dyDescent="0.4">
      <c r="A19" s="3">
        <v>43997</v>
      </c>
    </row>
    <row r="20" spans="1:1" x14ac:dyDescent="0.4">
      <c r="A20" s="3">
        <v>43998</v>
      </c>
    </row>
    <row r="21" spans="1:1" x14ac:dyDescent="0.4">
      <c r="A21" s="3">
        <v>43999</v>
      </c>
    </row>
    <row r="22" spans="1:1" x14ac:dyDescent="0.4">
      <c r="A22" s="3">
        <v>44000</v>
      </c>
    </row>
    <row r="23" spans="1:1" x14ac:dyDescent="0.4">
      <c r="A23" s="3">
        <v>44001</v>
      </c>
    </row>
    <row r="24" spans="1:1" x14ac:dyDescent="0.4">
      <c r="A24" s="3">
        <v>44002</v>
      </c>
    </row>
    <row r="25" spans="1:1" x14ac:dyDescent="0.4">
      <c r="A25" s="3">
        <v>44003</v>
      </c>
    </row>
    <row r="26" spans="1:1" x14ac:dyDescent="0.4">
      <c r="A26" s="3">
        <v>44004</v>
      </c>
    </row>
    <row r="27" spans="1:1" x14ac:dyDescent="0.4">
      <c r="A27" s="3">
        <v>44005</v>
      </c>
    </row>
    <row r="28" spans="1:1" x14ac:dyDescent="0.4">
      <c r="A28" s="3">
        <v>44006</v>
      </c>
    </row>
    <row r="29" spans="1:1" x14ac:dyDescent="0.4">
      <c r="A29" s="3">
        <v>44007</v>
      </c>
    </row>
    <row r="30" spans="1:1" x14ac:dyDescent="0.4">
      <c r="A30" s="3">
        <v>44008</v>
      </c>
    </row>
    <row r="31" spans="1:1" x14ac:dyDescent="0.4">
      <c r="A31" s="3">
        <v>44009</v>
      </c>
    </row>
    <row r="32" spans="1:1" x14ac:dyDescent="0.4">
      <c r="A32" s="3">
        <v>44010</v>
      </c>
    </row>
    <row r="33" spans="1:1" x14ac:dyDescent="0.4">
      <c r="A33" s="3">
        <v>44011</v>
      </c>
    </row>
    <row r="34" spans="1:1" x14ac:dyDescent="0.4">
      <c r="A34" s="3">
        <v>44012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581D-8738-4A13-8D91-7391CECB4926}">
  <sheetPr codeName="Planilha221"/>
  <dimension ref="A1:C18"/>
  <sheetViews>
    <sheetView workbookViewId="0">
      <selection activeCell="L16" sqref="L16"/>
    </sheetView>
  </sheetViews>
  <sheetFormatPr defaultRowHeight="14.6" x14ac:dyDescent="0.4"/>
  <cols>
    <col min="1" max="1" width="21.3046875" bestFit="1" customWidth="1"/>
    <col min="2" max="2" width="15.84375" bestFit="1" customWidth="1"/>
    <col min="3" max="3" width="14.07421875" bestFit="1" customWidth="1"/>
    <col min="4" max="4" width="13.84375" bestFit="1" customWidth="1"/>
    <col min="5" max="5" width="16.69140625" bestFit="1" customWidth="1"/>
    <col min="6" max="6" width="13.84375" bestFit="1" customWidth="1"/>
    <col min="7" max="7" width="12.07421875" bestFit="1" customWidth="1"/>
  </cols>
  <sheetData>
    <row r="1" spans="1:3" x14ac:dyDescent="0.4">
      <c r="A1" s="28"/>
      <c r="B1" s="29"/>
      <c r="C1" s="30"/>
    </row>
    <row r="2" spans="1:3" x14ac:dyDescent="0.4">
      <c r="A2" s="31"/>
      <c r="B2" s="32"/>
      <c r="C2" s="33"/>
    </row>
    <row r="3" spans="1:3" x14ac:dyDescent="0.4">
      <c r="A3" s="31"/>
      <c r="B3" s="32"/>
      <c r="C3" s="33"/>
    </row>
    <row r="4" spans="1:3" x14ac:dyDescent="0.4">
      <c r="A4" s="31"/>
      <c r="B4" s="32"/>
      <c r="C4" s="33"/>
    </row>
    <row r="5" spans="1:3" x14ac:dyDescent="0.4">
      <c r="A5" s="31"/>
      <c r="B5" s="32"/>
      <c r="C5" s="33"/>
    </row>
    <row r="6" spans="1:3" x14ac:dyDescent="0.4">
      <c r="A6" s="31"/>
      <c r="B6" s="32"/>
      <c r="C6" s="33"/>
    </row>
    <row r="7" spans="1:3" x14ac:dyDescent="0.4">
      <c r="A7" s="31"/>
      <c r="B7" s="32"/>
      <c r="C7" s="33"/>
    </row>
    <row r="8" spans="1:3" x14ac:dyDescent="0.4">
      <c r="A8" s="31"/>
      <c r="B8" s="32"/>
      <c r="C8" s="33"/>
    </row>
    <row r="9" spans="1:3" x14ac:dyDescent="0.4">
      <c r="A9" s="31"/>
      <c r="B9" s="32"/>
      <c r="C9" s="33"/>
    </row>
    <row r="10" spans="1:3" x14ac:dyDescent="0.4">
      <c r="A10" s="31"/>
      <c r="B10" s="32"/>
      <c r="C10" s="33"/>
    </row>
    <row r="11" spans="1:3" x14ac:dyDescent="0.4">
      <c r="A11" s="31"/>
      <c r="B11" s="32"/>
      <c r="C11" s="33"/>
    </row>
    <row r="12" spans="1:3" x14ac:dyDescent="0.4">
      <c r="A12" s="31"/>
      <c r="B12" s="32"/>
      <c r="C12" s="33"/>
    </row>
    <row r="13" spans="1:3" x14ac:dyDescent="0.4">
      <c r="A13" s="31"/>
      <c r="B13" s="32"/>
      <c r="C13" s="33"/>
    </row>
    <row r="14" spans="1:3" x14ac:dyDescent="0.4">
      <c r="A14" s="31"/>
      <c r="B14" s="32"/>
      <c r="C14" s="33"/>
    </row>
    <row r="15" spans="1:3" x14ac:dyDescent="0.4">
      <c r="A15" s="31"/>
      <c r="B15" s="32"/>
      <c r="C15" s="33"/>
    </row>
    <row r="16" spans="1:3" x14ac:dyDescent="0.4">
      <c r="A16" s="31"/>
      <c r="B16" s="32"/>
      <c r="C16" s="33"/>
    </row>
    <row r="17" spans="1:3" x14ac:dyDescent="0.4">
      <c r="A17" s="31"/>
      <c r="B17" s="32"/>
      <c r="C17" s="33"/>
    </row>
    <row r="18" spans="1:3" x14ac:dyDescent="0.4">
      <c r="A18" s="34"/>
      <c r="B18" s="35"/>
      <c r="C18" s="36"/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02F4C-ACE3-4881-93BD-CF074BAEDE4E}">
  <sheetPr codeName="Planilha321"/>
  <dimension ref="A1:L67"/>
  <sheetViews>
    <sheetView topLeftCell="D1" workbookViewId="0">
      <selection activeCell="B3" sqref="B3"/>
    </sheetView>
  </sheetViews>
  <sheetFormatPr defaultRowHeight="14.6" x14ac:dyDescent="0.4"/>
  <cols>
    <col min="1" max="1" width="13.3046875" bestFit="1" customWidth="1"/>
    <col min="2" max="2" width="81.84375" bestFit="1" customWidth="1"/>
    <col min="3" max="3" width="12.84375" customWidth="1"/>
    <col min="4" max="4" width="8.07421875" bestFit="1" customWidth="1"/>
    <col min="5" max="5" width="6.84375" bestFit="1" customWidth="1"/>
    <col min="6" max="6" width="12.84375" customWidth="1"/>
    <col min="7" max="8" width="22.3046875" customWidth="1"/>
    <col min="9" max="9" width="43.53515625" bestFit="1" customWidth="1"/>
    <col min="10" max="10" width="20" bestFit="1" customWidth="1"/>
    <col min="11" max="11" width="17.69140625" customWidth="1"/>
    <col min="12" max="12" width="11.07421875" bestFit="1" customWidth="1"/>
  </cols>
  <sheetData>
    <row r="1" spans="1:12" x14ac:dyDescent="0.4">
      <c r="A1" t="s">
        <v>5</v>
      </c>
      <c r="B1" t="s">
        <v>6</v>
      </c>
      <c r="C1" t="s">
        <v>4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</row>
    <row r="2" spans="1:12" x14ac:dyDescent="0.4">
      <c r="A2">
        <f>ROW()</f>
        <v>2</v>
      </c>
      <c r="B2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Investimentos|2020|jun|12/06/2020|DEPOSITO - DEPOSITO</v>
      </c>
      <c r="C2" s="3">
        <v>43994</v>
      </c>
      <c r="D2" s="6">
        <f>YEAR(tbExtrato[[#This Row],[Data]])</f>
        <v>2020</v>
      </c>
      <c r="E2" s="6">
        <f>MONTH(tbExtrato[[#This Row],[Data]])</f>
        <v>6</v>
      </c>
      <c r="F2" s="26" t="str">
        <f>TEXT(tbExtrato[[#This Row],[Data]],"mmm")</f>
        <v>jun</v>
      </c>
      <c r="G2" t="s">
        <v>16</v>
      </c>
      <c r="H2" t="s">
        <v>17</v>
      </c>
      <c r="I2" t="s">
        <v>18</v>
      </c>
      <c r="K2" s="5">
        <v>1500</v>
      </c>
      <c r="L2" s="27">
        <v>1500</v>
      </c>
    </row>
    <row r="3" spans="1:12" x14ac:dyDescent="0.4">
      <c r="A3">
        <f>ROW()</f>
        <v>3</v>
      </c>
      <c r="B3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Investimentos|2020|jun|15/06/2020|AJUSTE DAY TRADE BMF 446615</v>
      </c>
      <c r="C3" s="3">
        <v>43997</v>
      </c>
      <c r="D3" s="6">
        <f>YEAR(tbExtrato[[#This Row],[Data]])</f>
        <v>2020</v>
      </c>
      <c r="E3" s="6">
        <f>MONTH(tbExtrato[[#This Row],[Data]])</f>
        <v>6</v>
      </c>
      <c r="F3" s="26" t="str">
        <f>TEXT(tbExtrato[[#This Row],[Data]],"mmm")</f>
        <v>jun</v>
      </c>
      <c r="G3" t="s">
        <v>16</v>
      </c>
      <c r="H3" t="s">
        <v>17</v>
      </c>
      <c r="I3" t="s">
        <v>19</v>
      </c>
      <c r="K3" s="5">
        <v>210</v>
      </c>
      <c r="L3">
        <v>1689.8</v>
      </c>
    </row>
    <row r="4" spans="1:12" x14ac:dyDescent="0.4">
      <c r="A4">
        <f>ROW()</f>
        <v>4</v>
      </c>
      <c r="B4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Investimentos|2020|jun|15/06/2020|AJUSTE DAY TRADE BMF 446615</v>
      </c>
      <c r="C4" s="3">
        <v>43997</v>
      </c>
      <c r="D4" s="6">
        <f>YEAR(tbExtrato[[#This Row],[Data]])</f>
        <v>2020</v>
      </c>
      <c r="E4" s="6">
        <f>MONTH(tbExtrato[[#This Row],[Data]])</f>
        <v>6</v>
      </c>
      <c r="F4" s="26" t="str">
        <f>TEXT(tbExtrato[[#This Row],[Data]],"mmm")</f>
        <v>jun</v>
      </c>
      <c r="G4" t="s">
        <v>16</v>
      </c>
      <c r="H4" t="s">
        <v>17</v>
      </c>
      <c r="I4" t="s">
        <v>19</v>
      </c>
      <c r="K4" s="5">
        <v>12</v>
      </c>
      <c r="L4">
        <v>1701.8</v>
      </c>
    </row>
    <row r="5" spans="1:12" x14ac:dyDescent="0.4">
      <c r="A5">
        <f>ROW()</f>
        <v>5</v>
      </c>
      <c r="B5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Investimentos|2020|jun|15/06/2020|DÉBITO DE OPRS EM BM&amp;F 12/06/2020 NC. 446615</v>
      </c>
      <c r="C5" s="3">
        <v>43997</v>
      </c>
      <c r="D5" s="6">
        <f>YEAR(tbExtrato[[#This Row],[Data]])</f>
        <v>2020</v>
      </c>
      <c r="E5" s="6">
        <f>MONTH(tbExtrato[[#This Row],[Data]])</f>
        <v>6</v>
      </c>
      <c r="F5" s="26" t="str">
        <f>TEXT(tbExtrato[[#This Row],[Data]],"mmm")</f>
        <v>jun</v>
      </c>
      <c r="G5" t="s">
        <v>16</v>
      </c>
      <c r="H5" t="s">
        <v>20</v>
      </c>
      <c r="I5" t="s">
        <v>21</v>
      </c>
      <c r="K5" s="5">
        <v>-7.6</v>
      </c>
      <c r="L5">
        <v>1481.84</v>
      </c>
    </row>
    <row r="6" spans="1:12" x14ac:dyDescent="0.4">
      <c r="A6">
        <f>ROW()</f>
        <v>6</v>
      </c>
      <c r="B6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Investimentos|2020|jun|15/06/2020|DÉBITO DE OPRS. EM BMF 12/06/2020 NC. 446615</v>
      </c>
      <c r="C6" s="3">
        <v>43997</v>
      </c>
      <c r="D6" s="6">
        <f>YEAR(tbExtrato[[#This Row],[Data]])</f>
        <v>2020</v>
      </c>
      <c r="E6" s="6">
        <f>MONTH(tbExtrato[[#This Row],[Data]])</f>
        <v>6</v>
      </c>
      <c r="F6" s="26" t="str">
        <f>TEXT(tbExtrato[[#This Row],[Data]],"mmm")</f>
        <v>jun</v>
      </c>
      <c r="G6" t="s">
        <v>16</v>
      </c>
      <c r="H6" t="s">
        <v>20</v>
      </c>
      <c r="I6" t="s">
        <v>22</v>
      </c>
      <c r="K6" s="5">
        <v>-10.56</v>
      </c>
      <c r="L6" s="27">
        <v>1489.44</v>
      </c>
    </row>
    <row r="7" spans="1:12" x14ac:dyDescent="0.4">
      <c r="A7">
        <f>ROW()</f>
        <v>7</v>
      </c>
      <c r="B7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Investimentos|2020|jun|15/06/2020|IRRF S/ DAY TRADE BMF</v>
      </c>
      <c r="C7" s="3">
        <v>43997</v>
      </c>
      <c r="D7" s="6">
        <f>YEAR(tbExtrato[[#This Row],[Data]])</f>
        <v>2020</v>
      </c>
      <c r="E7" s="6">
        <f>MONTH(tbExtrato[[#This Row],[Data]])</f>
        <v>6</v>
      </c>
      <c r="F7" s="26" t="str">
        <f>TEXT(tbExtrato[[#This Row],[Data]],"mmm")</f>
        <v>jun</v>
      </c>
      <c r="G7" t="s">
        <v>16</v>
      </c>
      <c r="H7" t="s">
        <v>20</v>
      </c>
      <c r="I7" t="s">
        <v>23</v>
      </c>
      <c r="K7" s="5">
        <v>-2.04</v>
      </c>
      <c r="L7">
        <v>1479.8</v>
      </c>
    </row>
    <row r="8" spans="1:12" x14ac:dyDescent="0.4">
      <c r="A8">
        <f>ROW()</f>
        <v>8</v>
      </c>
      <c r="B8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Investimentos|2020|jun|16/06/2020|AJUSTE DAY TRADE BMF 457179</v>
      </c>
      <c r="C8" s="3">
        <v>43998</v>
      </c>
      <c r="D8" s="6">
        <f>YEAR(tbExtrato[[#This Row],[Data]])</f>
        <v>2020</v>
      </c>
      <c r="E8" s="6">
        <f>MONTH(tbExtrato[[#This Row],[Data]])</f>
        <v>6</v>
      </c>
      <c r="F8" s="26" t="str">
        <f>TEXT(tbExtrato[[#This Row],[Data]],"mmm")</f>
        <v>jun</v>
      </c>
      <c r="G8" t="s">
        <v>16</v>
      </c>
      <c r="H8" t="s">
        <v>17</v>
      </c>
      <c r="I8" t="s">
        <v>24</v>
      </c>
      <c r="K8" s="5">
        <v>60</v>
      </c>
      <c r="L8">
        <v>1715.11</v>
      </c>
    </row>
    <row r="9" spans="1:12" x14ac:dyDescent="0.4">
      <c r="A9">
        <f>ROW()</f>
        <v>9</v>
      </c>
      <c r="B9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Investimentos|2020|jun|16/06/2020|AJUSTE DAY TRADE BMF 457179</v>
      </c>
      <c r="C9" s="3">
        <v>43998</v>
      </c>
      <c r="D9" s="6">
        <f>YEAR(tbExtrato[[#This Row],[Data]])</f>
        <v>2020</v>
      </c>
      <c r="E9" s="6">
        <f>MONTH(tbExtrato[[#This Row],[Data]])</f>
        <v>6</v>
      </c>
      <c r="F9" s="26" t="str">
        <f>TEXT(tbExtrato[[#This Row],[Data]],"mmm")</f>
        <v>jun</v>
      </c>
      <c r="G9" t="s">
        <v>16</v>
      </c>
      <c r="H9" t="s">
        <v>17</v>
      </c>
      <c r="I9" t="s">
        <v>24</v>
      </c>
      <c r="K9" s="5">
        <v>158</v>
      </c>
      <c r="L9">
        <v>1873.11</v>
      </c>
    </row>
    <row r="10" spans="1:12" x14ac:dyDescent="0.4">
      <c r="A10">
        <f>ROW()</f>
        <v>10</v>
      </c>
      <c r="B10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Investimentos|2020|jun|16/06/2020|COBRANÇA FEE MARKET DATA</v>
      </c>
      <c r="C10" s="3">
        <v>43998</v>
      </c>
      <c r="D10" s="6">
        <f>YEAR(tbExtrato[[#This Row],[Data]])</f>
        <v>2020</v>
      </c>
      <c r="E10" s="6">
        <f>MONTH(tbExtrato[[#This Row],[Data]])</f>
        <v>6</v>
      </c>
      <c r="F10" s="26" t="str">
        <f>TEXT(tbExtrato[[#This Row],[Data]],"mmm")</f>
        <v>jun</v>
      </c>
      <c r="G10" t="s">
        <v>16</v>
      </c>
      <c r="H10" t="s">
        <v>20</v>
      </c>
      <c r="I10" t="s">
        <v>25</v>
      </c>
      <c r="K10" s="5">
        <v>-2.36</v>
      </c>
      <c r="L10">
        <v>1682</v>
      </c>
    </row>
    <row r="11" spans="1:12" x14ac:dyDescent="0.4">
      <c r="A11">
        <f>ROW()</f>
        <v>11</v>
      </c>
      <c r="B11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Investimentos|2020|jun|16/06/2020|COBRANÇA PLATAFORMA OPERACIONAL</v>
      </c>
      <c r="C11" s="3">
        <v>43998</v>
      </c>
      <c r="D11" s="6">
        <f>YEAR(tbExtrato[[#This Row],[Data]])</f>
        <v>2020</v>
      </c>
      <c r="E11" s="6">
        <f>MONTH(tbExtrato[[#This Row],[Data]])</f>
        <v>6</v>
      </c>
      <c r="F11" s="26" t="str">
        <f>TEXT(tbExtrato[[#This Row],[Data]],"mmm")</f>
        <v>jun</v>
      </c>
      <c r="G11" t="s">
        <v>16</v>
      </c>
      <c r="H11" t="s">
        <v>20</v>
      </c>
      <c r="I11" t="s">
        <v>26</v>
      </c>
      <c r="K11" s="5">
        <v>-17.440000000000001</v>
      </c>
      <c r="L11">
        <v>1684.36</v>
      </c>
    </row>
    <row r="12" spans="1:12" x14ac:dyDescent="0.4">
      <c r="A12">
        <f>ROW()</f>
        <v>12</v>
      </c>
      <c r="B12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Investimentos|2020|jun|16/06/2020|DÉBITO DE OPRS EM BM&amp;F 15/06/2020 NC. 457179</v>
      </c>
      <c r="C12" s="3">
        <v>43998</v>
      </c>
      <c r="D12" s="6">
        <f>YEAR(tbExtrato[[#This Row],[Data]])</f>
        <v>2020</v>
      </c>
      <c r="E12" s="6">
        <f>MONTH(tbExtrato[[#This Row],[Data]])</f>
        <v>6</v>
      </c>
      <c r="F12" s="26" t="str">
        <f>TEXT(tbExtrato[[#This Row],[Data]],"mmm")</f>
        <v>jun</v>
      </c>
      <c r="G12" t="s">
        <v>16</v>
      </c>
      <c r="H12" t="s">
        <v>20</v>
      </c>
      <c r="I12" t="s">
        <v>27</v>
      </c>
      <c r="K12" s="5">
        <v>-9.1199999999999992</v>
      </c>
      <c r="L12">
        <v>1657.04</v>
      </c>
    </row>
    <row r="13" spans="1:12" x14ac:dyDescent="0.4">
      <c r="A13">
        <f>ROW()</f>
        <v>13</v>
      </c>
      <c r="B13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Investimentos|2020|jun|16/06/2020|DÉBITO DE OPRS. EM BMF 15/06/2020 NC. 457179</v>
      </c>
      <c r="C13" s="3">
        <v>43998</v>
      </c>
      <c r="D13" s="6">
        <f>YEAR(tbExtrato[[#This Row],[Data]])</f>
        <v>2020</v>
      </c>
      <c r="E13" s="6">
        <f>MONTH(tbExtrato[[#This Row],[Data]])</f>
        <v>6</v>
      </c>
      <c r="F13" s="26" t="str">
        <f>TEXT(tbExtrato[[#This Row],[Data]],"mmm")</f>
        <v>jun</v>
      </c>
      <c r="G13" t="s">
        <v>16</v>
      </c>
      <c r="H13" t="s">
        <v>20</v>
      </c>
      <c r="I13" t="s">
        <v>28</v>
      </c>
      <c r="K13" s="5">
        <v>-15.84</v>
      </c>
      <c r="L13">
        <v>1666.16</v>
      </c>
    </row>
    <row r="14" spans="1:12" x14ac:dyDescent="0.4">
      <c r="A14">
        <f>ROW()</f>
        <v>14</v>
      </c>
      <c r="B14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Investimentos|2020|jun|16/06/2020|IRRF S/ DAY TRADE BMF</v>
      </c>
      <c r="C14" s="3">
        <v>43998</v>
      </c>
      <c r="D14" s="6">
        <f>YEAR(tbExtrato[[#This Row],[Data]])</f>
        <v>2020</v>
      </c>
      <c r="E14" s="6">
        <f>MONTH(tbExtrato[[#This Row],[Data]])</f>
        <v>6</v>
      </c>
      <c r="F14" s="26" t="str">
        <f>TEXT(tbExtrato[[#This Row],[Data]],"mmm")</f>
        <v>jun</v>
      </c>
      <c r="G14" t="s">
        <v>16</v>
      </c>
      <c r="H14" t="s">
        <v>20</v>
      </c>
      <c r="I14" t="s">
        <v>23</v>
      </c>
      <c r="K14" s="5">
        <v>-1.93</v>
      </c>
      <c r="L14">
        <v>1655.11</v>
      </c>
    </row>
    <row r="15" spans="1:12" x14ac:dyDescent="0.4">
      <c r="A15">
        <f>ROW()</f>
        <v>15</v>
      </c>
      <c r="B15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Investimentos|2020|jun|17/06/2020|AJUSTE DAY TRADE EM BMF 468570</v>
      </c>
      <c r="C15" s="3">
        <v>43999</v>
      </c>
      <c r="D15" s="6">
        <f>YEAR(tbExtrato[[#This Row],[Data]])</f>
        <v>2020</v>
      </c>
      <c r="E15" s="6">
        <f>MONTH(tbExtrato[[#This Row],[Data]])</f>
        <v>6</v>
      </c>
      <c r="F15" s="26" t="str">
        <f>TEXT(tbExtrato[[#This Row],[Data]],"mmm")</f>
        <v>jun</v>
      </c>
      <c r="G15" t="s">
        <v>16</v>
      </c>
      <c r="H15" t="s">
        <v>20</v>
      </c>
      <c r="I15" t="s">
        <v>29</v>
      </c>
      <c r="K15" s="5">
        <v>-380</v>
      </c>
      <c r="L15">
        <v>1429.75</v>
      </c>
    </row>
    <row r="16" spans="1:12" x14ac:dyDescent="0.4">
      <c r="A16">
        <f>ROW()</f>
        <v>16</v>
      </c>
      <c r="B16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Investimentos|2020|jun|17/06/2020|DÉBITO DE OPRS. EM BMF 16/06/2020 NC. 468570</v>
      </c>
      <c r="C16" s="3">
        <v>43999</v>
      </c>
      <c r="D16" s="6">
        <f>YEAR(tbExtrato[[#This Row],[Data]])</f>
        <v>2020</v>
      </c>
      <c r="E16" s="6">
        <f>MONTH(tbExtrato[[#This Row],[Data]])</f>
        <v>6</v>
      </c>
      <c r="F16" s="26" t="str">
        <f>TEXT(tbExtrato[[#This Row],[Data]],"mmm")</f>
        <v>jun</v>
      </c>
      <c r="G16" t="s">
        <v>16</v>
      </c>
      <c r="H16" t="s">
        <v>20</v>
      </c>
      <c r="I16" t="s">
        <v>30</v>
      </c>
      <c r="K16" s="5">
        <v>-63.36</v>
      </c>
      <c r="L16">
        <v>1809.75</v>
      </c>
    </row>
    <row r="17" spans="1:12" x14ac:dyDescent="0.4">
      <c r="A17">
        <f>ROW()</f>
        <v>17</v>
      </c>
      <c r="B17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Investimentos|2020|jun|18/06/2020|AJUSTE DAY TRADE BMF 480225</v>
      </c>
      <c r="C17" s="3">
        <v>44000</v>
      </c>
      <c r="D17" s="6">
        <f>YEAR(tbExtrato[[#This Row],[Data]])</f>
        <v>2020</v>
      </c>
      <c r="E17" s="6">
        <f>MONTH(tbExtrato[[#This Row],[Data]])</f>
        <v>6</v>
      </c>
      <c r="F17" s="26" t="str">
        <f>TEXT(tbExtrato[[#This Row],[Data]],"mmm")</f>
        <v>jun</v>
      </c>
      <c r="G17" t="s">
        <v>16</v>
      </c>
      <c r="H17" t="s">
        <v>17</v>
      </c>
      <c r="I17" t="s">
        <v>31</v>
      </c>
      <c r="K17" s="5">
        <v>400</v>
      </c>
      <c r="L17">
        <v>1809.76</v>
      </c>
    </row>
    <row r="18" spans="1:12" x14ac:dyDescent="0.4">
      <c r="A18">
        <f>ROW()</f>
        <v>18</v>
      </c>
      <c r="B18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Investimentos|2020|jun|18/06/2020|AJUSTE DAY TRADE BMF 480225</v>
      </c>
      <c r="C18" s="3">
        <v>44000</v>
      </c>
      <c r="D18" s="6">
        <f>YEAR(tbExtrato[[#This Row],[Data]])</f>
        <v>2020</v>
      </c>
      <c r="E18" s="6">
        <f>MONTH(tbExtrato[[#This Row],[Data]])</f>
        <v>6</v>
      </c>
      <c r="F18" s="26" t="str">
        <f>TEXT(tbExtrato[[#This Row],[Data]],"mmm")</f>
        <v>jun</v>
      </c>
      <c r="G18" t="s">
        <v>16</v>
      </c>
      <c r="H18" t="s">
        <v>17</v>
      </c>
      <c r="I18" t="s">
        <v>31</v>
      </c>
      <c r="K18" s="5">
        <v>34</v>
      </c>
      <c r="L18">
        <v>1843.76</v>
      </c>
    </row>
    <row r="19" spans="1:12" x14ac:dyDescent="0.4">
      <c r="A19">
        <f>ROW()</f>
        <v>19</v>
      </c>
      <c r="B19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Investimentos|2020|jun|18/06/2020|DÉBITO DE OPRS EM BM&amp;F 17/06/2020 NC. 480225</v>
      </c>
      <c r="C19" s="3">
        <v>44000</v>
      </c>
      <c r="D19" s="6">
        <f>YEAR(tbExtrato[[#This Row],[Data]])</f>
        <v>2020</v>
      </c>
      <c r="E19" s="6">
        <f>MONTH(tbExtrato[[#This Row],[Data]])</f>
        <v>6</v>
      </c>
      <c r="F19" s="26" t="str">
        <f>TEXT(tbExtrato[[#This Row],[Data]],"mmm")</f>
        <v>jun</v>
      </c>
      <c r="G19" t="s">
        <v>16</v>
      </c>
      <c r="H19" t="s">
        <v>20</v>
      </c>
      <c r="I19" t="s">
        <v>32</v>
      </c>
      <c r="K19" s="5">
        <v>-3.04</v>
      </c>
      <c r="L19">
        <v>1840.72</v>
      </c>
    </row>
    <row r="20" spans="1:12" x14ac:dyDescent="0.4">
      <c r="A20">
        <f>ROW()</f>
        <v>20</v>
      </c>
      <c r="B20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Investimentos|2020|jun|18/06/2020|DÉBITO DE OPRS. EM BMF 17/06/2020 NC. 480225</v>
      </c>
      <c r="C20" s="3">
        <v>44000</v>
      </c>
      <c r="D20" s="6">
        <f>YEAR(tbExtrato[[#This Row],[Data]])</f>
        <v>2020</v>
      </c>
      <c r="E20" s="6">
        <f>MONTH(tbExtrato[[#This Row],[Data]])</f>
        <v>6</v>
      </c>
      <c r="F20" s="26" t="str">
        <f>TEXT(tbExtrato[[#This Row],[Data]],"mmm")</f>
        <v>jun</v>
      </c>
      <c r="G20" t="s">
        <v>16</v>
      </c>
      <c r="H20" t="s">
        <v>20</v>
      </c>
      <c r="I20" t="s">
        <v>33</v>
      </c>
      <c r="K20" s="5">
        <v>-15.84</v>
      </c>
      <c r="L20">
        <v>1409.76</v>
      </c>
    </row>
    <row r="21" spans="1:12" x14ac:dyDescent="0.4">
      <c r="A21">
        <f>ROW()</f>
        <v>21</v>
      </c>
      <c r="B21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Investimentos|2020|jun|18/06/2020|IRRF S/ DAY TRADE BMF</v>
      </c>
      <c r="C21" s="3">
        <v>44000</v>
      </c>
      <c r="D21" s="6">
        <f>YEAR(tbExtrato[[#This Row],[Data]])</f>
        <v>2020</v>
      </c>
      <c r="E21" s="6">
        <f>MONTH(tbExtrato[[#This Row],[Data]])</f>
        <v>6</v>
      </c>
      <c r="F21" s="26" t="str">
        <f>TEXT(tbExtrato[[#This Row],[Data]],"mmm")</f>
        <v>jun</v>
      </c>
      <c r="G21" t="s">
        <v>16</v>
      </c>
      <c r="H21" t="s">
        <v>20</v>
      </c>
      <c r="I21" t="s">
        <v>23</v>
      </c>
      <c r="K21" s="5">
        <v>-4.1500000000000004</v>
      </c>
      <c r="L21">
        <v>1425.6</v>
      </c>
    </row>
    <row r="22" spans="1:12" x14ac:dyDescent="0.4">
      <c r="A22">
        <f>ROW()</f>
        <v>22</v>
      </c>
      <c r="B22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Investimentos|2020|jun|19/06/2020|AJUSTE DAY TRADE EM BMF 491386</v>
      </c>
      <c r="C22" s="3">
        <v>44001</v>
      </c>
      <c r="D22" s="6">
        <f>YEAR(tbExtrato[[#This Row],[Data]])</f>
        <v>2020</v>
      </c>
      <c r="E22" s="6">
        <f>MONTH(tbExtrato[[#This Row],[Data]])</f>
        <v>6</v>
      </c>
      <c r="F22" s="26" t="str">
        <f>TEXT(tbExtrato[[#This Row],[Data]],"mmm")</f>
        <v>jun</v>
      </c>
      <c r="G22" t="s">
        <v>16</v>
      </c>
      <c r="H22" t="s">
        <v>20</v>
      </c>
      <c r="I22" t="s">
        <v>34</v>
      </c>
      <c r="K22" s="5">
        <v>-580</v>
      </c>
      <c r="L22">
        <v>1260.72</v>
      </c>
    </row>
    <row r="23" spans="1:12" x14ac:dyDescent="0.4">
      <c r="A23">
        <f>ROW()</f>
        <v>23</v>
      </c>
      <c r="B23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Investimentos|2020|jun|19/06/2020|DÉBITO DE OPRS. EM BMF 18/06/2020 NC. 491386</v>
      </c>
      <c r="C23" s="3">
        <v>44001</v>
      </c>
      <c r="D23" s="6">
        <f>YEAR(tbExtrato[[#This Row],[Data]])</f>
        <v>2020</v>
      </c>
      <c r="E23" s="6">
        <f>MONTH(tbExtrato[[#This Row],[Data]])</f>
        <v>6</v>
      </c>
      <c r="F23" s="26" t="str">
        <f>TEXT(tbExtrato[[#This Row],[Data]],"mmm")</f>
        <v>jun</v>
      </c>
      <c r="G23" t="s">
        <v>16</v>
      </c>
      <c r="H23" t="s">
        <v>20</v>
      </c>
      <c r="I23" t="s">
        <v>35</v>
      </c>
      <c r="K23" s="5">
        <v>-87.36</v>
      </c>
      <c r="L23">
        <v>1173.3599999999999</v>
      </c>
    </row>
    <row r="24" spans="1:12" x14ac:dyDescent="0.4">
      <c r="A24">
        <f>ROW()</f>
        <v>24</v>
      </c>
      <c r="B24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Investimentos|2020|jun|22/06/2020|AJUSTE DAY TRADE BMF 502547</v>
      </c>
      <c r="C24" s="3">
        <v>44004</v>
      </c>
      <c r="D24" s="6">
        <f>YEAR(tbExtrato[[#This Row],[Data]])</f>
        <v>2020</v>
      </c>
      <c r="E24" s="6">
        <f>MONTH(tbExtrato[[#This Row],[Data]])</f>
        <v>6</v>
      </c>
      <c r="F24" s="26" t="str">
        <f>TEXT(tbExtrato[[#This Row],[Data]],"mmm")</f>
        <v>jun</v>
      </c>
      <c r="G24" t="s">
        <v>16</v>
      </c>
      <c r="H24" t="s">
        <v>17</v>
      </c>
      <c r="I24" t="s">
        <v>36</v>
      </c>
      <c r="K24" s="5">
        <v>95</v>
      </c>
      <c r="L24">
        <v>1263.1400000000001</v>
      </c>
    </row>
    <row r="25" spans="1:12" x14ac:dyDescent="0.4">
      <c r="A25">
        <f>ROW()</f>
        <v>25</v>
      </c>
      <c r="B25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Investimentos|2020|jun|22/06/2020|AJUSTE DAY TRADE BMF 502547</v>
      </c>
      <c r="C25" s="3">
        <v>44004</v>
      </c>
      <c r="D25" s="6">
        <f>YEAR(tbExtrato[[#This Row],[Data]])</f>
        <v>2020</v>
      </c>
      <c r="E25" s="6">
        <f>MONTH(tbExtrato[[#This Row],[Data]])</f>
        <v>6</v>
      </c>
      <c r="F25" s="26" t="str">
        <f>TEXT(tbExtrato[[#This Row],[Data]],"mmm")</f>
        <v>jun</v>
      </c>
      <c r="G25" t="s">
        <v>16</v>
      </c>
      <c r="H25" t="s">
        <v>17</v>
      </c>
      <c r="I25" t="s">
        <v>36</v>
      </c>
      <c r="K25" s="5">
        <v>532</v>
      </c>
      <c r="L25">
        <v>1795.14</v>
      </c>
    </row>
    <row r="26" spans="1:12" x14ac:dyDescent="0.4">
      <c r="A26">
        <f>ROW()</f>
        <v>26</v>
      </c>
      <c r="B26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Investimentos|2020|jun|22/06/2020|DÉBITO DE OPRS EM BM&amp;F 19/06/2020 NC. 502547</v>
      </c>
      <c r="C26" s="3">
        <v>44004</v>
      </c>
      <c r="D26" s="6">
        <f>YEAR(tbExtrato[[#This Row],[Data]])</f>
        <v>2020</v>
      </c>
      <c r="E26" s="6">
        <f>MONTH(tbExtrato[[#This Row],[Data]])</f>
        <v>6</v>
      </c>
      <c r="F26" s="26" t="str">
        <f>TEXT(tbExtrato[[#This Row],[Data]],"mmm")</f>
        <v>jun</v>
      </c>
      <c r="G26" t="s">
        <v>16</v>
      </c>
      <c r="H26" t="s">
        <v>20</v>
      </c>
      <c r="I26" t="s">
        <v>37</v>
      </c>
      <c r="K26" s="5">
        <v>-21.28</v>
      </c>
      <c r="L26">
        <v>1773.86</v>
      </c>
    </row>
    <row r="27" spans="1:12" x14ac:dyDescent="0.4">
      <c r="A27">
        <f>ROW()</f>
        <v>27</v>
      </c>
      <c r="B27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Investimentos|2020|jun|22/06/2020|DÉBITO DE OPRS. EM BMF 19/06/2020 NC. 502547</v>
      </c>
      <c r="C27" s="3">
        <v>44004</v>
      </c>
      <c r="D27" s="6">
        <f>YEAR(tbExtrato[[#This Row],[Data]])</f>
        <v>2020</v>
      </c>
      <c r="E27" s="6">
        <f>MONTH(tbExtrato[[#This Row],[Data]])</f>
        <v>6</v>
      </c>
      <c r="F27" s="26" t="str">
        <f>TEXT(tbExtrato[[#This Row],[Data]],"mmm")</f>
        <v>jun</v>
      </c>
      <c r="G27" t="s">
        <v>16</v>
      </c>
      <c r="H27" t="s">
        <v>20</v>
      </c>
      <c r="I27" t="s">
        <v>38</v>
      </c>
      <c r="K27" s="5">
        <v>-84.48</v>
      </c>
      <c r="L27">
        <v>1689.38</v>
      </c>
    </row>
    <row r="28" spans="1:12" x14ac:dyDescent="0.4">
      <c r="A28">
        <f>ROW()</f>
        <v>28</v>
      </c>
      <c r="B28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Investimentos|2020|jun|22/06/2020|IRRF S/ DAY TRADE BMF</v>
      </c>
      <c r="C28" s="3">
        <v>44004</v>
      </c>
      <c r="D28" s="6">
        <f>YEAR(tbExtrato[[#This Row],[Data]])</f>
        <v>2020</v>
      </c>
      <c r="E28" s="6">
        <f>MONTH(tbExtrato[[#This Row],[Data]])</f>
        <v>6</v>
      </c>
      <c r="F28" s="26" t="str">
        <f>TEXT(tbExtrato[[#This Row],[Data]],"mmm")</f>
        <v>jun</v>
      </c>
      <c r="G28" t="s">
        <v>16</v>
      </c>
      <c r="H28" t="s">
        <v>20</v>
      </c>
      <c r="I28" t="s">
        <v>23</v>
      </c>
      <c r="K28" s="5">
        <v>-5.22</v>
      </c>
      <c r="L28">
        <v>1168.1400000000001</v>
      </c>
    </row>
    <row r="29" spans="1:12" x14ac:dyDescent="0.4">
      <c r="A29">
        <f>ROW()</f>
        <v>29</v>
      </c>
      <c r="B29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Investimentos|2020|jun|23/06/2020|AJUSTE DAY TRADE BMF 513129</v>
      </c>
      <c r="C29" s="3">
        <v>44005</v>
      </c>
      <c r="D29" s="6">
        <f>YEAR(tbExtrato[[#This Row],[Data]])</f>
        <v>2020</v>
      </c>
      <c r="E29" s="6">
        <f>MONTH(tbExtrato[[#This Row],[Data]])</f>
        <v>6</v>
      </c>
      <c r="F29" s="26" t="str">
        <f>TEXT(tbExtrato[[#This Row],[Data]],"mmm")</f>
        <v>jun</v>
      </c>
      <c r="G29" t="s">
        <v>16</v>
      </c>
      <c r="H29" t="s">
        <v>17</v>
      </c>
      <c r="I29" t="s">
        <v>39</v>
      </c>
      <c r="K29" s="5">
        <v>34</v>
      </c>
      <c r="L29">
        <v>1705.14</v>
      </c>
    </row>
    <row r="30" spans="1:12" x14ac:dyDescent="0.4">
      <c r="A30">
        <f>ROW()</f>
        <v>30</v>
      </c>
      <c r="B30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Investimentos|2020|jun|23/06/2020|AJUSTE DAY TRADE BMF 513129</v>
      </c>
      <c r="C30" s="3">
        <v>44005</v>
      </c>
      <c r="D30" s="6">
        <f>YEAR(tbExtrato[[#This Row],[Data]])</f>
        <v>2020</v>
      </c>
      <c r="E30" s="6">
        <f>MONTH(tbExtrato[[#This Row],[Data]])</f>
        <v>6</v>
      </c>
      <c r="F30" s="26" t="str">
        <f>TEXT(tbExtrato[[#This Row],[Data]],"mmm")</f>
        <v>jun</v>
      </c>
      <c r="G30" t="s">
        <v>16</v>
      </c>
      <c r="H30" t="s">
        <v>17</v>
      </c>
      <c r="I30" t="s">
        <v>39</v>
      </c>
      <c r="K30" s="5">
        <v>165</v>
      </c>
      <c r="L30">
        <v>1870.14</v>
      </c>
    </row>
    <row r="31" spans="1:12" x14ac:dyDescent="0.4">
      <c r="A31">
        <f>ROW()</f>
        <v>31</v>
      </c>
      <c r="B31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Investimentos|2020|jun|23/06/2020|DÉBITO DE OPRS EM BM&amp;F 22/06/2020 NC. 513129</v>
      </c>
      <c r="C31" s="3">
        <v>44005</v>
      </c>
      <c r="D31" s="6">
        <f>YEAR(tbExtrato[[#This Row],[Data]])</f>
        <v>2020</v>
      </c>
      <c r="E31" s="6">
        <f>MONTH(tbExtrato[[#This Row],[Data]])</f>
        <v>6</v>
      </c>
      <c r="F31" s="26" t="str">
        <f>TEXT(tbExtrato[[#This Row],[Data]],"mmm")</f>
        <v>jun</v>
      </c>
      <c r="G31" t="s">
        <v>16</v>
      </c>
      <c r="H31" t="s">
        <v>20</v>
      </c>
      <c r="I31" t="s">
        <v>40</v>
      </c>
      <c r="K31" s="5">
        <v>-18.239999999999998</v>
      </c>
      <c r="L31">
        <v>1671.14</v>
      </c>
    </row>
    <row r="32" spans="1:12" x14ac:dyDescent="0.4">
      <c r="A32">
        <f>ROW()</f>
        <v>32</v>
      </c>
      <c r="B32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Investimentos|2020|jun|23/06/2020|DÉBITO DE OPRS. EM BMF 22/06/2020 NC. 513129</v>
      </c>
      <c r="C32" s="3">
        <v>44005</v>
      </c>
      <c r="D32" s="6">
        <f>YEAR(tbExtrato[[#This Row],[Data]])</f>
        <v>2020</v>
      </c>
      <c r="E32" s="6">
        <f>MONTH(tbExtrato[[#This Row],[Data]])</f>
        <v>6</v>
      </c>
      <c r="F32" s="26" t="str">
        <f>TEXT(tbExtrato[[#This Row],[Data]],"mmm")</f>
        <v>jun</v>
      </c>
      <c r="G32" t="s">
        <v>16</v>
      </c>
      <c r="H32" t="s">
        <v>20</v>
      </c>
      <c r="I32" t="s">
        <v>41</v>
      </c>
      <c r="K32" s="5">
        <v>-63.36</v>
      </c>
      <c r="L32">
        <v>1806.78</v>
      </c>
    </row>
    <row r="33" spans="1:12" x14ac:dyDescent="0.4">
      <c r="A33">
        <f>ROW()</f>
        <v>33</v>
      </c>
      <c r="B33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Investimentos|2020|jun|23/06/2020|IRRF S/ DAY TRADE BMF</v>
      </c>
      <c r="C33" s="3">
        <v>44005</v>
      </c>
      <c r="D33" s="6">
        <f>YEAR(tbExtrato[[#This Row],[Data]])</f>
        <v>2020</v>
      </c>
      <c r="E33" s="6">
        <f>MONTH(tbExtrato[[#This Row],[Data]])</f>
        <v>6</v>
      </c>
      <c r="F33" s="26" t="str">
        <f>TEXT(tbExtrato[[#This Row],[Data]],"mmm")</f>
        <v>jun</v>
      </c>
      <c r="G33" t="s">
        <v>16</v>
      </c>
      <c r="H33" t="s">
        <v>20</v>
      </c>
      <c r="I33" t="s">
        <v>23</v>
      </c>
      <c r="K33" s="5">
        <v>-1.18</v>
      </c>
      <c r="L33">
        <v>1805.6</v>
      </c>
    </row>
    <row r="34" spans="1:12" x14ac:dyDescent="0.4">
      <c r="A34">
        <f>ROW()</f>
        <v>34</v>
      </c>
      <c r="B34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Investimentos|2020|jun|24/06/2020|AJUSTE DAY TRADE BMF 524078</v>
      </c>
      <c r="C34" s="3">
        <v>44006</v>
      </c>
      <c r="D34" s="6">
        <f>YEAR(tbExtrato[[#This Row],[Data]])</f>
        <v>2020</v>
      </c>
      <c r="E34" s="6">
        <f>MONTH(tbExtrato[[#This Row],[Data]])</f>
        <v>6</v>
      </c>
      <c r="F34" s="26" t="str">
        <f>TEXT(tbExtrato[[#This Row],[Data]],"mmm")</f>
        <v>jun</v>
      </c>
      <c r="G34" t="s">
        <v>16</v>
      </c>
      <c r="H34" t="s">
        <v>20</v>
      </c>
      <c r="I34" t="s">
        <v>42</v>
      </c>
      <c r="K34" s="5">
        <v>-102</v>
      </c>
      <c r="L34">
        <v>1117.92</v>
      </c>
    </row>
    <row r="35" spans="1:12" x14ac:dyDescent="0.4">
      <c r="A35">
        <f>ROW()</f>
        <v>35</v>
      </c>
      <c r="B35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Investimentos|2020|jun|24/06/2020|AJUSTE DAY TRADE EM BMF 524078</v>
      </c>
      <c r="C35" s="3">
        <v>44006</v>
      </c>
      <c r="D35" s="6">
        <f>YEAR(tbExtrato[[#This Row],[Data]])</f>
        <v>2020</v>
      </c>
      <c r="E35" s="6">
        <f>MONTH(tbExtrato[[#This Row],[Data]])</f>
        <v>6</v>
      </c>
      <c r="F35" s="26" t="str">
        <f>TEXT(tbExtrato[[#This Row],[Data]],"mmm")</f>
        <v>jun</v>
      </c>
      <c r="G35" t="s">
        <v>16</v>
      </c>
      <c r="H35" t="s">
        <v>20</v>
      </c>
      <c r="I35" t="s">
        <v>43</v>
      </c>
      <c r="K35" s="5">
        <v>-490</v>
      </c>
      <c r="L35">
        <v>1219.92</v>
      </c>
    </row>
    <row r="36" spans="1:12" x14ac:dyDescent="0.4">
      <c r="A36">
        <f>ROW()</f>
        <v>36</v>
      </c>
      <c r="B36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Investimentos|2020|jun|24/06/2020|DÉBITO DE OPRS EM BM&amp;F 23/06/2020 NC. 524078</v>
      </c>
      <c r="C36" s="3">
        <v>44006</v>
      </c>
      <c r="D36" s="6">
        <f>YEAR(tbExtrato[[#This Row],[Data]])</f>
        <v>2020</v>
      </c>
      <c r="E36" s="6">
        <f>MONTH(tbExtrato[[#This Row],[Data]])</f>
        <v>6</v>
      </c>
      <c r="F36" s="26" t="str">
        <f>TEXT(tbExtrato[[#This Row],[Data]],"mmm")</f>
        <v>jun</v>
      </c>
      <c r="G36" t="s">
        <v>16</v>
      </c>
      <c r="H36" t="s">
        <v>20</v>
      </c>
      <c r="I36" t="s">
        <v>44</v>
      </c>
      <c r="K36" s="5">
        <v>-3.04</v>
      </c>
      <c r="L36">
        <v>1709.92</v>
      </c>
    </row>
    <row r="37" spans="1:12" x14ac:dyDescent="0.4">
      <c r="A37">
        <f>ROW()</f>
        <v>37</v>
      </c>
      <c r="B37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Investimentos|2020|jun|24/06/2020|DÉBITO DE OPRS. EM BMF 23/06/2020 NC. 524078</v>
      </c>
      <c r="C37" s="3">
        <v>44006</v>
      </c>
      <c r="D37" s="6">
        <f>YEAR(tbExtrato[[#This Row],[Data]])</f>
        <v>2020</v>
      </c>
      <c r="E37" s="6">
        <f>MONTH(tbExtrato[[#This Row],[Data]])</f>
        <v>6</v>
      </c>
      <c r="F37" s="26" t="str">
        <f>TEXT(tbExtrato[[#This Row],[Data]],"mmm")</f>
        <v>jun</v>
      </c>
      <c r="G37" t="s">
        <v>16</v>
      </c>
      <c r="H37" t="s">
        <v>20</v>
      </c>
      <c r="I37" t="s">
        <v>45</v>
      </c>
      <c r="K37" s="5">
        <v>-92.64</v>
      </c>
      <c r="L37">
        <v>1712.96</v>
      </c>
    </row>
    <row r="38" spans="1:12" x14ac:dyDescent="0.4">
      <c r="A38">
        <f>ROW()</f>
        <v>38</v>
      </c>
      <c r="B38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Investimentos|2020|jun|25/06/2020|AJUSTE DAY TRADE BMF 535526</v>
      </c>
      <c r="C38" s="3">
        <v>44007</v>
      </c>
      <c r="D38" s="6">
        <f>YEAR(tbExtrato[[#This Row],[Data]])</f>
        <v>2020</v>
      </c>
      <c r="E38" s="6">
        <f>MONTH(tbExtrato[[#This Row],[Data]])</f>
        <v>6</v>
      </c>
      <c r="F38" s="26" t="str">
        <f>TEXT(tbExtrato[[#This Row],[Data]],"mmm")</f>
        <v>jun</v>
      </c>
      <c r="G38" t="s">
        <v>16</v>
      </c>
      <c r="H38" t="s">
        <v>17</v>
      </c>
      <c r="I38" t="s">
        <v>46</v>
      </c>
      <c r="K38" s="5">
        <v>164</v>
      </c>
      <c r="L38">
        <v>776.71</v>
      </c>
    </row>
    <row r="39" spans="1:12" x14ac:dyDescent="0.4">
      <c r="A39">
        <f>ROW()</f>
        <v>39</v>
      </c>
      <c r="B39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Investimentos|2020|jun|25/06/2020|AJUSTE DAY TRADE EM BMF 535526</v>
      </c>
      <c r="C39" s="3">
        <v>44007</v>
      </c>
      <c r="D39" s="6">
        <f>YEAR(tbExtrato[[#This Row],[Data]])</f>
        <v>2020</v>
      </c>
      <c r="E39" s="6">
        <f>MONTH(tbExtrato[[#This Row],[Data]])</f>
        <v>6</v>
      </c>
      <c r="F39" s="26" t="str">
        <f>TEXT(tbExtrato[[#This Row],[Data]],"mmm")</f>
        <v>jun</v>
      </c>
      <c r="G39" t="s">
        <v>16</v>
      </c>
      <c r="H39" t="s">
        <v>20</v>
      </c>
      <c r="I39" t="s">
        <v>47</v>
      </c>
      <c r="K39" s="5">
        <v>-375</v>
      </c>
      <c r="L39">
        <v>612.71</v>
      </c>
    </row>
    <row r="40" spans="1:12" x14ac:dyDescent="0.4">
      <c r="A40">
        <f>ROW()</f>
        <v>40</v>
      </c>
      <c r="B40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Investimentos|2020|jun|25/06/2020|DÉBITO DE OPRS EM BM&amp;F 24/06/2020 NC. 535526</v>
      </c>
      <c r="C40" s="3">
        <v>44007</v>
      </c>
      <c r="D40" s="6">
        <f>YEAR(tbExtrato[[#This Row],[Data]])</f>
        <v>2020</v>
      </c>
      <c r="E40" s="6">
        <f>MONTH(tbExtrato[[#This Row],[Data]])</f>
        <v>6</v>
      </c>
      <c r="F40" s="26" t="str">
        <f>TEXT(tbExtrato[[#This Row],[Data]],"mmm")</f>
        <v>jun</v>
      </c>
      <c r="G40" t="s">
        <v>16</v>
      </c>
      <c r="H40" t="s">
        <v>20</v>
      </c>
      <c r="I40" t="s">
        <v>48</v>
      </c>
      <c r="K40" s="5">
        <v>-45.73</v>
      </c>
      <c r="L40">
        <v>987.71</v>
      </c>
    </row>
    <row r="41" spans="1:12" x14ac:dyDescent="0.4">
      <c r="A41">
        <f>ROW()</f>
        <v>41</v>
      </c>
      <c r="B41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Investimentos|2020|jun|25/06/2020|DÉBITO DE OPRS. EM BMF 24/06/2020 NC. 535526</v>
      </c>
      <c r="C41" s="3">
        <v>44007</v>
      </c>
      <c r="D41" s="6">
        <f>YEAR(tbExtrato[[#This Row],[Data]])</f>
        <v>2020</v>
      </c>
      <c r="E41" s="6">
        <f>MONTH(tbExtrato[[#This Row],[Data]])</f>
        <v>6</v>
      </c>
      <c r="F41" s="26" t="str">
        <f>TEXT(tbExtrato[[#This Row],[Data]],"mmm")</f>
        <v>jun</v>
      </c>
      <c r="G41" t="s">
        <v>16</v>
      </c>
      <c r="H41" t="s">
        <v>20</v>
      </c>
      <c r="I41" t="s">
        <v>49</v>
      </c>
      <c r="K41" s="5">
        <v>-84.48</v>
      </c>
      <c r="L41">
        <v>1033.44</v>
      </c>
    </row>
    <row r="42" spans="1:12" x14ac:dyDescent="0.4">
      <c r="A42">
        <f>ROW()</f>
        <v>42</v>
      </c>
      <c r="B42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Investimentos|2020|jun|26/06/2020|AJUSTE DAY TRADE BMF 547078</v>
      </c>
      <c r="C42" s="3">
        <v>44008</v>
      </c>
      <c r="D42" s="6">
        <f>YEAR(tbExtrato[[#This Row],[Data]])</f>
        <v>2020</v>
      </c>
      <c r="E42" s="6">
        <f>MONTH(tbExtrato[[#This Row],[Data]])</f>
        <v>6</v>
      </c>
      <c r="F42" s="26" t="str">
        <f>TEXT(tbExtrato[[#This Row],[Data]],"mmm")</f>
        <v>jun</v>
      </c>
      <c r="G42" t="s">
        <v>16</v>
      </c>
      <c r="H42" t="s">
        <v>17</v>
      </c>
      <c r="I42" t="s">
        <v>50</v>
      </c>
      <c r="K42" s="5">
        <v>145</v>
      </c>
      <c r="L42">
        <v>921.71</v>
      </c>
    </row>
    <row r="43" spans="1:12" x14ac:dyDescent="0.4">
      <c r="A43">
        <f>ROW()</f>
        <v>43</v>
      </c>
      <c r="B43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Investimentos|2020|jun|26/06/2020|AJUSTE DAY TRADE BMF 547078</v>
      </c>
      <c r="C43" s="3">
        <v>44008</v>
      </c>
      <c r="D43" s="6">
        <f>YEAR(tbExtrato[[#This Row],[Data]])</f>
        <v>2020</v>
      </c>
      <c r="E43" s="6">
        <f>MONTH(tbExtrato[[#This Row],[Data]])</f>
        <v>6</v>
      </c>
      <c r="F43" s="26" t="str">
        <f>TEXT(tbExtrato[[#This Row],[Data]],"mmm")</f>
        <v>jun</v>
      </c>
      <c r="G43" t="s">
        <v>16</v>
      </c>
      <c r="H43" t="s">
        <v>17</v>
      </c>
      <c r="I43" t="s">
        <v>50</v>
      </c>
      <c r="K43" s="5">
        <v>128</v>
      </c>
      <c r="L43">
        <v>1047.3399999999999</v>
      </c>
    </row>
    <row r="44" spans="1:12" x14ac:dyDescent="0.4">
      <c r="A44">
        <f>ROW()</f>
        <v>44</v>
      </c>
      <c r="B44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Investimentos|2020|jun|26/06/2020|DÉBITO DE OPRS EM BM&amp;F 25/06/2020 NC. 547078</v>
      </c>
      <c r="C44" s="3">
        <v>44008</v>
      </c>
      <c r="D44" s="6">
        <f>YEAR(tbExtrato[[#This Row],[Data]])</f>
        <v>2020</v>
      </c>
      <c r="E44" s="6">
        <f>MONTH(tbExtrato[[#This Row],[Data]])</f>
        <v>6</v>
      </c>
      <c r="F44" s="26" t="str">
        <f>TEXT(tbExtrato[[#This Row],[Data]],"mmm")</f>
        <v>jun</v>
      </c>
      <c r="G44" t="s">
        <v>16</v>
      </c>
      <c r="H44" t="s">
        <v>20</v>
      </c>
      <c r="I44" t="s">
        <v>51</v>
      </c>
      <c r="K44" s="5">
        <v>-9.1199999999999992</v>
      </c>
      <c r="L44">
        <v>1011.82</v>
      </c>
    </row>
    <row r="45" spans="1:12" x14ac:dyDescent="0.4">
      <c r="A45">
        <f>ROW()</f>
        <v>45</v>
      </c>
      <c r="B45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Investimentos|2020|jun|26/06/2020|DÉBITO DE OPRS. EM BMF 25/06/2020 NC. 547078</v>
      </c>
      <c r="C45" s="3">
        <v>44008</v>
      </c>
      <c r="D45" s="6">
        <f>YEAR(tbExtrato[[#This Row],[Data]])</f>
        <v>2020</v>
      </c>
      <c r="E45" s="6">
        <f>MONTH(tbExtrato[[#This Row],[Data]])</f>
        <v>6</v>
      </c>
      <c r="F45" s="26" t="str">
        <f>TEXT(tbExtrato[[#This Row],[Data]],"mmm")</f>
        <v>jun</v>
      </c>
      <c r="G45" t="s">
        <v>16</v>
      </c>
      <c r="H45" t="s">
        <v>20</v>
      </c>
      <c r="I45" t="s">
        <v>52</v>
      </c>
      <c r="K45" s="5">
        <v>-26.4</v>
      </c>
      <c r="L45">
        <v>1020.94</v>
      </c>
    </row>
    <row r="46" spans="1:12" x14ac:dyDescent="0.4">
      <c r="A46">
        <f>ROW()</f>
        <v>46</v>
      </c>
      <c r="B46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Investimentos|2020|jun|26/06/2020|IRRF S/ DAY TRADE BMF</v>
      </c>
      <c r="C46" s="3">
        <v>44008</v>
      </c>
      <c r="D46" s="6">
        <f>YEAR(tbExtrato[[#This Row],[Data]])</f>
        <v>2020</v>
      </c>
      <c r="E46" s="6">
        <f>MONTH(tbExtrato[[#This Row],[Data]])</f>
        <v>6</v>
      </c>
      <c r="F46" s="26" t="str">
        <f>TEXT(tbExtrato[[#This Row],[Data]],"mmm")</f>
        <v>jun</v>
      </c>
      <c r="G46" t="s">
        <v>16</v>
      </c>
      <c r="H46" t="s">
        <v>20</v>
      </c>
      <c r="I46" t="s">
        <v>23</v>
      </c>
      <c r="K46" s="5">
        <v>-2.37</v>
      </c>
      <c r="L46">
        <v>919.34</v>
      </c>
    </row>
    <row r="47" spans="1:12" x14ac:dyDescent="0.4">
      <c r="A47">
        <f>ROW()</f>
        <v>47</v>
      </c>
      <c r="B47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Investimentos|2020|jun|29/06/2020|AJUSTE DAY TRADE BMF 558459</v>
      </c>
      <c r="C47" s="3">
        <v>44011</v>
      </c>
      <c r="D47" s="6">
        <f>YEAR(tbExtrato[[#This Row],[Data]])</f>
        <v>2020</v>
      </c>
      <c r="E47" s="6">
        <f>MONTH(tbExtrato[[#This Row],[Data]])</f>
        <v>6</v>
      </c>
      <c r="F47" s="26" t="str">
        <f>TEXT(tbExtrato[[#This Row],[Data]],"mmm")</f>
        <v>jun</v>
      </c>
      <c r="G47" t="s">
        <v>16</v>
      </c>
      <c r="H47" t="s">
        <v>17</v>
      </c>
      <c r="I47" t="s">
        <v>53</v>
      </c>
      <c r="K47" s="5">
        <v>110</v>
      </c>
      <c r="L47">
        <v>1093.02</v>
      </c>
    </row>
    <row r="48" spans="1:12" x14ac:dyDescent="0.4">
      <c r="A48">
        <f>ROW()</f>
        <v>48</v>
      </c>
      <c r="B48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Investimentos|2020|jun|29/06/2020|AJUSTE DAY TRADE BMF 558459</v>
      </c>
      <c r="C48" s="3">
        <v>44011</v>
      </c>
      <c r="D48" s="6">
        <f>YEAR(tbExtrato[[#This Row],[Data]])</f>
        <v>2020</v>
      </c>
      <c r="E48" s="6">
        <f>MONTH(tbExtrato[[#This Row],[Data]])</f>
        <v>6</v>
      </c>
      <c r="F48" s="26" t="str">
        <f>TEXT(tbExtrato[[#This Row],[Data]],"mmm")</f>
        <v>jun</v>
      </c>
      <c r="G48" t="s">
        <v>16</v>
      </c>
      <c r="H48" t="s">
        <v>17</v>
      </c>
      <c r="I48" t="s">
        <v>53</v>
      </c>
      <c r="K48" s="5">
        <v>256</v>
      </c>
      <c r="L48">
        <v>1349.02</v>
      </c>
    </row>
    <row r="49" spans="1:12" x14ac:dyDescent="0.4">
      <c r="A49">
        <f>ROW()</f>
        <v>49</v>
      </c>
      <c r="B49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Investimentos|2020|jun|29/06/2020|DÉBITO DE OPRS EM BM&amp;F 26/06/2020 NC. 558459</v>
      </c>
      <c r="C49" s="3">
        <v>44011</v>
      </c>
      <c r="D49" s="6">
        <f>YEAR(tbExtrato[[#This Row],[Data]])</f>
        <v>2020</v>
      </c>
      <c r="E49" s="6">
        <f>MONTH(tbExtrato[[#This Row],[Data]])</f>
        <v>6</v>
      </c>
      <c r="F49" s="26" t="str">
        <f>TEXT(tbExtrato[[#This Row],[Data]],"mmm")</f>
        <v>jun</v>
      </c>
      <c r="G49" t="s">
        <v>16</v>
      </c>
      <c r="H49" t="s">
        <v>20</v>
      </c>
      <c r="I49" t="s">
        <v>54</v>
      </c>
      <c r="K49" s="5">
        <v>-18.239999999999998</v>
      </c>
      <c r="L49">
        <v>993.58</v>
      </c>
    </row>
    <row r="50" spans="1:12" x14ac:dyDescent="0.4">
      <c r="A50">
        <f>ROW()</f>
        <v>50</v>
      </c>
      <c r="B50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Investimentos|2020|jun|29/06/2020|DÉBITO DE OPRS. EM BMF 26/06/2020 NC. 558459</v>
      </c>
      <c r="C50" s="3">
        <v>44011</v>
      </c>
      <c r="D50" s="6">
        <f>YEAR(tbExtrato[[#This Row],[Data]])</f>
        <v>2020</v>
      </c>
      <c r="E50" s="6">
        <f>MONTH(tbExtrato[[#This Row],[Data]])</f>
        <v>6</v>
      </c>
      <c r="F50" s="26" t="str">
        <f>TEXT(tbExtrato[[#This Row],[Data]],"mmm")</f>
        <v>jun</v>
      </c>
      <c r="G50" t="s">
        <v>16</v>
      </c>
      <c r="H50" t="s">
        <v>20</v>
      </c>
      <c r="I50" t="s">
        <v>55</v>
      </c>
      <c r="K50" s="5">
        <v>-10.56</v>
      </c>
      <c r="L50">
        <v>983.02</v>
      </c>
    </row>
    <row r="51" spans="1:12" x14ac:dyDescent="0.4">
      <c r="A51">
        <f>ROW()</f>
        <v>51</v>
      </c>
      <c r="B51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Investimentos|2020|jun|29/06/2020|IRRF S/ DAY TRADE BMF</v>
      </c>
      <c r="C51" s="3">
        <v>44011</v>
      </c>
      <c r="D51" s="6">
        <f>YEAR(tbExtrato[[#This Row],[Data]])</f>
        <v>2020</v>
      </c>
      <c r="E51" s="6">
        <f>MONTH(tbExtrato[[#This Row],[Data]])</f>
        <v>6</v>
      </c>
      <c r="F51" s="26" t="str">
        <f>TEXT(tbExtrato[[#This Row],[Data]],"mmm")</f>
        <v>jun</v>
      </c>
      <c r="G51" t="s">
        <v>16</v>
      </c>
      <c r="H51" t="s">
        <v>20</v>
      </c>
      <c r="I51" t="s">
        <v>23</v>
      </c>
      <c r="K51" s="5">
        <v>-3.37</v>
      </c>
      <c r="L51">
        <v>1345.65</v>
      </c>
    </row>
    <row r="52" spans="1:12" x14ac:dyDescent="0.4">
      <c r="A52">
        <f>ROW()</f>
        <v>52</v>
      </c>
      <c r="B52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Investimentos|2020|jun|30/06/2020|AJUSTE DAY TRADE BMF 569231</v>
      </c>
      <c r="C52" s="3">
        <v>44012</v>
      </c>
      <c r="D52" s="6">
        <f>YEAR(tbExtrato[[#This Row],[Data]])</f>
        <v>2020</v>
      </c>
      <c r="E52" s="6">
        <f>MONTH(tbExtrato[[#This Row],[Data]])</f>
        <v>6</v>
      </c>
      <c r="F52" s="26" t="str">
        <f>TEXT(tbExtrato[[#This Row],[Data]],"mmm")</f>
        <v>jun</v>
      </c>
      <c r="G52" t="s">
        <v>16</v>
      </c>
      <c r="H52" t="s">
        <v>17</v>
      </c>
      <c r="I52" t="s">
        <v>56</v>
      </c>
      <c r="K52" s="5">
        <v>36</v>
      </c>
      <c r="L52">
        <v>1350.23</v>
      </c>
    </row>
    <row r="53" spans="1:12" x14ac:dyDescent="0.4">
      <c r="A53">
        <f>ROW()</f>
        <v>53</v>
      </c>
      <c r="B53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Investimentos|2020|jun|30/06/2020|AJUSTE DAY TRADE EM BMF 569231</v>
      </c>
      <c r="C53" s="3">
        <v>44012</v>
      </c>
      <c r="D53" s="6">
        <f>YEAR(tbExtrato[[#This Row],[Data]])</f>
        <v>2020</v>
      </c>
      <c r="E53" s="6">
        <f>MONTH(tbExtrato[[#This Row],[Data]])</f>
        <v>6</v>
      </c>
      <c r="F53" s="26" t="str">
        <f>TEXT(tbExtrato[[#This Row],[Data]],"mmm")</f>
        <v>jun</v>
      </c>
      <c r="G53" t="s">
        <v>16</v>
      </c>
      <c r="H53" t="s">
        <v>20</v>
      </c>
      <c r="I53" t="s">
        <v>57</v>
      </c>
      <c r="K53" s="5">
        <v>-430</v>
      </c>
      <c r="L53">
        <v>920.23</v>
      </c>
    </row>
    <row r="54" spans="1:12" x14ac:dyDescent="0.4">
      <c r="A54">
        <f>ROW()</f>
        <v>54</v>
      </c>
      <c r="B54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Investimentos|2020|jun|30/06/2020|COBRANÇA FEE MARKET DATA</v>
      </c>
      <c r="C54" s="3">
        <v>44012</v>
      </c>
      <c r="D54" s="6">
        <f>YEAR(tbExtrato[[#This Row],[Data]])</f>
        <v>2020</v>
      </c>
      <c r="E54" s="6">
        <f>MONTH(tbExtrato[[#This Row],[Data]])</f>
        <v>6</v>
      </c>
      <c r="F54" s="26" t="str">
        <f>TEXT(tbExtrato[[#This Row],[Data]],"mmm")</f>
        <v>jun</v>
      </c>
      <c r="G54" t="s">
        <v>16</v>
      </c>
      <c r="H54" t="s">
        <v>20</v>
      </c>
      <c r="I54" t="s">
        <v>25</v>
      </c>
      <c r="K54" s="5">
        <v>-2.36</v>
      </c>
      <c r="L54">
        <v>1343.29</v>
      </c>
    </row>
    <row r="55" spans="1:12" x14ac:dyDescent="0.4">
      <c r="A55">
        <f>ROW()</f>
        <v>55</v>
      </c>
      <c r="B55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Investimentos|2020|jun|30/06/2020|COBRANÇA PLATAFORMA OPERACIONAL</v>
      </c>
      <c r="C55" s="3">
        <v>44012</v>
      </c>
      <c r="D55" s="6">
        <f>YEAR(tbExtrato[[#This Row],[Data]])</f>
        <v>2020</v>
      </c>
      <c r="E55" s="6">
        <f>MONTH(tbExtrato[[#This Row],[Data]])</f>
        <v>6</v>
      </c>
      <c r="F55" s="26" t="str">
        <f>TEXT(tbExtrato[[#This Row],[Data]],"mmm")</f>
        <v>jun</v>
      </c>
      <c r="G55" t="s">
        <v>16</v>
      </c>
      <c r="H55" t="s">
        <v>20</v>
      </c>
      <c r="I55" t="s">
        <v>26</v>
      </c>
      <c r="K55" s="5">
        <v>-27.54</v>
      </c>
      <c r="L55">
        <v>1315.75</v>
      </c>
    </row>
    <row r="56" spans="1:12" x14ac:dyDescent="0.4">
      <c r="A56">
        <f>ROW()</f>
        <v>56</v>
      </c>
      <c r="B56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Investimentos|2020|jun|30/06/2020|DÉBITO DE OPRS EM BM&amp;F 29/06/2020 NC. 569231</v>
      </c>
      <c r="C56" s="3">
        <v>44012</v>
      </c>
      <c r="D56" s="6">
        <f>YEAR(tbExtrato[[#This Row],[Data]])</f>
        <v>2020</v>
      </c>
      <c r="E56" s="6">
        <f>MONTH(tbExtrato[[#This Row],[Data]])</f>
        <v>6</v>
      </c>
      <c r="F56" s="26" t="str">
        <f>TEXT(tbExtrato[[#This Row],[Data]],"mmm")</f>
        <v>jun</v>
      </c>
      <c r="G56" t="s">
        <v>16</v>
      </c>
      <c r="H56" t="s">
        <v>20</v>
      </c>
      <c r="I56" t="s">
        <v>58</v>
      </c>
      <c r="K56" s="5">
        <v>-1.52</v>
      </c>
      <c r="L56">
        <v>1314.23</v>
      </c>
    </row>
    <row r="57" spans="1:12" x14ac:dyDescent="0.4">
      <c r="A57">
        <f>ROW()</f>
        <v>57</v>
      </c>
      <c r="B57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Investimentos|2020|jun|30/06/2020|DÉBITO DE OPRS. EM BMF 29/06/2020 NC. 569231</v>
      </c>
      <c r="C57" s="3">
        <v>44012</v>
      </c>
      <c r="D57" s="6">
        <f>YEAR(tbExtrato[[#This Row],[Data]])</f>
        <v>2020</v>
      </c>
      <c r="E57" s="6">
        <f>MONTH(tbExtrato[[#This Row],[Data]])</f>
        <v>6</v>
      </c>
      <c r="F57" s="26" t="str">
        <f>TEXT(tbExtrato[[#This Row],[Data]],"mmm")</f>
        <v>jun</v>
      </c>
      <c r="G57" t="s">
        <v>16</v>
      </c>
      <c r="H57" t="s">
        <v>20</v>
      </c>
      <c r="I57" t="s">
        <v>59</v>
      </c>
      <c r="K57" s="5">
        <v>-124.32</v>
      </c>
      <c r="L57">
        <v>795.91</v>
      </c>
    </row>
    <row r="58" spans="1:12" x14ac:dyDescent="0.4">
      <c r="A58">
        <f>ROW()</f>
        <v>58</v>
      </c>
      <c r="B58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Investimentos|2020|jul|01/07/2020|AJUSTE DAY TRADE BMF 581129</v>
      </c>
      <c r="C58" s="3">
        <v>44013</v>
      </c>
      <c r="D58" s="6">
        <f>YEAR(tbExtrato[[#This Row],[Data]])</f>
        <v>2020</v>
      </c>
      <c r="E58" s="6">
        <f>MONTH(tbExtrato[[#This Row],[Data]])</f>
        <v>7</v>
      </c>
      <c r="F58" s="26" t="str">
        <f>TEXT(tbExtrato[[#This Row],[Data]],"mmm")</f>
        <v>jul</v>
      </c>
      <c r="G58" t="s">
        <v>16</v>
      </c>
      <c r="H58" t="s">
        <v>17</v>
      </c>
      <c r="I58" t="s">
        <v>60</v>
      </c>
      <c r="K58" s="5">
        <v>305</v>
      </c>
      <c r="L58">
        <v>1100.9100000000001</v>
      </c>
    </row>
    <row r="59" spans="1:12" x14ac:dyDescent="0.4">
      <c r="A59">
        <f>ROW()</f>
        <v>59</v>
      </c>
      <c r="B59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Investimentos|2020|jul|01/07/2020|AJUSTE DAY TRADE BMF 581129</v>
      </c>
      <c r="C59" s="3">
        <v>44013</v>
      </c>
      <c r="D59" s="6">
        <f>YEAR(tbExtrato[[#This Row],[Data]])</f>
        <v>2020</v>
      </c>
      <c r="E59" s="6">
        <f>MONTH(tbExtrato[[#This Row],[Data]])</f>
        <v>7</v>
      </c>
      <c r="F59" s="26" t="str">
        <f>TEXT(tbExtrato[[#This Row],[Data]],"mmm")</f>
        <v>jul</v>
      </c>
      <c r="G59" t="s">
        <v>16</v>
      </c>
      <c r="H59" t="s">
        <v>17</v>
      </c>
      <c r="I59" t="s">
        <v>60</v>
      </c>
      <c r="K59" s="5">
        <v>64</v>
      </c>
      <c r="L59">
        <v>1161.83</v>
      </c>
    </row>
    <row r="60" spans="1:12" x14ac:dyDescent="0.4">
      <c r="A60">
        <f>ROW()</f>
        <v>60</v>
      </c>
      <c r="B60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Investimentos|2020|jul|01/07/2020|DÉBITO DE OPRS EM BM&amp;F 30/06/2020 NC. 581129</v>
      </c>
      <c r="C60" s="3">
        <v>44013</v>
      </c>
      <c r="D60" s="6">
        <f>YEAR(tbExtrato[[#This Row],[Data]])</f>
        <v>2020</v>
      </c>
      <c r="E60" s="6">
        <f>MONTH(tbExtrato[[#This Row],[Data]])</f>
        <v>7</v>
      </c>
      <c r="F60" s="26" t="str">
        <f>TEXT(tbExtrato[[#This Row],[Data]],"mmm")</f>
        <v>jul</v>
      </c>
      <c r="G60" t="s">
        <v>16</v>
      </c>
      <c r="H60" t="s">
        <v>20</v>
      </c>
      <c r="I60" t="s">
        <v>61</v>
      </c>
      <c r="K60" s="5">
        <v>-16.72</v>
      </c>
      <c r="L60">
        <v>1100.23</v>
      </c>
    </row>
    <row r="61" spans="1:12" x14ac:dyDescent="0.4">
      <c r="A61">
        <f>ROW()</f>
        <v>61</v>
      </c>
      <c r="B61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Investimentos|2020|jul|01/07/2020|DÉBITO DE OPRS. EM BMF 30/06/2020 NC. 581129</v>
      </c>
      <c r="C61" s="3">
        <v>44013</v>
      </c>
      <c r="D61" s="6">
        <f>YEAR(tbExtrato[[#This Row],[Data]])</f>
        <v>2020</v>
      </c>
      <c r="E61" s="6">
        <f>MONTH(tbExtrato[[#This Row],[Data]])</f>
        <v>7</v>
      </c>
      <c r="F61" s="26" t="str">
        <f>TEXT(tbExtrato[[#This Row],[Data]],"mmm")</f>
        <v>jul</v>
      </c>
      <c r="G61" t="s">
        <v>16</v>
      </c>
      <c r="H61" t="s">
        <v>20</v>
      </c>
      <c r="I61" t="s">
        <v>62</v>
      </c>
      <c r="K61" s="5">
        <v>-44.88</v>
      </c>
      <c r="L61">
        <v>1116.95</v>
      </c>
    </row>
    <row r="62" spans="1:12" x14ac:dyDescent="0.4">
      <c r="A62">
        <f>ROW()</f>
        <v>62</v>
      </c>
      <c r="B62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Investimentos|2020|jul|01/07/2020|IRRF S/ DAY TRADE BMF</v>
      </c>
      <c r="C62" s="3">
        <v>44013</v>
      </c>
      <c r="D62" s="6">
        <f>YEAR(tbExtrato[[#This Row],[Data]])</f>
        <v>2020</v>
      </c>
      <c r="E62" s="6">
        <f>MONTH(tbExtrato[[#This Row],[Data]])</f>
        <v>7</v>
      </c>
      <c r="F62" s="26" t="str">
        <f>TEXT(tbExtrato[[#This Row],[Data]],"mmm")</f>
        <v>jul</v>
      </c>
      <c r="G62" t="s">
        <v>16</v>
      </c>
      <c r="H62" t="s">
        <v>20</v>
      </c>
      <c r="I62" t="s">
        <v>23</v>
      </c>
      <c r="K62" s="5">
        <v>-3.08</v>
      </c>
      <c r="L62">
        <v>1097.83</v>
      </c>
    </row>
    <row r="63" spans="1:12" x14ac:dyDescent="0.4">
      <c r="A63">
        <f>ROW()</f>
        <v>63</v>
      </c>
      <c r="B63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Investimentos|2020|jul|02/07/2020|AJUSTE DAY TRADE BMF 592834</v>
      </c>
      <c r="C63" s="3">
        <v>44014</v>
      </c>
      <c r="D63" s="6">
        <f>YEAR(tbExtrato[[#This Row],[Data]])</f>
        <v>2020</v>
      </c>
      <c r="E63" s="6">
        <f>MONTH(tbExtrato[[#This Row],[Data]])</f>
        <v>7</v>
      </c>
      <c r="F63" s="26" t="str">
        <f>TEXT(tbExtrato[[#This Row],[Data]],"mmm")</f>
        <v>jul</v>
      </c>
      <c r="G63" t="s">
        <v>16</v>
      </c>
      <c r="H63" t="s">
        <v>17</v>
      </c>
      <c r="I63" t="s">
        <v>63</v>
      </c>
      <c r="K63" s="5">
        <v>137</v>
      </c>
      <c r="L63">
        <v>1133.1500000000001</v>
      </c>
    </row>
    <row r="64" spans="1:12" x14ac:dyDescent="0.4">
      <c r="A64">
        <f>ROW()</f>
        <v>64</v>
      </c>
      <c r="B64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Investimentos|2020|jul|02/07/2020|AJUSTE DAY TRADE BMF 592834</v>
      </c>
      <c r="C64" s="3">
        <v>44014</v>
      </c>
      <c r="D64" s="6">
        <f>YEAR(tbExtrato[[#This Row],[Data]])</f>
        <v>2020</v>
      </c>
      <c r="E64" s="6">
        <f>MONTH(tbExtrato[[#This Row],[Data]])</f>
        <v>7</v>
      </c>
      <c r="F64" s="26" t="str">
        <f>TEXT(tbExtrato[[#This Row],[Data]],"mmm")</f>
        <v>jul</v>
      </c>
      <c r="G64" t="s">
        <v>16</v>
      </c>
      <c r="H64" t="s">
        <v>17</v>
      </c>
      <c r="I64" t="s">
        <v>63</v>
      </c>
      <c r="K64" s="5">
        <v>400</v>
      </c>
      <c r="L64">
        <v>1528.82</v>
      </c>
    </row>
    <row r="65" spans="1:12" x14ac:dyDescent="0.4">
      <c r="A65">
        <f>ROW()</f>
        <v>65</v>
      </c>
      <c r="B65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Investimentos|2020|jul|02/07/2020|DÉBITO DE OPRS EM BM&amp;F 01/07/2020 NC. 592834</v>
      </c>
      <c r="C65" s="3">
        <v>44014</v>
      </c>
      <c r="D65" s="6">
        <f>YEAR(tbExtrato[[#This Row],[Data]])</f>
        <v>2020</v>
      </c>
      <c r="E65" s="6">
        <f>MONTH(tbExtrato[[#This Row],[Data]])</f>
        <v>7</v>
      </c>
      <c r="F65" s="26" t="str">
        <f>TEXT(tbExtrato[[#This Row],[Data]],"mmm")</f>
        <v>jul</v>
      </c>
      <c r="G65" t="s">
        <v>16</v>
      </c>
      <c r="H65" t="s">
        <v>20</v>
      </c>
      <c r="I65" t="s">
        <v>64</v>
      </c>
      <c r="K65" s="5">
        <v>-7.6</v>
      </c>
      <c r="L65">
        <v>996.15</v>
      </c>
    </row>
    <row r="66" spans="1:12" x14ac:dyDescent="0.4">
      <c r="A66">
        <f>ROW()</f>
        <v>66</v>
      </c>
      <c r="B66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Investimentos|2020|jul|02/07/2020|DÉBITO DE OPRS. EM BMF 01/07/2020 NC. 592834</v>
      </c>
      <c r="C66" s="3">
        <v>44014</v>
      </c>
      <c r="D66" s="6">
        <f>YEAR(tbExtrato[[#This Row],[Data]])</f>
        <v>2020</v>
      </c>
      <c r="E66" s="6">
        <f>MONTH(tbExtrato[[#This Row],[Data]])</f>
        <v>7</v>
      </c>
      <c r="F66" s="26" t="str">
        <f>TEXT(tbExtrato[[#This Row],[Data]],"mmm")</f>
        <v>jul</v>
      </c>
      <c r="G66" t="s">
        <v>16</v>
      </c>
      <c r="H66" t="s">
        <v>20</v>
      </c>
      <c r="I66" t="s">
        <v>65</v>
      </c>
      <c r="K66" s="5">
        <v>-96.48</v>
      </c>
      <c r="L66">
        <v>1003.75</v>
      </c>
    </row>
    <row r="67" spans="1:12" x14ac:dyDescent="0.4">
      <c r="A67">
        <f>ROW()</f>
        <v>67</v>
      </c>
      <c r="B67" s="6" t="str">
        <f>CONCATENATE(tbExtrato[[#This Row],[Corretora]],"|",YEAR(tbExtrato[[#This Row],[Data]]),"|",TEXT(tbExtrato[[#This Row],[Data]],"mmm"),"|",TEXT(tbExtrato[[#This Row],[Data]], "DD/MM/AAAA"),"|",tbExtrato[[#This Row],[Descrição]])</f>
        <v>Genial Investimentos|2020|jul|02/07/2020|IRRF S/ DAY TRADE BMF</v>
      </c>
      <c r="C67" s="3">
        <v>44014</v>
      </c>
      <c r="D67" s="6">
        <f>YEAR(tbExtrato[[#This Row],[Data]])</f>
        <v>2020</v>
      </c>
      <c r="E67" s="6">
        <f>MONTH(tbExtrato[[#This Row],[Data]])</f>
        <v>7</v>
      </c>
      <c r="F67" s="26" t="str">
        <f>TEXT(tbExtrato[[#This Row],[Data]],"mmm")</f>
        <v>jul</v>
      </c>
      <c r="G67" t="s">
        <v>16</v>
      </c>
      <c r="H67" t="s">
        <v>20</v>
      </c>
      <c r="I67" t="s">
        <v>23</v>
      </c>
      <c r="K67" s="5">
        <v>-4.33</v>
      </c>
      <c r="L67">
        <v>1128.82</v>
      </c>
    </row>
  </sheetData>
  <dataValidations count="2">
    <dataValidation allowBlank="1" showInputMessage="1" showErrorMessage="1" sqref="I2:I67" xr:uid="{D623528C-80B7-4FE9-9529-AD1ACBE5F06F}"/>
    <dataValidation type="list" allowBlank="1" showInputMessage="1" showErrorMessage="1" sqref="H2:H67" xr:uid="{D2162331-7CE9-4A9B-97EA-8A82910A21A1}">
      <formula1>"Saldo Inicial,Crédito,Débito"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4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0E715D-8C62-4964-846C-E3896D6DBA7A}">
          <x14:formula1>
            <xm:f>OFFSET(tbCorretoras!$D$1,1,0,COUNTA(tbCorretoras!C:C)-1,1)</xm:f>
          </x14:formula1>
          <xm:sqref>G2:G67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FB925-5A63-4A25-9E30-7EF18E5D088B}">
  <sheetPr codeName="Planilha101"/>
  <dimension ref="A1:E23"/>
  <sheetViews>
    <sheetView workbookViewId="0">
      <selection activeCell="E5" sqref="E5"/>
    </sheetView>
  </sheetViews>
  <sheetFormatPr defaultRowHeight="14.6" x14ac:dyDescent="0.4"/>
  <cols>
    <col min="2" max="2" width="12.69140625" bestFit="1" customWidth="1"/>
    <col min="3" max="3" width="25" bestFit="1" customWidth="1"/>
    <col min="4" max="4" width="31.84375" bestFit="1" customWidth="1"/>
    <col min="5" max="5" width="23.3046875" bestFit="1" customWidth="1"/>
  </cols>
  <sheetData>
    <row r="1" spans="1:5" x14ac:dyDescent="0.4">
      <c r="A1" t="s">
        <v>66</v>
      </c>
      <c r="B1" t="s">
        <v>67</v>
      </c>
      <c r="C1" t="s">
        <v>68</v>
      </c>
      <c r="D1" t="s">
        <v>69</v>
      </c>
      <c r="E1" t="s">
        <v>70</v>
      </c>
    </row>
    <row r="2" spans="1:5" x14ac:dyDescent="0.4">
      <c r="A2">
        <f>ROW()</f>
        <v>2</v>
      </c>
      <c r="B2" t="s">
        <v>71</v>
      </c>
      <c r="C2" t="s">
        <v>72</v>
      </c>
      <c r="D2" t="s">
        <v>73</v>
      </c>
      <c r="E2" t="e">
        <f t="array" aca="1" ref="E2" ca="1">ConverteParaNomeSQL(sysTables[[#This Row],[Nome]])</f>
        <v>#NAME?</v>
      </c>
    </row>
    <row r="3" spans="1:5" x14ac:dyDescent="0.4">
      <c r="A3">
        <f>ROW()</f>
        <v>3</v>
      </c>
      <c r="B3" t="s">
        <v>71</v>
      </c>
      <c r="C3" t="s">
        <v>74</v>
      </c>
      <c r="D3" t="s">
        <v>75</v>
      </c>
      <c r="E3" t="e">
        <f t="array" aca="1" ref="E3" ca="1">ConverteParaNomeSQL(sysTables[[#This Row],[Nome]])</f>
        <v>#NAME?</v>
      </c>
    </row>
    <row r="4" spans="1:5" x14ac:dyDescent="0.4">
      <c r="A4">
        <f>ROW()</f>
        <v>4</v>
      </c>
      <c r="B4" t="s">
        <v>71</v>
      </c>
      <c r="C4" t="s">
        <v>76</v>
      </c>
      <c r="D4" t="s">
        <v>77</v>
      </c>
      <c r="E4" t="e">
        <f t="array" aca="1" ref="E4" ca="1">ConverteParaNomeSQL(sysTables[[#This Row],[Nome]])</f>
        <v>#NAME?</v>
      </c>
    </row>
    <row r="5" spans="1:5" x14ac:dyDescent="0.4">
      <c r="A5">
        <f>ROW()</f>
        <v>5</v>
      </c>
      <c r="B5" t="s">
        <v>78</v>
      </c>
      <c r="C5" t="s">
        <v>79</v>
      </c>
      <c r="D5" t="s">
        <v>80</v>
      </c>
      <c r="E5" t="e">
        <f t="array" aca="1" ref="E5" ca="1">ConverteParaNomeSQL(sysTables[[#This Row],[Nome]])</f>
        <v>#NAME?</v>
      </c>
    </row>
    <row r="6" spans="1:5" x14ac:dyDescent="0.4">
      <c r="A6">
        <f>ROW()</f>
        <v>6</v>
      </c>
      <c r="B6" t="s">
        <v>78</v>
      </c>
      <c r="C6" t="s">
        <v>81</v>
      </c>
      <c r="D6" t="s">
        <v>82</v>
      </c>
      <c r="E6" t="e">
        <f t="array" aca="1" ref="E6" ca="1">ConverteParaNomeSQL(sysTables[[#This Row],[Nome]])</f>
        <v>#NAME?</v>
      </c>
    </row>
    <row r="7" spans="1:5" x14ac:dyDescent="0.4">
      <c r="A7">
        <f>ROW()</f>
        <v>7</v>
      </c>
      <c r="B7" t="s">
        <v>78</v>
      </c>
      <c r="C7" t="s">
        <v>83</v>
      </c>
      <c r="D7" t="s">
        <v>84</v>
      </c>
      <c r="E7" t="e">
        <f t="array" aca="1" ref="E7" ca="1">ConverteParaNomeSQL(sysTables[[#This Row],[Nome]])</f>
        <v>#NAME?</v>
      </c>
    </row>
    <row r="8" spans="1:5" x14ac:dyDescent="0.4">
      <c r="A8">
        <f>ROW()</f>
        <v>8</v>
      </c>
      <c r="B8" t="s">
        <v>78</v>
      </c>
      <c r="C8" t="s">
        <v>85</v>
      </c>
      <c r="D8" t="s">
        <v>86</v>
      </c>
      <c r="E8" t="e">
        <f t="array" aca="1" ref="E8" ca="1">ConverteParaNomeSQL(sysTables[[#This Row],[Nome]])</f>
        <v>#NAME?</v>
      </c>
    </row>
    <row r="9" spans="1:5" x14ac:dyDescent="0.4">
      <c r="A9">
        <f>ROW()</f>
        <v>9</v>
      </c>
      <c r="B9" t="s">
        <v>78</v>
      </c>
      <c r="C9" t="s">
        <v>87</v>
      </c>
      <c r="D9" t="s">
        <v>88</v>
      </c>
      <c r="E9" t="e">
        <f t="array" aca="1" ref="E9" ca="1">ConverteParaNomeSQL(sysTables[[#This Row],[Nome]])</f>
        <v>#NAME?</v>
      </c>
    </row>
    <row r="10" spans="1:5" x14ac:dyDescent="0.4">
      <c r="A10">
        <f>ROW()</f>
        <v>10</v>
      </c>
      <c r="B10" t="s">
        <v>78</v>
      </c>
      <c r="C10" t="s">
        <v>89</v>
      </c>
      <c r="D10" t="s">
        <v>90</v>
      </c>
      <c r="E10" t="e">
        <f t="array" aca="1" ref="E10" ca="1">ConverteParaNomeSQL(sysTables[[#This Row],[Nome]])</f>
        <v>#NAME?</v>
      </c>
    </row>
    <row r="11" spans="1:5" x14ac:dyDescent="0.4">
      <c r="A11">
        <f>ROW()</f>
        <v>11</v>
      </c>
      <c r="B11" t="s">
        <v>78</v>
      </c>
      <c r="C11" t="s">
        <v>91</v>
      </c>
      <c r="D11" t="s">
        <v>92</v>
      </c>
      <c r="E11" t="e">
        <f t="array" aca="1" ref="E11" ca="1">ConverteParaNomeSQL(sysTables[[#This Row],[Nome]])</f>
        <v>#NAME?</v>
      </c>
    </row>
    <row r="12" spans="1:5" x14ac:dyDescent="0.4">
      <c r="A12">
        <f>ROW()</f>
        <v>12</v>
      </c>
      <c r="B12" t="s">
        <v>78</v>
      </c>
      <c r="C12" t="s">
        <v>93</v>
      </c>
      <c r="D12" t="s">
        <v>94</v>
      </c>
      <c r="E12" t="e">
        <f t="array" aca="1" ref="E12" ca="1">ConverteParaNomeSQL(sysTables[[#This Row],[Nome]])</f>
        <v>#NAME?</v>
      </c>
    </row>
    <row r="13" spans="1:5" x14ac:dyDescent="0.4">
      <c r="A13">
        <f>ROW()</f>
        <v>13</v>
      </c>
      <c r="B13" t="s">
        <v>78</v>
      </c>
      <c r="C13" t="s">
        <v>95</v>
      </c>
      <c r="D13" t="s">
        <v>96</v>
      </c>
      <c r="E13" t="e">
        <f t="array" aca="1" ref="E13" ca="1">ConverteParaNomeSQL(sysTables[[#This Row],[Nome]])</f>
        <v>#NAME?</v>
      </c>
    </row>
    <row r="14" spans="1:5" x14ac:dyDescent="0.4">
      <c r="A14">
        <f>ROW()</f>
        <v>14</v>
      </c>
      <c r="B14" t="s">
        <v>78</v>
      </c>
      <c r="C14" t="s">
        <v>97</v>
      </c>
      <c r="D14" t="s">
        <v>98</v>
      </c>
      <c r="E14" t="e">
        <f t="array" aca="1" ref="E14" ca="1">ConverteParaNomeSQL(sysTables[[#This Row],[Nome]])</f>
        <v>#NAME?</v>
      </c>
    </row>
    <row r="15" spans="1:5" x14ac:dyDescent="0.4">
      <c r="A15">
        <f>ROW()</f>
        <v>15</v>
      </c>
      <c r="B15" t="s">
        <v>78</v>
      </c>
      <c r="C15" t="s">
        <v>99</v>
      </c>
      <c r="D15" t="s">
        <v>100</v>
      </c>
      <c r="E15" t="e">
        <f t="array" aca="1" ref="E15" ca="1">ConverteParaNomeSQL(sysTables[[#This Row],[Nome]])</f>
        <v>#NAME?</v>
      </c>
    </row>
    <row r="16" spans="1:5" x14ac:dyDescent="0.4">
      <c r="A16">
        <f>ROW()</f>
        <v>16</v>
      </c>
      <c r="B16" t="s">
        <v>78</v>
      </c>
      <c r="C16" t="s">
        <v>101</v>
      </c>
      <c r="D16" t="s">
        <v>102</v>
      </c>
      <c r="E16" t="e">
        <f t="array" aca="1" ref="E16" ca="1">ConverteParaNomeSQL(sysTables[[#This Row],[Nome]])</f>
        <v>#NAME?</v>
      </c>
    </row>
    <row r="17" spans="1:5" x14ac:dyDescent="0.4">
      <c r="A17">
        <f>ROW()</f>
        <v>17</v>
      </c>
      <c r="B17" t="s">
        <v>78</v>
      </c>
      <c r="C17" t="s">
        <v>103</v>
      </c>
      <c r="D17" t="s">
        <v>104</v>
      </c>
      <c r="E17" t="e">
        <f t="array" aca="1" ref="E17" ca="1">ConverteParaNomeSQL(sysTables[[#This Row],[Nome]])</f>
        <v>#NAME?</v>
      </c>
    </row>
    <row r="18" spans="1:5" x14ac:dyDescent="0.4">
      <c r="A18">
        <f>ROW()</f>
        <v>18</v>
      </c>
      <c r="B18" t="s">
        <v>78</v>
      </c>
      <c r="C18" t="s">
        <v>105</v>
      </c>
      <c r="D18" t="s">
        <v>106</v>
      </c>
      <c r="E18" t="e">
        <f t="array" aca="1" ref="E18" ca="1">ConverteParaNomeSQL(sysTables[[#This Row],[Nome]])</f>
        <v>#NAME?</v>
      </c>
    </row>
    <row r="19" spans="1:5" x14ac:dyDescent="0.4">
      <c r="A19">
        <f>ROW()</f>
        <v>19</v>
      </c>
      <c r="B19" t="s">
        <v>78</v>
      </c>
      <c r="C19" t="s">
        <v>107</v>
      </c>
      <c r="D19" t="s">
        <v>108</v>
      </c>
      <c r="E19" t="e">
        <f t="array" aca="1" ref="E19" ca="1">ConverteParaNomeSQL(sysTables[[#This Row],[Nome]])</f>
        <v>#NAME?</v>
      </c>
    </row>
    <row r="20" spans="1:5" x14ac:dyDescent="0.4">
      <c r="A20">
        <f>ROW()</f>
        <v>20</v>
      </c>
      <c r="B20" t="s">
        <v>78</v>
      </c>
      <c r="C20" t="s">
        <v>109</v>
      </c>
      <c r="D20" t="s">
        <v>110</v>
      </c>
      <c r="E20" t="e">
        <f t="array" aca="1" ref="E20" ca="1">ConverteParaNomeSQL(sysTables[[#This Row],[Nome]])</f>
        <v>#NAME?</v>
      </c>
    </row>
    <row r="21" spans="1:5" x14ac:dyDescent="0.4">
      <c r="A21">
        <f>ROW()</f>
        <v>21</v>
      </c>
      <c r="B21" t="s">
        <v>78</v>
      </c>
      <c r="C21" t="s">
        <v>111</v>
      </c>
      <c r="D21" t="s">
        <v>112</v>
      </c>
      <c r="E21" t="e">
        <f t="array" aca="1" ref="E21" ca="1">ConverteParaNomeSQL(sysTables[[#This Row],[Nome]])</f>
        <v>#NAME?</v>
      </c>
    </row>
    <row r="22" spans="1:5" x14ac:dyDescent="0.4">
      <c r="A22">
        <f>ROW()</f>
        <v>22</v>
      </c>
      <c r="B22" t="s">
        <v>78</v>
      </c>
      <c r="C22" t="s">
        <v>113</v>
      </c>
      <c r="D22" t="s">
        <v>114</v>
      </c>
      <c r="E22" t="e">
        <f t="array" aca="1" ref="E22" ca="1">ConverteParaNomeSQL(sysTables[[#This Row],[Nome]])</f>
        <v>#NAME?</v>
      </c>
    </row>
    <row r="23" spans="1:5" x14ac:dyDescent="0.4">
      <c r="A23">
        <f>ROW()</f>
        <v>23</v>
      </c>
      <c r="B23" t="s">
        <v>78</v>
      </c>
      <c r="C23" t="s">
        <v>115</v>
      </c>
      <c r="D23" t="s">
        <v>116</v>
      </c>
      <c r="E23" t="e">
        <f t="array" aca="1" ref="E23" ca="1">ConverteParaNomeSQL(sysTables[[#This Row],[Nome]])</f>
        <v>#NAME?</v>
      </c>
    </row>
  </sheetData>
  <dataValidations count="1">
    <dataValidation type="list" allowBlank="1" showInputMessage="1" showErrorMessage="1" sqref="B2:B23" xr:uid="{43AD3F21-9902-4026-B50C-BEDFA4E95FB0}">
      <formula1>"Aplicação,Sistema,View"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2C530-D898-4667-B6BE-A7ED5BAF5054}">
  <sheetPr codeName="Planilha351"/>
  <dimension ref="A1:D1"/>
  <sheetViews>
    <sheetView workbookViewId="0">
      <selection activeCell="C2" sqref="C2"/>
    </sheetView>
  </sheetViews>
  <sheetFormatPr defaultRowHeight="14.6" x14ac:dyDescent="0.4"/>
  <cols>
    <col min="1" max="1" width="19.07421875" bestFit="1" customWidth="1"/>
    <col min="2" max="2" width="19.07421875" customWidth="1"/>
    <col min="3" max="3" width="18.3046875" customWidth="1"/>
    <col min="4" max="4" width="18.3046875" bestFit="1" customWidth="1"/>
  </cols>
  <sheetData>
    <row r="1" spans="1:4" x14ac:dyDescent="0.4">
      <c r="A1" t="s">
        <v>117</v>
      </c>
      <c r="B1" t="s">
        <v>118</v>
      </c>
      <c r="C1" t="s">
        <v>119</v>
      </c>
      <c r="D1" t="s">
        <v>120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5596-3E9D-4082-B5C8-0BF8452B3BB2}">
  <sheetPr codeName="Planilha111"/>
  <dimension ref="A1:P195"/>
  <sheetViews>
    <sheetView tabSelected="1" zoomScaleNormal="100" workbookViewId="0">
      <selection activeCell="H221" sqref="H221"/>
    </sheetView>
  </sheetViews>
  <sheetFormatPr defaultRowHeight="14.6" x14ac:dyDescent="0.4"/>
  <cols>
    <col min="1" max="1" width="38.69140625" bestFit="1" customWidth="1"/>
    <col min="2" max="2" width="14.53515625" bestFit="1" customWidth="1"/>
    <col min="3" max="3" width="20.07421875" bestFit="1" customWidth="1"/>
    <col min="4" max="4" width="26.3046875" customWidth="1"/>
    <col min="5" max="5" width="40.3046875" bestFit="1" customWidth="1"/>
    <col min="6" max="6" width="46.53515625" bestFit="1" customWidth="1"/>
    <col min="7" max="7" width="9" bestFit="1" customWidth="1"/>
    <col min="8" max="8" width="11.84375" bestFit="1" customWidth="1"/>
    <col min="9" max="9" width="6.53515625" bestFit="1" customWidth="1"/>
    <col min="10" max="10" width="14.84375" bestFit="1" customWidth="1"/>
    <col min="11" max="11" width="20.69140625" bestFit="1" customWidth="1"/>
    <col min="12" max="12" width="27.3046875" customWidth="1"/>
    <col min="13" max="13" width="14.07421875" bestFit="1" customWidth="1"/>
    <col min="14" max="14" width="81.3046875" bestFit="1" customWidth="1"/>
    <col min="15" max="15" width="8.3046875" customWidth="1"/>
    <col min="16" max="16" width="18.3046875" bestFit="1" customWidth="1"/>
  </cols>
  <sheetData>
    <row r="1" spans="1:16" x14ac:dyDescent="0.4">
      <c r="A1" t="s">
        <v>121</v>
      </c>
      <c r="B1" s="2" t="s">
        <v>122</v>
      </c>
      <c r="C1" t="s">
        <v>123</v>
      </c>
      <c r="D1" t="s">
        <v>68</v>
      </c>
      <c r="E1" t="s">
        <v>124</v>
      </c>
      <c r="F1" t="s">
        <v>70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67</v>
      </c>
    </row>
    <row r="2" spans="1:16" hidden="1" x14ac:dyDescent="0.4">
      <c r="A2" t="str">
        <f>CONCATENATE(sysTableFields[[#This Row],[Table]],"|",sysTableFields[[#This Row],[Nome]])</f>
        <v>tbAtivoConfiguracoes|#IdAtivoConfiguracao</v>
      </c>
      <c r="B2">
        <f>ROW()</f>
        <v>2</v>
      </c>
      <c r="C2" t="s">
        <v>87</v>
      </c>
      <c r="D2" t="s">
        <v>134</v>
      </c>
      <c r="E2" t="str">
        <f>CONCATENATE(sysTableFields[[#This Row],[Table]],"|",sysTableFields[[#This Row],[Nome]])</f>
        <v>tbAtivoConfiguracoes|#IdAtivoConfiguracao</v>
      </c>
      <c r="F2" s="2" t="e">
        <f t="array" aca="1" ref="F2" ca="1">CONCATENATE( ConverteParaNomeSQL(sysTableFields[[#This Row],[Table]]), "|",ConverteParaNomeSQL(sysTableFields[[#This Row],[Nome]]))</f>
        <v>#NAME?</v>
      </c>
      <c r="G2" t="s">
        <v>135</v>
      </c>
      <c r="H2">
        <v>1</v>
      </c>
      <c r="N2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Number|1||||||Aplicação</v>
      </c>
      <c r="P2" t="str">
        <f>INDEX(sysTables[[#All],[Tipo Tabela]],MATCH(sysTableFields[[#This Row],[Table]],sysTables[Nome],0))</f>
        <v>Aplicação</v>
      </c>
    </row>
    <row r="3" spans="1:16" hidden="1" x14ac:dyDescent="0.4">
      <c r="A3" t="str">
        <f>CONCATENATE(sysTableFields[[#This Row],[Table]],"|",sysTableFields[[#This Row],[Nome]])</f>
        <v>tbAtivoConfiguracoes|Ativo</v>
      </c>
      <c r="B3">
        <f>ROW()</f>
        <v>3</v>
      </c>
      <c r="C3" t="s">
        <v>87</v>
      </c>
      <c r="D3" t="s">
        <v>136</v>
      </c>
      <c r="E3" t="str">
        <f>CONCATENATE(sysTableFields[[#This Row],[Table]],"|",sysTableFields[[#This Row],[Nome]])</f>
        <v>tbAtivoConfiguracoes|Ativo</v>
      </c>
      <c r="F3" s="2" t="e">
        <f t="array" aca="1" ref="F3" ca="1">CONCATENATE( ConverteParaNomeSQL(sysTableFields[[#This Row],[Table]]), "|",ConverteParaNomeSQL(sysTableFields[[#This Row],[Nome]]))</f>
        <v>#NAME?</v>
      </c>
      <c r="G3" t="s">
        <v>137</v>
      </c>
      <c r="H3">
        <v>1</v>
      </c>
      <c r="K3" t="s">
        <v>89</v>
      </c>
      <c r="L3" t="s">
        <v>90</v>
      </c>
      <c r="M3" t="s">
        <v>138</v>
      </c>
      <c r="N3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Combo|1|||tbAtivos|tbAtivosCampos|Descrição Aux|Aplicação</v>
      </c>
      <c r="P3" t="str">
        <f>INDEX(sysTables[[#All],[Tipo Tabela]],MATCH(sysTableFields[[#This Row],[Table]],sysTables[Nome],0))</f>
        <v>Aplicação</v>
      </c>
    </row>
    <row r="4" spans="1:16" hidden="1" x14ac:dyDescent="0.4">
      <c r="A4" t="str">
        <f>CONCATENATE(sysTableFields[[#This Row],[Table]],"|",sysTableFields[[#This Row],[Nome]])</f>
        <v>tbAtivoConfiguracoes|Categoria</v>
      </c>
      <c r="B4">
        <f>ROW()</f>
        <v>4</v>
      </c>
      <c r="C4" t="s">
        <v>87</v>
      </c>
      <c r="D4" t="s">
        <v>139</v>
      </c>
      <c r="E4" t="str">
        <f>CONCATENATE(sysTableFields[[#This Row],[Table]],"|",sysTableFields[[#This Row],[Nome]])</f>
        <v>tbAtivoConfiguracoes|Categoria</v>
      </c>
      <c r="F4" s="2" t="e">
        <f t="array" aca="1" ref="F4" ca="1">CONCATENATE( ConverteParaNomeSQL(sysTableFields[[#This Row],[Table]]), "|",ConverteParaNomeSQL(sysTableFields[[#This Row],[Nome]]))</f>
        <v>#NAME?</v>
      </c>
      <c r="G4" t="s">
        <v>137</v>
      </c>
      <c r="H4">
        <v>1</v>
      </c>
      <c r="K4" t="s">
        <v>79</v>
      </c>
      <c r="L4" t="s">
        <v>80</v>
      </c>
      <c r="M4" t="s">
        <v>139</v>
      </c>
      <c r="N4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Combo|1|||tb_AtivoCategorias|tb_AtivoCategoriasCampos|Categoria|Aplicação</v>
      </c>
      <c r="P4" t="str">
        <f>INDEX(sysTables[[#All],[Tipo Tabela]],MATCH(sysTableFields[[#This Row],[Table]],sysTables[Nome],0))</f>
        <v>Aplicação</v>
      </c>
    </row>
    <row r="5" spans="1:16" hidden="1" x14ac:dyDescent="0.4">
      <c r="A5" t="str">
        <f>CONCATENATE(sysTableFields[[#This Row],[Table]],"|",sysTableFields[[#This Row],[Nome]])</f>
        <v>tbAtivoConfiguracoes|Corretora</v>
      </c>
      <c r="B5">
        <f>ROW()</f>
        <v>5</v>
      </c>
      <c r="C5" t="s">
        <v>87</v>
      </c>
      <c r="D5" t="s">
        <v>10</v>
      </c>
      <c r="E5" t="str">
        <f>CONCATENATE(sysTableFields[[#This Row],[Table]],"|",sysTableFields[[#This Row],[Nome]])</f>
        <v>tbAtivoConfiguracoes|Corretora</v>
      </c>
      <c r="F5" s="2" t="e">
        <f t="array" aca="1" ref="F5" ca="1">CONCATENATE( ConverteParaNomeSQL(sysTableFields[[#This Row],[Table]]), "|",ConverteParaNomeSQL(sysTableFields[[#This Row],[Nome]]))</f>
        <v>#NAME?</v>
      </c>
      <c r="G5" t="s">
        <v>137</v>
      </c>
      <c r="H5">
        <v>1</v>
      </c>
      <c r="K5" t="s">
        <v>97</v>
      </c>
      <c r="L5" t="s">
        <v>98</v>
      </c>
      <c r="M5" t="s">
        <v>68</v>
      </c>
      <c r="N5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Combo|1|||tbCorretoras|tbCorretorasCampos|Nome|Aplicação</v>
      </c>
      <c r="P5" t="str">
        <f>INDEX(sysTables[[#All],[Tipo Tabela]],MATCH(sysTableFields[[#This Row],[Table]],sysTables[Nome],0))</f>
        <v>Aplicação</v>
      </c>
    </row>
    <row r="6" spans="1:16" hidden="1" x14ac:dyDescent="0.4">
      <c r="A6" t="str">
        <f>CONCATENATE(sysTableFields[[#This Row],[Table]],"|",sysTableFields[[#This Row],[Nome]])</f>
        <v>tbAtivoConfiguracoes|Moeda</v>
      </c>
      <c r="B6">
        <f>ROW()</f>
        <v>6</v>
      </c>
      <c r="C6" t="s">
        <v>87</v>
      </c>
      <c r="D6" t="s">
        <v>140</v>
      </c>
      <c r="E6" t="str">
        <f>CONCATENATE(sysTableFields[[#This Row],[Table]],"|",sysTableFields[[#This Row],[Nome]])</f>
        <v>tbAtivoConfiguracoes|Moeda</v>
      </c>
      <c r="F6" s="2" t="e">
        <f t="array" aca="1" ref="F6" ca="1">CONCATENATE( ConverteParaNomeSQL(sysTableFields[[#This Row],[Table]]), "|",ConverteParaNomeSQL(sysTableFields[[#This Row],[Nome]]))</f>
        <v>#NAME?</v>
      </c>
      <c r="G6" t="s">
        <v>137</v>
      </c>
      <c r="H6">
        <v>1</v>
      </c>
      <c r="K6" t="s">
        <v>81</v>
      </c>
      <c r="L6" t="s">
        <v>82</v>
      </c>
      <c r="M6" t="s">
        <v>140</v>
      </c>
      <c r="N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Combo|1|||tb_Moedas|tb_MoedasCampos|Moeda|Aplicação</v>
      </c>
      <c r="P6" t="str">
        <f>INDEX(sysTables[[#All],[Tipo Tabela]],MATCH(sysTableFields[[#This Row],[Table]],sysTables[Nome],0))</f>
        <v>Aplicação</v>
      </c>
    </row>
    <row r="7" spans="1:16" hidden="1" x14ac:dyDescent="0.4">
      <c r="A7" t="str">
        <f>CONCATENATE(sysTableFields[[#This Row],[Table]],"|",sysTableFields[[#This Row],[Nome]])</f>
        <v>tbAtivoConfiguracoes|Margem</v>
      </c>
      <c r="B7">
        <f>ROW()</f>
        <v>7</v>
      </c>
      <c r="C7" t="s">
        <v>87</v>
      </c>
      <c r="D7" t="s">
        <v>141</v>
      </c>
      <c r="E7" t="str">
        <f>CONCATENATE(sysTableFields[[#This Row],[Table]],"|",sysTableFields[[#This Row],[Nome]])</f>
        <v>tbAtivoConfiguracoes|Margem</v>
      </c>
      <c r="F7" s="2" t="e">
        <f t="array" aca="1" ref="F7" ca="1">CONCATENATE( ConverteParaNomeSQL(sysTableFields[[#This Row],[Table]]), "|",ConverteParaNomeSQL(sysTableFields[[#This Row],[Nome]]))</f>
        <v>#NAME?</v>
      </c>
      <c r="G7" t="s">
        <v>142</v>
      </c>
      <c r="H7">
        <v>1</v>
      </c>
      <c r="J7" t="s">
        <v>143</v>
      </c>
      <c r="N7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Money|1|R$ #,##0.00|||||Aplicação</v>
      </c>
      <c r="P7" t="str">
        <f>INDEX(sysTables[[#All],[Tipo Tabela]],MATCH(sysTableFields[[#This Row],[Table]],sysTables[Nome],0))</f>
        <v>Aplicação</v>
      </c>
    </row>
    <row r="8" spans="1:16" hidden="1" x14ac:dyDescent="0.4">
      <c r="A8" t="str">
        <f>CONCATENATE(sysTableFields[[#This Row],[Table]],"|",sysTableFields[[#This Row],[Nome]])</f>
        <v>tbAtivoConfiguracoes|Corretagem</v>
      </c>
      <c r="B8">
        <f>ROW()</f>
        <v>8</v>
      </c>
      <c r="C8" t="s">
        <v>87</v>
      </c>
      <c r="D8" t="s">
        <v>144</v>
      </c>
      <c r="E8" t="str">
        <f>CONCATENATE(sysTableFields[[#This Row],[Table]],"|",sysTableFields[[#This Row],[Nome]])</f>
        <v>tbAtivoConfiguracoes|Corretagem</v>
      </c>
      <c r="F8" s="2" t="e">
        <f t="array" aca="1" ref="F8" ca="1">CONCATENATE( ConverteParaNomeSQL(sysTableFields[[#This Row],[Table]]), "|",ConverteParaNomeSQL(sysTableFields[[#This Row],[Nome]]))</f>
        <v>#NAME?</v>
      </c>
      <c r="G8" t="s">
        <v>142</v>
      </c>
      <c r="H8">
        <v>1</v>
      </c>
      <c r="J8" t="s">
        <v>143</v>
      </c>
      <c r="N8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Money|1|R$ #,##0.00|||||Aplicação</v>
      </c>
      <c r="P8" t="str">
        <f>INDEX(sysTables[[#All],[Tipo Tabela]],MATCH(sysTableFields[[#This Row],[Table]],sysTables[Nome],0))</f>
        <v>Aplicação</v>
      </c>
    </row>
    <row r="9" spans="1:16" hidden="1" x14ac:dyDescent="0.4">
      <c r="A9" t="str">
        <f>CONCATENATE(sysTableFields[[#This Row],[Table]],"|",sysTableFields[[#This Row],[Nome]])</f>
        <v>tbAtivoConfiguracoes|Emolumentos</v>
      </c>
      <c r="B9">
        <f>ROW()</f>
        <v>9</v>
      </c>
      <c r="C9" t="s">
        <v>87</v>
      </c>
      <c r="D9" t="s">
        <v>145</v>
      </c>
      <c r="E9" t="str">
        <f>CONCATENATE(sysTableFields[[#This Row],[Table]],"|",sysTableFields[[#This Row],[Nome]])</f>
        <v>tbAtivoConfiguracoes|Emolumentos</v>
      </c>
      <c r="F9" s="2" t="e">
        <f t="array" aca="1" ref="F9" ca="1">CONCATENATE( ConverteParaNomeSQL(sysTableFields[[#This Row],[Table]]), "|",ConverteParaNomeSQL(sysTableFields[[#This Row],[Nome]]))</f>
        <v>#NAME?</v>
      </c>
      <c r="G9" t="s">
        <v>142</v>
      </c>
      <c r="H9">
        <v>1</v>
      </c>
      <c r="J9" t="s">
        <v>143</v>
      </c>
      <c r="N9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Money|1|R$ #,##0.00|||||Aplicação</v>
      </c>
      <c r="P9" t="str">
        <f>INDEX(sysTables[[#All],[Tipo Tabela]],MATCH(sysTableFields[[#This Row],[Table]],sysTables[Nome],0))</f>
        <v>Aplicação</v>
      </c>
    </row>
    <row r="10" spans="1:16" hidden="1" x14ac:dyDescent="0.4">
      <c r="A10" t="str">
        <f>CONCATENATE(sysTableFields[[#This Row],[Table]],"|",sysTableFields[[#This Row],[Nome]])</f>
        <v>tbAtivoConfiguracoes|TipoImposto</v>
      </c>
      <c r="B10">
        <f>ROW()</f>
        <v>10</v>
      </c>
      <c r="C10" t="s">
        <v>87</v>
      </c>
      <c r="D10" t="s">
        <v>146</v>
      </c>
      <c r="E10" t="str">
        <f>CONCATENATE(sysTableFields[[#This Row],[Table]],"|",sysTableFields[[#This Row],[Nome]])</f>
        <v>tbAtivoConfiguracoes|TipoImposto</v>
      </c>
      <c r="F10" s="2" t="e">
        <f t="array" aca="1" ref="F10" ca="1">CONCATENATE( ConverteParaNomeSQL(sysTableFields[[#This Row],[Table]]), "|",ConverteParaNomeSQL(sysTableFields[[#This Row],[Nome]]))</f>
        <v>#NAME?</v>
      </c>
      <c r="G10" t="s">
        <v>147</v>
      </c>
      <c r="H10">
        <v>1</v>
      </c>
      <c r="N10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Tab|1||||||Aplicação</v>
      </c>
      <c r="P10" t="str">
        <f>INDEX(sysTables[[#All],[Tipo Tabela]],MATCH(sysTableFields[[#This Row],[Table]],sysTables[Nome],0))</f>
        <v>Aplicação</v>
      </c>
    </row>
    <row r="11" spans="1:16" hidden="1" x14ac:dyDescent="0.4">
      <c r="A11" t="str">
        <f>CONCATENATE(sysTableFields[[#This Row],[Table]],"|",sysTableFields[[#This Row],[Nome]])</f>
        <v>tbAtivoConfiguracoes|Alíquota Daytrade</v>
      </c>
      <c r="B11">
        <f>ROW()</f>
        <v>11</v>
      </c>
      <c r="C11" t="s">
        <v>87</v>
      </c>
      <c r="D11" t="s">
        <v>148</v>
      </c>
      <c r="E11" t="str">
        <f>CONCATENATE(sysTableFields[[#This Row],[Table]],"|",sysTableFields[[#This Row],[Nome]])</f>
        <v>tbAtivoConfiguracoes|Alíquota Daytrade</v>
      </c>
      <c r="F11" s="2" t="e">
        <f t="array" aca="1" ref="F11" ca="1">CONCATENATE( ConverteParaNomeSQL(sysTableFields[[#This Row],[Table]]), "|",ConverteParaNomeSQL(sysTableFields[[#This Row],[Nome]]))</f>
        <v>#NAME?</v>
      </c>
      <c r="G11" t="s">
        <v>149</v>
      </c>
      <c r="H11">
        <v>0</v>
      </c>
      <c r="J11" t="s">
        <v>150</v>
      </c>
      <c r="N11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Value|0|##0.00|||||Aplicação</v>
      </c>
      <c r="P11" t="str">
        <f>INDEX(sysTables[[#All],[Tipo Tabela]],MATCH(sysTableFields[[#This Row],[Table]],sysTables[Nome],0))</f>
        <v>Aplicação</v>
      </c>
    </row>
    <row r="12" spans="1:16" hidden="1" x14ac:dyDescent="0.4">
      <c r="A12" t="str">
        <f>CONCATENATE(sysTableFields[[#This Row],[Table]],"|",sysTableFields[[#This Row],[Nome]])</f>
        <v>tbAtivoConfiguracoes|Alíquota Swing Trade</v>
      </c>
      <c r="B12">
        <f>ROW()</f>
        <v>12</v>
      </c>
      <c r="C12" t="s">
        <v>87</v>
      </c>
      <c r="D12" t="s">
        <v>151</v>
      </c>
      <c r="E12" t="str">
        <f>CONCATENATE(sysTableFields[[#This Row],[Table]],"|",sysTableFields[[#This Row],[Nome]])</f>
        <v>tbAtivoConfiguracoes|Alíquota Swing Trade</v>
      </c>
      <c r="F12" s="2" t="e">
        <f t="array" aca="1" ref="F12" ca="1">CONCATENATE( ConverteParaNomeSQL(sysTableFields[[#This Row],[Table]]), "|",ConverteParaNomeSQL(sysTableFields[[#This Row],[Nome]]))</f>
        <v>#NAME?</v>
      </c>
      <c r="G12" t="s">
        <v>149</v>
      </c>
      <c r="H12">
        <v>0</v>
      </c>
      <c r="J12" t="s">
        <v>150</v>
      </c>
      <c r="N12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Value|0|##0.00|||||Aplicação</v>
      </c>
      <c r="P12" t="str">
        <f>INDEX(sysTables[[#All],[Tipo Tabela]],MATCH(sysTableFields[[#This Row],[Table]],sysTables[Nome],0))</f>
        <v>Aplicação</v>
      </c>
    </row>
    <row r="13" spans="1:16" hidden="1" x14ac:dyDescent="0.4">
      <c r="A13" t="str">
        <f>CONCATENATE(sysTableFields[[#This Row],[Table]],"|",sysTableFields[[#This Row],[Nome]])</f>
        <v>tbAtivoConfiguracoes|Deleted</v>
      </c>
      <c r="B13">
        <f>ROW()</f>
        <v>13</v>
      </c>
      <c r="C13" t="s">
        <v>87</v>
      </c>
      <c r="D13" t="s">
        <v>152</v>
      </c>
      <c r="E13" t="str">
        <f>CONCATENATE(sysTableFields[[#This Row],[Table]],"|",sysTableFields[[#This Row],[Nome]])</f>
        <v>tbAtivoConfiguracoes|Deleted</v>
      </c>
      <c r="F13" s="2" t="e">
        <f t="array" aca="1" ref="F13" ca="1">CONCATENATE( ConverteParaNomeSQL(sysTableFields[[#This Row],[Table]]), "|",ConverteParaNomeSQL(sysTableFields[[#This Row],[Nome]]))</f>
        <v>#NAME?</v>
      </c>
      <c r="G13" t="s">
        <v>153</v>
      </c>
      <c r="H13">
        <v>1</v>
      </c>
      <c r="N13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Boolean|1||||||Aplicação</v>
      </c>
      <c r="P13" t="str">
        <f>INDEX(sysTables[[#All],[Tipo Tabela]],MATCH(sysTableFields[[#This Row],[Table]],sysTables[Nome],0))</f>
        <v>Aplicação</v>
      </c>
    </row>
    <row r="14" spans="1:16" hidden="1" x14ac:dyDescent="0.4">
      <c r="A14" t="str">
        <f>CONCATENATE(sysTableFields[[#This Row],[Table]],"|",sysTableFields[[#This Row],[Nome]])</f>
        <v>tbAtivoConfiguracoes|Editado</v>
      </c>
      <c r="B14">
        <f>ROW()</f>
        <v>14</v>
      </c>
      <c r="C14" t="s">
        <v>87</v>
      </c>
      <c r="D14" t="s">
        <v>154</v>
      </c>
      <c r="E14" t="str">
        <f>CONCATENATE(sysTableFields[[#This Row],[Table]],"|",sysTableFields[[#This Row],[Nome]])</f>
        <v>tbAtivoConfiguracoes|Editado</v>
      </c>
      <c r="F14" s="2" t="e">
        <f t="array" aca="1" ref="F14" ca="1">CONCATENATE( ConverteParaNomeSQL(sysTableFields[[#This Row],[Table]]), "|",ConverteParaNomeSQL(sysTableFields[[#This Row],[Nome]]))</f>
        <v>#NAME?</v>
      </c>
      <c r="G14" t="s">
        <v>155</v>
      </c>
      <c r="H14">
        <v>1</v>
      </c>
      <c r="I14">
        <v>10</v>
      </c>
      <c r="J14" t="s">
        <v>156</v>
      </c>
      <c r="N14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Date|1|DD/MM/YYYY|10||||Aplicação</v>
      </c>
      <c r="P14" t="str">
        <f>INDEX(sysTables[[#All],[Tipo Tabela]],MATCH(sysTableFields[[#This Row],[Table]],sysTables[Nome],0))</f>
        <v>Aplicação</v>
      </c>
    </row>
    <row r="15" spans="1:16" hidden="1" x14ac:dyDescent="0.4">
      <c r="A15" t="str">
        <f>CONCATENATE(sysTableFields[[#This Row],[Table]],"|",sysTableFields[[#This Row],[Nome]])</f>
        <v>tbAtivos|#IdAtivo</v>
      </c>
      <c r="B15">
        <f>ROW()</f>
        <v>15</v>
      </c>
      <c r="C15" t="s">
        <v>89</v>
      </c>
      <c r="D15" t="s">
        <v>157</v>
      </c>
      <c r="E15" t="str">
        <f>CONCATENATE(sysTableFields[[#This Row],[Table]],"|",sysTableFields[[#This Row],[Nome]])</f>
        <v>tbAtivos|#IdAtivo</v>
      </c>
      <c r="F15" s="2" t="e">
        <f t="array" aca="1" ref="F15" ca="1">CONCATENATE( ConverteParaNomeSQL(sysTableFields[[#This Row],[Table]]), "|",ConverteParaNomeSQL(sysTableFields[[#This Row],[Nome]]))</f>
        <v>#NAME?</v>
      </c>
      <c r="G15" t="s">
        <v>158</v>
      </c>
      <c r="H15">
        <v>1</v>
      </c>
      <c r="N15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Id|1||||||Aplicação</v>
      </c>
      <c r="P15" t="str">
        <f>INDEX(sysTables[[#All],[Tipo Tabela]],MATCH(sysTableFields[[#This Row],[Table]],sysTables[Nome],0))</f>
        <v>Aplicação</v>
      </c>
    </row>
    <row r="16" spans="1:16" hidden="1" x14ac:dyDescent="0.4">
      <c r="A16" t="str">
        <f>CONCATENATE(sysTableFields[[#This Row],[Table]],"|",sysTableFields[[#This Row],[Nome]])</f>
        <v>tbAtivos|Categoria</v>
      </c>
      <c r="B16">
        <f>ROW()</f>
        <v>16</v>
      </c>
      <c r="C16" t="s">
        <v>89</v>
      </c>
      <c r="D16" t="s">
        <v>139</v>
      </c>
      <c r="E16" t="str">
        <f>CONCATENATE(sysTableFields[[#This Row],[Table]],"|",sysTableFields[[#This Row],[Nome]])</f>
        <v>tbAtivos|Categoria</v>
      </c>
      <c r="F16" s="2" t="e">
        <f t="array" aca="1" ref="F16" ca="1">CONCATENATE( ConverteParaNomeSQL(sysTableFields[[#This Row],[Table]]), "|",ConverteParaNomeSQL(sysTableFields[[#This Row],[Nome]]))</f>
        <v>#NAME?</v>
      </c>
      <c r="G16" t="s">
        <v>137</v>
      </c>
      <c r="H16">
        <v>1</v>
      </c>
      <c r="K16" t="s">
        <v>79</v>
      </c>
      <c r="L16" t="s">
        <v>80</v>
      </c>
      <c r="M16" t="s">
        <v>139</v>
      </c>
      <c r="N1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Combo|1|||tb_AtivoCategorias|tb_AtivoCategoriasCampos|Categoria|Aplicação</v>
      </c>
      <c r="P16" t="str">
        <f>INDEX(sysTables[[#All],[Tipo Tabela]],MATCH(sysTableFields[[#This Row],[Table]],sysTables[Nome],0))</f>
        <v>Aplicação</v>
      </c>
    </row>
    <row r="17" spans="1:16" hidden="1" x14ac:dyDescent="0.4">
      <c r="A17" t="str">
        <f>CONCATENATE(sysTableFields[[#This Row],[Table]],"|",sysTableFields[[#This Row],[Nome]])</f>
        <v>tbAtivos|Código</v>
      </c>
      <c r="B17">
        <f>ROW()</f>
        <v>17</v>
      </c>
      <c r="C17" t="s">
        <v>89</v>
      </c>
      <c r="D17" t="s">
        <v>159</v>
      </c>
      <c r="E17" t="str">
        <f>CONCATENATE(sysTableFields[[#This Row],[Table]],"|",sysTableFields[[#This Row],[Nome]])</f>
        <v>tbAtivos|Código</v>
      </c>
      <c r="F17" s="2" t="e">
        <f t="array" aca="1" ref="F17" ca="1">CONCATENATE( ConverteParaNomeSQL(sysTableFields[[#This Row],[Table]]), "|",ConverteParaNomeSQL(sysTableFields[[#This Row],[Nome]]))</f>
        <v>#NAME?</v>
      </c>
      <c r="G17" t="s">
        <v>160</v>
      </c>
      <c r="H17">
        <v>1</v>
      </c>
      <c r="N17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Text|1||||||Aplicação</v>
      </c>
      <c r="P17" t="str">
        <f>INDEX(sysTables[[#All],[Tipo Tabela]],MATCH(sysTableFields[[#This Row],[Table]],sysTables[Nome],0))</f>
        <v>Aplicação</v>
      </c>
    </row>
    <row r="18" spans="1:16" hidden="1" x14ac:dyDescent="0.4">
      <c r="A18" t="str">
        <f>CONCATENATE(sysTableFields[[#This Row],[Table]],"|",sysTableFields[[#This Row],[Nome]])</f>
        <v>tbAtivos|Descrição</v>
      </c>
      <c r="B18">
        <f>ROW()</f>
        <v>18</v>
      </c>
      <c r="C18" t="s">
        <v>89</v>
      </c>
      <c r="D18" t="s">
        <v>12</v>
      </c>
      <c r="E18" t="str">
        <f>CONCATENATE(sysTableFields[[#This Row],[Table]],"|",sysTableFields[[#This Row],[Nome]])</f>
        <v>tbAtivos|Descrição</v>
      </c>
      <c r="F18" s="2" t="e">
        <f t="array" aca="1" ref="F18" ca="1">CONCATENATE( ConverteParaNomeSQL(sysTableFields[[#This Row],[Table]]), "|",ConverteParaNomeSQL(sysTableFields[[#This Row],[Nome]]))</f>
        <v>#NAME?</v>
      </c>
      <c r="G18" t="s">
        <v>160</v>
      </c>
      <c r="H18">
        <v>1</v>
      </c>
      <c r="N18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Text|1||||||Aplicação</v>
      </c>
      <c r="P18" t="str">
        <f>INDEX(sysTables[[#All],[Tipo Tabela]],MATCH(sysTableFields[[#This Row],[Table]],sysTables[Nome],0))</f>
        <v>Aplicação</v>
      </c>
    </row>
    <row r="19" spans="1:16" hidden="1" x14ac:dyDescent="0.4">
      <c r="A19" t="str">
        <f>CONCATENATE(sysTableFields[[#This Row],[Table]],"|",sysTableFields[[#This Row],[Nome]])</f>
        <v>tbAtivos|Moeda</v>
      </c>
      <c r="B19">
        <f>ROW()</f>
        <v>19</v>
      </c>
      <c r="C19" t="s">
        <v>89</v>
      </c>
      <c r="D19" t="s">
        <v>140</v>
      </c>
      <c r="E19" t="str">
        <f>CONCATENATE(sysTableFields[[#This Row],[Table]],"|",sysTableFields[[#This Row],[Nome]])</f>
        <v>tbAtivos|Moeda</v>
      </c>
      <c r="F19" s="2" t="e">
        <f t="array" aca="1" ref="F19" ca="1">CONCATENATE( ConverteParaNomeSQL(sysTableFields[[#This Row],[Table]]), "|",ConverteParaNomeSQL(sysTableFields[[#This Row],[Nome]]))</f>
        <v>#NAME?</v>
      </c>
      <c r="G19" t="s">
        <v>137</v>
      </c>
      <c r="H19">
        <v>1</v>
      </c>
      <c r="K19" t="s">
        <v>81</v>
      </c>
      <c r="L19" t="s">
        <v>82</v>
      </c>
      <c r="M19" t="s">
        <v>140</v>
      </c>
      <c r="N19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Combo|1|||tb_Moedas|tb_MoedasCampos|Moeda|Aplicação</v>
      </c>
      <c r="P19" t="str">
        <f>INDEX(sysTables[[#All],[Tipo Tabela]],MATCH(sysTableFields[[#This Row],[Table]],sysTables[Nome],0))</f>
        <v>Aplicação</v>
      </c>
    </row>
    <row r="20" spans="1:16" hidden="1" x14ac:dyDescent="0.4">
      <c r="A20" t="str">
        <f>CONCATENATE(sysTableFields[[#This Row],[Table]],"|",sysTableFields[[#This Row],[Nome]])</f>
        <v>tbAtivos|Valor Ponto</v>
      </c>
      <c r="B20">
        <f>ROW()</f>
        <v>20</v>
      </c>
      <c r="C20" t="s">
        <v>89</v>
      </c>
      <c r="D20" t="s">
        <v>161</v>
      </c>
      <c r="E20" t="str">
        <f>CONCATENATE(sysTableFields[[#This Row],[Table]],"|",sysTableFields[[#This Row],[Nome]])</f>
        <v>tbAtivos|Valor Ponto</v>
      </c>
      <c r="F20" s="2" t="e">
        <f t="array" aca="1" ref="F20" ca="1">CONCATENATE( ConverteParaNomeSQL(sysTableFields[[#This Row],[Table]]), "|",ConverteParaNomeSQL(sysTableFields[[#This Row],[Nome]]))</f>
        <v>#NAME?</v>
      </c>
      <c r="G20" t="s">
        <v>149</v>
      </c>
      <c r="H20">
        <v>1</v>
      </c>
      <c r="J20" t="s">
        <v>162</v>
      </c>
      <c r="N20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Value|1|#,##0.000|||||Aplicação</v>
      </c>
      <c r="P20" t="str">
        <f>INDEX(sysTables[[#All],[Tipo Tabela]],MATCH(sysTableFields[[#This Row],[Table]],sysTables[Nome],0))</f>
        <v>Aplicação</v>
      </c>
    </row>
    <row r="21" spans="1:16" hidden="1" x14ac:dyDescent="0.4">
      <c r="A21" t="str">
        <f>CONCATENATE(sysTableFields[[#This Row],[Table]],"|",sysTableFields[[#This Row],[Nome]])</f>
        <v>tbAtivos|Lote Padrão</v>
      </c>
      <c r="B21">
        <f>ROW()</f>
        <v>21</v>
      </c>
      <c r="C21" t="s">
        <v>89</v>
      </c>
      <c r="D21" t="s">
        <v>163</v>
      </c>
      <c r="E21" t="str">
        <f>CONCATENATE(sysTableFields[[#This Row],[Table]],"|",sysTableFields[[#This Row],[Nome]])</f>
        <v>tbAtivos|Lote Padrão</v>
      </c>
      <c r="F21" s="2" t="e">
        <f t="array" aca="1" ref="F21" ca="1">CONCATENATE( ConverteParaNomeSQL(sysTableFields[[#This Row],[Table]]), "|",ConverteParaNomeSQL(sysTableFields[[#This Row],[Nome]]))</f>
        <v>#NAME?</v>
      </c>
      <c r="G21" t="s">
        <v>149</v>
      </c>
      <c r="H21" t="s">
        <v>1</v>
      </c>
      <c r="J21" t="s">
        <v>164</v>
      </c>
      <c r="N21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Value| |#,##0|||||Aplicação</v>
      </c>
      <c r="P21" t="str">
        <f>INDEX(sysTables[[#All],[Tipo Tabela]],MATCH(sysTableFields[[#This Row],[Table]],sysTables[Nome],0))</f>
        <v>Aplicação</v>
      </c>
    </row>
    <row r="22" spans="1:16" hidden="1" x14ac:dyDescent="0.4">
      <c r="A22" t="str">
        <f>CONCATENATE(sysTableFields[[#This Row],[Table]],"|",sysTableFields[[#This Row],[Nome]])</f>
        <v>tbAtivos|Descrição Aux</v>
      </c>
      <c r="B22">
        <f>ROW()</f>
        <v>22</v>
      </c>
      <c r="C22" t="s">
        <v>89</v>
      </c>
      <c r="D22" t="s">
        <v>138</v>
      </c>
      <c r="E22" t="str">
        <f>CONCATENATE(sysTableFields[[#This Row],[Table]],"|",sysTableFields[[#This Row],[Nome]])</f>
        <v>tbAtivos|Descrição Aux</v>
      </c>
      <c r="F22" s="2" t="e">
        <f t="array" aca="1" ref="F22" ca="1">CONCATENATE( ConverteParaNomeSQL(sysTableFields[[#This Row],[Table]]), "|",ConverteParaNomeSQL(sysTableFields[[#This Row],[Nome]]))</f>
        <v>#NAME?</v>
      </c>
      <c r="G22" t="s">
        <v>160</v>
      </c>
      <c r="H22">
        <v>0</v>
      </c>
      <c r="N22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Text|0||||||Aplicação</v>
      </c>
      <c r="P22" t="str">
        <f>INDEX(sysTables[[#All],[Tipo Tabela]],MATCH(sysTableFields[[#This Row],[Table]],sysTables[Nome],0))</f>
        <v>Aplicação</v>
      </c>
    </row>
    <row r="23" spans="1:16" hidden="1" x14ac:dyDescent="0.4">
      <c r="A23" t="str">
        <f>CONCATENATE(sysTableFields[[#This Row],[Table]],"|",sysTableFields[[#This Row],[Nome]])</f>
        <v>tbAtivos|Formatação</v>
      </c>
      <c r="B23">
        <f>ROW()</f>
        <v>23</v>
      </c>
      <c r="C23" t="s">
        <v>89</v>
      </c>
      <c r="D23" t="s">
        <v>165</v>
      </c>
      <c r="E23" t="str">
        <f>CONCATENATE(sysTableFields[[#This Row],[Table]],"|",sysTableFields[[#This Row],[Nome]])</f>
        <v>tbAtivos|Formatação</v>
      </c>
      <c r="F23" s="2" t="e">
        <f t="array" aca="1" ref="F23" ca="1">CONCATENATE( ConverteParaNomeSQL(sysTableFields[[#This Row],[Table]]), "|",ConverteParaNomeSQL(sysTableFields[[#This Row],[Nome]]))</f>
        <v>#NAME?</v>
      </c>
      <c r="G23" t="s">
        <v>160</v>
      </c>
      <c r="H23">
        <v>0</v>
      </c>
      <c r="N23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Text|0||||||Aplicação</v>
      </c>
      <c r="P23" t="str">
        <f>INDEX(sysTables[[#All],[Tipo Tabela]],MATCH(sysTableFields[[#This Row],[Table]],sysTables[Nome],0))</f>
        <v>Aplicação</v>
      </c>
    </row>
    <row r="24" spans="1:16" hidden="1" x14ac:dyDescent="0.4">
      <c r="A24" s="6" t="str">
        <f>CONCATENATE(sysTableFields[[#This Row],[Table]],"|",sysTableFields[[#This Row],[Nome]])</f>
        <v>tbAtivos|Observação</v>
      </c>
      <c r="B24" s="6">
        <f>ROW()</f>
        <v>24</v>
      </c>
      <c r="C24" t="s">
        <v>89</v>
      </c>
      <c r="D24" t="s">
        <v>166</v>
      </c>
      <c r="E24" t="str">
        <f>CONCATENATE(sysTableFields[[#This Row],[Table]],"|",sysTableFields[[#This Row],[Nome]])</f>
        <v>tbAtivos|Observação</v>
      </c>
      <c r="F24" s="2" t="e">
        <f t="array" aca="1" ref="F24" ca="1">CONCATENATE( ConverteParaNomeSQL(sysTableFields[[#This Row],[Table]]), "|",ConverteParaNomeSQL(sysTableFields[[#This Row],[Nome]]))</f>
        <v>#NAME?</v>
      </c>
      <c r="G24" t="s">
        <v>167</v>
      </c>
      <c r="H24">
        <v>500</v>
      </c>
      <c r="N24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Memo|500||||||Aplicação</v>
      </c>
      <c r="P24" t="str">
        <f>INDEX(sysTables[[#All],[Tipo Tabela]],MATCH(sysTableFields[[#This Row],[Table]],sysTables[Nome],0))</f>
        <v>Aplicação</v>
      </c>
    </row>
    <row r="25" spans="1:16" hidden="1" x14ac:dyDescent="0.4">
      <c r="A25" t="str">
        <f>CONCATENATE(sysTableFields[[#This Row],[Table]],"|",sysTableFields[[#This Row],[Nome]])</f>
        <v>tbAtivos|Deleted</v>
      </c>
      <c r="B25">
        <f>ROW()</f>
        <v>25</v>
      </c>
      <c r="C25" t="s">
        <v>89</v>
      </c>
      <c r="D25" t="s">
        <v>152</v>
      </c>
      <c r="E25" t="str">
        <f>CONCATENATE(sysTableFields[[#This Row],[Table]],"|",sysTableFields[[#This Row],[Nome]])</f>
        <v>tbAtivos|Deleted</v>
      </c>
      <c r="F25" s="2" t="e">
        <f t="array" aca="1" ref="F25" ca="1">CONCATENATE( ConverteParaNomeSQL(sysTableFields[[#This Row],[Table]]), "|",ConverteParaNomeSQL(sysTableFields[[#This Row],[Nome]]))</f>
        <v>#NAME?</v>
      </c>
      <c r="G25" t="s">
        <v>153</v>
      </c>
      <c r="H25">
        <v>0</v>
      </c>
      <c r="N25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Boolean|0||||||Aplicação</v>
      </c>
      <c r="P25" t="str">
        <f>INDEX(sysTables[[#All],[Tipo Tabela]],MATCH(sysTableFields[[#This Row],[Table]],sysTables[Nome],0))</f>
        <v>Aplicação</v>
      </c>
    </row>
    <row r="26" spans="1:16" hidden="1" x14ac:dyDescent="0.4">
      <c r="A26" t="str">
        <f>CONCATENATE(sysTableFields[[#This Row],[Table]],"|",sysTableFields[[#This Row],[Nome]])</f>
        <v>tbAtivos|Editado</v>
      </c>
      <c r="B26">
        <f>ROW()</f>
        <v>26</v>
      </c>
      <c r="C26" t="s">
        <v>89</v>
      </c>
      <c r="D26" t="s">
        <v>154</v>
      </c>
      <c r="E26" t="str">
        <f>CONCATENATE(sysTableFields[[#This Row],[Table]],"|",sysTableFields[[#This Row],[Nome]])</f>
        <v>tbAtivos|Editado</v>
      </c>
      <c r="F26" s="2" t="e">
        <f t="array" aca="1" ref="F26" ca="1">CONCATENATE( ConverteParaNomeSQL(sysTableFields[[#This Row],[Table]]), "|",ConverteParaNomeSQL(sysTableFields[[#This Row],[Nome]]))</f>
        <v>#NAME?</v>
      </c>
      <c r="G26" t="s">
        <v>155</v>
      </c>
      <c r="H26">
        <v>0</v>
      </c>
      <c r="I26">
        <v>10</v>
      </c>
      <c r="J26" t="s">
        <v>156</v>
      </c>
      <c r="N2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Date|0|DD/MM/YYYY|10||||Aplicação</v>
      </c>
      <c r="P26" t="str">
        <f>INDEX(sysTables[[#All],[Tipo Tabela]],MATCH(sysTableFields[[#This Row],[Table]],sysTables[Nome],0))</f>
        <v>Aplicação</v>
      </c>
    </row>
    <row r="27" spans="1:16" hidden="1" x14ac:dyDescent="0.4">
      <c r="A27" s="6" t="str">
        <f>CONCATENATE(sysTableFields[[#This Row],[Table]],"|",sysTableFields[[#This Row],[Nome]])</f>
        <v>tbCheckList|#IdCheckList</v>
      </c>
      <c r="B27" s="6">
        <f>ROW()</f>
        <v>27</v>
      </c>
      <c r="C27" t="s">
        <v>91</v>
      </c>
      <c r="D27" t="s">
        <v>168</v>
      </c>
      <c r="E27" t="str">
        <f>CONCATENATE(sysTableFields[[#This Row],[Table]],"|",sysTableFields[[#This Row],[Nome]])</f>
        <v>tbCheckList|#IdCheckList</v>
      </c>
      <c r="F27" s="2" t="e">
        <f t="array" aca="1" ref="F27" ca="1">CONCATENATE( ConverteParaNomeSQL(sysTableFields[[#This Row],[Table]]), "|",ConverteParaNomeSQL(sysTableFields[[#This Row],[Nome]]))</f>
        <v>#NAME?</v>
      </c>
      <c r="G27" t="s">
        <v>158</v>
      </c>
      <c r="H27">
        <v>1</v>
      </c>
      <c r="N27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Id|1||||||Aplicação</v>
      </c>
      <c r="P27" t="str">
        <f>INDEX(sysTables[[#All],[Tipo Tabela]],MATCH(sysTableFields[[#This Row],[Table]],sysTables[Nome],0))</f>
        <v>Aplicação</v>
      </c>
    </row>
    <row r="28" spans="1:16" hidden="1" x14ac:dyDescent="0.4">
      <c r="A28" s="6" t="str">
        <f>CONCATENATE(sysTableFields[[#This Row],[Table]],"|",sysTableFields[[#This Row],[Nome]])</f>
        <v>tbCheckList|Categoria</v>
      </c>
      <c r="B28" s="6">
        <f>ROW()</f>
        <v>28</v>
      </c>
      <c r="C28" t="s">
        <v>91</v>
      </c>
      <c r="D28" t="s">
        <v>139</v>
      </c>
      <c r="E28" t="str">
        <f>CONCATENATE(sysTableFields[[#This Row],[Table]],"|",sysTableFields[[#This Row],[Nome]])</f>
        <v>tbCheckList|Categoria</v>
      </c>
      <c r="F28" s="2" t="e">
        <f t="array" aca="1" ref="F28" ca="1">CONCATENATE( ConverteParaNomeSQL(sysTableFields[[#This Row],[Table]]), "|",ConverteParaNomeSQL(sysTableFields[[#This Row],[Nome]]))</f>
        <v>#NAME?</v>
      </c>
      <c r="G28" t="s">
        <v>169</v>
      </c>
      <c r="H28">
        <v>1</v>
      </c>
      <c r="N28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Lista|1||||||Aplicação</v>
      </c>
      <c r="O28" t="s">
        <v>170</v>
      </c>
      <c r="P28" t="str">
        <f>INDEX(sysTables[[#All],[Tipo Tabela]],MATCH(sysTableFields[[#This Row],[Table]],sysTables[Nome],0))</f>
        <v>Aplicação</v>
      </c>
    </row>
    <row r="29" spans="1:16" hidden="1" x14ac:dyDescent="0.4">
      <c r="A29" s="6" t="str">
        <f>CONCATENATE(sysTableFields[[#This Row],[Table]],"|",sysTableFields[[#This Row],[Nome]])</f>
        <v>tbCheckList|Ordem</v>
      </c>
      <c r="B29" s="6">
        <f>ROW()</f>
        <v>29</v>
      </c>
      <c r="C29" t="s">
        <v>91</v>
      </c>
      <c r="D29" t="s">
        <v>171</v>
      </c>
      <c r="E29" t="str">
        <f>CONCATENATE(sysTableFields[[#This Row],[Table]],"|",sysTableFields[[#This Row],[Nome]])</f>
        <v>tbCheckList|Ordem</v>
      </c>
      <c r="F29" s="2" t="e">
        <f t="array" aca="1" ref="F29" ca="1">CONCATENATE( ConverteParaNomeSQL(sysTableFields[[#This Row],[Table]]), "|",ConverteParaNomeSQL(sysTableFields[[#This Row],[Nome]]))</f>
        <v>#NAME?</v>
      </c>
      <c r="G29" t="s">
        <v>169</v>
      </c>
      <c r="H29">
        <v>1</v>
      </c>
      <c r="N29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Lista|1||||||Aplicação</v>
      </c>
      <c r="O29" t="s">
        <v>172</v>
      </c>
      <c r="P29" t="str">
        <f>INDEX(sysTables[[#All],[Tipo Tabela]],MATCH(sysTableFields[[#This Row],[Table]],sysTables[Nome],0))</f>
        <v>Aplicação</v>
      </c>
    </row>
    <row r="30" spans="1:16" hidden="1" x14ac:dyDescent="0.4">
      <c r="A30" s="6" t="str">
        <f>CONCATENATE(sysTableFields[[#This Row],[Table]],"|",sysTableFields[[#This Row],[Nome]])</f>
        <v>tbCheckList|Item</v>
      </c>
      <c r="B30" s="6">
        <f>ROW()</f>
        <v>30</v>
      </c>
      <c r="C30" t="s">
        <v>91</v>
      </c>
      <c r="D30" t="s">
        <v>173</v>
      </c>
      <c r="E30" t="str">
        <f>CONCATENATE(sysTableFields[[#This Row],[Table]],"|",sysTableFields[[#This Row],[Nome]])</f>
        <v>tbCheckList|Item</v>
      </c>
      <c r="F30" s="2" t="e">
        <f t="array" aca="1" ref="F30" ca="1">CONCATENATE( ConverteParaNomeSQL(sysTableFields[[#This Row],[Table]]), "|",ConverteParaNomeSQL(sysTableFields[[#This Row],[Nome]]))</f>
        <v>#NAME?</v>
      </c>
      <c r="G30" t="s">
        <v>160</v>
      </c>
      <c r="H30">
        <v>1</v>
      </c>
      <c r="I30">
        <v>80</v>
      </c>
      <c r="N30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Text|1||80||||Aplicação</v>
      </c>
      <c r="P30" t="str">
        <f>INDEX(sysTables[[#All],[Tipo Tabela]],MATCH(sysTableFields[[#This Row],[Table]],sysTables[Nome],0))</f>
        <v>Aplicação</v>
      </c>
    </row>
    <row r="31" spans="1:16" hidden="1" x14ac:dyDescent="0.4">
      <c r="A31" s="6" t="str">
        <f>CONCATENATE(sysTableFields[[#This Row],[Table]],"|",sysTableFields[[#This Row],[Nome]])</f>
        <v>tbCheckList|Descrição</v>
      </c>
      <c r="B31" s="6">
        <f>ROW()</f>
        <v>31</v>
      </c>
      <c r="C31" t="s">
        <v>91</v>
      </c>
      <c r="D31" t="s">
        <v>12</v>
      </c>
      <c r="E31" t="str">
        <f>CONCATENATE(sysTableFields[[#This Row],[Table]],"|",sysTableFields[[#This Row],[Nome]])</f>
        <v>tbCheckList|Descrição</v>
      </c>
      <c r="F31" s="2" t="e">
        <f t="array" aca="1" ref="F31" ca="1">CONCATENATE( ConverteParaNomeSQL(sysTableFields[[#This Row],[Table]]), "|",ConverteParaNomeSQL(sysTableFields[[#This Row],[Nome]]))</f>
        <v>#NAME?</v>
      </c>
      <c r="G31" t="s">
        <v>167</v>
      </c>
      <c r="H31">
        <v>1</v>
      </c>
      <c r="I31">
        <v>250</v>
      </c>
      <c r="N31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Memo|1||250||||Aplicação</v>
      </c>
      <c r="P31" s="2" t="str">
        <f>INDEX(sysTables[[#All],[Tipo Tabela]],MATCH(sysTableFields[[#This Row],[Table]],sysTables[Nome],0))</f>
        <v>Aplicação</v>
      </c>
    </row>
    <row r="32" spans="1:16" hidden="1" x14ac:dyDescent="0.4">
      <c r="A32" s="6" t="str">
        <f>CONCATENATE(sysTableFields[[#This Row],[Table]],"|",sysTableFields[[#This Row],[Nome]])</f>
        <v>tbCheckListDiario|#IdCheckListDiario</v>
      </c>
      <c r="B32" s="6">
        <f>ROW()</f>
        <v>32</v>
      </c>
      <c r="C32" t="s">
        <v>93</v>
      </c>
      <c r="D32" t="s">
        <v>174</v>
      </c>
      <c r="E32" t="str">
        <f>CONCATENATE(sysTableFields[[#This Row],[Table]],"|",sysTableFields[[#This Row],[Nome]])</f>
        <v>tbCheckListDiario|#IdCheckListDiario</v>
      </c>
      <c r="F32" s="2" t="e">
        <f t="array" aca="1" ref="F32" ca="1">CONCATENATE( ConverteParaNomeSQL(sysTableFields[[#This Row],[Table]]), "|",ConverteParaNomeSQL(sysTableFields[[#This Row],[Nome]]))</f>
        <v>#NAME?</v>
      </c>
      <c r="G32" t="s">
        <v>158</v>
      </c>
      <c r="H32">
        <v>1</v>
      </c>
      <c r="N32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Id|1||||||Aplicação</v>
      </c>
      <c r="P32" s="2" t="s">
        <v>78</v>
      </c>
    </row>
    <row r="33" spans="1:16" hidden="1" x14ac:dyDescent="0.4">
      <c r="A33" s="6" t="str">
        <f>CONCATENATE(sysTableFields[[#This Row],[Table]],"|",sysTableFields[[#This Row],[Nome]])</f>
        <v>tbCheckListDiario|Itens verificados abertura</v>
      </c>
      <c r="B33" s="6">
        <f>ROW()</f>
        <v>33</v>
      </c>
      <c r="C33" t="s">
        <v>93</v>
      </c>
      <c r="D33" t="s">
        <v>175</v>
      </c>
      <c r="E33" t="str">
        <f>CONCATENATE(sysTableFields[[#This Row],[Table]],"|",sysTableFields[[#This Row],[Nome]])</f>
        <v>tbCheckListDiario|Itens verificados abertura</v>
      </c>
      <c r="F33" s="2" t="e">
        <f t="array" aca="1" ref="F33" ca="1">CONCATENATE( ConverteParaNomeSQL(sysTableFields[[#This Row],[Table]]), "|",ConverteParaNomeSQL(sysTableFields[[#This Row],[Nome]]))</f>
        <v>#NAME?</v>
      </c>
      <c r="G33" t="s">
        <v>176</v>
      </c>
      <c r="H33">
        <v>1</v>
      </c>
      <c r="K33" t="s">
        <v>91</v>
      </c>
      <c r="L33" t="s">
        <v>92</v>
      </c>
      <c r="M33" t="s">
        <v>173</v>
      </c>
      <c r="N33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Checklist|1|||tbCheckList|tbCheckListCampos|Item|Aplicação</v>
      </c>
      <c r="P33" s="2" t="s">
        <v>78</v>
      </c>
    </row>
    <row r="34" spans="1:16" hidden="1" x14ac:dyDescent="0.4">
      <c r="A34" s="6" t="str">
        <f>CONCATENATE(sysTableFields[[#This Row],[Table]],"|",sysTableFields[[#This Row],[Nome]])</f>
        <v>tbCheckListDiario|Itens verificados fechamento</v>
      </c>
      <c r="B34" s="6">
        <f>ROW()</f>
        <v>34</v>
      </c>
      <c r="C34" t="s">
        <v>93</v>
      </c>
      <c r="D34" t="s">
        <v>177</v>
      </c>
      <c r="E34" t="str">
        <f>CONCATENATE(sysTableFields[[#This Row],[Table]],"|",sysTableFields[[#This Row],[Nome]])</f>
        <v>tbCheckListDiario|Itens verificados fechamento</v>
      </c>
      <c r="F34" s="2" t="e">
        <f t="array" aca="1" ref="F34" ca="1">CONCATENATE( ConverteParaNomeSQL(sysTableFields[[#This Row],[Table]]), "|",ConverteParaNomeSQL(sysTableFields[[#This Row],[Nome]]))</f>
        <v>#NAME?</v>
      </c>
      <c r="G34" t="s">
        <v>176</v>
      </c>
      <c r="H34">
        <v>1</v>
      </c>
      <c r="K34" t="s">
        <v>91</v>
      </c>
      <c r="L34" t="s">
        <v>92</v>
      </c>
      <c r="M34" t="s">
        <v>173</v>
      </c>
      <c r="N34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Checklist|1|||tbCheckList|tbCheckListCampos|Item|Aplicação</v>
      </c>
      <c r="P34" s="2" t="s">
        <v>78</v>
      </c>
    </row>
    <row r="35" spans="1:16" hidden="1" x14ac:dyDescent="0.4">
      <c r="A35" s="6" t="str">
        <f>CONCATENATE(sysTableFields[[#This Row],[Table]],"|",sysTableFields[[#This Row],[Nome]])</f>
        <v>tbCheckListDiario|Observação abertura</v>
      </c>
      <c r="B35" s="6">
        <f>ROW()</f>
        <v>35</v>
      </c>
      <c r="C35" t="s">
        <v>93</v>
      </c>
      <c r="D35" t="s">
        <v>178</v>
      </c>
      <c r="E35" t="str">
        <f>CONCATENATE(sysTableFields[[#This Row],[Table]],"|",sysTableFields[[#This Row],[Nome]])</f>
        <v>tbCheckListDiario|Observação abertura</v>
      </c>
      <c r="F35" s="2" t="e">
        <f t="array" aca="1" ref="F35" ca="1">CONCATENATE( ConverteParaNomeSQL(sysTableFields[[#This Row],[Table]]), "|",ConverteParaNomeSQL(sysTableFields[[#This Row],[Nome]]))</f>
        <v>#NAME?</v>
      </c>
      <c r="G35" t="s">
        <v>167</v>
      </c>
      <c r="H35">
        <v>500</v>
      </c>
      <c r="N35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Memo|500||||||Aplicação</v>
      </c>
      <c r="P35" s="2" t="s">
        <v>78</v>
      </c>
    </row>
    <row r="36" spans="1:16" hidden="1" x14ac:dyDescent="0.4">
      <c r="A36" s="6" t="str">
        <f>CONCATENATE(sysTableFields[[#This Row],[Table]],"|",sysTableFields[[#This Row],[Nome]])</f>
        <v>tbCheckListDiario|Observação fechamento</v>
      </c>
      <c r="B36" s="6">
        <f>ROW()</f>
        <v>36</v>
      </c>
      <c r="C36" t="s">
        <v>93</v>
      </c>
      <c r="D36" t="s">
        <v>179</v>
      </c>
      <c r="E36" t="str">
        <f>CONCATENATE(sysTableFields[[#This Row],[Table]],"|",sysTableFields[[#This Row],[Nome]])</f>
        <v>tbCheckListDiario|Observação fechamento</v>
      </c>
      <c r="F36" s="2" t="e">
        <f t="array" aca="1" ref="F36" ca="1">CONCATENATE( ConverteParaNomeSQL(sysTableFields[[#This Row],[Table]]), "|",ConverteParaNomeSQL(sysTableFields[[#This Row],[Nome]]))</f>
        <v>#NAME?</v>
      </c>
      <c r="G36" t="s">
        <v>167</v>
      </c>
      <c r="H36">
        <v>500</v>
      </c>
      <c r="N36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Memo|500||||||Aplicação</v>
      </c>
      <c r="P36" s="2" t="s">
        <v>78</v>
      </c>
    </row>
    <row r="37" spans="1:16" hidden="1" x14ac:dyDescent="0.4">
      <c r="A37" s="6" t="str">
        <f>CONCATENATE(sysTableFields[[#This Row],[Table]],"|",sysTableFields[[#This Row],[Nome]])</f>
        <v>tbCheckListDiario|Lições Aprendidas</v>
      </c>
      <c r="B37" s="6">
        <f>ROW()</f>
        <v>37</v>
      </c>
      <c r="C37" t="s">
        <v>93</v>
      </c>
      <c r="D37" t="s">
        <v>180</v>
      </c>
      <c r="E37" t="str">
        <f>CONCATENATE(sysTableFields[[#This Row],[Table]],"|",sysTableFields[[#This Row],[Nome]])</f>
        <v>tbCheckListDiario|Lições Aprendidas</v>
      </c>
      <c r="F37" s="2" t="e">
        <f t="array" aca="1" ref="F37" ca="1">CONCATENATE( ConverteParaNomeSQL(sysTableFields[[#This Row],[Table]]), "|",ConverteParaNomeSQL(sysTableFields[[#This Row],[Nome]]))</f>
        <v>#NAME?</v>
      </c>
      <c r="G37" t="s">
        <v>167</v>
      </c>
      <c r="H37">
        <v>500</v>
      </c>
      <c r="N37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Memo|500||||||Aplicação</v>
      </c>
      <c r="P37" s="2" t="s">
        <v>78</v>
      </c>
    </row>
    <row r="38" spans="1:16" hidden="1" x14ac:dyDescent="0.4">
      <c r="A38" s="6" t="str">
        <f>CONCATENATE(sysTableFields[[#This Row],[Table]],"|",sysTableFields[[#This Row],[Nome]])</f>
        <v>tbCheckListDiario|Imagem</v>
      </c>
      <c r="B38" s="6">
        <f>ROW()</f>
        <v>38</v>
      </c>
      <c r="C38" t="s">
        <v>93</v>
      </c>
      <c r="D38" t="s">
        <v>181</v>
      </c>
      <c r="E38" t="str">
        <f>CONCATENATE(sysTableFields[[#This Row],[Table]],"|",sysTableFields[[#This Row],[Nome]])</f>
        <v>tbCheckListDiario|Imagem</v>
      </c>
      <c r="F38" s="2" t="e">
        <f t="array" aca="1" ref="F38" ca="1">CONCATENATE( ConverteParaNomeSQL(sysTableFields[[#This Row],[Table]]), "|",ConverteParaNomeSQL(sysTableFields[[#This Row],[Nome]]))</f>
        <v>#NAME?</v>
      </c>
      <c r="G38" t="s">
        <v>181</v>
      </c>
      <c r="H38">
        <v>0</v>
      </c>
      <c r="N38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Imagem|0||||||Aplicação</v>
      </c>
      <c r="P38" s="2" t="s">
        <v>78</v>
      </c>
    </row>
    <row r="39" spans="1:16" hidden="1" x14ac:dyDescent="0.4">
      <c r="A39" s="6" t="str">
        <f>CONCATENATE(sysTableFields[[#This Row],[Table]],"|",sysTableFields[[#This Row],[Nome]])</f>
        <v>tbCheckListDiario|Data</v>
      </c>
      <c r="B39" s="6">
        <f>ROW()</f>
        <v>39</v>
      </c>
      <c r="C39" t="s">
        <v>93</v>
      </c>
      <c r="D39" t="s">
        <v>4</v>
      </c>
      <c r="E39" t="str">
        <f>CONCATENATE(sysTableFields[[#This Row],[Table]],"|",sysTableFields[[#This Row],[Nome]])</f>
        <v>tbCheckListDiario|Data</v>
      </c>
      <c r="F39" s="2" t="e">
        <f t="array" aca="1" ref="F39" ca="1">CONCATENATE( ConverteParaNomeSQL(sysTableFields[[#This Row],[Table]]), "|",ConverteParaNomeSQL(sysTableFields[[#This Row],[Nome]]))</f>
        <v>#NAME?</v>
      </c>
      <c r="G39" t="s">
        <v>155</v>
      </c>
      <c r="H39">
        <v>1</v>
      </c>
      <c r="I39">
        <v>10</v>
      </c>
      <c r="J39" t="s">
        <v>156</v>
      </c>
      <c r="N39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Date|1|DD/MM/YYYY|10||||Aplicação</v>
      </c>
      <c r="P39" t="str">
        <f>INDEX(sysTables[[#All],[Tipo Tabela]],MATCH(sysTableFields[[#This Row],[Table]],sysTables[Nome],0))</f>
        <v>Aplicação</v>
      </c>
    </row>
    <row r="40" spans="1:16" hidden="1" x14ac:dyDescent="0.4">
      <c r="A40" s="6" t="str">
        <f>CONCATENATE(sysTableFields[[#This Row],[Table]],"|",sysTableFields[[#This Row],[Nome]])</f>
        <v>tbCheckListDiario|Estado Emocional</v>
      </c>
      <c r="B40" s="6">
        <f>ROW()</f>
        <v>40</v>
      </c>
      <c r="C40" t="s">
        <v>93</v>
      </c>
      <c r="D40" t="s">
        <v>182</v>
      </c>
      <c r="E40" t="str">
        <f>CONCATENATE(sysTableFields[[#This Row],[Table]],"|",sysTableFields[[#This Row],[Nome]])</f>
        <v>tbCheckListDiario|Estado Emocional</v>
      </c>
      <c r="F40" s="2" t="e">
        <f t="array" aca="1" ref="F40" ca="1">CONCATENATE( ConverteParaNomeSQL(sysTableFields[[#This Row],[Table]]), "|",ConverteParaNomeSQL(sysTableFields[[#This Row],[Nome]]))</f>
        <v>#NAME?</v>
      </c>
      <c r="G40" t="s">
        <v>183</v>
      </c>
      <c r="H40">
        <v>0</v>
      </c>
      <c r="N40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Radio|0||||||Aplicação</v>
      </c>
      <c r="P40" t="str">
        <f>INDEX(sysTables[[#All],[Tipo Tabela]],MATCH(sysTableFields[[#This Row],[Table]],sysTables[Nome],0))</f>
        <v>Aplicação</v>
      </c>
    </row>
    <row r="41" spans="1:16" hidden="1" x14ac:dyDescent="0.4">
      <c r="A41" s="6" t="str">
        <f>CONCATENATE(sysTableFields[[#This Row],[Table]],"|",sysTableFields[[#This Row],[Nome]])</f>
        <v>tbCheckListDiario|Estado Psicológico</v>
      </c>
      <c r="B41" s="6">
        <f>ROW()</f>
        <v>41</v>
      </c>
      <c r="C41" t="s">
        <v>93</v>
      </c>
      <c r="D41" t="s">
        <v>184</v>
      </c>
      <c r="E41" t="str">
        <f>CONCATENATE(sysTableFields[[#This Row],[Table]],"|",sysTableFields[[#This Row],[Nome]])</f>
        <v>tbCheckListDiario|Estado Psicológico</v>
      </c>
      <c r="F41" s="2" t="e">
        <f t="array" aca="1" ref="F41" ca="1">CONCATENATE( ConverteParaNomeSQL(sysTableFields[[#This Row],[Table]]), "|",ConverteParaNomeSQL(sysTableFields[[#This Row],[Nome]]))</f>
        <v>#NAME?</v>
      </c>
      <c r="G41" t="s">
        <v>183</v>
      </c>
      <c r="H41">
        <v>0</v>
      </c>
      <c r="N41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Radio|0||||||Aplicação</v>
      </c>
      <c r="P41" t="str">
        <f>INDEX(sysTables[[#All],[Tipo Tabela]],MATCH(sysTableFields[[#This Row],[Table]],sysTables[Nome],0))</f>
        <v>Aplicação</v>
      </c>
    </row>
    <row r="42" spans="1:16" hidden="1" x14ac:dyDescent="0.4">
      <c r="A42" s="6" t="str">
        <f>CONCATENATE(sysTableFields[[#This Row],[Table]],"|",sysTableFields[[#This Row],[Nome]])</f>
        <v>tbConfiguracoesGerais|#IdConfiguracaoGeral</v>
      </c>
      <c r="B42" s="6">
        <f>ROW()</f>
        <v>42</v>
      </c>
      <c r="C42" t="s">
        <v>95</v>
      </c>
      <c r="D42" t="s">
        <v>185</v>
      </c>
      <c r="E42" t="str">
        <f>CONCATENATE(sysTableFields[[#This Row],[Table]],"|",sysTableFields[[#This Row],[Nome]])</f>
        <v>tbConfiguracoesGerais|#IdConfiguracaoGeral</v>
      </c>
      <c r="F42" s="2" t="e">
        <f t="array" aca="1" ref="F42" ca="1">CONCATENATE( ConverteParaNomeSQL(sysTableFields[[#This Row],[Table]]), "|",ConverteParaNomeSQL(sysTableFields[[#This Row],[Nome]]))</f>
        <v>#NAME?</v>
      </c>
      <c r="G42" t="s">
        <v>158</v>
      </c>
      <c r="H42">
        <v>1</v>
      </c>
      <c r="N42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Id|1||||||Aplicação</v>
      </c>
      <c r="P42" t="str">
        <f>INDEX(sysTables[[#All],[Tipo Tabela]],MATCH(sysTableFields[[#This Row],[Table]],sysTables[Nome],0))</f>
        <v>Aplicação</v>
      </c>
    </row>
    <row r="43" spans="1:16" hidden="1" x14ac:dyDescent="0.4">
      <c r="A43" s="6" t="str">
        <f>CONCATENATE(sysTableFields[[#This Row],[Table]],"|",sysTableFields[[#This Row],[Nome]])</f>
        <v>tbConfiguracoesGerais|Chave Pesquisa</v>
      </c>
      <c r="B43" s="6">
        <f>ROW()</f>
        <v>43</v>
      </c>
      <c r="C43" t="s">
        <v>95</v>
      </c>
      <c r="D43" t="s">
        <v>186</v>
      </c>
      <c r="E43" t="str">
        <f>CONCATENATE(sysTableFields[[#This Row],[Table]],"|",sysTableFields[[#This Row],[Nome]])</f>
        <v>tbConfiguracoesGerais|Chave Pesquisa</v>
      </c>
      <c r="F43" s="2" t="e">
        <f t="array" aca="1" ref="F43" ca="1">CONCATENATE( ConverteParaNomeSQL(sysTableFields[[#This Row],[Table]]), "|",ConverteParaNomeSQL(sysTableFields[[#This Row],[Nome]]))</f>
        <v>#NAME?</v>
      </c>
      <c r="G43" t="s">
        <v>187</v>
      </c>
      <c r="H43">
        <v>0</v>
      </c>
      <c r="N43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Calculado|0||||||Aplicação</v>
      </c>
      <c r="P43" t="str">
        <f>INDEX(sysTables[[#All],[Tipo Tabela]],MATCH(sysTableFields[[#This Row],[Table]],sysTables[Nome],0))</f>
        <v>Aplicação</v>
      </c>
    </row>
    <row r="44" spans="1:16" hidden="1" x14ac:dyDescent="0.4">
      <c r="A44" s="6" t="str">
        <f>CONCATENATE(sysTableFields[[#This Row],[Table]],"|",sysTableFields[[#This Row],[Nome]])</f>
        <v>tbConfiguracoesGerais|Corretora</v>
      </c>
      <c r="B44" s="6">
        <f>ROW()</f>
        <v>44</v>
      </c>
      <c r="C44" t="s">
        <v>95</v>
      </c>
      <c r="D44" t="s">
        <v>10</v>
      </c>
      <c r="E44" t="str">
        <f>CONCATENATE(sysTableFields[[#This Row],[Table]],"|",sysTableFields[[#This Row],[Nome]])</f>
        <v>tbConfiguracoesGerais|Corretora</v>
      </c>
      <c r="F44" s="2" t="e">
        <f t="array" aca="1" ref="F44" ca="1">CONCATENATE( ConverteParaNomeSQL(sysTableFields[[#This Row],[Table]]), "|",ConverteParaNomeSQL(sysTableFields[[#This Row],[Nome]]))</f>
        <v>#NAME?</v>
      </c>
      <c r="G44" t="s">
        <v>137</v>
      </c>
      <c r="H44">
        <v>1</v>
      </c>
      <c r="K44" t="s">
        <v>97</v>
      </c>
      <c r="L44" t="s">
        <v>98</v>
      </c>
      <c r="M44" t="s">
        <v>68</v>
      </c>
      <c r="N44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Combo|1|||tbCorretoras|tbCorretorasCampos|Nome|Aplicação</v>
      </c>
      <c r="P44" t="str">
        <f>INDEX(sysTables[[#All],[Tipo Tabela]],MATCH(sysTableFields[[#This Row],[Table]],sysTables[Nome],0))</f>
        <v>Aplicação</v>
      </c>
    </row>
    <row r="45" spans="1:16" hidden="1" x14ac:dyDescent="0.4">
      <c r="A45" s="6" t="str">
        <f>CONCATENATE(sysTableFields[[#This Row],[Table]],"|",sysTableFields[[#This Row],[Nome]])</f>
        <v>tbConfiguracoesGerais|Ativo</v>
      </c>
      <c r="B45" s="6">
        <f>ROW()</f>
        <v>45</v>
      </c>
      <c r="C45" t="s">
        <v>95</v>
      </c>
      <c r="D45" t="s">
        <v>136</v>
      </c>
      <c r="E45" t="str">
        <f>CONCATENATE(sysTableFields[[#This Row],[Table]],"|",sysTableFields[[#This Row],[Nome]])</f>
        <v>tbConfiguracoesGerais|Ativo</v>
      </c>
      <c r="F45" s="2" t="e">
        <f t="array" aca="1" ref="F45" ca="1">CONCATENATE( ConverteParaNomeSQL(sysTableFields[[#This Row],[Table]]), "|",ConverteParaNomeSQL(sysTableFields[[#This Row],[Nome]]))</f>
        <v>#NAME?</v>
      </c>
      <c r="G45" t="s">
        <v>137</v>
      </c>
      <c r="H45">
        <v>1</v>
      </c>
      <c r="K45" t="s">
        <v>89</v>
      </c>
      <c r="L45" t="s">
        <v>90</v>
      </c>
      <c r="M45" t="s">
        <v>138</v>
      </c>
      <c r="N45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Combo|1|||tbAtivos|tbAtivosCampos|Descrição Aux|Aplicação</v>
      </c>
      <c r="P45" t="str">
        <f>INDEX(sysTables[[#All],[Tipo Tabela]],MATCH(sysTableFields[[#This Row],[Table]],sysTables[Nome],0))</f>
        <v>Aplicação</v>
      </c>
    </row>
    <row r="46" spans="1:16" hidden="1" x14ac:dyDescent="0.4">
      <c r="A46" s="6" t="str">
        <f>CONCATENATE(sysTableFields[[#This Row],[Table]],"|",sysTableFields[[#This Row],[Nome]])</f>
        <v>tbConfiguracoesGerais|Estratégia</v>
      </c>
      <c r="B46" s="6">
        <f>ROW()</f>
        <v>46</v>
      </c>
      <c r="C46" t="s">
        <v>95</v>
      </c>
      <c r="D46" t="s">
        <v>188</v>
      </c>
      <c r="E46" t="str">
        <f>CONCATENATE(sysTableFields[[#This Row],[Table]],"|",sysTableFields[[#This Row],[Nome]])</f>
        <v>tbConfiguracoesGerais|Estratégia</v>
      </c>
      <c r="F46" s="2" t="e">
        <f t="array" aca="1" ref="F46" ca="1">CONCATENATE( ConverteParaNomeSQL(sysTableFields[[#This Row],[Table]]), "|",ConverteParaNomeSQL(sysTableFields[[#This Row],[Nome]]))</f>
        <v>#NAME?</v>
      </c>
      <c r="G46" t="s">
        <v>137</v>
      </c>
      <c r="H46">
        <v>0</v>
      </c>
      <c r="K46" t="s">
        <v>99</v>
      </c>
      <c r="L46" t="s">
        <v>100</v>
      </c>
      <c r="M46" t="s">
        <v>68</v>
      </c>
      <c r="N46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Combo|0|||tbEstrategias|tbEstrategiasCampos|Nome|Aplicação</v>
      </c>
      <c r="P46" t="str">
        <f>INDEX(sysTables[[#All],[Tipo Tabela]],MATCH(sysTableFields[[#This Row],[Table]],sysTables[Nome],0))</f>
        <v>Aplicação</v>
      </c>
    </row>
    <row r="47" spans="1:16" hidden="1" x14ac:dyDescent="0.4">
      <c r="A47" s="6" t="str">
        <f>CONCATENATE(sysTableFields[[#This Row],[Table]],"|",sysTableFields[[#This Row],[Nome]])</f>
        <v>tbConfiguracoesGerais|Tipo de Entrada</v>
      </c>
      <c r="B47" s="6">
        <f>ROW()</f>
        <v>47</v>
      </c>
      <c r="C47" t="s">
        <v>95</v>
      </c>
      <c r="D47" t="s">
        <v>189</v>
      </c>
      <c r="E47" t="str">
        <f>CONCATENATE(sysTableFields[[#This Row],[Table]],"|",sysTableFields[[#This Row],[Nome]])</f>
        <v>tbConfiguracoesGerais|Tipo de Entrada</v>
      </c>
      <c r="F47" s="2" t="e">
        <f t="array" aca="1" ref="F47" ca="1">CONCATENATE( ConverteParaNomeSQL(sysTableFields[[#This Row],[Table]]), "|",ConverteParaNomeSQL(sysTableFields[[#This Row],[Nome]]))</f>
        <v>#NAME?</v>
      </c>
      <c r="G47" t="s">
        <v>169</v>
      </c>
      <c r="H47">
        <v>0</v>
      </c>
      <c r="N47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Lista|0||||||Aplicação</v>
      </c>
      <c r="O47" t="s">
        <v>190</v>
      </c>
      <c r="P47" t="str">
        <f>INDEX(sysTables[[#All],[Tipo Tabela]],MATCH(sysTableFields[[#This Row],[Table]],sysTables[Nome],0))</f>
        <v>Aplicação</v>
      </c>
    </row>
    <row r="48" spans="1:16" hidden="1" x14ac:dyDescent="0.4">
      <c r="A48" s="6" t="str">
        <f>CONCATENATE(sysTableFields[[#This Row],[Table]],"|",sysTableFields[[#This Row],[Nome]])</f>
        <v>tbConfiguracoesGerais|Tipo de Operação</v>
      </c>
      <c r="B48" s="6">
        <f>ROW()</f>
        <v>48</v>
      </c>
      <c r="C48" t="s">
        <v>95</v>
      </c>
      <c r="D48" t="s">
        <v>191</v>
      </c>
      <c r="E48" t="str">
        <f>CONCATENATE(sysTableFields[[#This Row],[Table]],"|",sysTableFields[[#This Row],[Nome]])</f>
        <v>tbConfiguracoesGerais|Tipo de Operação</v>
      </c>
      <c r="F48" s="2" t="e">
        <f t="array" aca="1" ref="F48" ca="1">CONCATENATE( ConverteParaNomeSQL(sysTableFields[[#This Row],[Table]]), "|",ConverteParaNomeSQL(sysTableFields[[#This Row],[Nome]]))</f>
        <v>#NAME?</v>
      </c>
      <c r="G48" t="s">
        <v>169</v>
      </c>
      <c r="H48">
        <v>0</v>
      </c>
      <c r="N48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Lista|0||||||Aplicação</v>
      </c>
      <c r="O48" t="s">
        <v>192</v>
      </c>
      <c r="P48" t="str">
        <f>INDEX(sysTables[[#All],[Tipo Tabela]],MATCH(sysTableFields[[#This Row],[Table]],sysTables[Nome],0))</f>
        <v>Aplicação</v>
      </c>
    </row>
    <row r="49" spans="1:16" hidden="1" x14ac:dyDescent="0.4">
      <c r="A49" s="6" t="str">
        <f>CONCATENATE(sysTableFields[[#This Row],[Table]],"|",sysTableFields[[#This Row],[Nome]])</f>
        <v>tbConfiguracoesGerais|Tipo de Conta</v>
      </c>
      <c r="B49" s="6">
        <f>ROW()</f>
        <v>49</v>
      </c>
      <c r="C49" t="s">
        <v>95</v>
      </c>
      <c r="D49" t="s">
        <v>193</v>
      </c>
      <c r="E49" t="str">
        <f>CONCATENATE(sysTableFields[[#This Row],[Table]],"|",sysTableFields[[#This Row],[Nome]])</f>
        <v>tbConfiguracoesGerais|Tipo de Conta</v>
      </c>
      <c r="F49" s="2" t="e">
        <f t="array" aca="1" ref="F49" ca="1">CONCATENATE( ConverteParaNomeSQL(sysTableFields[[#This Row],[Table]]), "|",ConverteParaNomeSQL(sysTableFields[[#This Row],[Nome]]))</f>
        <v>#NAME?</v>
      </c>
      <c r="G49" t="s">
        <v>169</v>
      </c>
      <c r="H49">
        <v>0</v>
      </c>
      <c r="N49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Lista|0||||||Aplicação</v>
      </c>
      <c r="O49" t="s">
        <v>194</v>
      </c>
      <c r="P49" t="str">
        <f>INDEX(sysTables[[#All],[Tipo Tabela]],MATCH(sysTableFields[[#This Row],[Table]],sysTables[Nome],0))</f>
        <v>Aplicação</v>
      </c>
    </row>
    <row r="50" spans="1:16" hidden="1" x14ac:dyDescent="0.4">
      <c r="A50" s="6" t="str">
        <f>CONCATENATE(sysTableFields[[#This Row],[Table]],"|",sysTableFields[[#This Row],[Nome]])</f>
        <v>tbConfiguracoesGerais|Fase Plano de Trade</v>
      </c>
      <c r="B50" s="6">
        <f>ROW()</f>
        <v>50</v>
      </c>
      <c r="C50" t="s">
        <v>95</v>
      </c>
      <c r="D50" t="s">
        <v>195</v>
      </c>
      <c r="E50" t="str">
        <f>CONCATENATE(sysTableFields[[#This Row],[Table]],"|",sysTableFields[[#This Row],[Nome]])</f>
        <v>tbConfiguracoesGerais|Fase Plano de Trade</v>
      </c>
      <c r="F50" s="2" t="e">
        <f t="array" aca="1" ref="F50" ca="1">CONCATENATE( ConverteParaNomeSQL(sysTableFields[[#This Row],[Table]]), "|",ConverteParaNomeSQL(sysTableFields[[#This Row],[Nome]]))</f>
        <v>#NAME?</v>
      </c>
      <c r="G50" t="s">
        <v>137</v>
      </c>
      <c r="H50">
        <v>0</v>
      </c>
      <c r="K50" t="s">
        <v>113</v>
      </c>
      <c r="L50" t="s">
        <v>114</v>
      </c>
      <c r="M50" t="s">
        <v>196</v>
      </c>
      <c r="N50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Combo|0|||tbPlanoDeTrade|tbPlanoDeTradeCampos|Fase|Aplicação</v>
      </c>
      <c r="P50" t="s">
        <v>78</v>
      </c>
    </row>
    <row r="51" spans="1:16" hidden="1" x14ac:dyDescent="0.4">
      <c r="A51" s="6" t="str">
        <f>CONCATENATE(sysTableFields[[#This Row],[Table]],"|",sysTableFields[[#This Row],[Nome]])</f>
        <v>tbConfiguracoesGerais|Motivação Entrada</v>
      </c>
      <c r="B51" s="6">
        <f>ROW()</f>
        <v>51</v>
      </c>
      <c r="C51" t="s">
        <v>95</v>
      </c>
      <c r="D51" t="s">
        <v>197</v>
      </c>
      <c r="E51" t="str">
        <f>CONCATENATE(sysTableFields[[#This Row],[Table]],"|",sysTableFields[[#This Row],[Nome]])</f>
        <v>tbConfiguracoesGerais|Motivação Entrada</v>
      </c>
      <c r="F51" s="2" t="e">
        <f t="array" aca="1" ref="F51" ca="1">CONCATENATE( ConverteParaNomeSQL(sysTableFields[[#This Row],[Table]]), "|",ConverteParaNomeSQL(sysTableFields[[#This Row],[Nome]]))</f>
        <v>#NAME?</v>
      </c>
      <c r="G51" t="s">
        <v>167</v>
      </c>
      <c r="H51">
        <v>0</v>
      </c>
      <c r="I51">
        <v>250</v>
      </c>
      <c r="N51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Memo|0||250||||Aplicação</v>
      </c>
      <c r="P51" t="str">
        <f>INDEX(sysTables[[#All],[Tipo Tabela]],MATCH(sysTableFields[[#This Row],[Table]],sysTables[Nome],0))</f>
        <v>Aplicação</v>
      </c>
    </row>
    <row r="52" spans="1:16" hidden="1" x14ac:dyDescent="0.4">
      <c r="A52" s="6" t="str">
        <f>CONCATENATE(sysTableFields[[#This Row],[Table]],"|",sysTableFields[[#This Row],[Nome]])</f>
        <v>tbConfiguracoesGerais|Motivação Saída</v>
      </c>
      <c r="B52" s="6">
        <f>ROW()</f>
        <v>52</v>
      </c>
      <c r="C52" t="s">
        <v>95</v>
      </c>
      <c r="D52" t="s">
        <v>198</v>
      </c>
      <c r="E52" t="str">
        <f>CONCATENATE(sysTableFields[[#This Row],[Table]],"|",sysTableFields[[#This Row],[Nome]])</f>
        <v>tbConfiguracoesGerais|Motivação Saída</v>
      </c>
      <c r="F52" s="2" t="e">
        <f t="array" aca="1" ref="F52" ca="1">CONCATENATE( ConverteParaNomeSQL(sysTableFields[[#This Row],[Table]]), "|",ConverteParaNomeSQL(sysTableFields[[#This Row],[Nome]]))</f>
        <v>#NAME?</v>
      </c>
      <c r="G52" t="s">
        <v>167</v>
      </c>
      <c r="H52">
        <v>0</v>
      </c>
      <c r="I52">
        <v>250</v>
      </c>
      <c r="N52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Memo|0||250||||Aplicação</v>
      </c>
      <c r="P52" t="str">
        <f>INDEX(sysTables[[#All],[Tipo Tabela]],MATCH(sysTableFields[[#This Row],[Table]],sysTables[Nome],0))</f>
        <v>Aplicação</v>
      </c>
    </row>
    <row r="53" spans="1:16" hidden="1" x14ac:dyDescent="0.4">
      <c r="A53" t="str">
        <f>CONCATENATE(sysTableFields[[#This Row],[Table]],"|",sysTableFields[[#This Row],[Nome]])</f>
        <v>tbCorretoras|#IdCorretora</v>
      </c>
      <c r="B53">
        <f>ROW()</f>
        <v>53</v>
      </c>
      <c r="C53" t="s">
        <v>97</v>
      </c>
      <c r="D53" t="s">
        <v>199</v>
      </c>
      <c r="E53" t="str">
        <f>CONCATENATE(sysTableFields[[#This Row],[Table]],"|",sysTableFields[[#This Row],[Nome]])</f>
        <v>tbCorretoras|#IdCorretora</v>
      </c>
      <c r="F53" s="2" t="e">
        <f t="array" aca="1" ref="F53" ca="1">CONCATENATE( ConverteParaNomeSQL(sysTableFields[[#This Row],[Table]]), "|",ConverteParaNomeSQL(sysTableFields[[#This Row],[Nome]]))</f>
        <v>#NAME?</v>
      </c>
      <c r="G53" t="s">
        <v>158</v>
      </c>
      <c r="N53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Id|||||||Aplicação</v>
      </c>
      <c r="P53" t="str">
        <f>INDEX(sysTables[[#All],[Tipo Tabela]],MATCH(sysTableFields[[#This Row],[Table]],sysTables[Nome],0))</f>
        <v>Aplicação</v>
      </c>
    </row>
    <row r="54" spans="1:16" hidden="1" x14ac:dyDescent="0.4">
      <c r="A54" t="str">
        <f>CONCATENATE(sysTableFields[[#This Row],[Table]],"|",sysTableFields[[#This Row],[Nome]])</f>
        <v>tbCorretoras|Nacional/Internacional</v>
      </c>
      <c r="B54">
        <f>ROW()</f>
        <v>54</v>
      </c>
      <c r="C54" t="s">
        <v>97</v>
      </c>
      <c r="D54" t="s">
        <v>200</v>
      </c>
      <c r="E54" t="str">
        <f>CONCATENATE(sysTableFields[[#This Row],[Table]],"|",sysTableFields[[#This Row],[Nome]])</f>
        <v>tbCorretoras|Nacional/Internacional</v>
      </c>
      <c r="F54" s="2" t="e">
        <f t="array" aca="1" ref="F54" ca="1">CONCATENATE( ConverteParaNomeSQL(sysTableFields[[#This Row],[Table]]), "|",ConverteParaNomeSQL(sysTableFields[[#This Row],[Nome]]))</f>
        <v>#NAME?</v>
      </c>
      <c r="G54" t="s">
        <v>169</v>
      </c>
      <c r="H54">
        <v>1</v>
      </c>
      <c r="N54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Lista|1||||||Aplicação</v>
      </c>
      <c r="O54" t="s">
        <v>201</v>
      </c>
      <c r="P54" t="str">
        <f>INDEX(sysTables[[#All],[Tipo Tabela]],MATCH(sysTableFields[[#This Row],[Table]],sysTables[Nome],0))</f>
        <v>Aplicação</v>
      </c>
    </row>
    <row r="55" spans="1:16" hidden="1" x14ac:dyDescent="0.4">
      <c r="A55" t="str">
        <f>CONCATENATE(sysTableFields[[#This Row],[Table]],"|",sysTableFields[[#This Row],[Nome]])</f>
        <v>tbCorretoras|Nome</v>
      </c>
      <c r="B55">
        <f>ROW()</f>
        <v>55</v>
      </c>
      <c r="C55" t="s">
        <v>97</v>
      </c>
      <c r="D55" t="s">
        <v>68</v>
      </c>
      <c r="E55" t="str">
        <f>CONCATENATE(sysTableFields[[#This Row],[Table]],"|",sysTableFields[[#This Row],[Nome]])</f>
        <v>tbCorretoras|Nome</v>
      </c>
      <c r="F55" s="2" t="e">
        <f t="array" aca="1" ref="F55" ca="1">CONCATENATE( ConverteParaNomeSQL(sysTableFields[[#This Row],[Table]]), "|",ConverteParaNomeSQL(sysTableFields[[#This Row],[Nome]]))</f>
        <v>#NAME?</v>
      </c>
      <c r="G55" t="s">
        <v>160</v>
      </c>
      <c r="H55">
        <v>1</v>
      </c>
      <c r="N55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Text|1||||||Aplicação</v>
      </c>
      <c r="P55" t="str">
        <f>INDEX(sysTables[[#All],[Tipo Tabela]],MATCH(sysTableFields[[#This Row],[Table]],sysTables[Nome],0))</f>
        <v>Aplicação</v>
      </c>
    </row>
    <row r="56" spans="1:16" hidden="1" x14ac:dyDescent="0.4">
      <c r="A56" t="str">
        <f>CONCATENATE(sysTableFields[[#This Row],[Table]],"|",sysTableFields[[#This Row],[Nome]])</f>
        <v>tbCorretoras|Fone #01</v>
      </c>
      <c r="B56">
        <f>ROW()</f>
        <v>56</v>
      </c>
      <c r="C56" t="s">
        <v>97</v>
      </c>
      <c r="D56" t="s">
        <v>202</v>
      </c>
      <c r="E56" t="str">
        <f>CONCATENATE(sysTableFields[[#This Row],[Table]],"|",sysTableFields[[#This Row],[Nome]])</f>
        <v>tbCorretoras|Fone #01</v>
      </c>
      <c r="F56" s="2" t="e">
        <f t="array" aca="1" ref="F56" ca="1">CONCATENATE( ConverteParaNomeSQL(sysTableFields[[#This Row],[Table]]), "|",ConverteParaNomeSQL(sysTableFields[[#This Row],[Nome]]))</f>
        <v>#NAME?</v>
      </c>
      <c r="G56" t="s">
        <v>160</v>
      </c>
      <c r="H56">
        <v>1</v>
      </c>
      <c r="J56" t="s">
        <v>203</v>
      </c>
      <c r="N5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Text|1|(##) # ####-####|||||Aplicação</v>
      </c>
      <c r="P56" t="str">
        <f>INDEX(sysTables[[#All],[Tipo Tabela]],MATCH(sysTableFields[[#This Row],[Table]],sysTables[Nome],0))</f>
        <v>Aplicação</v>
      </c>
    </row>
    <row r="57" spans="1:16" hidden="1" x14ac:dyDescent="0.4">
      <c r="A57" t="str">
        <f>CONCATENATE(sysTableFields[[#This Row],[Table]],"|",sysTableFields[[#This Row],[Nome]])</f>
        <v>tbCorretoras|Fone #02</v>
      </c>
      <c r="B57">
        <f>ROW()</f>
        <v>57</v>
      </c>
      <c r="C57" t="s">
        <v>97</v>
      </c>
      <c r="D57" t="s">
        <v>204</v>
      </c>
      <c r="E57" t="str">
        <f>CONCATENATE(sysTableFields[[#This Row],[Table]],"|",sysTableFields[[#This Row],[Nome]])</f>
        <v>tbCorretoras|Fone #02</v>
      </c>
      <c r="F57" s="2" t="e">
        <f t="array" aca="1" ref="F57" ca="1">CONCATENATE( ConverteParaNomeSQL(sysTableFields[[#This Row],[Table]]), "|",ConverteParaNomeSQL(sysTableFields[[#This Row],[Nome]]))</f>
        <v>#NAME?</v>
      </c>
      <c r="G57" t="s">
        <v>160</v>
      </c>
      <c r="H57">
        <v>0</v>
      </c>
      <c r="J57" t="s">
        <v>203</v>
      </c>
      <c r="N57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Text|0|(##) # ####-####|||||Aplicação</v>
      </c>
      <c r="P57" t="str">
        <f>INDEX(sysTables[[#All],[Tipo Tabela]],MATCH(sysTableFields[[#This Row],[Table]],sysTables[Nome],0))</f>
        <v>Aplicação</v>
      </c>
    </row>
    <row r="58" spans="1:16" hidden="1" x14ac:dyDescent="0.4">
      <c r="A58" t="str">
        <f>CONCATENATE(sysTableFields[[#This Row],[Table]],"|",sysTableFields[[#This Row],[Nome]])</f>
        <v>tbCorretoras|Whatsapp/Telegram</v>
      </c>
      <c r="B58">
        <f>ROW()</f>
        <v>58</v>
      </c>
      <c r="C58" t="s">
        <v>97</v>
      </c>
      <c r="D58" t="s">
        <v>205</v>
      </c>
      <c r="E58" t="str">
        <f>CONCATENATE(sysTableFields[[#This Row],[Table]],"|",sysTableFields[[#This Row],[Nome]])</f>
        <v>tbCorretoras|Whatsapp/Telegram</v>
      </c>
      <c r="F58" s="2" t="e">
        <f t="array" aca="1" ref="F58" ca="1">CONCATENATE( ConverteParaNomeSQL(sysTableFields[[#This Row],[Table]]), "|",ConverteParaNomeSQL(sysTableFields[[#This Row],[Nome]]))</f>
        <v>#NAME?</v>
      </c>
      <c r="G58" t="s">
        <v>160</v>
      </c>
      <c r="H58">
        <v>0</v>
      </c>
      <c r="J58" t="s">
        <v>203</v>
      </c>
      <c r="N58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Text|0|(##) # ####-####|||||Aplicação</v>
      </c>
      <c r="P58" t="str">
        <f>INDEX(sysTables[[#All],[Tipo Tabela]],MATCH(sysTableFields[[#This Row],[Table]],sysTables[Nome],0))</f>
        <v>Aplicação</v>
      </c>
    </row>
    <row r="59" spans="1:16" hidden="1" x14ac:dyDescent="0.4">
      <c r="A59" t="str">
        <f>CONCATENATE(sysTableFields[[#This Row],[Table]],"|",sysTableFields[[#This Row],[Nome]])</f>
        <v>tbCorretoras|WebSite</v>
      </c>
      <c r="B59">
        <f>ROW()</f>
        <v>59</v>
      </c>
      <c r="C59" t="s">
        <v>97</v>
      </c>
      <c r="D59" t="s">
        <v>206</v>
      </c>
      <c r="E59" t="str">
        <f>CONCATENATE(sysTableFields[[#This Row],[Table]],"|",sysTableFields[[#This Row],[Nome]])</f>
        <v>tbCorretoras|WebSite</v>
      </c>
      <c r="F59" s="2" t="e">
        <f t="array" aca="1" ref="F59" ca="1">CONCATENATE( ConverteParaNomeSQL(sysTableFields[[#This Row],[Table]]), "|",ConverteParaNomeSQL(sysTableFields[[#This Row],[Nome]]))</f>
        <v>#NAME?</v>
      </c>
      <c r="G59" t="s">
        <v>160</v>
      </c>
      <c r="H59">
        <v>1</v>
      </c>
      <c r="N59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Text|1||||||Aplicação</v>
      </c>
      <c r="P59" t="str">
        <f>INDEX(sysTables[[#All],[Tipo Tabela]],MATCH(sysTableFields[[#This Row],[Table]],sysTables[Nome],0))</f>
        <v>Aplicação</v>
      </c>
    </row>
    <row r="60" spans="1:16" hidden="1" x14ac:dyDescent="0.4">
      <c r="A60" t="str">
        <f>CONCATENATE(sysTableFields[[#This Row],[Table]],"|",sysTableFields[[#This Row],[Nome]])</f>
        <v>tbCorretoras|Conta Nro</v>
      </c>
      <c r="B60">
        <f>ROW()</f>
        <v>60</v>
      </c>
      <c r="C60" t="s">
        <v>97</v>
      </c>
      <c r="D60" t="s">
        <v>207</v>
      </c>
      <c r="E60" t="str">
        <f>CONCATENATE(sysTableFields[[#This Row],[Table]],"|",sysTableFields[[#This Row],[Nome]])</f>
        <v>tbCorretoras|Conta Nro</v>
      </c>
      <c r="F60" s="2" t="e">
        <f t="array" aca="1" ref="F60" ca="1">CONCATENATE( ConverteParaNomeSQL(sysTableFields[[#This Row],[Table]]), "|",ConverteParaNomeSQL(sysTableFields[[#This Row],[Nome]]))</f>
        <v>#NAME?</v>
      </c>
      <c r="G60" t="s">
        <v>135</v>
      </c>
      <c r="H60">
        <v>1</v>
      </c>
      <c r="N60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Number|1||||||Aplicação</v>
      </c>
      <c r="P60" t="str">
        <f>INDEX(sysTables[[#All],[Tipo Tabela]],MATCH(sysTableFields[[#This Row],[Table]],sysTables[Nome],0))</f>
        <v>Aplicação</v>
      </c>
    </row>
    <row r="61" spans="1:16" hidden="1" x14ac:dyDescent="0.4">
      <c r="A61" t="str">
        <f>CONCATENATE(sysTableFields[[#This Row],[Table]],"|",sysTableFields[[#This Row],[Nome]])</f>
        <v>tbCorretoras|Senha</v>
      </c>
      <c r="B61">
        <f>ROW()</f>
        <v>61</v>
      </c>
      <c r="C61" t="s">
        <v>97</v>
      </c>
      <c r="D61" t="s">
        <v>208</v>
      </c>
      <c r="E61" t="str">
        <f>CONCATENATE(sysTableFields[[#This Row],[Table]],"|",sysTableFields[[#This Row],[Nome]])</f>
        <v>tbCorretoras|Senha</v>
      </c>
      <c r="F61" s="2" t="e">
        <f t="array" aca="1" ref="F61" ca="1">CONCATENATE( ConverteParaNomeSQL(sysTableFields[[#This Row],[Table]]), "|",ConverteParaNomeSQL(sysTableFields[[#This Row],[Nome]]))</f>
        <v>#NAME?</v>
      </c>
      <c r="G61" t="s">
        <v>208</v>
      </c>
      <c r="H61">
        <v>1</v>
      </c>
      <c r="N61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Senha|1||||||Aplicação</v>
      </c>
      <c r="P61" t="str">
        <f>INDEX(sysTables[[#All],[Tipo Tabela]],MATCH(sysTableFields[[#This Row],[Table]],sysTables[Nome],0))</f>
        <v>Aplicação</v>
      </c>
    </row>
    <row r="62" spans="1:16" hidden="1" x14ac:dyDescent="0.4">
      <c r="A62" t="str">
        <f>CONCATENATE(sysTableFields[[#This Row],[Table]],"|",sysTableFields[[#This Row],[Nome]])</f>
        <v>tbCorretoras|Assinatura Eletronica</v>
      </c>
      <c r="B62">
        <f>ROW()</f>
        <v>62</v>
      </c>
      <c r="C62" t="s">
        <v>97</v>
      </c>
      <c r="D62" t="s">
        <v>209</v>
      </c>
      <c r="E62" t="str">
        <f>CONCATENATE(sysTableFields[[#This Row],[Table]],"|",sysTableFields[[#This Row],[Nome]])</f>
        <v>tbCorretoras|Assinatura Eletronica</v>
      </c>
      <c r="F62" s="2" t="e">
        <f t="array" aca="1" ref="F62" ca="1">CONCATENATE( ConverteParaNomeSQL(sysTableFields[[#This Row],[Table]]), "|",ConverteParaNomeSQL(sysTableFields[[#This Row],[Nome]]))</f>
        <v>#NAME?</v>
      </c>
      <c r="G62" t="s">
        <v>208</v>
      </c>
      <c r="H62">
        <v>1</v>
      </c>
      <c r="N62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Senha|1||||||Aplicação</v>
      </c>
      <c r="P62" t="str">
        <f>INDEX(sysTables[[#All],[Tipo Tabela]],MATCH(sysTableFields[[#This Row],[Table]],sysTables[Nome],0))</f>
        <v>Aplicação</v>
      </c>
    </row>
    <row r="63" spans="1:16" hidden="1" x14ac:dyDescent="0.4">
      <c r="A63" t="str">
        <f>CONCATENATE(sysTableFields[[#This Row],[Table]],"|",sysTableFields[[#This Row],[Nome]])</f>
        <v>tbCorretoras|Email Cadastro</v>
      </c>
      <c r="B63">
        <f>ROW()</f>
        <v>63</v>
      </c>
      <c r="C63" t="s">
        <v>97</v>
      </c>
      <c r="D63" t="s">
        <v>210</v>
      </c>
      <c r="E63" t="str">
        <f>CONCATENATE(sysTableFields[[#This Row],[Table]],"|",sysTableFields[[#This Row],[Nome]])</f>
        <v>tbCorretoras|Email Cadastro</v>
      </c>
      <c r="F63" s="2" t="e">
        <f t="array" aca="1" ref="F63" ca="1">CONCATENATE( ConverteParaNomeSQL(sysTableFields[[#This Row],[Table]]), "|",ConverteParaNomeSQL(sysTableFields[[#This Row],[Nome]]))</f>
        <v>#NAME?</v>
      </c>
      <c r="G63" t="s">
        <v>160</v>
      </c>
      <c r="H63">
        <v>1</v>
      </c>
      <c r="N63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Text|1||||||Aplicação</v>
      </c>
      <c r="P63" t="str">
        <f>INDEX(sysTables[[#All],[Tipo Tabela]],MATCH(sysTableFields[[#This Row],[Table]],sysTables[Nome],0))</f>
        <v>Aplicação</v>
      </c>
    </row>
    <row r="64" spans="1:16" hidden="1" x14ac:dyDescent="0.4">
      <c r="A64" t="str">
        <f>CONCATENATE(sysTableFields[[#This Row],[Table]],"|",sysTableFields[[#This Row],[Nome]])</f>
        <v>tbCorretoras|Portal HB</v>
      </c>
      <c r="B64">
        <f>ROW()</f>
        <v>64</v>
      </c>
      <c r="C64" t="s">
        <v>97</v>
      </c>
      <c r="D64" t="s">
        <v>211</v>
      </c>
      <c r="E64" t="str">
        <f>CONCATENATE(sysTableFields[[#This Row],[Table]],"|",sysTableFields[[#This Row],[Nome]])</f>
        <v>tbCorretoras|Portal HB</v>
      </c>
      <c r="F64" s="2" t="e">
        <f t="array" aca="1" ref="F64" ca="1">CONCATENATE( ConverteParaNomeSQL(sysTableFields[[#This Row],[Table]]), "|",ConverteParaNomeSQL(sysTableFields[[#This Row],[Nome]]))</f>
        <v>#NAME?</v>
      </c>
      <c r="G64" t="s">
        <v>160</v>
      </c>
      <c r="H64">
        <v>0</v>
      </c>
      <c r="N64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Text|0||||||Aplicação</v>
      </c>
      <c r="P64" t="str">
        <f>INDEX(sysTables[[#All],[Tipo Tabela]],MATCH(sysTableFields[[#This Row],[Table]],sysTables[Nome],0))</f>
        <v>Aplicação</v>
      </c>
    </row>
    <row r="65" spans="1:16" hidden="1" x14ac:dyDescent="0.4">
      <c r="A65" t="str">
        <f>CONCATENATE(sysTableFields[[#This Row],[Table]],"|",sysTableFields[[#This Row],[Nome]])</f>
        <v>tbCorretoras|Tem Assessor</v>
      </c>
      <c r="B65">
        <f>ROW()</f>
        <v>65</v>
      </c>
      <c r="C65" t="s">
        <v>97</v>
      </c>
      <c r="D65" t="s">
        <v>212</v>
      </c>
      <c r="E65" t="str">
        <f>CONCATENATE(sysTableFields[[#This Row],[Table]],"|",sysTableFields[[#This Row],[Nome]])</f>
        <v>tbCorretoras|Tem Assessor</v>
      </c>
      <c r="F65" s="2" t="e">
        <f t="array" aca="1" ref="F65" ca="1">CONCATENATE( ConverteParaNomeSQL(sysTableFields[[#This Row],[Table]]), "|",ConverteParaNomeSQL(sysTableFields[[#This Row],[Nome]]))</f>
        <v>#NAME?</v>
      </c>
      <c r="G65" t="s">
        <v>147</v>
      </c>
      <c r="H65">
        <v>0</v>
      </c>
      <c r="N65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Tab|0||||||Aplicação</v>
      </c>
      <c r="P65" t="str">
        <f>INDEX(sysTables[[#All],[Tipo Tabela]],MATCH(sysTableFields[[#This Row],[Table]],sysTables[Nome],0))</f>
        <v>Aplicação</v>
      </c>
    </row>
    <row r="66" spans="1:16" hidden="1" x14ac:dyDescent="0.4">
      <c r="A66" t="str">
        <f>CONCATENATE(sysTableFields[[#This Row],[Table]],"|",sysTableFields[[#This Row],[Nome]])</f>
        <v>tbCorretoras|Assessor Nome</v>
      </c>
      <c r="B66">
        <f>ROW()</f>
        <v>66</v>
      </c>
      <c r="C66" t="s">
        <v>97</v>
      </c>
      <c r="D66" t="s">
        <v>213</v>
      </c>
      <c r="E66" t="str">
        <f>CONCATENATE(sysTableFields[[#This Row],[Table]],"|",sysTableFields[[#This Row],[Nome]])</f>
        <v>tbCorretoras|Assessor Nome</v>
      </c>
      <c r="F66" s="2" t="e">
        <f t="array" aca="1" ref="F66" ca="1">CONCATENATE( ConverteParaNomeSQL(sysTableFields[[#This Row],[Table]]), "|",ConverteParaNomeSQL(sysTableFields[[#This Row],[Nome]]))</f>
        <v>#NAME?</v>
      </c>
      <c r="G66" t="s">
        <v>160</v>
      </c>
      <c r="H66">
        <v>0</v>
      </c>
      <c r="N6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Text|0||||||Aplicação</v>
      </c>
      <c r="P66" t="str">
        <f>INDEX(sysTables[[#All],[Tipo Tabela]],MATCH(sysTableFields[[#This Row],[Table]],sysTables[Nome],0))</f>
        <v>Aplicação</v>
      </c>
    </row>
    <row r="67" spans="1:16" hidden="1" x14ac:dyDescent="0.4">
      <c r="A67" t="str">
        <f>CONCATENATE(sysTableFields[[#This Row],[Table]],"|",sysTableFields[[#This Row],[Nome]])</f>
        <v>tbCorretoras|Assessor Codigo</v>
      </c>
      <c r="B67">
        <f>ROW()</f>
        <v>67</v>
      </c>
      <c r="C67" t="s">
        <v>97</v>
      </c>
      <c r="D67" t="s">
        <v>214</v>
      </c>
      <c r="E67" t="str">
        <f>CONCATENATE(sysTableFields[[#This Row],[Table]],"|",sysTableFields[[#This Row],[Nome]])</f>
        <v>tbCorretoras|Assessor Codigo</v>
      </c>
      <c r="F67" s="2" t="e">
        <f t="array" aca="1" ref="F67" ca="1">CONCATENATE( ConverteParaNomeSQL(sysTableFields[[#This Row],[Table]]), "|",ConverteParaNomeSQL(sysTableFields[[#This Row],[Nome]]))</f>
        <v>#NAME?</v>
      </c>
      <c r="G67" t="s">
        <v>160</v>
      </c>
      <c r="H67">
        <v>0</v>
      </c>
      <c r="N67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Text|0||||||Aplicação</v>
      </c>
      <c r="P67" t="str">
        <f>INDEX(sysTables[[#All],[Tipo Tabela]],MATCH(sysTableFields[[#This Row],[Table]],sysTables[Nome],0))</f>
        <v>Aplicação</v>
      </c>
    </row>
    <row r="68" spans="1:16" hidden="1" x14ac:dyDescent="0.4">
      <c r="A68" t="str">
        <f>CONCATENATE(sysTableFields[[#This Row],[Table]],"|",sysTableFields[[#This Row],[Nome]])</f>
        <v>tbCorretoras|Assessor Contato</v>
      </c>
      <c r="B68">
        <f>ROW()</f>
        <v>68</v>
      </c>
      <c r="C68" t="s">
        <v>97</v>
      </c>
      <c r="D68" t="s">
        <v>215</v>
      </c>
      <c r="E68" t="str">
        <f>CONCATENATE(sysTableFields[[#This Row],[Table]],"|",sysTableFields[[#This Row],[Nome]])</f>
        <v>tbCorretoras|Assessor Contato</v>
      </c>
      <c r="F68" s="2" t="e">
        <f t="array" aca="1" ref="F68" ca="1">CONCATENATE( ConverteParaNomeSQL(sysTableFields[[#This Row],[Table]]), "|",ConverteParaNomeSQL(sysTableFields[[#This Row],[Nome]]))</f>
        <v>#NAME?</v>
      </c>
      <c r="G68" t="s">
        <v>160</v>
      </c>
      <c r="H68">
        <v>0</v>
      </c>
      <c r="N68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Text|0||||||Aplicação</v>
      </c>
      <c r="P68" t="str">
        <f>INDEX(sysTables[[#All],[Tipo Tabela]],MATCH(sysTableFields[[#This Row],[Table]],sysTables[Nome],0))</f>
        <v>Aplicação</v>
      </c>
    </row>
    <row r="69" spans="1:16" hidden="1" x14ac:dyDescent="0.4">
      <c r="A69" t="str">
        <f>CONCATENATE(sysTableFields[[#This Row],[Table]],"|",sysTableFields[[#This Row],[Nome]])</f>
        <v>tbCorretoras|Assessor Fone #01</v>
      </c>
      <c r="B69">
        <f>ROW()</f>
        <v>69</v>
      </c>
      <c r="C69" t="s">
        <v>97</v>
      </c>
      <c r="D69" t="s">
        <v>216</v>
      </c>
      <c r="E69" t="str">
        <f>CONCATENATE(sysTableFields[[#This Row],[Table]],"|",sysTableFields[[#This Row],[Nome]])</f>
        <v>tbCorretoras|Assessor Fone #01</v>
      </c>
      <c r="F69" s="2" t="e">
        <f t="array" aca="1" ref="F69" ca="1">CONCATENATE( ConverteParaNomeSQL(sysTableFields[[#This Row],[Table]]), "|",ConverteParaNomeSQL(sysTableFields[[#This Row],[Nome]]))</f>
        <v>#NAME?</v>
      </c>
      <c r="G69" t="s">
        <v>160</v>
      </c>
      <c r="H69">
        <v>0</v>
      </c>
      <c r="J69" t="s">
        <v>203</v>
      </c>
      <c r="N69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Text|0|(##) # ####-####|||||Aplicação</v>
      </c>
      <c r="P69" t="str">
        <f>INDEX(sysTables[[#All],[Tipo Tabela]],MATCH(sysTableFields[[#This Row],[Table]],sysTables[Nome],0))</f>
        <v>Aplicação</v>
      </c>
    </row>
    <row r="70" spans="1:16" hidden="1" x14ac:dyDescent="0.4">
      <c r="A70" t="str">
        <f>CONCATENATE(sysTableFields[[#This Row],[Table]],"|",sysTableFields[[#This Row],[Nome]])</f>
        <v>tbCorretoras|Assessor Fone #02</v>
      </c>
      <c r="B70">
        <f>ROW()</f>
        <v>70</v>
      </c>
      <c r="C70" t="s">
        <v>97</v>
      </c>
      <c r="D70" t="s">
        <v>217</v>
      </c>
      <c r="E70" t="str">
        <f>CONCATENATE(sysTableFields[[#This Row],[Table]],"|",sysTableFields[[#This Row],[Nome]])</f>
        <v>tbCorretoras|Assessor Fone #02</v>
      </c>
      <c r="F70" s="2" t="e">
        <f t="array" aca="1" ref="F70" ca="1">CONCATENATE( ConverteParaNomeSQL(sysTableFields[[#This Row],[Table]]), "|",ConverteParaNomeSQL(sysTableFields[[#This Row],[Nome]]))</f>
        <v>#NAME?</v>
      </c>
      <c r="G70" t="s">
        <v>160</v>
      </c>
      <c r="H70">
        <v>0</v>
      </c>
      <c r="J70" t="s">
        <v>203</v>
      </c>
      <c r="N70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Text|0|(##) # ####-####|||||Aplicação</v>
      </c>
      <c r="P70" t="str">
        <f>INDEX(sysTables[[#All],[Tipo Tabela]],MATCH(sysTableFields[[#This Row],[Table]],sysTables[Nome],0))</f>
        <v>Aplicação</v>
      </c>
    </row>
    <row r="71" spans="1:16" hidden="1" x14ac:dyDescent="0.4">
      <c r="A71" t="str">
        <f>CONCATENATE(sysTableFields[[#This Row],[Table]],"|",sysTableFields[[#This Row],[Nome]])</f>
        <v>tbCorretoras|Assessor WhatsApp/Telegram</v>
      </c>
      <c r="B71">
        <f>ROW()</f>
        <v>71</v>
      </c>
      <c r="C71" t="s">
        <v>97</v>
      </c>
      <c r="D71" t="s">
        <v>218</v>
      </c>
      <c r="E71" t="str">
        <f>CONCATENATE(sysTableFields[[#This Row],[Table]],"|",sysTableFields[[#This Row],[Nome]])</f>
        <v>tbCorretoras|Assessor WhatsApp/Telegram</v>
      </c>
      <c r="F71" s="2" t="e">
        <f t="array" aca="1" ref="F71" ca="1">CONCATENATE( ConverteParaNomeSQL(sysTableFields[[#This Row],[Table]]), "|",ConverteParaNomeSQL(sysTableFields[[#This Row],[Nome]]))</f>
        <v>#NAME?</v>
      </c>
      <c r="G71" t="s">
        <v>160</v>
      </c>
      <c r="H71">
        <v>0</v>
      </c>
      <c r="J71" t="s">
        <v>203</v>
      </c>
      <c r="N71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Text|0|(##) # ####-####|||||Aplicação</v>
      </c>
      <c r="P71" t="str">
        <f>INDEX(sysTables[[#All],[Tipo Tabela]],MATCH(sysTableFields[[#This Row],[Table]],sysTables[Nome],0))</f>
        <v>Aplicação</v>
      </c>
    </row>
    <row r="72" spans="1:16" hidden="1" x14ac:dyDescent="0.4">
      <c r="A72" t="str">
        <f>CONCATENATE(sysTableFields[[#This Row],[Table]],"|",sysTableFields[[#This Row],[Nome]])</f>
        <v>tbCorretoras|Assessor Email</v>
      </c>
      <c r="B72">
        <f>ROW()</f>
        <v>72</v>
      </c>
      <c r="C72" t="s">
        <v>97</v>
      </c>
      <c r="D72" t="s">
        <v>219</v>
      </c>
      <c r="E72" t="str">
        <f>CONCATENATE(sysTableFields[[#This Row],[Table]],"|",sysTableFields[[#This Row],[Nome]])</f>
        <v>tbCorretoras|Assessor Email</v>
      </c>
      <c r="F72" s="2" t="e">
        <f t="array" aca="1" ref="F72" ca="1">CONCATENATE( ConverteParaNomeSQL(sysTableFields[[#This Row],[Table]]), "|",ConverteParaNomeSQL(sysTableFields[[#This Row],[Nome]]))</f>
        <v>#NAME?</v>
      </c>
      <c r="G72" t="s">
        <v>160</v>
      </c>
      <c r="H72">
        <v>0</v>
      </c>
      <c r="N72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Text|0||||||Aplicação</v>
      </c>
      <c r="P72" t="str">
        <f>INDEX(sysTables[[#All],[Tipo Tabela]],MATCH(sysTableFields[[#This Row],[Table]],sysTables[Nome],0))</f>
        <v>Aplicação</v>
      </c>
    </row>
    <row r="73" spans="1:16" hidden="1" x14ac:dyDescent="0.4">
      <c r="A73" t="str">
        <f>CONCATENATE(sysTableFields[[#This Row],[Table]],"|",sysTableFields[[#This Row],[Nome]])</f>
        <v>tbCorretoras|Ações</v>
      </c>
      <c r="B73">
        <f>ROW()</f>
        <v>73</v>
      </c>
      <c r="C73" t="s">
        <v>97</v>
      </c>
      <c r="D73" t="s">
        <v>220</v>
      </c>
      <c r="E73" t="str">
        <f>CONCATENATE(sysTableFields[[#This Row],[Table]],"|",sysTableFields[[#This Row],[Nome]])</f>
        <v>tbCorretoras|Ações</v>
      </c>
      <c r="F73" s="2" t="e">
        <f t="array" aca="1" ref="F73" ca="1">CONCATENATE( ConverteParaNomeSQL(sysTableFields[[#This Row],[Table]]), "|",ConverteParaNomeSQL(sysTableFields[[#This Row],[Nome]]))</f>
        <v>#NAME?</v>
      </c>
      <c r="G73" t="s">
        <v>153</v>
      </c>
      <c r="H73">
        <v>0</v>
      </c>
      <c r="N73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Boolean|0||||||Aplicação</v>
      </c>
      <c r="P73" t="str">
        <f>INDEX(sysTables[[#All],[Tipo Tabela]],MATCH(sysTableFields[[#This Row],[Table]],sysTables[Nome],0))</f>
        <v>Aplicação</v>
      </c>
    </row>
    <row r="74" spans="1:16" hidden="1" x14ac:dyDescent="0.4">
      <c r="A74" t="str">
        <f>CONCATENATE(sysTableFields[[#This Row],[Table]],"|",sysTableFields[[#This Row],[Nome]])</f>
        <v>tbCorretoras|Futuros</v>
      </c>
      <c r="B74">
        <f>ROW()</f>
        <v>74</v>
      </c>
      <c r="C74" t="s">
        <v>97</v>
      </c>
      <c r="D74" t="s">
        <v>221</v>
      </c>
      <c r="E74" t="str">
        <f>CONCATENATE(sysTableFields[[#This Row],[Table]],"|",sysTableFields[[#This Row],[Nome]])</f>
        <v>tbCorretoras|Futuros</v>
      </c>
      <c r="F74" s="2" t="e">
        <f t="array" aca="1" ref="F74" ca="1">CONCATENATE( ConverteParaNomeSQL(sysTableFields[[#This Row],[Table]]), "|",ConverteParaNomeSQL(sysTableFields[[#This Row],[Nome]]))</f>
        <v>#NAME?</v>
      </c>
      <c r="G74" t="s">
        <v>153</v>
      </c>
      <c r="H74">
        <v>0</v>
      </c>
      <c r="N74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Boolean|0||||||Aplicação</v>
      </c>
      <c r="P74" t="str">
        <f>INDEX(sysTables[[#All],[Tipo Tabela]],MATCH(sysTableFields[[#This Row],[Table]],sysTables[Nome],0))</f>
        <v>Aplicação</v>
      </c>
    </row>
    <row r="75" spans="1:16" hidden="1" x14ac:dyDescent="0.4">
      <c r="A75" t="str">
        <f>CONCATENATE(sysTableFields[[#This Row],[Table]],"|",sysTableFields[[#This Row],[Nome]])</f>
        <v>tbCorretoras|Opções</v>
      </c>
      <c r="B75">
        <f>ROW()</f>
        <v>75</v>
      </c>
      <c r="C75" t="s">
        <v>97</v>
      </c>
      <c r="D75" t="s">
        <v>222</v>
      </c>
      <c r="E75" t="str">
        <f>CONCATENATE(sysTableFields[[#This Row],[Table]],"|",sysTableFields[[#This Row],[Nome]])</f>
        <v>tbCorretoras|Opções</v>
      </c>
      <c r="F75" s="2" t="e">
        <f t="array" aca="1" ref="F75" ca="1">CONCATENATE( ConverteParaNomeSQL(sysTableFields[[#This Row],[Table]]), "|",ConverteParaNomeSQL(sysTableFields[[#This Row],[Nome]]))</f>
        <v>#NAME?</v>
      </c>
      <c r="G75" t="s">
        <v>153</v>
      </c>
      <c r="H75">
        <v>0</v>
      </c>
      <c r="N75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Boolean|0||||||Aplicação</v>
      </c>
      <c r="P75" t="str">
        <f>INDEX(sysTables[[#All],[Tipo Tabela]],MATCH(sysTableFields[[#This Row],[Table]],sysTables[Nome],0))</f>
        <v>Aplicação</v>
      </c>
    </row>
    <row r="76" spans="1:16" hidden="1" x14ac:dyDescent="0.4">
      <c r="A76" t="str">
        <f>CONCATENATE(sysTableFields[[#This Row],[Table]],"|",sysTableFields[[#This Row],[Nome]])</f>
        <v>tbCorretoras|Termo</v>
      </c>
      <c r="B76">
        <f>ROW()</f>
        <v>76</v>
      </c>
      <c r="C76" t="s">
        <v>97</v>
      </c>
      <c r="D76" t="s">
        <v>223</v>
      </c>
      <c r="E76" t="str">
        <f>CONCATENATE(sysTableFields[[#This Row],[Table]],"|",sysTableFields[[#This Row],[Nome]])</f>
        <v>tbCorretoras|Termo</v>
      </c>
      <c r="F76" s="2" t="e">
        <f t="array" aca="1" ref="F76" ca="1">CONCATENATE( ConverteParaNomeSQL(sysTableFields[[#This Row],[Table]]), "|",ConverteParaNomeSQL(sysTableFields[[#This Row],[Nome]]))</f>
        <v>#NAME?</v>
      </c>
      <c r="G76" t="s">
        <v>153</v>
      </c>
      <c r="H76">
        <v>0</v>
      </c>
      <c r="N7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Boolean|0||||||Aplicação</v>
      </c>
      <c r="P76" t="str">
        <f>INDEX(sysTables[[#All],[Tipo Tabela]],MATCH(sysTableFields[[#This Row],[Table]],sysTables[Nome],0))</f>
        <v>Aplicação</v>
      </c>
    </row>
    <row r="77" spans="1:16" hidden="1" x14ac:dyDescent="0.4">
      <c r="A77" t="str">
        <f>CONCATENATE(sysTableFields[[#This Row],[Table]],"|",sysTableFields[[#This Row],[Nome]])</f>
        <v>tbCorretoras|FII</v>
      </c>
      <c r="B77">
        <f>ROW()</f>
        <v>77</v>
      </c>
      <c r="C77" t="s">
        <v>97</v>
      </c>
      <c r="D77" t="s">
        <v>224</v>
      </c>
      <c r="E77" t="str">
        <f>CONCATENATE(sysTableFields[[#This Row],[Table]],"|",sysTableFields[[#This Row],[Nome]])</f>
        <v>tbCorretoras|FII</v>
      </c>
      <c r="F77" s="2" t="e">
        <f t="array" aca="1" ref="F77" ca="1">CONCATENATE( ConverteParaNomeSQL(sysTableFields[[#This Row],[Table]]), "|",ConverteParaNomeSQL(sysTableFields[[#This Row],[Nome]]))</f>
        <v>#NAME?</v>
      </c>
      <c r="G77" t="s">
        <v>153</v>
      </c>
      <c r="H77">
        <v>0</v>
      </c>
      <c r="N77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Boolean|0||||||Aplicação</v>
      </c>
      <c r="P77" t="str">
        <f>INDEX(sysTables[[#All],[Tipo Tabela]],MATCH(sysTableFields[[#This Row],[Table]],sysTables[Nome],0))</f>
        <v>Aplicação</v>
      </c>
    </row>
    <row r="78" spans="1:16" hidden="1" x14ac:dyDescent="0.4">
      <c r="A78" t="str">
        <f>CONCATENATE(sysTableFields[[#This Row],[Table]],"|",sysTableFields[[#This Row],[Nome]])</f>
        <v>tbCorretoras|ETF</v>
      </c>
      <c r="B78">
        <f>ROW()</f>
        <v>78</v>
      </c>
      <c r="C78" t="s">
        <v>97</v>
      </c>
      <c r="D78" t="s">
        <v>225</v>
      </c>
      <c r="E78" t="str">
        <f>CONCATENATE(sysTableFields[[#This Row],[Table]],"|",sysTableFields[[#This Row],[Nome]])</f>
        <v>tbCorretoras|ETF</v>
      </c>
      <c r="F78" s="2" t="e">
        <f t="array" aca="1" ref="F78" ca="1">CONCATENATE( ConverteParaNomeSQL(sysTableFields[[#This Row],[Table]]), "|",ConverteParaNomeSQL(sysTableFields[[#This Row],[Nome]]))</f>
        <v>#NAME?</v>
      </c>
      <c r="G78" t="s">
        <v>153</v>
      </c>
      <c r="H78">
        <v>0</v>
      </c>
      <c r="N78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Boolean|0||||||Aplicação</v>
      </c>
      <c r="P78" t="str">
        <f>INDEX(sysTables[[#All],[Tipo Tabela]],MATCH(sysTableFields[[#This Row],[Table]],sysTables[Nome],0))</f>
        <v>Aplicação</v>
      </c>
    </row>
    <row r="79" spans="1:16" hidden="1" x14ac:dyDescent="0.4">
      <c r="A79" t="str">
        <f>CONCATENATE(sysTableFields[[#This Row],[Table]],"|",sysTableFields[[#This Row],[Nome]])</f>
        <v>tbCorretoras|Commodities</v>
      </c>
      <c r="B79">
        <f>ROW()</f>
        <v>79</v>
      </c>
      <c r="C79" t="s">
        <v>97</v>
      </c>
      <c r="D79" t="s">
        <v>226</v>
      </c>
      <c r="E79" t="str">
        <f>CONCATENATE(sysTableFields[[#This Row],[Table]],"|",sysTableFields[[#This Row],[Nome]])</f>
        <v>tbCorretoras|Commodities</v>
      </c>
      <c r="F79" s="2" t="e">
        <f t="array" aca="1" ref="F79" ca="1">CONCATENATE( ConverteParaNomeSQL(sysTableFields[[#This Row],[Table]]), "|",ConverteParaNomeSQL(sysTableFields[[#This Row],[Nome]]))</f>
        <v>#NAME?</v>
      </c>
      <c r="G79" t="s">
        <v>153</v>
      </c>
      <c r="H79">
        <v>0</v>
      </c>
      <c r="N79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Boolean|0||||||Aplicação</v>
      </c>
      <c r="P79" t="str">
        <f>INDEX(sysTables[[#All],[Tipo Tabela]],MATCH(sysTableFields[[#This Row],[Table]],sysTables[Nome],0))</f>
        <v>Aplicação</v>
      </c>
    </row>
    <row r="80" spans="1:16" hidden="1" x14ac:dyDescent="0.4">
      <c r="A80" t="str">
        <f>CONCATENATE(sysTableFields[[#This Row],[Table]],"|",sysTableFields[[#This Row],[Nome]])</f>
        <v>tbCorretoras|Deleted</v>
      </c>
      <c r="B80">
        <f>ROW()</f>
        <v>80</v>
      </c>
      <c r="C80" t="s">
        <v>97</v>
      </c>
      <c r="D80" t="s">
        <v>152</v>
      </c>
      <c r="E80" t="str">
        <f>CONCATENATE(sysTableFields[[#This Row],[Table]],"|",sysTableFields[[#This Row],[Nome]])</f>
        <v>tbCorretoras|Deleted</v>
      </c>
      <c r="F80" s="2" t="e">
        <f t="array" aca="1" ref="F80" ca="1">CONCATENATE( ConverteParaNomeSQL(sysTableFields[[#This Row],[Table]]), "|",ConverteParaNomeSQL(sysTableFields[[#This Row],[Nome]]))</f>
        <v>#NAME?</v>
      </c>
      <c r="G80" t="s">
        <v>153</v>
      </c>
      <c r="H80">
        <v>1</v>
      </c>
      <c r="N80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Boolean|1||||||Aplicação</v>
      </c>
      <c r="P80" t="str">
        <f>INDEX(sysTables[[#All],[Tipo Tabela]],MATCH(sysTableFields[[#This Row],[Table]],sysTables[Nome],0))</f>
        <v>Aplicação</v>
      </c>
    </row>
    <row r="81" spans="1:16" hidden="1" x14ac:dyDescent="0.4">
      <c r="A81" t="str">
        <f>CONCATENATE(sysTableFields[[#This Row],[Table]],"|",sysTableFields[[#This Row],[Nome]])</f>
        <v>tbCorretoras|Editado</v>
      </c>
      <c r="B81">
        <f>ROW()</f>
        <v>81</v>
      </c>
      <c r="C81" t="s">
        <v>97</v>
      </c>
      <c r="D81" t="s">
        <v>154</v>
      </c>
      <c r="E81" t="str">
        <f>CONCATENATE(sysTableFields[[#This Row],[Table]],"|",sysTableFields[[#This Row],[Nome]])</f>
        <v>tbCorretoras|Editado</v>
      </c>
      <c r="F81" s="2" t="e">
        <f t="array" aca="1" ref="F81" ca="1">CONCATENATE( ConverteParaNomeSQL(sysTableFields[[#This Row],[Table]]), "|",ConverteParaNomeSQL(sysTableFields[[#This Row],[Nome]]))</f>
        <v>#NAME?</v>
      </c>
      <c r="G81" t="s">
        <v>155</v>
      </c>
      <c r="H81">
        <v>0</v>
      </c>
      <c r="I81">
        <v>10</v>
      </c>
      <c r="J81" t="s">
        <v>156</v>
      </c>
      <c r="N81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Date|0|DD/MM/YYYY|10||||Aplicação</v>
      </c>
      <c r="P81" t="str">
        <f>INDEX(sysTables[[#All],[Tipo Tabela]],MATCH(sysTableFields[[#This Row],[Table]],sysTables[Nome],0))</f>
        <v>Aplicação</v>
      </c>
    </row>
    <row r="82" spans="1:16" hidden="1" x14ac:dyDescent="0.4">
      <c r="A82" s="6" t="str">
        <f>CONCATENATE(sysTableFields[[#This Row],[Table]],"|",sysTableFields[[#This Row],[Nome]])</f>
        <v>tbCorretoras|Dados de depósito</v>
      </c>
      <c r="B82" s="6">
        <f>ROW()</f>
        <v>82</v>
      </c>
      <c r="C82" t="s">
        <v>97</v>
      </c>
      <c r="D82" t="s">
        <v>227</v>
      </c>
      <c r="E82" t="str">
        <f>CONCATENATE(sysTableFields[[#This Row],[Table]],"|",sysTableFields[[#This Row],[Nome]])</f>
        <v>tbCorretoras|Dados de depósito</v>
      </c>
      <c r="F82" s="2" t="e">
        <f t="array" aca="1" ref="F82" ca="1">CONCATENATE( ConverteParaNomeSQL(sysTableFields[[#This Row],[Table]]), "|",ConverteParaNomeSQL(sysTableFields[[#This Row],[Nome]]))</f>
        <v>#NAME?</v>
      </c>
      <c r="G82" t="s">
        <v>167</v>
      </c>
      <c r="H82">
        <v>0</v>
      </c>
      <c r="I82">
        <v>500</v>
      </c>
      <c r="N82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Memo|0||500||||Aplicação</v>
      </c>
      <c r="P82" t="s">
        <v>78</v>
      </c>
    </row>
    <row r="83" spans="1:16" hidden="1" x14ac:dyDescent="0.4">
      <c r="A83" t="str">
        <f>CONCATENATE(sysTableFields[[#This Row],[Table]],"|",sysTableFields[[#This Row],[Nome]])</f>
        <v>tbEstrategias|#IdEstrategia</v>
      </c>
      <c r="B83">
        <f>ROW()</f>
        <v>83</v>
      </c>
      <c r="C83" t="s">
        <v>99</v>
      </c>
      <c r="D83" t="s">
        <v>228</v>
      </c>
      <c r="E83" t="str">
        <f>CONCATENATE(sysTableFields[[#This Row],[Table]],"|",sysTableFields[[#This Row],[Nome]])</f>
        <v>tbEstrategias|#IdEstrategia</v>
      </c>
      <c r="F83" s="2" t="e">
        <f t="array" aca="1" ref="F83" ca="1">CONCATENATE( ConverteParaNomeSQL(sysTableFields[[#This Row],[Table]]), "|",ConverteParaNomeSQL(sysTableFields[[#This Row],[Nome]]))</f>
        <v>#NAME?</v>
      </c>
      <c r="G83" t="s">
        <v>158</v>
      </c>
      <c r="H83">
        <v>1</v>
      </c>
      <c r="N83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Id|1||||||Aplicação</v>
      </c>
      <c r="P83" t="str">
        <f>INDEX(sysTables[[#All],[Tipo Tabela]],MATCH(sysTableFields[[#This Row],[Table]],sysTables[Nome],0))</f>
        <v>Aplicação</v>
      </c>
    </row>
    <row r="84" spans="1:16" hidden="1" x14ac:dyDescent="0.4">
      <c r="A84" t="str">
        <f>CONCATENATE(sysTableFields[[#This Row],[Table]],"|",sysTableFields[[#This Row],[Nome]])</f>
        <v>tbEstrategias|Categoria Ativo</v>
      </c>
      <c r="B84">
        <f>ROW()</f>
        <v>84</v>
      </c>
      <c r="C84" t="s">
        <v>99</v>
      </c>
      <c r="D84" t="s">
        <v>229</v>
      </c>
      <c r="E84" t="str">
        <f>CONCATENATE(sysTableFields[[#This Row],[Table]],"|",sysTableFields[[#This Row],[Nome]])</f>
        <v>tbEstrategias|Categoria Ativo</v>
      </c>
      <c r="F84" s="2" t="e">
        <f t="array" aca="1" ref="F84" ca="1">CONCATENATE( ConverteParaNomeSQL(sysTableFields[[#This Row],[Table]]), "|",ConverteParaNomeSQL(sysTableFields[[#This Row],[Nome]]))</f>
        <v>#NAME?</v>
      </c>
      <c r="G84" t="s">
        <v>137</v>
      </c>
      <c r="H84">
        <v>1</v>
      </c>
      <c r="K84" t="s">
        <v>79</v>
      </c>
      <c r="L84" t="s">
        <v>80</v>
      </c>
      <c r="M84" t="s">
        <v>139</v>
      </c>
      <c r="N84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Combo|1|||tb_AtivoCategorias|tb_AtivoCategoriasCampos|Categoria|Aplicação</v>
      </c>
      <c r="P84" t="str">
        <f>INDEX(sysTables[[#All],[Tipo Tabela]],MATCH(sysTableFields[[#This Row],[Table]],sysTables[Nome],0))</f>
        <v>Aplicação</v>
      </c>
    </row>
    <row r="85" spans="1:16" hidden="1" x14ac:dyDescent="0.4">
      <c r="A85" t="str">
        <f>CONCATENATE(sysTableFields[[#This Row],[Table]],"|",sysTableFields[[#This Row],[Nome]])</f>
        <v>tbEstrategias|Lista de Ativos</v>
      </c>
      <c r="B85">
        <f>ROW()</f>
        <v>85</v>
      </c>
      <c r="C85" t="s">
        <v>99</v>
      </c>
      <c r="D85" t="s">
        <v>230</v>
      </c>
      <c r="E85" t="str">
        <f>CONCATENATE(sysTableFields[[#This Row],[Table]],"|",sysTableFields[[#This Row],[Nome]])</f>
        <v>tbEstrategias|Lista de Ativos</v>
      </c>
      <c r="F85" s="2" t="e">
        <f t="array" aca="1" ref="F85" ca="1">CONCATENATE( ConverteParaNomeSQL(sysTableFields[[#This Row],[Table]]), "|",ConverteParaNomeSQL(sysTableFields[[#This Row],[Nome]]))</f>
        <v>#NAME?</v>
      </c>
      <c r="G85" t="s">
        <v>176</v>
      </c>
      <c r="H85">
        <v>0</v>
      </c>
      <c r="K85" t="s">
        <v>89</v>
      </c>
      <c r="L85" t="s">
        <v>90</v>
      </c>
      <c r="M85" t="s">
        <v>138</v>
      </c>
      <c r="N85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Checklist|0|||tbAtivos|tbAtivosCampos|Descrição Aux|Aplicação</v>
      </c>
      <c r="P85" t="str">
        <f>INDEX(sysTables[[#All],[Tipo Tabela]],MATCH(sysTableFields[[#This Row],[Table]],sysTables[Nome],0))</f>
        <v>Aplicação</v>
      </c>
    </row>
    <row r="86" spans="1:16" hidden="1" x14ac:dyDescent="0.4">
      <c r="A86" t="str">
        <f>CONCATENATE(sysTableFields[[#This Row],[Table]],"|",sysTableFields[[#This Row],[Nome]])</f>
        <v>tbEstrategias|Nome</v>
      </c>
      <c r="B86">
        <f>ROW()</f>
        <v>86</v>
      </c>
      <c r="C86" t="s">
        <v>99</v>
      </c>
      <c r="D86" t="s">
        <v>68</v>
      </c>
      <c r="E86" t="str">
        <f>CONCATENATE(sysTableFields[[#This Row],[Table]],"|",sysTableFields[[#This Row],[Nome]])</f>
        <v>tbEstrategias|Nome</v>
      </c>
      <c r="F86" s="2" t="e">
        <f t="array" aca="1" ref="F86" ca="1">CONCATENATE( ConverteParaNomeSQL(sysTableFields[[#This Row],[Table]]), "|",ConverteParaNomeSQL(sysTableFields[[#This Row],[Nome]]))</f>
        <v>#NAME?</v>
      </c>
      <c r="G86" t="s">
        <v>160</v>
      </c>
      <c r="H86">
        <v>1</v>
      </c>
      <c r="N8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Text|1||||||Aplicação</v>
      </c>
      <c r="P86" t="str">
        <f>INDEX(sysTables[[#All],[Tipo Tabela]],MATCH(sysTableFields[[#This Row],[Table]],sysTables[Nome],0))</f>
        <v>Aplicação</v>
      </c>
    </row>
    <row r="87" spans="1:16" hidden="1" x14ac:dyDescent="0.4">
      <c r="A87" s="6" t="str">
        <f>CONCATENATE(sysTableFields[[#This Row],[Table]],"|",sysTableFields[[#This Row],[Nome]])</f>
        <v>tbEstrategias|Powerpoint</v>
      </c>
      <c r="B87" s="6">
        <f>ROW()</f>
        <v>87</v>
      </c>
      <c r="C87" t="s">
        <v>99</v>
      </c>
      <c r="D87" t="s">
        <v>231</v>
      </c>
      <c r="E87" t="str">
        <f>CONCATENATE(sysTableFields[[#This Row],[Table]],"|",sysTableFields[[#This Row],[Nome]])</f>
        <v>tbEstrategias|Powerpoint</v>
      </c>
      <c r="F87" s="38" t="e">
        <f t="array" aca="1" ref="F87" ca="1">CONCATENATE( ConverteParaNomeSQL(sysTableFields[[#This Row],[Table]]), "|",ConverteParaNomeSQL(sysTableFields[[#This Row],[Nome]]))</f>
        <v>#NAME?</v>
      </c>
      <c r="G87" t="s">
        <v>160</v>
      </c>
      <c r="H87">
        <v>0</v>
      </c>
      <c r="N87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Text|0||||||Aplicação</v>
      </c>
      <c r="P87" t="s">
        <v>78</v>
      </c>
    </row>
    <row r="88" spans="1:16" hidden="1" x14ac:dyDescent="0.4">
      <c r="A88" t="str">
        <f>CONCATENATE(sysTableFields[[#This Row],[Table]],"|",sysTableFields[[#This Row],[Nome]])</f>
        <v>tbEstrategias|Motivação</v>
      </c>
      <c r="B88">
        <f>ROW()</f>
        <v>88</v>
      </c>
      <c r="C88" t="s">
        <v>99</v>
      </c>
      <c r="D88" t="s">
        <v>232</v>
      </c>
      <c r="E88" t="str">
        <f>CONCATENATE(sysTableFields[[#This Row],[Table]],"|",sysTableFields[[#This Row],[Nome]])</f>
        <v>tbEstrategias|Motivação</v>
      </c>
      <c r="F88" s="2" t="e">
        <f t="array" aca="1" ref="F88" ca="1">CONCATENATE( ConverteParaNomeSQL(sysTableFields[[#This Row],[Table]]), "|",ConverteParaNomeSQL(sysTableFields[[#This Row],[Nome]]))</f>
        <v>#NAME?</v>
      </c>
      <c r="G88" t="s">
        <v>167</v>
      </c>
      <c r="H88">
        <v>1</v>
      </c>
      <c r="I88">
        <v>2000</v>
      </c>
      <c r="N88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Memo|1||2000||||Aplicação</v>
      </c>
      <c r="P88" t="str">
        <f>INDEX(sysTables[[#All],[Tipo Tabela]],MATCH(sysTableFields[[#This Row],[Table]],sysTables[Nome],0))</f>
        <v>Aplicação</v>
      </c>
    </row>
    <row r="89" spans="1:16" hidden="1" x14ac:dyDescent="0.4">
      <c r="A89" t="str">
        <f>CONCATENATE(sysTableFields[[#This Row],[Table]],"|",sysTableFields[[#This Row],[Nome]])</f>
        <v>tbEstrategias|Entrada</v>
      </c>
      <c r="B89">
        <f>ROW()</f>
        <v>89</v>
      </c>
      <c r="C89" t="s">
        <v>99</v>
      </c>
      <c r="D89" t="s">
        <v>233</v>
      </c>
      <c r="E89" t="str">
        <f>CONCATENATE(sysTableFields[[#This Row],[Table]],"|",sysTableFields[[#This Row],[Nome]])</f>
        <v>tbEstrategias|Entrada</v>
      </c>
      <c r="F89" s="2" t="e">
        <f t="array" aca="1" ref="F89" ca="1">CONCATENATE( ConverteParaNomeSQL(sysTableFields[[#This Row],[Table]]), "|",ConverteParaNomeSQL(sysTableFields[[#This Row],[Nome]]))</f>
        <v>#NAME?</v>
      </c>
      <c r="G89" t="s">
        <v>167</v>
      </c>
      <c r="H89">
        <v>1</v>
      </c>
      <c r="I89">
        <v>2000</v>
      </c>
      <c r="N89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Memo|1||2000||||Aplicação</v>
      </c>
      <c r="P89" t="str">
        <f>INDEX(sysTables[[#All],[Tipo Tabela]],MATCH(sysTableFields[[#This Row],[Table]],sysTables[Nome],0))</f>
        <v>Aplicação</v>
      </c>
    </row>
    <row r="90" spans="1:16" hidden="1" x14ac:dyDescent="0.4">
      <c r="A90" t="str">
        <f>CONCATENATE(sysTableFields[[#This Row],[Table]],"|",sysTableFields[[#This Row],[Nome]])</f>
        <v>tbEstrategias|Saída</v>
      </c>
      <c r="B90">
        <f>ROW()</f>
        <v>90</v>
      </c>
      <c r="C90" t="s">
        <v>99</v>
      </c>
      <c r="D90" t="s">
        <v>234</v>
      </c>
      <c r="E90" t="str">
        <f>CONCATENATE(sysTableFields[[#This Row],[Table]],"|",sysTableFields[[#This Row],[Nome]])</f>
        <v>tbEstrategias|Saída</v>
      </c>
      <c r="F90" s="2" t="e">
        <f t="array" aca="1" ref="F90" ca="1">CONCATENATE( ConverteParaNomeSQL(sysTableFields[[#This Row],[Table]]), "|",ConverteParaNomeSQL(sysTableFields[[#This Row],[Nome]]))</f>
        <v>#NAME?</v>
      </c>
      <c r="G90" t="s">
        <v>167</v>
      </c>
      <c r="H90">
        <v>1</v>
      </c>
      <c r="I90">
        <v>2000</v>
      </c>
      <c r="N90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Memo|1||2000||||Aplicação</v>
      </c>
      <c r="P90" t="str">
        <f>INDEX(sysTables[[#All],[Tipo Tabela]],MATCH(sysTableFields[[#This Row],[Table]],sysTables[Nome],0))</f>
        <v>Aplicação</v>
      </c>
    </row>
    <row r="91" spans="1:16" hidden="1" x14ac:dyDescent="0.4">
      <c r="A91" t="str">
        <f>CONCATENATE(sysTableFields[[#This Row],[Table]],"|",sysTableFields[[#This Row],[Nome]])</f>
        <v>tbEstrategias|Stop</v>
      </c>
      <c r="B91">
        <f>ROW()</f>
        <v>91</v>
      </c>
      <c r="C91" t="s">
        <v>99</v>
      </c>
      <c r="D91" t="s">
        <v>235</v>
      </c>
      <c r="E91" t="str">
        <f>CONCATENATE(sysTableFields[[#This Row],[Table]],"|",sysTableFields[[#This Row],[Nome]])</f>
        <v>tbEstrategias|Stop</v>
      </c>
      <c r="F91" s="2" t="e">
        <f t="array" aca="1" ref="F91" ca="1">CONCATENATE( ConverteParaNomeSQL(sysTableFields[[#This Row],[Table]]), "|",ConverteParaNomeSQL(sysTableFields[[#This Row],[Nome]]))</f>
        <v>#NAME?</v>
      </c>
      <c r="G91" t="s">
        <v>167</v>
      </c>
      <c r="H91">
        <v>1</v>
      </c>
      <c r="I91">
        <v>2000</v>
      </c>
      <c r="N91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Memo|1||2000||||Aplicação</v>
      </c>
      <c r="P91" t="str">
        <f>INDEX(sysTables[[#All],[Tipo Tabela]],MATCH(sysTableFields[[#This Row],[Table]],sysTables[Nome],0))</f>
        <v>Aplicação</v>
      </c>
    </row>
    <row r="92" spans="1:16" hidden="1" x14ac:dyDescent="0.4">
      <c r="A92" t="str">
        <f>CONCATENATE(sysTableFields[[#This Row],[Table]],"|",sysTableFields[[#This Row],[Nome]])</f>
        <v>tbEstrategias|Trailing Stop</v>
      </c>
      <c r="B92">
        <f>ROW()</f>
        <v>92</v>
      </c>
      <c r="C92" t="s">
        <v>99</v>
      </c>
      <c r="D92" t="s">
        <v>236</v>
      </c>
      <c r="E92" t="str">
        <f>CONCATENATE(sysTableFields[[#This Row],[Table]],"|",sysTableFields[[#This Row],[Nome]])</f>
        <v>tbEstrategias|Trailing Stop</v>
      </c>
      <c r="F92" s="2" t="e">
        <f t="array" aca="1" ref="F92" ca="1">CONCATENATE( ConverteParaNomeSQL(sysTableFields[[#This Row],[Table]]), "|",ConverteParaNomeSQL(sysTableFields[[#This Row],[Nome]]))</f>
        <v>#NAME?</v>
      </c>
      <c r="G92" t="s">
        <v>167</v>
      </c>
      <c r="H92">
        <v>1</v>
      </c>
      <c r="I92">
        <v>2000</v>
      </c>
      <c r="N92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Memo|1||2000||||Aplicação</v>
      </c>
      <c r="P92" t="str">
        <f>INDEX(sysTables[[#All],[Tipo Tabela]],MATCH(sysTableFields[[#This Row],[Table]],sysTables[Nome],0))</f>
        <v>Aplicação</v>
      </c>
    </row>
    <row r="93" spans="1:16" hidden="1" x14ac:dyDescent="0.4">
      <c r="A93" s="6" t="str">
        <f>CONCATENATE(sysTableFields[[#This Row],[Table]],"|",sysTableFields[[#This Row],[Nome]])</f>
        <v>tbEstrategias|Parciais</v>
      </c>
      <c r="B93" s="6">
        <f>ROW()</f>
        <v>93</v>
      </c>
      <c r="C93" t="s">
        <v>99</v>
      </c>
      <c r="D93" t="s">
        <v>237</v>
      </c>
      <c r="E93" s="6" t="str">
        <f>CONCATENATE(sysTableFields[[#This Row],[Table]],"|",sysTableFields[[#This Row],[Nome]])</f>
        <v>tbEstrategias|Parciais</v>
      </c>
      <c r="F93" s="38" t="e">
        <f t="array" aca="1" ref="F93" ca="1">CONCATENATE( ConverteParaNomeSQL(sysTableFields[[#This Row],[Table]]), "|",ConverteParaNomeSQL(sysTableFields[[#This Row],[Nome]]))</f>
        <v>#NAME?</v>
      </c>
      <c r="G93" t="s">
        <v>167</v>
      </c>
      <c r="H93">
        <v>1</v>
      </c>
      <c r="I93">
        <v>2000</v>
      </c>
      <c r="N93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Memo|1||2000||||Aplicação</v>
      </c>
      <c r="P93" t="s">
        <v>78</v>
      </c>
    </row>
    <row r="94" spans="1:16" hidden="1" x14ac:dyDescent="0.4">
      <c r="A94" s="6" t="str">
        <f>CONCATENATE(sysTableFields[[#This Row],[Table]],"|",sysTableFields[[#This Row],[Nome]])</f>
        <v>tbEstrategias|Motivação Entrada</v>
      </c>
      <c r="B94" s="6">
        <f>ROW()</f>
        <v>94</v>
      </c>
      <c r="C94" t="s">
        <v>99</v>
      </c>
      <c r="D94" t="s">
        <v>197</v>
      </c>
      <c r="E94" t="str">
        <f>CONCATENATE(sysTableFields[[#This Row],[Table]],"|",sysTableFields[[#This Row],[Nome]])</f>
        <v>tbEstrategias|Motivação Entrada</v>
      </c>
      <c r="F94" s="2" t="e">
        <f t="array" aca="1" ref="F94" ca="1">CONCATENATE( ConverteParaNomeSQL(sysTableFields[[#This Row],[Table]]), "|",ConverteParaNomeSQL(sysTableFields[[#This Row],[Nome]]))</f>
        <v>#NAME?</v>
      </c>
      <c r="G94" t="s">
        <v>167</v>
      </c>
      <c r="H94">
        <v>0</v>
      </c>
      <c r="I94">
        <v>250</v>
      </c>
      <c r="N94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Memo|0||250||||Aplicação</v>
      </c>
      <c r="P94" t="str">
        <f>INDEX(sysTables[[#All],[Tipo Tabela]],MATCH(sysTableFields[[#This Row],[Table]],sysTables[Nome],0))</f>
        <v>Aplicação</v>
      </c>
    </row>
    <row r="95" spans="1:16" hidden="1" x14ac:dyDescent="0.4">
      <c r="A95" s="6" t="str">
        <f>CONCATENATE(sysTableFields[[#This Row],[Table]],"|",sysTableFields[[#This Row],[Nome]])</f>
        <v>tbEstrategias|Motivação Saída</v>
      </c>
      <c r="B95" s="6">
        <f>ROW()</f>
        <v>95</v>
      </c>
      <c r="C95" t="s">
        <v>99</v>
      </c>
      <c r="D95" t="s">
        <v>198</v>
      </c>
      <c r="E95" t="str">
        <f>CONCATENATE(sysTableFields[[#This Row],[Table]],"|",sysTableFields[[#This Row],[Nome]])</f>
        <v>tbEstrategias|Motivação Saída</v>
      </c>
      <c r="F95" s="2" t="e">
        <f t="array" aca="1" ref="F95" ca="1">CONCATENATE( ConverteParaNomeSQL(sysTableFields[[#This Row],[Table]]), "|",ConverteParaNomeSQL(sysTableFields[[#This Row],[Nome]]))</f>
        <v>#NAME?</v>
      </c>
      <c r="G95" t="s">
        <v>167</v>
      </c>
      <c r="H95">
        <v>0</v>
      </c>
      <c r="I95">
        <v>250</v>
      </c>
      <c r="N95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Memo|0||250||||Aplicação</v>
      </c>
      <c r="P95" t="str">
        <f>INDEX(sysTables[[#All],[Tipo Tabela]],MATCH(sysTableFields[[#This Row],[Table]],sysTables[Nome],0))</f>
        <v>Aplicação</v>
      </c>
    </row>
    <row r="96" spans="1:16" hidden="1" x14ac:dyDescent="0.4">
      <c r="A96" t="str">
        <f>CONCATENATE(sysTableFields[[#This Row],[Table]],"|",sysTableFields[[#This Row],[Nome]])</f>
        <v>tbEstrategias|Deleted</v>
      </c>
      <c r="B96">
        <f>ROW()</f>
        <v>96</v>
      </c>
      <c r="C96" t="s">
        <v>99</v>
      </c>
      <c r="D96" t="s">
        <v>152</v>
      </c>
      <c r="E96" t="str">
        <f>CONCATENATE(sysTableFields[[#This Row],[Table]],"|",sysTableFields[[#This Row],[Nome]])</f>
        <v>tbEstrategias|Deleted</v>
      </c>
      <c r="F96" s="2" t="e">
        <f t="array" aca="1" ref="F96" ca="1">CONCATENATE( ConverteParaNomeSQL(sysTableFields[[#This Row],[Table]]), "|",ConverteParaNomeSQL(sysTableFields[[#This Row],[Nome]]))</f>
        <v>#NAME?</v>
      </c>
      <c r="G96" t="s">
        <v>153</v>
      </c>
      <c r="N9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Boolean|||||||Aplicação</v>
      </c>
      <c r="P96" t="str">
        <f>INDEX(sysTables[[#All],[Tipo Tabela]],MATCH(sysTableFields[[#This Row],[Table]],sysTables[Nome],0))</f>
        <v>Aplicação</v>
      </c>
    </row>
    <row r="97" spans="1:16" hidden="1" x14ac:dyDescent="0.4">
      <c r="A97" t="str">
        <f>CONCATENATE(sysTableFields[[#This Row],[Table]],"|",sysTableFields[[#This Row],[Nome]])</f>
        <v>tbEstrategias|Editado</v>
      </c>
      <c r="B97">
        <f>ROW()</f>
        <v>97</v>
      </c>
      <c r="C97" t="s">
        <v>99</v>
      </c>
      <c r="D97" t="s">
        <v>154</v>
      </c>
      <c r="E97" t="str">
        <f>CONCATENATE(sysTableFields[[#This Row],[Table]],"|",sysTableFields[[#This Row],[Nome]])</f>
        <v>tbEstrategias|Editado</v>
      </c>
      <c r="F97" s="2" t="e">
        <f t="array" aca="1" ref="F97" ca="1">CONCATENATE( ConverteParaNomeSQL(sysTableFields[[#This Row],[Table]]), "|",ConverteParaNomeSQL(sysTableFields[[#This Row],[Nome]]))</f>
        <v>#NAME?</v>
      </c>
      <c r="G97" t="s">
        <v>155</v>
      </c>
      <c r="H97">
        <v>0</v>
      </c>
      <c r="I97">
        <v>10</v>
      </c>
      <c r="J97" t="s">
        <v>156</v>
      </c>
      <c r="N97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Date|0|DD/MM/YYYY|10||||Aplicação</v>
      </c>
      <c r="P97" t="str">
        <f>INDEX(sysTables[[#All],[Tipo Tabela]],MATCH(sysTableFields[[#This Row],[Table]],sysTables[Nome],0))</f>
        <v>Aplicação</v>
      </c>
    </row>
    <row r="98" spans="1:16" hidden="1" x14ac:dyDescent="0.4">
      <c r="A98" s="6" t="str">
        <f>CONCATENATE(sysTableFields[[#This Row],[Table]],"|",sysTableFields[[#This Row],[Nome]])</f>
        <v>tbExtrato|#IdDeposito</v>
      </c>
      <c r="B98" s="6">
        <f>ROW()</f>
        <v>98</v>
      </c>
      <c r="C98" t="s">
        <v>103</v>
      </c>
      <c r="D98" t="s">
        <v>5</v>
      </c>
      <c r="E98" t="str">
        <f>CONCATENATE(sysTableFields[[#This Row],[Table]],"|",sysTableFields[[#This Row],[Nome]])</f>
        <v>tbExtrato|#IdDeposito</v>
      </c>
      <c r="F98" s="2" t="e">
        <f t="array" aca="1" ref="F98" ca="1">CONCATENATE( ConverteParaNomeSQL(sysTableFields[[#This Row],[Table]]), "|",ConverteParaNomeSQL(sysTableFields[[#This Row],[Nome]]))</f>
        <v>#NAME?</v>
      </c>
      <c r="G98" t="s">
        <v>158</v>
      </c>
      <c r="N98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Id|||||||Aplicação</v>
      </c>
      <c r="P98" t="s">
        <v>78</v>
      </c>
    </row>
    <row r="99" spans="1:16" hidden="1" x14ac:dyDescent="0.4">
      <c r="A99" s="6" t="str">
        <f>CONCATENATE(sysTableFields[[#This Row],[Table]],"|",sysTableFields[[#This Row],[Nome]])</f>
        <v>tbExtrato|Data</v>
      </c>
      <c r="B99" s="6">
        <f>ROW()</f>
        <v>99</v>
      </c>
      <c r="C99" t="s">
        <v>103</v>
      </c>
      <c r="D99" t="s">
        <v>4</v>
      </c>
      <c r="E99" t="str">
        <f>CONCATENATE(sysTableFields[[#This Row],[Table]],"|",sysTableFields[[#This Row],[Nome]])</f>
        <v>tbExtrato|Data</v>
      </c>
      <c r="F99" s="2" t="e">
        <f t="array" aca="1" ref="F99" ca="1">CONCATENATE( ConverteParaNomeSQL(sysTableFields[[#This Row],[Table]]), "|",ConverteParaNomeSQL(sysTableFields[[#This Row],[Nome]]))</f>
        <v>#NAME?</v>
      </c>
      <c r="G99" t="s">
        <v>155</v>
      </c>
      <c r="H99">
        <v>1</v>
      </c>
      <c r="I99">
        <v>10</v>
      </c>
      <c r="J99" t="s">
        <v>156</v>
      </c>
      <c r="N99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Date|1|DD/MM/YYYY|10||||Aplicação</v>
      </c>
      <c r="P99" t="s">
        <v>78</v>
      </c>
    </row>
    <row r="100" spans="1:16" hidden="1" x14ac:dyDescent="0.4">
      <c r="A100" s="6" t="str">
        <f>CONCATENATE(sysTableFields[[#This Row],[Table]],"|",sysTableFields[[#This Row],[Nome]])</f>
        <v>tbExtrato|Ano</v>
      </c>
      <c r="B100" s="6">
        <f>ROW()</f>
        <v>100</v>
      </c>
      <c r="C100" t="s">
        <v>103</v>
      </c>
      <c r="D100" t="s">
        <v>7</v>
      </c>
      <c r="E100" t="str">
        <f>CONCATENATE(sysTableFields[[#This Row],[Table]],"|",sysTableFields[[#This Row],[Nome]])</f>
        <v>tbExtrato|Ano</v>
      </c>
      <c r="F100" s="2" t="e">
        <f t="array" aca="1" ref="F100" ca="1">CONCATENATE( ConverteParaNomeSQL(sysTableFields[[#This Row],[Table]]), "|",ConverteParaNomeSQL(sysTableFields[[#This Row],[Nome]]))</f>
        <v>#NAME?</v>
      </c>
      <c r="G100" t="s">
        <v>187</v>
      </c>
      <c r="N100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Calculado|||||||Aplicação</v>
      </c>
      <c r="P100" t="s">
        <v>78</v>
      </c>
    </row>
    <row r="101" spans="1:16" hidden="1" x14ac:dyDescent="0.4">
      <c r="A101" s="6" t="str">
        <f>CONCATENATE(sysTableFields[[#This Row],[Table]],"|",sysTableFields[[#This Row],[Nome]])</f>
        <v>tbExtrato|Mês</v>
      </c>
      <c r="B101" s="6">
        <f>ROW()</f>
        <v>101</v>
      </c>
      <c r="C101" t="s">
        <v>103</v>
      </c>
      <c r="D101" t="s">
        <v>8</v>
      </c>
      <c r="E101" t="str">
        <f>CONCATENATE(sysTableFields[[#This Row],[Table]],"|",sysTableFields[[#This Row],[Nome]])</f>
        <v>tbExtrato|Mês</v>
      </c>
      <c r="F101" s="2" t="e">
        <f t="array" aca="1" ref="F101" ca="1">CONCATENATE( ConverteParaNomeSQL(sysTableFields[[#This Row],[Table]]), "|",ConverteParaNomeSQL(sysTableFields[[#This Row],[Nome]]))</f>
        <v>#NAME?</v>
      </c>
      <c r="G101" t="s">
        <v>187</v>
      </c>
      <c r="N101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Calculado|||||||Aplicação</v>
      </c>
      <c r="P101" t="s">
        <v>78</v>
      </c>
    </row>
    <row r="102" spans="1:16" hidden="1" x14ac:dyDescent="0.4">
      <c r="A102" s="6" t="str">
        <f>CONCATENATE(sysTableFields[[#This Row],[Table]],"|",sysTableFields[[#This Row],[Nome]])</f>
        <v>tbExtrato|Mês Nome</v>
      </c>
      <c r="B102" s="6">
        <f>ROW()</f>
        <v>102</v>
      </c>
      <c r="C102" t="s">
        <v>103</v>
      </c>
      <c r="D102" t="s">
        <v>9</v>
      </c>
      <c r="E102" t="str">
        <f>CONCATENATE(sysTableFields[[#This Row],[Table]],"|",sysTableFields[[#This Row],[Nome]])</f>
        <v>tbExtrato|Mês Nome</v>
      </c>
      <c r="F102" s="2" t="e">
        <f t="array" aca="1" ref="F102" ca="1">CONCATENATE( ConverteParaNomeSQL(sysTableFields[[#This Row],[Table]]), "|",ConverteParaNomeSQL(sysTableFields[[#This Row],[Nome]]))</f>
        <v>#NAME?</v>
      </c>
      <c r="G102" t="s">
        <v>187</v>
      </c>
      <c r="N102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Calculado|||||||Aplicação</v>
      </c>
      <c r="P102" t="s">
        <v>78</v>
      </c>
    </row>
    <row r="103" spans="1:16" hidden="1" x14ac:dyDescent="0.4">
      <c r="A103" s="6" t="str">
        <f>CONCATENATE(sysTableFields[[#This Row],[Table]],"|",sysTableFields[[#This Row],[Nome]])</f>
        <v>tbExtrato|Corretora</v>
      </c>
      <c r="B103" s="6">
        <f>ROW()</f>
        <v>103</v>
      </c>
      <c r="C103" t="s">
        <v>103</v>
      </c>
      <c r="D103" t="s">
        <v>10</v>
      </c>
      <c r="E103" t="str">
        <f>CONCATENATE(sysTableFields[[#This Row],[Table]],"|",sysTableFields[[#This Row],[Nome]])</f>
        <v>tbExtrato|Corretora</v>
      </c>
      <c r="F103" s="2" t="e">
        <f t="array" aca="1" ref="F103" ca="1">CONCATENATE( ConverteParaNomeSQL(sysTableFields[[#This Row],[Table]]), "|",ConverteParaNomeSQL(sysTableFields[[#This Row],[Nome]]))</f>
        <v>#NAME?</v>
      </c>
      <c r="G103" t="s">
        <v>137</v>
      </c>
      <c r="H103">
        <v>1</v>
      </c>
      <c r="K103" t="s">
        <v>97</v>
      </c>
      <c r="L103" t="s">
        <v>98</v>
      </c>
      <c r="M103" t="s">
        <v>68</v>
      </c>
      <c r="N103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Combo|1|||tbCorretoras|tbCorretorasCampos|Nome|Aplicação</v>
      </c>
      <c r="P103" t="s">
        <v>78</v>
      </c>
    </row>
    <row r="104" spans="1:16" hidden="1" x14ac:dyDescent="0.4">
      <c r="A104" s="6" t="str">
        <f>CONCATENATE(sysTableFields[[#This Row],[Table]],"|",sysTableFields[[#This Row],[Nome]])</f>
        <v>tbExtrato|Crédito/Débito</v>
      </c>
      <c r="B104" s="6">
        <f>ROW()</f>
        <v>104</v>
      </c>
      <c r="C104" t="s">
        <v>103</v>
      </c>
      <c r="D104" t="s">
        <v>11</v>
      </c>
      <c r="E104" t="str">
        <f>CONCATENATE(sysTableFields[[#This Row],[Table]],"|",sysTableFields[[#This Row],[Nome]])</f>
        <v>tbExtrato|Crédito/Débito</v>
      </c>
      <c r="F104" s="2" t="e">
        <f t="array" aca="1" ref="F104" ca="1">CONCATENATE( ConverteParaNomeSQL(sysTableFields[[#This Row],[Table]]), "|",ConverteParaNomeSQL(sysTableFields[[#This Row],[Nome]]))</f>
        <v>#NAME?</v>
      </c>
      <c r="G104" t="s">
        <v>169</v>
      </c>
      <c r="N104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Lista|||||||Aplicação</v>
      </c>
      <c r="O104" t="s">
        <v>238</v>
      </c>
      <c r="P104" t="s">
        <v>78</v>
      </c>
    </row>
    <row r="105" spans="1:16" hidden="1" x14ac:dyDescent="0.4">
      <c r="A105" s="6" t="str">
        <f>CONCATENATE(sysTableFields[[#This Row],[Table]],"|",sysTableFields[[#This Row],[Nome]])</f>
        <v>tbExtrato|Descrição</v>
      </c>
      <c r="B105" s="6">
        <f>ROW()</f>
        <v>105</v>
      </c>
      <c r="C105" t="s">
        <v>103</v>
      </c>
      <c r="D105" t="s">
        <v>12</v>
      </c>
      <c r="E105" t="str">
        <f>CONCATENATE(sysTableFields[[#This Row],[Table]],"|",sysTableFields[[#This Row],[Nome]])</f>
        <v>tbExtrato|Descrição</v>
      </c>
      <c r="F105" s="2" t="e">
        <f t="array" aca="1" ref="F105" ca="1">CONCATENATE( ConverteParaNomeSQL(sysTableFields[[#This Row],[Table]]), "|",ConverteParaNomeSQL(sysTableFields[[#This Row],[Nome]]))</f>
        <v>#NAME?</v>
      </c>
      <c r="G105" t="s">
        <v>167</v>
      </c>
      <c r="N105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Memo|||||||Aplicação</v>
      </c>
      <c r="P105" t="s">
        <v>78</v>
      </c>
    </row>
    <row r="106" spans="1:16" hidden="1" x14ac:dyDescent="0.4">
      <c r="A106" s="6" t="str">
        <f>CONCATENATE(sysTableFields[[#This Row],[Table]],"|",sysTableFields[[#This Row],[Nome]])</f>
        <v>tbExtrato|Nota de corretagem</v>
      </c>
      <c r="B106" s="6">
        <f>ROW()</f>
        <v>106</v>
      </c>
      <c r="C106" t="s">
        <v>103</v>
      </c>
      <c r="D106" t="s">
        <v>13</v>
      </c>
      <c r="E106" t="str">
        <f>CONCATENATE(sysTableFields[[#This Row],[Table]],"|",sysTableFields[[#This Row],[Nome]])</f>
        <v>tbExtrato|Nota de corretagem</v>
      </c>
      <c r="F106" s="2" t="e">
        <f t="array" aca="1" ref="F106" ca="1">CONCATENATE( ConverteParaNomeSQL(sysTableFields[[#This Row],[Table]]), "|",ConverteParaNomeSQL(sysTableFields[[#This Row],[Nome]]))</f>
        <v>#NAME?</v>
      </c>
      <c r="G106" t="s">
        <v>160</v>
      </c>
      <c r="N106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Text|||||||Aplicação</v>
      </c>
      <c r="P106" t="s">
        <v>78</v>
      </c>
    </row>
    <row r="107" spans="1:16" hidden="1" x14ac:dyDescent="0.4">
      <c r="A107" s="6" t="str">
        <f>CONCATENATE(sysTableFields[[#This Row],[Table]],"|",sysTableFields[[#This Row],[Nome]])</f>
        <v>tbExtrato|Valor</v>
      </c>
      <c r="B107" s="6">
        <f>ROW()</f>
        <v>107</v>
      </c>
      <c r="C107" t="s">
        <v>103</v>
      </c>
      <c r="D107" t="s">
        <v>14</v>
      </c>
      <c r="E107" t="str">
        <f>CONCATENATE(sysTableFields[[#This Row],[Table]],"|",sysTableFields[[#This Row],[Nome]])</f>
        <v>tbExtrato|Valor</v>
      </c>
      <c r="F107" s="2" t="e">
        <f t="array" aca="1" ref="F107" ca="1">CONCATENATE( ConverteParaNomeSQL(sysTableFields[[#This Row],[Table]]), "|",ConverteParaNomeSQL(sysTableFields[[#This Row],[Nome]]))</f>
        <v>#NAME?</v>
      </c>
      <c r="G107" t="s">
        <v>149</v>
      </c>
      <c r="H107">
        <v>1</v>
      </c>
      <c r="J107" t="s">
        <v>162</v>
      </c>
      <c r="N107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Value|1|#,##0.000|||||Aplicação</v>
      </c>
      <c r="P107" t="s">
        <v>78</v>
      </c>
    </row>
    <row r="108" spans="1:16" hidden="1" x14ac:dyDescent="0.4">
      <c r="A108" s="6" t="str">
        <f>CONCATENATE(sysTableFields[[#This Row],[Table]],"|",sysTableFields[[#This Row],[Nome]])</f>
        <v>tbExtrato|Saldo</v>
      </c>
      <c r="B108" s="6">
        <f>ROW()</f>
        <v>108</v>
      </c>
      <c r="C108" t="s">
        <v>103</v>
      </c>
      <c r="D108" t="s">
        <v>15</v>
      </c>
      <c r="E108" t="str">
        <f>CONCATENATE(sysTableFields[[#This Row],[Table]],"|",sysTableFields[[#This Row],[Nome]])</f>
        <v>tbExtrato|Saldo</v>
      </c>
      <c r="F108" s="2" t="e">
        <f t="array" aca="1" ref="F108" ca="1">CONCATENATE( ConverteParaNomeSQL(sysTableFields[[#This Row],[Table]]), "|",ConverteParaNomeSQL(sysTableFields[[#This Row],[Nome]]))</f>
        <v>#NAME?</v>
      </c>
      <c r="G108" t="s">
        <v>187</v>
      </c>
      <c r="N108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Calculado|||||||Aplicação</v>
      </c>
      <c r="P108" t="s">
        <v>78</v>
      </c>
    </row>
    <row r="109" spans="1:16" hidden="1" x14ac:dyDescent="0.4">
      <c r="A109" s="6" t="str">
        <f>CONCATENATE(sysTableFields[[#This Row],[Table]],"|",sysTableFields[[#This Row],[Nome]])</f>
        <v>tbImportarCSV|#IdImportação</v>
      </c>
      <c r="B109" s="6">
        <f>ROW()</f>
        <v>109</v>
      </c>
      <c r="C109" t="s">
        <v>105</v>
      </c>
      <c r="D109" t="s">
        <v>239</v>
      </c>
      <c r="E109" t="str">
        <f>CONCATENATE(sysTableFields[[#This Row],[Table]],"|",sysTableFields[[#This Row],[Nome]])</f>
        <v>tbImportarCSV|#IdImportação</v>
      </c>
      <c r="F109" s="2" t="e">
        <f t="array" aca="1" ref="F109" ca="1">CONCATENATE( ConverteParaNomeSQL(sysTableFields[[#This Row],[Table]]), "|",ConverteParaNomeSQL(sysTableFields[[#This Row],[Nome]]))</f>
        <v>#NAME?</v>
      </c>
      <c r="G109" t="s">
        <v>158</v>
      </c>
      <c r="N109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Id|||||||Aplicação</v>
      </c>
      <c r="P109" t="s">
        <v>78</v>
      </c>
    </row>
    <row r="110" spans="1:16" hidden="1" x14ac:dyDescent="0.4">
      <c r="A110" s="6" t="str">
        <f>CONCATENATE(sysTableFields[[#This Row],[Table]],"|",sysTableFields[[#This Row],[Nome]])</f>
        <v>tbImportarCSV|Data</v>
      </c>
      <c r="B110" s="6">
        <f>ROW()</f>
        <v>110</v>
      </c>
      <c r="C110" t="s">
        <v>105</v>
      </c>
      <c r="D110" t="s">
        <v>4</v>
      </c>
      <c r="E110" t="str">
        <f>CONCATENATE(sysTableFields[[#This Row],[Table]],"|",sysTableFields[[#This Row],[Nome]])</f>
        <v>tbImportarCSV|Data</v>
      </c>
      <c r="F110" s="2" t="e">
        <f t="array" aca="1" ref="F110" ca="1">CONCATENATE( ConverteParaNomeSQL(sysTableFields[[#This Row],[Table]]), "|",ConverteParaNomeSQL(sysTableFields[[#This Row],[Nome]]))</f>
        <v>#NAME?</v>
      </c>
      <c r="G110" t="s">
        <v>155</v>
      </c>
      <c r="H110">
        <v>1</v>
      </c>
      <c r="I110">
        <v>10</v>
      </c>
      <c r="J110" t="s">
        <v>156</v>
      </c>
      <c r="N110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Date|1|DD/MM/YYYY|10||||Aplicação</v>
      </c>
      <c r="P110" t="s">
        <v>78</v>
      </c>
    </row>
    <row r="111" spans="1:16" hidden="1" x14ac:dyDescent="0.4">
      <c r="A111" s="6" t="str">
        <f>CONCATENATE(sysTableFields[[#This Row],[Table]],"|",sysTableFields[[#This Row],[Nome]])</f>
        <v>tbImportarCSV|Hora</v>
      </c>
      <c r="B111" s="6">
        <f>ROW()</f>
        <v>111</v>
      </c>
      <c r="C111" t="s">
        <v>105</v>
      </c>
      <c r="D111" t="s">
        <v>240</v>
      </c>
      <c r="E111" t="str">
        <f>CONCATENATE(sysTableFields[[#This Row],[Table]],"|",sysTableFields[[#This Row],[Nome]])</f>
        <v>tbImportarCSV|Hora</v>
      </c>
      <c r="F111" s="2" t="e">
        <f t="array" aca="1" ref="F111" ca="1">CONCATENATE( ConverteParaNomeSQL(sysTableFields[[#This Row],[Table]]), "|",ConverteParaNomeSQL(sysTableFields[[#This Row],[Nome]]))</f>
        <v>#NAME?</v>
      </c>
      <c r="G111" t="s">
        <v>241</v>
      </c>
      <c r="H111">
        <v>1</v>
      </c>
      <c r="I111">
        <v>8</v>
      </c>
      <c r="J111" t="s">
        <v>242</v>
      </c>
      <c r="N111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Time|1|HH:mm:ss|8||||Aplicação</v>
      </c>
      <c r="P111" t="s">
        <v>78</v>
      </c>
    </row>
    <row r="112" spans="1:16" hidden="1" x14ac:dyDescent="0.4">
      <c r="A112" s="6" t="str">
        <f>CONCATENATE(sysTableFields[[#This Row],[Table]],"|",sysTableFields[[#This Row],[Nome]])</f>
        <v>tbImportarCSV|Arquivo</v>
      </c>
      <c r="B112" s="6">
        <f>ROW()</f>
        <v>112</v>
      </c>
      <c r="C112" t="s">
        <v>105</v>
      </c>
      <c r="D112" t="s">
        <v>243</v>
      </c>
      <c r="E112" t="str">
        <f>CONCATENATE(sysTableFields[[#This Row],[Table]],"|",sysTableFields[[#This Row],[Nome]])</f>
        <v>tbImportarCSV|Arquivo</v>
      </c>
      <c r="F112" s="2" t="e">
        <f t="array" aca="1" ref="F112" ca="1">CONCATENATE( ConverteParaNomeSQL(sysTableFields[[#This Row],[Table]]), "|",ConverteParaNomeSQL(sysTableFields[[#This Row],[Nome]]))</f>
        <v>#NAME?</v>
      </c>
      <c r="G112" t="s">
        <v>160</v>
      </c>
      <c r="N112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Text|||||||Aplicação</v>
      </c>
      <c r="P112" t="s">
        <v>78</v>
      </c>
    </row>
    <row r="113" spans="1:16" hidden="1" x14ac:dyDescent="0.4">
      <c r="A113" s="6" t="str">
        <f>CONCATENATE(sysTableFields[[#This Row],[Table]],"|",sysTableFields[[#This Row],[Nome]])</f>
        <v>tbImportarCSV|Corretora</v>
      </c>
      <c r="B113" s="6">
        <f>ROW()</f>
        <v>113</v>
      </c>
      <c r="C113" t="s">
        <v>105</v>
      </c>
      <c r="D113" t="s">
        <v>10</v>
      </c>
      <c r="E113" t="str">
        <f>CONCATENATE(sysTableFields[[#This Row],[Table]],"|",sysTableFields[[#This Row],[Nome]])</f>
        <v>tbImportarCSV|Corretora</v>
      </c>
      <c r="F113" s="2" t="e">
        <f t="array" aca="1" ref="F113" ca="1">CONCATENATE( ConverteParaNomeSQL(sysTableFields[[#This Row],[Table]]), "|",ConverteParaNomeSQL(sysTableFields[[#This Row],[Nome]]))</f>
        <v>#NAME?</v>
      </c>
      <c r="G113" t="s">
        <v>137</v>
      </c>
      <c r="H113">
        <v>1</v>
      </c>
      <c r="K113" t="s">
        <v>97</v>
      </c>
      <c r="L113" t="s">
        <v>98</v>
      </c>
      <c r="M113" t="s">
        <v>68</v>
      </c>
      <c r="N113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Combo|1|||tbCorretoras|tbCorretorasCampos|Nome|Aplicação</v>
      </c>
      <c r="P113" t="s">
        <v>78</v>
      </c>
    </row>
    <row r="114" spans="1:16" hidden="1" x14ac:dyDescent="0.4">
      <c r="A114" s="6" t="str">
        <f>CONCATENATE(sysTableFields[[#This Row],[Table]],"|",sysTableFields[[#This Row],[Nome]])</f>
        <v>tbImportarCSV|Plataforma</v>
      </c>
      <c r="B114" s="6">
        <f>ROW()</f>
        <v>114</v>
      </c>
      <c r="C114" t="s">
        <v>105</v>
      </c>
      <c r="D114" t="s">
        <v>244</v>
      </c>
      <c r="E114" t="str">
        <f>CONCATENATE(sysTableFields[[#This Row],[Table]],"|",sysTableFields[[#This Row],[Nome]])</f>
        <v>tbImportarCSV|Plataforma</v>
      </c>
      <c r="F114" s="2" t="e">
        <f t="array" aca="1" ref="F114" ca="1">CONCATENATE( ConverteParaNomeSQL(sysTableFields[[#This Row],[Table]]), "|",ConverteParaNomeSQL(sysTableFields[[#This Row],[Nome]]))</f>
        <v>#NAME?</v>
      </c>
      <c r="G114" t="s">
        <v>169</v>
      </c>
      <c r="N114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Lista|||||||Aplicação</v>
      </c>
      <c r="O114" t="s">
        <v>245</v>
      </c>
      <c r="P114" t="s">
        <v>78</v>
      </c>
    </row>
    <row r="115" spans="1:16" hidden="1" x14ac:dyDescent="0.4">
      <c r="A115" s="6" t="str">
        <f>CONCATENATE(sysTableFields[[#This Row],[Table]],"|",sysTableFields[[#This Row],[Nome]])</f>
        <v>tbPlanoDeTrade|Fase</v>
      </c>
      <c r="B115" s="6">
        <f>ROW()</f>
        <v>115</v>
      </c>
      <c r="C115" t="s">
        <v>113</v>
      </c>
      <c r="D115" t="s">
        <v>196</v>
      </c>
      <c r="E115" t="str">
        <f>CONCATENATE(sysTableFields[[#This Row],[Table]],"|",sysTableFields[[#This Row],[Nome]])</f>
        <v>tbPlanoDeTrade|Fase</v>
      </c>
      <c r="F115" s="2" t="e">
        <f t="array" aca="1" ref="F115" ca="1">CONCATENATE( ConverteParaNomeSQL(sysTableFields[[#This Row],[Table]]), "|",ConverteParaNomeSQL(sysTableFields[[#This Row],[Nome]]))</f>
        <v>#NAME?</v>
      </c>
      <c r="G115" t="s">
        <v>160</v>
      </c>
      <c r="H115">
        <v>1</v>
      </c>
      <c r="N115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Text|1||||||Aplicação</v>
      </c>
      <c r="P115" t="s">
        <v>78</v>
      </c>
    </row>
    <row r="116" spans="1:16" hidden="1" x14ac:dyDescent="0.4">
      <c r="A116" t="str">
        <f>CONCATENATE(sysTableFields[[#This Row],[Table]],"|",sysTableFields[[#This Row],[Nome]])</f>
        <v>tbTrades|IdTrade</v>
      </c>
      <c r="B116">
        <f>ROW()</f>
        <v>116</v>
      </c>
      <c r="C116" t="s">
        <v>115</v>
      </c>
      <c r="D116" t="s">
        <v>246</v>
      </c>
      <c r="E116" t="str">
        <f>CONCATENATE(sysTableFields[[#This Row],[Table]],"|",sysTableFields[[#This Row],[Nome]])</f>
        <v>tbTrades|IdTrade</v>
      </c>
      <c r="F116" s="2" t="e">
        <f t="array" aca="1" ref="F116" ca="1">CONCATENATE( ConverteParaNomeSQL(sysTableFields[[#This Row],[Table]]), "|",ConverteParaNomeSQL(sysTableFields[[#This Row],[Nome]]))</f>
        <v>#NAME?</v>
      </c>
      <c r="G116" t="s">
        <v>158</v>
      </c>
      <c r="H116">
        <v>1</v>
      </c>
      <c r="N11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Id|1||||||Aplicação</v>
      </c>
      <c r="P116" t="str">
        <f>INDEX(sysTables[[#All],[Tipo Tabela]],MATCH(sysTableFields[[#This Row],[Table]],sysTables[Nome],0))</f>
        <v>Aplicação</v>
      </c>
    </row>
    <row r="117" spans="1:16" hidden="1" x14ac:dyDescent="0.4">
      <c r="A117" t="str">
        <f>CONCATENATE(sysTableFields[[#This Row],[Table]],"|",sysTableFields[[#This Row],[Nome]])</f>
        <v>tbTrades|Data Entrada</v>
      </c>
      <c r="B117">
        <f>ROW()</f>
        <v>117</v>
      </c>
      <c r="C117" t="s">
        <v>115</v>
      </c>
      <c r="D117" t="s">
        <v>247</v>
      </c>
      <c r="E117" t="str">
        <f>CONCATENATE(sysTableFields[[#This Row],[Table]],"|",sysTableFields[[#This Row],[Nome]])</f>
        <v>tbTrades|Data Entrada</v>
      </c>
      <c r="F117" s="2" t="e">
        <f t="array" aca="1" ref="F117" ca="1">CONCATENATE( ConverteParaNomeSQL(sysTableFields[[#This Row],[Table]]), "|",ConverteParaNomeSQL(sysTableFields[[#This Row],[Nome]]))</f>
        <v>#NAME?</v>
      </c>
      <c r="G117" t="s">
        <v>155</v>
      </c>
      <c r="H117">
        <v>1</v>
      </c>
      <c r="I117">
        <v>10</v>
      </c>
      <c r="J117" t="s">
        <v>156</v>
      </c>
      <c r="N117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Date|1|DD/MM/YYYY|10||||Aplicação</v>
      </c>
      <c r="P117" t="str">
        <f>INDEX(sysTables[[#All],[Tipo Tabela]],MATCH(sysTableFields[[#This Row],[Table]],sysTables[Nome],0))</f>
        <v>Aplicação</v>
      </c>
    </row>
    <row r="118" spans="1:16" hidden="1" x14ac:dyDescent="0.4">
      <c r="A118" t="str">
        <f>CONCATENATE(sysTableFields[[#This Row],[Table]],"|",sysTableFields[[#This Row],[Nome]])</f>
        <v>tbTrades|Hora Entrada</v>
      </c>
      <c r="B118">
        <f>ROW()</f>
        <v>118</v>
      </c>
      <c r="C118" t="s">
        <v>115</v>
      </c>
      <c r="D118" t="s">
        <v>248</v>
      </c>
      <c r="E118" t="str">
        <f>CONCATENATE(sysTableFields[[#This Row],[Table]],"|",sysTableFields[[#This Row],[Nome]])</f>
        <v>tbTrades|Hora Entrada</v>
      </c>
      <c r="F118" s="2" t="e">
        <f t="array" aca="1" ref="F118" ca="1">CONCATENATE( ConverteParaNomeSQL(sysTableFields[[#This Row],[Table]]), "|",ConverteParaNomeSQL(sysTableFields[[#This Row],[Nome]]))</f>
        <v>#NAME?</v>
      </c>
      <c r="G118" t="s">
        <v>241</v>
      </c>
      <c r="H118">
        <v>1</v>
      </c>
      <c r="I118">
        <v>8</v>
      </c>
      <c r="J118" t="s">
        <v>242</v>
      </c>
      <c r="N118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Time|1|HH:mm:ss|8||||Aplicação</v>
      </c>
      <c r="P118" t="str">
        <f>INDEX(sysTables[[#All],[Tipo Tabela]],MATCH(sysTableFields[[#This Row],[Table]],sysTables[Nome],0))</f>
        <v>Aplicação</v>
      </c>
    </row>
    <row r="119" spans="1:16" hidden="1" x14ac:dyDescent="0.4">
      <c r="A119" t="str">
        <f>CONCATENATE(sysTableFields[[#This Row],[Table]],"|",sysTableFields[[#This Row],[Nome]])</f>
        <v>tbTrades|Corretora</v>
      </c>
      <c r="B119">
        <f>ROW()</f>
        <v>119</v>
      </c>
      <c r="C119" t="s">
        <v>115</v>
      </c>
      <c r="D119" t="s">
        <v>10</v>
      </c>
      <c r="E119" t="str">
        <f>CONCATENATE(sysTableFields[[#This Row],[Table]],"|",sysTableFields[[#This Row],[Nome]])</f>
        <v>tbTrades|Corretora</v>
      </c>
      <c r="F119" s="2" t="e">
        <f t="array" aca="1" ref="F119" ca="1">CONCATENATE( ConverteParaNomeSQL(sysTableFields[[#This Row],[Table]]), "|",ConverteParaNomeSQL(sysTableFields[[#This Row],[Nome]]))</f>
        <v>#NAME?</v>
      </c>
      <c r="G119" t="s">
        <v>137</v>
      </c>
      <c r="H119">
        <v>1</v>
      </c>
      <c r="K119" t="s">
        <v>97</v>
      </c>
      <c r="L119" t="s">
        <v>98</v>
      </c>
      <c r="M119" t="s">
        <v>68</v>
      </c>
      <c r="N119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Combo|1|||tbCorretoras|tbCorretorasCampos|Nome|Aplicação</v>
      </c>
      <c r="P119" t="str">
        <f>INDEX(sysTables[[#All],[Tipo Tabela]],MATCH(sysTableFields[[#This Row],[Table]],sysTables[Nome],0))</f>
        <v>Aplicação</v>
      </c>
    </row>
    <row r="120" spans="1:16" hidden="1" x14ac:dyDescent="0.4">
      <c r="A120" t="str">
        <f>CONCATENATE(sysTableFields[[#This Row],[Table]],"|",sysTableFields[[#This Row],[Nome]])</f>
        <v>tbTrades|Ativo</v>
      </c>
      <c r="B120">
        <f>ROW()</f>
        <v>120</v>
      </c>
      <c r="C120" t="s">
        <v>115</v>
      </c>
      <c r="D120" t="s">
        <v>136</v>
      </c>
      <c r="E120" t="str">
        <f>CONCATENATE(sysTableFields[[#This Row],[Table]],"|",sysTableFields[[#This Row],[Nome]])</f>
        <v>tbTrades|Ativo</v>
      </c>
      <c r="F120" s="2" t="e">
        <f t="array" aca="1" ref="F120" ca="1">CONCATENATE( ConverteParaNomeSQL(sysTableFields[[#This Row],[Table]]), "|",ConverteParaNomeSQL(sysTableFields[[#This Row],[Nome]]))</f>
        <v>#NAME?</v>
      </c>
      <c r="G120" t="s">
        <v>137</v>
      </c>
      <c r="H120">
        <v>1</v>
      </c>
      <c r="K120" t="s">
        <v>89</v>
      </c>
      <c r="L120" t="s">
        <v>90</v>
      </c>
      <c r="M120" t="s">
        <v>138</v>
      </c>
      <c r="N120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Combo|1|||tbAtivos|tbAtivosCampos|Descrição Aux|Aplicação</v>
      </c>
      <c r="P120" t="str">
        <f>INDEX(sysTables[[#All],[Tipo Tabela]],MATCH(sysTableFields[[#This Row],[Table]],sysTables[Nome],0))</f>
        <v>Aplicação</v>
      </c>
    </row>
    <row r="121" spans="1:16" hidden="1" x14ac:dyDescent="0.4">
      <c r="A121" t="str">
        <f>CONCATENATE(sysTableFields[[#This Row],[Table]],"|",sysTableFields[[#This Row],[Nome]])</f>
        <v>tbTrades|Estratégia</v>
      </c>
      <c r="B121">
        <f>ROW()</f>
        <v>121</v>
      </c>
      <c r="C121" t="s">
        <v>115</v>
      </c>
      <c r="D121" t="s">
        <v>188</v>
      </c>
      <c r="E121" t="str">
        <f>CONCATENATE(sysTableFields[[#This Row],[Table]],"|",sysTableFields[[#This Row],[Nome]])</f>
        <v>tbTrades|Estratégia</v>
      </c>
      <c r="F121" s="2" t="e">
        <f t="array" aca="1" ref="F121" ca="1">CONCATENATE( ConverteParaNomeSQL(sysTableFields[[#This Row],[Table]]), "|",ConverteParaNomeSQL(sysTableFields[[#This Row],[Nome]]))</f>
        <v>#NAME?</v>
      </c>
      <c r="G121" t="s">
        <v>137</v>
      </c>
      <c r="H121">
        <v>1</v>
      </c>
      <c r="K121" t="s">
        <v>99</v>
      </c>
      <c r="L121" t="s">
        <v>100</v>
      </c>
      <c r="M121" t="s">
        <v>68</v>
      </c>
      <c r="N121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Combo|1|||tbEstrategias|tbEstrategiasCampos|Nome|Aplicação</v>
      </c>
      <c r="P121" t="str">
        <f>INDEX(sysTables[[#All],[Tipo Tabela]],MATCH(sysTableFields[[#This Row],[Table]],sysTables[Nome],0))</f>
        <v>Aplicação</v>
      </c>
    </row>
    <row r="122" spans="1:16" hidden="1" x14ac:dyDescent="0.4">
      <c r="A122" t="str">
        <f>CONCATENATE(sysTableFields[[#This Row],[Table]],"|",sysTableFields[[#This Row],[Nome]])</f>
        <v>tbTrades|Compra/Venda</v>
      </c>
      <c r="B122">
        <f>ROW()</f>
        <v>122</v>
      </c>
      <c r="C122" t="s">
        <v>115</v>
      </c>
      <c r="D122" t="s">
        <v>249</v>
      </c>
      <c r="E122" t="str">
        <f>CONCATENATE(sysTableFields[[#This Row],[Table]],"|",sysTableFields[[#This Row],[Nome]])</f>
        <v>tbTrades|Compra/Venda</v>
      </c>
      <c r="F122" s="2" t="e">
        <f t="array" aca="1" ref="F122" ca="1">CONCATENATE( ConverteParaNomeSQL(sysTableFields[[#This Row],[Table]]), "|",ConverteParaNomeSQL(sysTableFields[[#This Row],[Nome]]))</f>
        <v>#NAME?</v>
      </c>
      <c r="G122" t="s">
        <v>183</v>
      </c>
      <c r="H122">
        <v>0</v>
      </c>
      <c r="N122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Radio|0||||||Aplicação</v>
      </c>
      <c r="P122" t="str">
        <f>INDEX(sysTables[[#All],[Tipo Tabela]],MATCH(sysTableFields[[#This Row],[Table]],sysTables[Nome],0))</f>
        <v>Aplicação</v>
      </c>
    </row>
    <row r="123" spans="1:16" hidden="1" x14ac:dyDescent="0.4">
      <c r="A123" t="str">
        <f>CONCATENATE(sysTableFields[[#This Row],[Table]],"|",sysTableFields[[#This Row],[Nome]])</f>
        <v>tbTrades|Tipo Entrada</v>
      </c>
      <c r="B123">
        <f>ROW()</f>
        <v>123</v>
      </c>
      <c r="C123" t="s">
        <v>115</v>
      </c>
      <c r="D123" t="s">
        <v>250</v>
      </c>
      <c r="E123" t="str">
        <f>CONCATENATE(sysTableFields[[#This Row],[Table]],"|",sysTableFields[[#This Row],[Nome]])</f>
        <v>tbTrades|Tipo Entrada</v>
      </c>
      <c r="F123" s="2" t="e">
        <f t="array" aca="1" ref="F123" ca="1">CONCATENATE( ConverteParaNomeSQL(sysTableFields[[#This Row],[Table]]), "|",ConverteParaNomeSQL(sysTableFields[[#This Row],[Nome]]))</f>
        <v>#NAME?</v>
      </c>
      <c r="G123" t="s">
        <v>169</v>
      </c>
      <c r="H123">
        <v>1</v>
      </c>
      <c r="N123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Lista|1||||||Aplicação</v>
      </c>
      <c r="O123" t="s">
        <v>190</v>
      </c>
      <c r="P123" t="str">
        <f>INDEX(sysTables[[#All],[Tipo Tabela]],MATCH(sysTableFields[[#This Row],[Table]],sysTables[Nome],0))</f>
        <v>Aplicação</v>
      </c>
    </row>
    <row r="124" spans="1:16" hidden="1" x14ac:dyDescent="0.4">
      <c r="A124" t="str">
        <f>CONCATENATE(sysTableFields[[#This Row],[Table]],"|",sysTableFields[[#This Row],[Nome]])</f>
        <v>tbTrades|Preço Entrada</v>
      </c>
      <c r="B124">
        <f>ROW()</f>
        <v>124</v>
      </c>
      <c r="C124" t="s">
        <v>115</v>
      </c>
      <c r="D124" t="s">
        <v>251</v>
      </c>
      <c r="E124" t="str">
        <f>CONCATENATE(sysTableFields[[#This Row],[Table]],"|",sysTableFields[[#This Row],[Nome]])</f>
        <v>tbTrades|Preço Entrada</v>
      </c>
      <c r="F124" s="2" t="e">
        <f t="array" aca="1" ref="F124" ca="1">CONCATENATE( ConverteParaNomeSQL(sysTableFields[[#This Row],[Table]]), "|",ConverteParaNomeSQL(sysTableFields[[#This Row],[Nome]]))</f>
        <v>#NAME?</v>
      </c>
      <c r="G124" t="s">
        <v>149</v>
      </c>
      <c r="H124">
        <v>1</v>
      </c>
      <c r="J124" t="s">
        <v>252</v>
      </c>
      <c r="N124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Value|1|#,##0.00|||||Aplicação</v>
      </c>
      <c r="P124" t="str">
        <f>INDEX(sysTables[[#All],[Tipo Tabela]],MATCH(sysTableFields[[#This Row],[Table]],sysTables[Nome],0))</f>
        <v>Aplicação</v>
      </c>
    </row>
    <row r="125" spans="1:16" hidden="1" x14ac:dyDescent="0.4">
      <c r="A125" t="str">
        <f>CONCATENATE(sysTableFields[[#This Row],[Table]],"|",sysTableFields[[#This Row],[Nome]])</f>
        <v>tbTrades|Nro Contratos</v>
      </c>
      <c r="B125">
        <f>ROW()</f>
        <v>125</v>
      </c>
      <c r="C125" t="s">
        <v>115</v>
      </c>
      <c r="D125" t="s">
        <v>253</v>
      </c>
      <c r="E125" t="str">
        <f>CONCATENATE(sysTableFields[[#This Row],[Table]],"|",sysTableFields[[#This Row],[Nome]])</f>
        <v>tbTrades|Nro Contratos</v>
      </c>
      <c r="F125" s="2" t="e">
        <f t="array" aca="1" ref="F125" ca="1">CONCATENATE( ConverteParaNomeSQL(sysTableFields[[#This Row],[Table]]), "|",ConverteParaNomeSQL(sysTableFields[[#This Row],[Nome]]))</f>
        <v>#NAME?</v>
      </c>
      <c r="G125" t="s">
        <v>149</v>
      </c>
      <c r="H125">
        <v>1</v>
      </c>
      <c r="J125" t="s">
        <v>164</v>
      </c>
      <c r="N125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Value|1|#,##0|||||Aplicação</v>
      </c>
      <c r="P125" t="str">
        <f>INDEX(sysTables[[#All],[Tipo Tabela]],MATCH(sysTableFields[[#This Row],[Table]],sysTables[Nome],0))</f>
        <v>Aplicação</v>
      </c>
    </row>
    <row r="126" spans="1:16" hidden="1" x14ac:dyDescent="0.4">
      <c r="A126" t="str">
        <f>CONCATENATE(sysTableFields[[#This Row],[Table]],"|",sysTableFields[[#This Row],[Nome]])</f>
        <v>tbTrades|Preço SL</v>
      </c>
      <c r="B126">
        <f>ROW()</f>
        <v>126</v>
      </c>
      <c r="C126" t="s">
        <v>115</v>
      </c>
      <c r="D126" t="s">
        <v>254</v>
      </c>
      <c r="E126" t="str">
        <f>CONCATENATE(sysTableFields[[#This Row],[Table]],"|",sysTableFields[[#This Row],[Nome]])</f>
        <v>tbTrades|Preço SL</v>
      </c>
      <c r="F126" s="2" t="e">
        <f t="array" aca="1" ref="F126" ca="1">CONCATENATE( ConverteParaNomeSQL(sysTableFields[[#This Row],[Table]]), "|",ConverteParaNomeSQL(sysTableFields[[#This Row],[Nome]]))</f>
        <v>#NAME?</v>
      </c>
      <c r="G126" t="s">
        <v>149</v>
      </c>
      <c r="H126">
        <v>1</v>
      </c>
      <c r="J126" t="s">
        <v>252</v>
      </c>
      <c r="N12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Value|1|#,##0.00|||||Aplicação</v>
      </c>
      <c r="P126" t="str">
        <f>INDEX(sysTables[[#All],[Tipo Tabela]],MATCH(sysTableFields[[#This Row],[Table]],sysTables[Nome],0))</f>
        <v>Aplicação</v>
      </c>
    </row>
    <row r="127" spans="1:16" hidden="1" x14ac:dyDescent="0.4">
      <c r="A127" t="str">
        <f>CONCATENATE(sysTableFields[[#This Row],[Table]],"|",sysTableFields[[#This Row],[Nome]])</f>
        <v>tbTrades|Preço TP</v>
      </c>
      <c r="B127">
        <f>ROW()</f>
        <v>127</v>
      </c>
      <c r="C127" t="s">
        <v>115</v>
      </c>
      <c r="D127" t="s">
        <v>255</v>
      </c>
      <c r="E127" t="str">
        <f>CONCATENATE(sysTableFields[[#This Row],[Table]],"|",sysTableFields[[#This Row],[Nome]])</f>
        <v>tbTrades|Preço TP</v>
      </c>
      <c r="F127" s="2" t="e">
        <f t="array" aca="1" ref="F127" ca="1">CONCATENATE( ConverteParaNomeSQL(sysTableFields[[#This Row],[Table]]), "|",ConverteParaNomeSQL(sysTableFields[[#This Row],[Nome]]))</f>
        <v>#NAME?</v>
      </c>
      <c r="G127" t="s">
        <v>149</v>
      </c>
      <c r="H127">
        <v>1</v>
      </c>
      <c r="J127" t="s">
        <v>252</v>
      </c>
      <c r="N127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Value|1|#,##0.00|||||Aplicação</v>
      </c>
      <c r="P127" t="str">
        <f>INDEX(sysTables[[#All],[Tipo Tabela]],MATCH(sysTableFields[[#This Row],[Table]],sysTables[Nome],0))</f>
        <v>Aplicação</v>
      </c>
    </row>
    <row r="128" spans="1:16" hidden="1" x14ac:dyDescent="0.4">
      <c r="A128" t="str">
        <f>CONCATENATE(sysTableFields[[#This Row],[Table]],"|",sysTableFields[[#This Row],[Nome]])</f>
        <v>tbTrades|Motivação Entrada</v>
      </c>
      <c r="B128">
        <f>ROW()</f>
        <v>128</v>
      </c>
      <c r="C128" t="s">
        <v>115</v>
      </c>
      <c r="D128" t="s">
        <v>197</v>
      </c>
      <c r="E128" t="str">
        <f>CONCATENATE(sysTableFields[[#This Row],[Table]],"|",sysTableFields[[#This Row],[Nome]])</f>
        <v>tbTrades|Motivação Entrada</v>
      </c>
      <c r="F128" s="2" t="e">
        <f t="array" aca="1" ref="F128" ca="1">CONCATENATE( ConverteParaNomeSQL(sysTableFields[[#This Row],[Table]]), "|",ConverteParaNomeSQL(sysTableFields[[#This Row],[Nome]]))</f>
        <v>#NAME?</v>
      </c>
      <c r="G128" t="s">
        <v>167</v>
      </c>
      <c r="H128">
        <v>1</v>
      </c>
      <c r="I128">
        <v>500</v>
      </c>
      <c r="N128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Memo|1||500||||Aplicação</v>
      </c>
      <c r="P128" t="str">
        <f>INDEX(sysTables[[#All],[Tipo Tabela]],MATCH(sysTableFields[[#This Row],[Table]],sysTables[Nome],0))</f>
        <v>Aplicação</v>
      </c>
    </row>
    <row r="129" spans="1:16" hidden="1" x14ac:dyDescent="0.4">
      <c r="A129" t="str">
        <f>CONCATENATE(sysTableFields[[#This Row],[Table]],"|",sysTableFields[[#This Row],[Nome]])</f>
        <v>tbTrades|Data Saída</v>
      </c>
      <c r="B129">
        <f>ROW()</f>
        <v>129</v>
      </c>
      <c r="C129" t="s">
        <v>115</v>
      </c>
      <c r="D129" t="s">
        <v>256</v>
      </c>
      <c r="E129" t="str">
        <f>CONCATENATE(sysTableFields[[#This Row],[Table]],"|",sysTableFields[[#This Row],[Nome]])</f>
        <v>tbTrades|Data Saída</v>
      </c>
      <c r="F129" s="2" t="e">
        <f t="array" aca="1" ref="F129" ca="1">CONCATENATE( ConverteParaNomeSQL(sysTableFields[[#This Row],[Table]]), "|",ConverteParaNomeSQL(sysTableFields[[#This Row],[Nome]]))</f>
        <v>#NAME?</v>
      </c>
      <c r="G129" t="s">
        <v>155</v>
      </c>
      <c r="H129">
        <v>1</v>
      </c>
      <c r="I129">
        <v>10</v>
      </c>
      <c r="J129" t="s">
        <v>156</v>
      </c>
      <c r="N129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Date|1|DD/MM/YYYY|10||||Aplicação</v>
      </c>
      <c r="P129" t="str">
        <f>INDEX(sysTables[[#All],[Tipo Tabela]],MATCH(sysTableFields[[#This Row],[Table]],sysTables[Nome],0))</f>
        <v>Aplicação</v>
      </c>
    </row>
    <row r="130" spans="1:16" hidden="1" x14ac:dyDescent="0.4">
      <c r="A130" t="str">
        <f>CONCATENATE(sysTableFields[[#This Row],[Table]],"|",sysTableFields[[#This Row],[Nome]])</f>
        <v>tbTrades|Hora Saída</v>
      </c>
      <c r="B130">
        <f>ROW()</f>
        <v>130</v>
      </c>
      <c r="C130" t="s">
        <v>115</v>
      </c>
      <c r="D130" t="s">
        <v>257</v>
      </c>
      <c r="E130" t="str">
        <f>CONCATENATE(sysTableFields[[#This Row],[Table]],"|",sysTableFields[[#This Row],[Nome]])</f>
        <v>tbTrades|Hora Saída</v>
      </c>
      <c r="F130" s="2" t="e">
        <f t="array" aca="1" ref="F130" ca="1">CONCATENATE( ConverteParaNomeSQL(sysTableFields[[#This Row],[Table]]), "|",ConverteParaNomeSQL(sysTableFields[[#This Row],[Nome]]))</f>
        <v>#NAME?</v>
      </c>
      <c r="G130" t="s">
        <v>241</v>
      </c>
      <c r="H130">
        <v>1</v>
      </c>
      <c r="I130">
        <v>8</v>
      </c>
      <c r="J130" t="s">
        <v>242</v>
      </c>
      <c r="N130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Time|1|HH:mm:ss|8||||Aplicação</v>
      </c>
      <c r="P130" t="str">
        <f>INDEX(sysTables[[#All],[Tipo Tabela]],MATCH(sysTableFields[[#This Row],[Table]],sysTables[Nome],0))</f>
        <v>Aplicação</v>
      </c>
    </row>
    <row r="131" spans="1:16" hidden="1" x14ac:dyDescent="0.4">
      <c r="A131" t="str">
        <f>CONCATENATE(sysTableFields[[#This Row],[Table]],"|",sysTableFields[[#This Row],[Nome]])</f>
        <v>tbTrades|Preço Saída</v>
      </c>
      <c r="B131">
        <f>ROW()</f>
        <v>131</v>
      </c>
      <c r="C131" t="s">
        <v>115</v>
      </c>
      <c r="D131" t="s">
        <v>258</v>
      </c>
      <c r="E131" t="str">
        <f>CONCATENATE(sysTableFields[[#This Row],[Table]],"|",sysTableFields[[#This Row],[Nome]])</f>
        <v>tbTrades|Preço Saída</v>
      </c>
      <c r="F131" s="2" t="e">
        <f t="array" aca="1" ref="F131" ca="1">CONCATENATE( ConverteParaNomeSQL(sysTableFields[[#This Row],[Table]]), "|",ConverteParaNomeSQL(sysTableFields[[#This Row],[Nome]]))</f>
        <v>#NAME?</v>
      </c>
      <c r="G131" t="s">
        <v>149</v>
      </c>
      <c r="H131">
        <v>1</v>
      </c>
      <c r="J131" s="2" t="s">
        <v>252</v>
      </c>
      <c r="N131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Value|1|#,##0.00|||||Aplicação</v>
      </c>
      <c r="P131" t="str">
        <f>INDEX(sysTables[[#All],[Tipo Tabela]],MATCH(sysTableFields[[#This Row],[Table]],sysTables[Nome],0))</f>
        <v>Aplicação</v>
      </c>
    </row>
    <row r="132" spans="1:16" hidden="1" x14ac:dyDescent="0.4">
      <c r="A132" t="str">
        <f>CONCATENATE(sysTableFields[[#This Row],[Table]],"|",sysTableFields[[#This Row],[Nome]])</f>
        <v>tbTrades|Pontos</v>
      </c>
      <c r="B132">
        <f>ROW()</f>
        <v>132</v>
      </c>
      <c r="C132" t="s">
        <v>115</v>
      </c>
      <c r="D132" t="s">
        <v>259</v>
      </c>
      <c r="E132" t="str">
        <f>CONCATENATE(sysTableFields[[#This Row],[Table]],"|",sysTableFields[[#This Row],[Nome]])</f>
        <v>tbTrades|Pontos</v>
      </c>
      <c r="F132" s="2" t="e">
        <f t="array" aca="1" ref="F132" ca="1">CONCATENATE( ConverteParaNomeSQL(sysTableFields[[#This Row],[Table]]), "|",ConverteParaNomeSQL(sysTableFields[[#This Row],[Nome]]))</f>
        <v>#NAME?</v>
      </c>
      <c r="G132" t="s">
        <v>187</v>
      </c>
      <c r="H132">
        <v>0</v>
      </c>
      <c r="J132" t="s">
        <v>260</v>
      </c>
      <c r="N132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Calculado|0|#,##0.00;-#,##0.00|||||Aplicação</v>
      </c>
      <c r="P132" t="str">
        <f>INDEX(sysTables[[#All],[Tipo Tabela]],MATCH(sysTableFields[[#This Row],[Table]],sysTables[Nome],0))</f>
        <v>Aplicação</v>
      </c>
    </row>
    <row r="133" spans="1:16" hidden="1" x14ac:dyDescent="0.4">
      <c r="A133" t="str">
        <f>CONCATENATE(sysTableFields[[#This Row],[Table]],"|",sysTableFields[[#This Row],[Nome]])</f>
        <v>tbTrades|Lucro/Prejuízo</v>
      </c>
      <c r="B133">
        <f>ROW()</f>
        <v>133</v>
      </c>
      <c r="C133" t="s">
        <v>115</v>
      </c>
      <c r="D133" t="s">
        <v>261</v>
      </c>
      <c r="E133" t="str">
        <f>CONCATENATE(sysTableFields[[#This Row],[Table]],"|",sysTableFields[[#This Row],[Nome]])</f>
        <v>tbTrades|Lucro/Prejuízo</v>
      </c>
      <c r="F133" s="2" t="e">
        <f t="array" aca="1" ref="F133" ca="1">CONCATENATE( ConverteParaNomeSQL(sysTableFields[[#This Row],[Table]]), "|",ConverteParaNomeSQL(sysTableFields[[#This Row],[Nome]]))</f>
        <v>#NAME?</v>
      </c>
      <c r="G133" t="s">
        <v>142</v>
      </c>
      <c r="H133">
        <v>1</v>
      </c>
      <c r="J133" t="s">
        <v>262</v>
      </c>
      <c r="N133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Money|1|R$ #,##0.00;-R$ #,##0.00|||||Aplicação</v>
      </c>
      <c r="P133" t="str">
        <f>INDEX(sysTables[[#All],[Tipo Tabela]],MATCH(sysTableFields[[#This Row],[Table]],sysTables[Nome],0))</f>
        <v>Aplicação</v>
      </c>
    </row>
    <row r="134" spans="1:16" hidden="1" x14ac:dyDescent="0.4">
      <c r="A134" s="6" t="str">
        <f>CONCATENATE(sysTableFields[[#This Row],[Table]],"|",sysTableFields[[#This Row],[Nome]])</f>
        <v>tbTrades|Preço médio</v>
      </c>
      <c r="B134" s="6">
        <f>ROW()</f>
        <v>134</v>
      </c>
      <c r="C134" t="s">
        <v>115</v>
      </c>
      <c r="D134" t="s">
        <v>464</v>
      </c>
      <c r="E134" t="str">
        <f>CONCATENATE(sysTableFields[[#This Row],[Table]],"|",sysTableFields[[#This Row],[Nome]])</f>
        <v>tbTrades|Preço médio</v>
      </c>
      <c r="F134" s="2" t="e">
        <f t="array" aca="1" ref="F134" ca="1">CONCATENATE( ConverteParaNomeSQL(sysTableFields[[#This Row],[Table]]), "|",ConverteParaNomeSQL(sysTableFields[[#This Row],[Nome]]))</f>
        <v>#NAME?</v>
      </c>
      <c r="G134" t="s">
        <v>142</v>
      </c>
      <c r="H134">
        <v>0</v>
      </c>
      <c r="J134" s="2" t="s">
        <v>252</v>
      </c>
      <c r="N134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Money|0|#,##0.00|||||Aplicação</v>
      </c>
      <c r="P134" t="s">
        <v>78</v>
      </c>
    </row>
    <row r="135" spans="1:16" x14ac:dyDescent="0.4">
      <c r="A135" t="str">
        <f>CONCATENATE(sysTableFields[[#This Row],[Table]],"|",sysTableFields[[#This Row],[Nome]])</f>
        <v>tbTrades|Custo Corretagem</v>
      </c>
      <c r="B135">
        <f>ROW()</f>
        <v>135</v>
      </c>
      <c r="C135" t="s">
        <v>115</v>
      </c>
      <c r="D135" t="s">
        <v>263</v>
      </c>
      <c r="E135" t="str">
        <f>CONCATENATE(sysTableFields[[#This Row],[Table]],"|",sysTableFields[[#This Row],[Nome]])</f>
        <v>tbTrades|Custo Corretagem</v>
      </c>
      <c r="F135" s="2" t="e">
        <f t="array" aca="1" ref="F135" ca="1">CONCATENATE( ConverteParaNomeSQL(sysTableFields[[#This Row],[Table]]), "|",ConverteParaNomeSQL(sysTableFields[[#This Row],[Nome]]))</f>
        <v>#NAME?</v>
      </c>
      <c r="G135" t="s">
        <v>142</v>
      </c>
      <c r="H135">
        <v>0</v>
      </c>
      <c r="J135" t="s">
        <v>143</v>
      </c>
      <c r="N135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Money|0|R$ #,##0.00|||||Aplicação</v>
      </c>
      <c r="P135" t="str">
        <f>INDEX(sysTables[[#All],[Tipo Tabela]],MATCH(sysTableFields[[#This Row],[Table]],sysTables[Nome],0))</f>
        <v>Aplicação</v>
      </c>
    </row>
    <row r="136" spans="1:16" x14ac:dyDescent="0.4">
      <c r="A136" t="str">
        <f>CONCATENATE(sysTableFields[[#This Row],[Table]],"|",sysTableFields[[#This Row],[Nome]])</f>
        <v>tbTrades|Custo Emolumentos</v>
      </c>
      <c r="B136">
        <f>ROW()</f>
        <v>136</v>
      </c>
      <c r="C136" t="s">
        <v>115</v>
      </c>
      <c r="D136" t="s">
        <v>264</v>
      </c>
      <c r="E136" t="str">
        <f>CONCATENATE(sysTableFields[[#This Row],[Table]],"|",sysTableFields[[#This Row],[Nome]])</f>
        <v>tbTrades|Custo Emolumentos</v>
      </c>
      <c r="F136" s="2" t="e">
        <f t="array" aca="1" ref="F136" ca="1">CONCATENATE( ConverteParaNomeSQL(sysTableFields[[#This Row],[Table]]), "|",ConverteParaNomeSQL(sysTableFields[[#This Row],[Nome]]))</f>
        <v>#NAME?</v>
      </c>
      <c r="G136" t="s">
        <v>142</v>
      </c>
      <c r="H136">
        <v>0</v>
      </c>
      <c r="J136" t="s">
        <v>143</v>
      </c>
      <c r="N13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Money|0|R$ #,##0.00|||||Aplicação</v>
      </c>
      <c r="P136" t="str">
        <f>INDEX(sysTables[[#All],[Tipo Tabela]],MATCH(sysTableFields[[#This Row],[Table]],sysTables[Nome],0))</f>
        <v>Aplicação</v>
      </c>
    </row>
    <row r="137" spans="1:16" hidden="1" x14ac:dyDescent="0.4">
      <c r="A137" t="str">
        <f>CONCATENATE(sysTableFields[[#This Row],[Table]],"|",sysTableFields[[#This Row],[Nome]])</f>
        <v>tbTrades|Motivação Saída</v>
      </c>
      <c r="B137">
        <f>ROW()</f>
        <v>137</v>
      </c>
      <c r="C137" t="s">
        <v>115</v>
      </c>
      <c r="D137" t="s">
        <v>198</v>
      </c>
      <c r="E137" t="str">
        <f>CONCATENATE(sysTableFields[[#This Row],[Table]],"|",sysTableFields[[#This Row],[Nome]])</f>
        <v>tbTrades|Motivação Saída</v>
      </c>
      <c r="F137" s="2" t="e">
        <f t="array" aca="1" ref="F137" ca="1">CONCATENATE( ConverteParaNomeSQL(sysTableFields[[#This Row],[Table]]), "|",ConverteParaNomeSQL(sysTableFields[[#This Row],[Nome]]))</f>
        <v>#NAME?</v>
      </c>
      <c r="G137" t="s">
        <v>167</v>
      </c>
      <c r="H137">
        <v>1</v>
      </c>
      <c r="I137">
        <v>500</v>
      </c>
      <c r="N137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Memo|1||500||||Aplicação</v>
      </c>
      <c r="P137" t="str">
        <f>INDEX(sysTables[[#All],[Tipo Tabela]],MATCH(sysTableFields[[#This Row],[Table]],sysTables[Nome],0))</f>
        <v>Aplicação</v>
      </c>
    </row>
    <row r="138" spans="1:16" hidden="1" x14ac:dyDescent="0.4">
      <c r="A138" t="str">
        <f>CONCATENATE(sysTableFields[[#This Row],[Table]],"|",sysTableFields[[#This Row],[Nome]])</f>
        <v>tbTrades|MEP</v>
      </c>
      <c r="B138">
        <f>ROW()</f>
        <v>138</v>
      </c>
      <c r="C138" t="s">
        <v>115</v>
      </c>
      <c r="D138" t="s">
        <v>265</v>
      </c>
      <c r="E138" t="str">
        <f>CONCATENATE(sysTableFields[[#This Row],[Table]],"|",sysTableFields[[#This Row],[Nome]])</f>
        <v>tbTrades|MEP</v>
      </c>
      <c r="F138" s="2" t="e">
        <f t="array" aca="1" ref="F138" ca="1">CONCATENATE( ConverteParaNomeSQL(sysTableFields[[#This Row],[Table]]), "|",ConverteParaNomeSQL(sysTableFields[[#This Row],[Nome]]))</f>
        <v>#NAME?</v>
      </c>
      <c r="G138" t="s">
        <v>149</v>
      </c>
      <c r="H138">
        <v>1</v>
      </c>
      <c r="J138" t="s">
        <v>252</v>
      </c>
      <c r="N138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Value|1|#,##0.00|||||Aplicação</v>
      </c>
      <c r="P138" t="str">
        <f>INDEX(sysTables[[#All],[Tipo Tabela]],MATCH(sysTableFields[[#This Row],[Table]],sysTables[Nome],0))</f>
        <v>Aplicação</v>
      </c>
    </row>
    <row r="139" spans="1:16" hidden="1" x14ac:dyDescent="0.4">
      <c r="A139" t="str">
        <f>CONCATENATE(sysTableFields[[#This Row],[Table]],"|",sysTableFields[[#This Row],[Nome]])</f>
        <v>tbTrades|MEN</v>
      </c>
      <c r="B139">
        <f>ROW()</f>
        <v>139</v>
      </c>
      <c r="C139" t="s">
        <v>115</v>
      </c>
      <c r="D139" t="s">
        <v>266</v>
      </c>
      <c r="E139" t="str">
        <f>CONCATENATE(sysTableFields[[#This Row],[Table]],"|",sysTableFields[[#This Row],[Nome]])</f>
        <v>tbTrades|MEN</v>
      </c>
      <c r="F139" s="2" t="e">
        <f t="array" aca="1" ref="F139" ca="1">CONCATENATE( ConverteParaNomeSQL(sysTableFields[[#This Row],[Table]]), "|",ConverteParaNomeSQL(sysTableFields[[#This Row],[Nome]]))</f>
        <v>#NAME?</v>
      </c>
      <c r="G139" t="s">
        <v>149</v>
      </c>
      <c r="H139">
        <v>1</v>
      </c>
      <c r="J139" t="s">
        <v>252</v>
      </c>
      <c r="N139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Value|1|#,##0.00|||||Aplicação</v>
      </c>
      <c r="P139" t="str">
        <f>INDEX(sysTables[[#All],[Tipo Tabela]],MATCH(sysTableFields[[#This Row],[Table]],sysTables[Nome],0))</f>
        <v>Aplicação</v>
      </c>
    </row>
    <row r="140" spans="1:16" hidden="1" x14ac:dyDescent="0.4">
      <c r="A140" t="str">
        <f>CONCATENATE(sysTableFields[[#This Row],[Table]],"|",sysTableFields[[#This Row],[Nome]])</f>
        <v>tbTrades|Tipo Operação</v>
      </c>
      <c r="B140">
        <f>ROW()</f>
        <v>140</v>
      </c>
      <c r="C140" t="s">
        <v>115</v>
      </c>
      <c r="D140" t="s">
        <v>267</v>
      </c>
      <c r="E140" t="str">
        <f>CONCATENATE(sysTableFields[[#This Row],[Table]],"|",sysTableFields[[#This Row],[Nome]])</f>
        <v>tbTrades|Tipo Operação</v>
      </c>
      <c r="F140" s="2" t="e">
        <f t="array" aca="1" ref="F140" ca="1">CONCATENATE( ConverteParaNomeSQL(sysTableFields[[#This Row],[Table]]), "|",ConverteParaNomeSQL(sysTableFields[[#This Row],[Nome]]))</f>
        <v>#NAME?</v>
      </c>
      <c r="G140" t="s">
        <v>169</v>
      </c>
      <c r="H140">
        <v>1</v>
      </c>
      <c r="K140" t="s">
        <v>85</v>
      </c>
      <c r="L140" t="s">
        <v>86</v>
      </c>
      <c r="M140" t="s">
        <v>268</v>
      </c>
      <c r="N140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Lista|1|||tb_TipoOperacao|tb_TipoOperacaoCampos|Tipo Operacao|Aplicação</v>
      </c>
      <c r="O140" t="s">
        <v>192</v>
      </c>
      <c r="P140" t="str">
        <f>INDEX(sysTables[[#All],[Tipo Tabela]],MATCH(sysTableFields[[#This Row],[Table]],sysTables[Nome],0))</f>
        <v>Aplicação</v>
      </c>
    </row>
    <row r="141" spans="1:16" hidden="1" x14ac:dyDescent="0.4">
      <c r="A141" t="str">
        <f>CONCATENATE(sysTableFields[[#This Row],[Table]],"|",sysTableFields[[#This Row],[Nome]])</f>
        <v>tbTrades|Tipo Conta</v>
      </c>
      <c r="B141">
        <f>ROW()</f>
        <v>141</v>
      </c>
      <c r="C141" t="s">
        <v>115</v>
      </c>
      <c r="D141" t="s">
        <v>269</v>
      </c>
      <c r="E141" t="str">
        <f>CONCATENATE(sysTableFields[[#This Row],[Table]],"|",sysTableFields[[#This Row],[Nome]])</f>
        <v>tbTrades|Tipo Conta</v>
      </c>
      <c r="F141" s="2" t="e">
        <f t="array" aca="1" ref="F141" ca="1">CONCATENATE( ConverteParaNomeSQL(sysTableFields[[#This Row],[Table]]), "|",ConverteParaNomeSQL(sysTableFields[[#This Row],[Nome]]))</f>
        <v>#NAME?</v>
      </c>
      <c r="G141" t="s">
        <v>169</v>
      </c>
      <c r="H141">
        <v>1</v>
      </c>
      <c r="K141" t="s">
        <v>83</v>
      </c>
      <c r="L141" t="s">
        <v>84</v>
      </c>
      <c r="M141" t="s">
        <v>269</v>
      </c>
      <c r="N141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Lista|1|||tb_TipoConta|tb_TipoContaCampos|Tipo Conta|Aplicação</v>
      </c>
      <c r="O141" t="s">
        <v>194</v>
      </c>
      <c r="P141" t="str">
        <f>INDEX(sysTables[[#All],[Tipo Tabela]],MATCH(sysTableFields[[#This Row],[Table]],sysTables[Nome],0))</f>
        <v>Aplicação</v>
      </c>
    </row>
    <row r="142" spans="1:16" hidden="1" x14ac:dyDescent="0.4">
      <c r="A142" t="str">
        <f>CONCATENATE(sysTableFields[[#This Row],[Table]],"|",sysTableFields[[#This Row],[Nome]])</f>
        <v>tbTrades|Fez Preço Médio</v>
      </c>
      <c r="B142">
        <f>ROW()</f>
        <v>142</v>
      </c>
      <c r="C142" t="s">
        <v>115</v>
      </c>
      <c r="D142" t="s">
        <v>270</v>
      </c>
      <c r="E142" t="str">
        <f>CONCATENATE(sysTableFields[[#This Row],[Table]],"|",sysTableFields[[#This Row],[Nome]])</f>
        <v>tbTrades|Fez Preço Médio</v>
      </c>
      <c r="F142" s="2" t="e">
        <f t="array" aca="1" ref="F142" ca="1">CONCATENATE( ConverteParaNomeSQL(sysTableFields[[#This Row],[Table]]), "|",ConverteParaNomeSQL(sysTableFields[[#This Row],[Nome]]))</f>
        <v>#NAME?</v>
      </c>
      <c r="G142" t="s">
        <v>153</v>
      </c>
      <c r="H142">
        <v>0</v>
      </c>
      <c r="N142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Boolean|0||||||Aplicação</v>
      </c>
      <c r="P142" t="str">
        <f>INDEX(sysTables[[#All],[Tipo Tabela]],MATCH(sysTableFields[[#This Row],[Table]],sysTables[Nome],0))</f>
        <v>Aplicação</v>
      </c>
    </row>
    <row r="143" spans="1:16" hidden="1" x14ac:dyDescent="0.4">
      <c r="A143" t="str">
        <f>CONCATENATE(sysTableFields[[#This Row],[Table]],"|",sysTableFields[[#This Row],[Nome]])</f>
        <v>tbTrades|Revisar Trade</v>
      </c>
      <c r="B143">
        <f>ROW()</f>
        <v>143</v>
      </c>
      <c r="C143" t="s">
        <v>115</v>
      </c>
      <c r="D143" t="s">
        <v>271</v>
      </c>
      <c r="E143" t="str">
        <f>CONCATENATE(sysTableFields[[#This Row],[Table]],"|",sysTableFields[[#This Row],[Nome]])</f>
        <v>tbTrades|Revisar Trade</v>
      </c>
      <c r="F143" s="2" t="e">
        <f t="array" aca="1" ref="F143" ca="1">CONCATENATE( ConverteParaNomeSQL(sysTableFields[[#This Row],[Table]]), "|",ConverteParaNomeSQL(sysTableFields[[#This Row],[Nome]]))</f>
        <v>#NAME?</v>
      </c>
      <c r="G143" t="s">
        <v>153</v>
      </c>
      <c r="H143">
        <v>0</v>
      </c>
      <c r="N143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Boolean|0||||||Aplicação</v>
      </c>
      <c r="P143" t="str">
        <f>INDEX(sysTables[[#All],[Tipo Tabela]],MATCH(sysTableFields[[#This Row],[Table]],sysTables[Nome],0))</f>
        <v>Aplicação</v>
      </c>
    </row>
    <row r="144" spans="1:16" hidden="1" x14ac:dyDescent="0.4">
      <c r="A144" t="str">
        <f>CONCATENATE(sysTableFields[[#This Row],[Table]],"|",sysTableFields[[#This Row],[Nome]])</f>
        <v>tbTrades|Trade Mental</v>
      </c>
      <c r="B144">
        <f>ROW()</f>
        <v>144</v>
      </c>
      <c r="C144" t="s">
        <v>115</v>
      </c>
      <c r="D144" t="s">
        <v>272</v>
      </c>
      <c r="E144" t="str">
        <f>CONCATENATE(sysTableFields[[#This Row],[Table]],"|",sysTableFields[[#This Row],[Nome]])</f>
        <v>tbTrades|Trade Mental</v>
      </c>
      <c r="F144" s="2" t="e">
        <f t="array" aca="1" ref="F144" ca="1">CONCATENATE( ConverteParaNomeSQL(sysTableFields[[#This Row],[Table]]), "|",ConverteParaNomeSQL(sysTableFields[[#This Row],[Nome]]))</f>
        <v>#NAME?</v>
      </c>
      <c r="G144" t="s">
        <v>153</v>
      </c>
      <c r="H144">
        <v>0</v>
      </c>
      <c r="N144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Boolean|0||||||Aplicação</v>
      </c>
      <c r="P144" t="str">
        <f>INDEX(sysTables[[#All],[Tipo Tabela]],MATCH(sysTableFields[[#This Row],[Table]],sysTables[Nome],0))</f>
        <v>Aplicação</v>
      </c>
    </row>
    <row r="145" spans="1:16" hidden="1" x14ac:dyDescent="0.4">
      <c r="A145" t="str">
        <f>CONCATENATE(sysTableFields[[#This Row],[Table]],"|",sysTableFields[[#This Row],[Nome]])</f>
        <v>tbTrades|Condição Mercado</v>
      </c>
      <c r="B145">
        <f>ROW()</f>
        <v>145</v>
      </c>
      <c r="C145" t="s">
        <v>115</v>
      </c>
      <c r="D145" t="s">
        <v>273</v>
      </c>
      <c r="E145" t="str">
        <f>CONCATENATE(sysTableFields[[#This Row],[Table]],"|",sysTableFields[[#This Row],[Nome]])</f>
        <v>tbTrades|Condição Mercado</v>
      </c>
      <c r="F145" s="2" t="e">
        <f t="array" aca="1" ref="F145" ca="1">CONCATENATE( ConverteParaNomeSQL(sysTableFields[[#This Row],[Table]]), "|",ConverteParaNomeSQL(sysTableFields[[#This Row],[Nome]]))</f>
        <v>#NAME?</v>
      </c>
      <c r="G145" t="s">
        <v>176</v>
      </c>
      <c r="H145">
        <v>1</v>
      </c>
      <c r="K145" t="s">
        <v>107</v>
      </c>
      <c r="L145" t="s">
        <v>108</v>
      </c>
      <c r="M145" t="s">
        <v>68</v>
      </c>
      <c r="N145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Checklist|1|||tbPDCondicaoMercado|tbPDCondicaoMercadoCampos|Nome|Aplicação</v>
      </c>
      <c r="P145" t="str">
        <f>INDEX(sysTables[[#All],[Tipo Tabela]],MATCH(sysTableFields[[#This Row],[Table]],sysTables[Nome],0))</f>
        <v>Aplicação</v>
      </c>
    </row>
    <row r="146" spans="1:16" hidden="1" x14ac:dyDescent="0.4">
      <c r="A146" t="str">
        <f>CONCATENATE(sysTableFields[[#This Row],[Table]],"|",sysTableFields[[#This Row],[Nome]])</f>
        <v>tbTrades|Tipo Oportunidade</v>
      </c>
      <c r="B146">
        <f>ROW()</f>
        <v>146</v>
      </c>
      <c r="C146" t="s">
        <v>115</v>
      </c>
      <c r="D146" t="s">
        <v>274</v>
      </c>
      <c r="E146" t="str">
        <f>CONCATENATE(sysTableFields[[#This Row],[Table]],"|",sysTableFields[[#This Row],[Nome]])</f>
        <v>tbTrades|Tipo Oportunidade</v>
      </c>
      <c r="F146" s="2" t="e">
        <f t="array" aca="1" ref="F146" ca="1">CONCATENATE( ConverteParaNomeSQL(sysTableFields[[#This Row],[Table]]), "|",ConverteParaNomeSQL(sysTableFields[[#This Row],[Nome]]))</f>
        <v>#NAME?</v>
      </c>
      <c r="G146" t="s">
        <v>176</v>
      </c>
      <c r="H146">
        <v>1</v>
      </c>
      <c r="K146" t="s">
        <v>111</v>
      </c>
      <c r="L146" t="s">
        <v>112</v>
      </c>
      <c r="M146" t="s">
        <v>68</v>
      </c>
      <c r="N14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Checklist|1|||tbPDTipoOportunidade|tbPDTipoOportunidadeCampos|Nome|Aplicação</v>
      </c>
      <c r="P146" t="str">
        <f>INDEX(sysTables[[#All],[Tipo Tabela]],MATCH(sysTableFields[[#This Row],[Table]],sysTables[Nome],0))</f>
        <v>Aplicação</v>
      </c>
    </row>
    <row r="147" spans="1:16" hidden="1" x14ac:dyDescent="0.4">
      <c r="A147" t="str">
        <f>CONCATENATE(sysTableFields[[#This Row],[Table]],"|",sysTableFields[[#This Row],[Nome]])</f>
        <v>tbTrades|Riscos em Potencial</v>
      </c>
      <c r="B147">
        <f>ROW()</f>
        <v>147</v>
      </c>
      <c r="C147" t="s">
        <v>115</v>
      </c>
      <c r="D147" t="s">
        <v>275</v>
      </c>
      <c r="E147" t="str">
        <f>CONCATENATE(sysTableFields[[#This Row],[Table]],"|",sysTableFields[[#This Row],[Nome]])</f>
        <v>tbTrades|Riscos em Potencial</v>
      </c>
      <c r="F147" s="2" t="e">
        <f t="array" aca="1" ref="F147" ca="1">CONCATENATE( ConverteParaNomeSQL(sysTableFields[[#This Row],[Table]]), "|",ConverteParaNomeSQL(sysTableFields[[#This Row],[Nome]]))</f>
        <v>#NAME?</v>
      </c>
      <c r="G147" t="s">
        <v>176</v>
      </c>
      <c r="H147">
        <v>1</v>
      </c>
      <c r="K147" t="s">
        <v>109</v>
      </c>
      <c r="L147" t="s">
        <v>110</v>
      </c>
      <c r="M147" t="s">
        <v>68</v>
      </c>
      <c r="N147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Checklist|1|||tbPDRiscosPotencial|tbPDRiscosPotencialCampos|Nome|Aplicação</v>
      </c>
      <c r="P147" t="str">
        <f>INDEX(sysTables[[#All],[Tipo Tabela]],MATCH(sysTableFields[[#This Row],[Table]],sysTables[Nome],0))</f>
        <v>Aplicação</v>
      </c>
    </row>
    <row r="148" spans="1:16" hidden="1" x14ac:dyDescent="0.4">
      <c r="A148" t="str">
        <f>CONCATENATE(sysTableFields[[#This Row],[Table]],"|",sysTableFields[[#This Row],[Nome]])</f>
        <v>tbTrades|Risco Entrada</v>
      </c>
      <c r="B148">
        <f>ROW()</f>
        <v>148</v>
      </c>
      <c r="C148" t="s">
        <v>115</v>
      </c>
      <c r="D148" t="s">
        <v>276</v>
      </c>
      <c r="E148" t="str">
        <f>CONCATENATE(sysTableFields[[#This Row],[Table]],"|",sysTableFields[[#This Row],[Nome]])</f>
        <v>tbTrades|Risco Entrada</v>
      </c>
      <c r="F148" s="2" t="e">
        <f t="array" aca="1" ref="F148" ca="1">CONCATENATE( ConverteParaNomeSQL(sysTableFields[[#This Row],[Table]]), "|",ConverteParaNomeSQL(sysTableFields[[#This Row],[Nome]]))</f>
        <v>#NAME?</v>
      </c>
      <c r="G148" t="s">
        <v>169</v>
      </c>
      <c r="H148">
        <v>1</v>
      </c>
      <c r="M148" t="s">
        <v>277</v>
      </c>
      <c r="N148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Lista|1|||||Gestao de Risco|Aplicação</v>
      </c>
      <c r="O148" t="s">
        <v>278</v>
      </c>
      <c r="P148" t="str">
        <f>INDEX(sysTables[[#All],[Tipo Tabela]],MATCH(sysTableFields[[#This Row],[Table]],sysTables[Nome],0))</f>
        <v>Aplicação</v>
      </c>
    </row>
    <row r="149" spans="1:16" hidden="1" x14ac:dyDescent="0.4">
      <c r="A149" t="str">
        <f>CONCATENATE(sysTableFields[[#This Row],[Table]],"|",sysTableFields[[#This Row],[Nome]])</f>
        <v>tbTrades|Risco Saída</v>
      </c>
      <c r="B149">
        <f>ROW()</f>
        <v>149</v>
      </c>
      <c r="C149" t="s">
        <v>115</v>
      </c>
      <c r="D149" t="s">
        <v>279</v>
      </c>
      <c r="E149" t="str">
        <f>CONCATENATE(sysTableFields[[#This Row],[Table]],"|",sysTableFields[[#This Row],[Nome]])</f>
        <v>tbTrades|Risco Saída</v>
      </c>
      <c r="F149" s="2" t="e">
        <f t="array" aca="1" ref="F149" ca="1">CONCATENATE( ConverteParaNomeSQL(sysTableFields[[#This Row],[Table]]), "|",ConverteParaNomeSQL(sysTableFields[[#This Row],[Nome]]))</f>
        <v>#NAME?</v>
      </c>
      <c r="G149" t="s">
        <v>169</v>
      </c>
      <c r="H149">
        <v>1</v>
      </c>
      <c r="M149" t="s">
        <v>277</v>
      </c>
      <c r="N149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Lista|1|||||Gestao de Risco|Aplicação</v>
      </c>
      <c r="O149" t="s">
        <v>278</v>
      </c>
      <c r="P149" t="str">
        <f>INDEX(sysTables[[#All],[Tipo Tabela]],MATCH(sysTableFields[[#This Row],[Table]],sysTables[Nome],0))</f>
        <v>Aplicação</v>
      </c>
    </row>
    <row r="150" spans="1:16" hidden="1" x14ac:dyDescent="0.4">
      <c r="A150" t="str">
        <f>CONCATENATE(sysTableFields[[#This Row],[Table]],"|",sysTableFields[[#This Row],[Nome]])</f>
        <v>tbTrades|Gestão do trade</v>
      </c>
      <c r="B150">
        <f>ROW()</f>
        <v>150</v>
      </c>
      <c r="C150" t="s">
        <v>115</v>
      </c>
      <c r="D150" t="s">
        <v>280</v>
      </c>
      <c r="E150" t="str">
        <f>CONCATENATE(sysTableFields[[#This Row],[Table]],"|",sysTableFields[[#This Row],[Nome]])</f>
        <v>tbTrades|Gestão do trade</v>
      </c>
      <c r="F150" s="2" t="e">
        <f t="array" aca="1" ref="F150" ca="1">CONCATENATE( ConverteParaNomeSQL(sysTableFields[[#This Row],[Table]]), "|",ConverteParaNomeSQL(sysTableFields[[#This Row],[Nome]]))</f>
        <v>#NAME?</v>
      </c>
      <c r="G150" t="s">
        <v>169</v>
      </c>
      <c r="H150">
        <v>1</v>
      </c>
      <c r="M150" t="s">
        <v>277</v>
      </c>
      <c r="N150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Lista|1|||||Gestao de Risco|Aplicação</v>
      </c>
      <c r="O150" t="s">
        <v>281</v>
      </c>
      <c r="P150" t="str">
        <f>INDEX(sysTables[[#All],[Tipo Tabela]],MATCH(sysTableFields[[#This Row],[Table]],sysTables[Nome],0))</f>
        <v>Aplicação</v>
      </c>
    </row>
    <row r="151" spans="1:16" hidden="1" x14ac:dyDescent="0.4">
      <c r="A151" t="str">
        <f>CONCATENATE(sysTableFields[[#This Row],[Table]],"|",sysTableFields[[#This Row],[Nome]])</f>
        <v>tbTrades|Imagem #01</v>
      </c>
      <c r="B151">
        <f>ROW()</f>
        <v>151</v>
      </c>
      <c r="C151" t="s">
        <v>115</v>
      </c>
      <c r="D151" t="s">
        <v>282</v>
      </c>
      <c r="E151" t="str">
        <f>CONCATENATE(sysTableFields[[#This Row],[Table]],"|",sysTableFields[[#This Row],[Nome]])</f>
        <v>tbTrades|Imagem #01</v>
      </c>
      <c r="F151" s="2" t="e">
        <f t="array" aca="1" ref="F151" ca="1">CONCATENATE( ConverteParaNomeSQL(sysTableFields[[#This Row],[Table]]), "|",ConverteParaNomeSQL(sysTableFields[[#This Row],[Nome]]))</f>
        <v>#NAME?</v>
      </c>
      <c r="G151" t="s">
        <v>181</v>
      </c>
      <c r="H151">
        <v>0</v>
      </c>
      <c r="N151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Imagem|0||||||Aplicação</v>
      </c>
      <c r="P151" t="str">
        <f>INDEX(sysTables[[#All],[Tipo Tabela]],MATCH(sysTableFields[[#This Row],[Table]],sysTables[Nome],0))</f>
        <v>Aplicação</v>
      </c>
    </row>
    <row r="152" spans="1:16" hidden="1" x14ac:dyDescent="0.4">
      <c r="A152" t="str">
        <f>CONCATENATE(sysTableFields[[#This Row],[Table]],"|",sysTableFields[[#This Row],[Nome]])</f>
        <v>tbTrades|Imagem #02</v>
      </c>
      <c r="B152">
        <f>ROW()</f>
        <v>152</v>
      </c>
      <c r="C152" t="s">
        <v>115</v>
      </c>
      <c r="D152" t="s">
        <v>283</v>
      </c>
      <c r="E152" t="str">
        <f>CONCATENATE(sysTableFields[[#This Row],[Table]],"|",sysTableFields[[#This Row],[Nome]])</f>
        <v>tbTrades|Imagem #02</v>
      </c>
      <c r="F152" s="2" t="e">
        <f t="array" aca="1" ref="F152" ca="1">CONCATENATE( ConverteParaNomeSQL(sysTableFields[[#This Row],[Table]]), "|",ConverteParaNomeSQL(sysTableFields[[#This Row],[Nome]]))</f>
        <v>#NAME?</v>
      </c>
      <c r="G152" t="s">
        <v>181</v>
      </c>
      <c r="H152">
        <v>0</v>
      </c>
      <c r="N152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Imagem|0||||||Aplicação</v>
      </c>
      <c r="P152" t="str">
        <f>INDEX(sysTables[[#All],[Tipo Tabela]],MATCH(sysTableFields[[#This Row],[Table]],sysTables[Nome],0))</f>
        <v>Aplicação</v>
      </c>
    </row>
    <row r="153" spans="1:16" hidden="1" x14ac:dyDescent="0.4">
      <c r="A153" t="str">
        <f>CONCATENATE(sysTableFields[[#This Row],[Table]],"|",sysTableFields[[#This Row],[Nome]])</f>
        <v>tbTrades|Observações</v>
      </c>
      <c r="B153">
        <f>ROW()</f>
        <v>153</v>
      </c>
      <c r="C153" t="s">
        <v>115</v>
      </c>
      <c r="D153" t="s">
        <v>284</v>
      </c>
      <c r="E153" t="str">
        <f>CONCATENATE(sysTableFields[[#This Row],[Table]],"|",sysTableFields[[#This Row],[Nome]])</f>
        <v>tbTrades|Observações</v>
      </c>
      <c r="F153" s="2" t="e">
        <f t="array" aca="1" ref="F153" ca="1">CONCATENATE( ConverteParaNomeSQL(sysTableFields[[#This Row],[Table]]), "|",ConverteParaNomeSQL(sysTableFields[[#This Row],[Nome]]))</f>
        <v>#NAME?</v>
      </c>
      <c r="G153" t="s">
        <v>167</v>
      </c>
      <c r="H153">
        <v>0</v>
      </c>
      <c r="I153">
        <v>10000</v>
      </c>
      <c r="N153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Memo|0||10000||||Aplicação</v>
      </c>
      <c r="P153" t="str">
        <f>INDEX(sysTables[[#All],[Tipo Tabela]],MATCH(sysTableFields[[#This Row],[Table]],sysTables[Nome],0))</f>
        <v>Aplicação</v>
      </c>
    </row>
    <row r="154" spans="1:16" hidden="1" x14ac:dyDescent="0.4">
      <c r="A154" t="str">
        <f>CONCATENATE(sysTableFields[[#This Row],[Table]],"|",sysTableFields[[#This Row],[Nome]])</f>
        <v>tbTrades|Trade Revisado</v>
      </c>
      <c r="B154">
        <f>ROW()</f>
        <v>154</v>
      </c>
      <c r="C154" t="s">
        <v>115</v>
      </c>
      <c r="D154" t="s">
        <v>285</v>
      </c>
      <c r="E154" t="str">
        <f>CONCATENATE(sysTableFields[[#This Row],[Table]],"|",sysTableFields[[#This Row],[Nome]])</f>
        <v>tbTrades|Trade Revisado</v>
      </c>
      <c r="F154" s="2" t="e">
        <f t="array" aca="1" ref="F154" ca="1">CONCATENATE( ConverteParaNomeSQL(sysTableFields[[#This Row],[Table]]), "|",ConverteParaNomeSQL(sysTableFields[[#This Row],[Nome]]))</f>
        <v>#NAME?</v>
      </c>
      <c r="G154" t="s">
        <v>183</v>
      </c>
      <c r="H154">
        <v>0</v>
      </c>
      <c r="N154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Radio|0||||||Aplicação</v>
      </c>
      <c r="P154" t="str">
        <f>INDEX(sysTables[[#All],[Tipo Tabela]],MATCH(sysTableFields[[#This Row],[Table]],sysTables[Nome],0))</f>
        <v>Aplicação</v>
      </c>
    </row>
    <row r="155" spans="1:16" hidden="1" x14ac:dyDescent="0.4">
      <c r="A155" t="str">
        <f>CONCATENATE(sysTableFields[[#This Row],[Table]],"|",sysTableFields[[#This Row],[Nome]])</f>
        <v>tbTrades|Observações Revisão</v>
      </c>
      <c r="B155">
        <f>ROW()</f>
        <v>155</v>
      </c>
      <c r="C155" t="s">
        <v>115</v>
      </c>
      <c r="D155" t="s">
        <v>286</v>
      </c>
      <c r="E155" t="str">
        <f>CONCATENATE(sysTableFields[[#This Row],[Table]],"|",sysTableFields[[#This Row],[Nome]])</f>
        <v>tbTrades|Observações Revisão</v>
      </c>
      <c r="F155" s="2" t="e">
        <f t="array" aca="1" ref="F155" ca="1">CONCATENATE( ConverteParaNomeSQL(sysTableFields[[#This Row],[Table]]), "|",ConverteParaNomeSQL(sysTableFields[[#This Row],[Nome]]))</f>
        <v>#NAME?</v>
      </c>
      <c r="G155" t="s">
        <v>167</v>
      </c>
      <c r="H155">
        <v>0</v>
      </c>
      <c r="I155">
        <v>5000</v>
      </c>
      <c r="N155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Memo|0||5000||||Aplicação</v>
      </c>
      <c r="P155" t="str">
        <f>INDEX(sysTables[[#All],[Tipo Tabela]],MATCH(sysTableFields[[#This Row],[Table]],sysTables[Nome],0))</f>
        <v>Aplicação</v>
      </c>
    </row>
    <row r="156" spans="1:16" hidden="1" x14ac:dyDescent="0.4">
      <c r="A156" t="str">
        <f>CONCATENATE(sysTableFields[[#This Row],[Table]],"|",sysTableFields[[#This Row],[Nome]])</f>
        <v>tbTrades|Estado Mental</v>
      </c>
      <c r="B156">
        <f>ROW()</f>
        <v>156</v>
      </c>
      <c r="C156" t="s">
        <v>115</v>
      </c>
      <c r="D156" t="s">
        <v>287</v>
      </c>
      <c r="E156" t="str">
        <f>CONCATENATE(sysTableFields[[#This Row],[Table]],"|",sysTableFields[[#This Row],[Nome]])</f>
        <v>tbTrades|Estado Mental</v>
      </c>
      <c r="F156" s="2" t="e">
        <f t="array" aca="1" ref="F156" ca="1">CONCATENATE( ConverteParaNomeSQL(sysTableFields[[#This Row],[Table]]), "|",ConverteParaNomeSQL(sysTableFields[[#This Row],[Nome]]))</f>
        <v>#NAME?</v>
      </c>
      <c r="G156" t="s">
        <v>183</v>
      </c>
      <c r="H156">
        <v>0</v>
      </c>
      <c r="N15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Radio|0||||||Aplicação</v>
      </c>
      <c r="P156" t="str">
        <f>INDEX(sysTables[[#All],[Tipo Tabela]],MATCH(sysTableFields[[#This Row],[Table]],sysTables[Nome],0))</f>
        <v>Aplicação</v>
      </c>
    </row>
    <row r="157" spans="1:16" hidden="1" x14ac:dyDescent="0.4">
      <c r="A157" t="str">
        <f>CONCATENATE(sysTableFields[[#This Row],[Table]],"|",sysTableFields[[#This Row],[Nome]])</f>
        <v>tbTrades|Estado Emocional</v>
      </c>
      <c r="B157">
        <f>ROW()</f>
        <v>157</v>
      </c>
      <c r="C157" t="s">
        <v>115</v>
      </c>
      <c r="D157" t="s">
        <v>182</v>
      </c>
      <c r="E157" t="str">
        <f>CONCATENATE(sysTableFields[[#This Row],[Table]],"|",sysTableFields[[#This Row],[Nome]])</f>
        <v>tbTrades|Estado Emocional</v>
      </c>
      <c r="F157" s="2" t="e">
        <f t="array" aca="1" ref="F157" ca="1">CONCATENATE( ConverteParaNomeSQL(sysTableFields[[#This Row],[Table]]), "|",ConverteParaNomeSQL(sysTableFields[[#This Row],[Nome]]))</f>
        <v>#NAME?</v>
      </c>
      <c r="G157" t="s">
        <v>183</v>
      </c>
      <c r="H157">
        <v>0</v>
      </c>
      <c r="N157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Radio|0||||||Aplicação</v>
      </c>
      <c r="P157" t="str">
        <f>INDEX(sysTables[[#All],[Tipo Tabela]],MATCH(sysTableFields[[#This Row],[Table]],sysTables[Nome],0))</f>
        <v>Aplicação</v>
      </c>
    </row>
    <row r="158" spans="1:16" hidden="1" x14ac:dyDescent="0.4">
      <c r="A158" t="str">
        <f>CONCATENATE(sysTableFields[[#This Row],[Table]],"|",sysTableFields[[#This Row],[Nome]])</f>
        <v>tbTrades|Deleted</v>
      </c>
      <c r="B158">
        <f>ROW()</f>
        <v>158</v>
      </c>
      <c r="C158" t="s">
        <v>115</v>
      </c>
      <c r="D158" t="s">
        <v>152</v>
      </c>
      <c r="E158" t="str">
        <f>CONCATENATE(sysTableFields[[#This Row],[Table]],"|",sysTableFields[[#This Row],[Nome]])</f>
        <v>tbTrades|Deleted</v>
      </c>
      <c r="F158" s="2" t="e">
        <f t="array" aca="1" ref="F158" ca="1">CONCATENATE( ConverteParaNomeSQL(sysTableFields[[#This Row],[Table]]), "|",ConverteParaNomeSQL(sysTableFields[[#This Row],[Nome]]))</f>
        <v>#NAME?</v>
      </c>
      <c r="G158" t="s">
        <v>153</v>
      </c>
      <c r="H158">
        <v>1</v>
      </c>
      <c r="N158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Boolean|1||||||Aplicação</v>
      </c>
      <c r="P158" t="str">
        <f>INDEX(sysTables[[#All],[Tipo Tabela]],MATCH(sysTableFields[[#This Row],[Table]],sysTables[Nome],0))</f>
        <v>Aplicação</v>
      </c>
    </row>
    <row r="159" spans="1:16" hidden="1" x14ac:dyDescent="0.4">
      <c r="A159" t="str">
        <f>CONCATENATE(sysTableFields[[#This Row],[Table]],"|",sysTableFields[[#This Row],[Nome]])</f>
        <v>tbTrades|Editado</v>
      </c>
      <c r="B159">
        <f>ROW()</f>
        <v>159</v>
      </c>
      <c r="C159" t="s">
        <v>115</v>
      </c>
      <c r="D159" t="s">
        <v>154</v>
      </c>
      <c r="E159" t="str">
        <f>CONCATENATE(sysTableFields[[#This Row],[Table]],"|",sysTableFields[[#This Row],[Nome]])</f>
        <v>tbTrades|Editado</v>
      </c>
      <c r="F159" s="2" t="e">
        <f t="array" aca="1" ref="F159" ca="1">CONCATENATE( ConverteParaNomeSQL(sysTableFields[[#This Row],[Table]]), "|",ConverteParaNomeSQL(sysTableFields[[#This Row],[Nome]]))</f>
        <v>#NAME?</v>
      </c>
      <c r="G159" t="s">
        <v>155</v>
      </c>
      <c r="H159">
        <v>0</v>
      </c>
      <c r="I159">
        <v>10</v>
      </c>
      <c r="J159" t="s">
        <v>156</v>
      </c>
      <c r="N159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Date|0|DD/MM/YYYY|10||||Aplicação</v>
      </c>
      <c r="P159" t="str">
        <f>INDEX(sysTables[[#All],[Tipo Tabela]],MATCH(sysTableFields[[#This Row],[Table]],sysTables[Nome],0))</f>
        <v>Aplicação</v>
      </c>
    </row>
    <row r="160" spans="1:16" hidden="1" x14ac:dyDescent="0.4">
      <c r="A160" s="6" t="str">
        <f>CONCATENATE(sysTableFields[[#This Row],[Table]],"|",sysTableFields[[#This Row],[Nome]])</f>
        <v>tbTrades|Fase Plano de Trade</v>
      </c>
      <c r="B160" s="6">
        <f>ROW()</f>
        <v>160</v>
      </c>
      <c r="C160" t="s">
        <v>115</v>
      </c>
      <c r="D160" t="s">
        <v>195</v>
      </c>
      <c r="E160" t="str">
        <f>CONCATENATE(sysTableFields[[#This Row],[Table]],"|",sysTableFields[[#This Row],[Nome]])</f>
        <v>tbTrades|Fase Plano de Trade</v>
      </c>
      <c r="F160" s="2" t="e">
        <f t="array" aca="1" ref="F160" ca="1">CONCATENATE( ConverteParaNomeSQL(sysTableFields[[#This Row],[Table]]), "|",ConverteParaNomeSQL(sysTableFields[[#This Row],[Nome]]))</f>
        <v>#NAME?</v>
      </c>
      <c r="G160" t="s">
        <v>137</v>
      </c>
      <c r="H160">
        <v>1</v>
      </c>
      <c r="K160" t="s">
        <v>113</v>
      </c>
      <c r="L160" t="s">
        <v>114</v>
      </c>
      <c r="M160" t="s">
        <v>196</v>
      </c>
      <c r="N160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Combo|1|||tbPlanoDeTrade|tbPlanoDeTradeCampos|Fase|Aplicação</v>
      </c>
      <c r="P160" t="s">
        <v>78</v>
      </c>
    </row>
    <row r="161" spans="1:16" hidden="1" x14ac:dyDescent="0.4">
      <c r="A161" s="6" t="str">
        <f>CONCATENATE(sysTableFields[[#This Row],[Table]],"|",sysTableFields[[#This Row],[Nome]])</f>
        <v>tb_TipoConta|Tipo Conta</v>
      </c>
      <c r="B161" s="6">
        <f>ROW()</f>
        <v>161</v>
      </c>
      <c r="C161" t="s">
        <v>83</v>
      </c>
      <c r="D161" t="s">
        <v>269</v>
      </c>
      <c r="E161" t="str">
        <f>CONCATENATE(sysTableFields[[#This Row],[Table]],"|",sysTableFields[[#This Row],[Nome]])</f>
        <v>tb_TipoConta|Tipo Conta</v>
      </c>
      <c r="F161" s="2" t="e">
        <f t="array" aca="1" ref="F161" ca="1">CONCATENATE( ConverteParaNomeSQL(sysTableFields[[#This Row],[Table]]), "|",ConverteParaNomeSQL(sysTableFields[[#This Row],[Nome]]))</f>
        <v>#NAME?</v>
      </c>
      <c r="G161" t="s">
        <v>160</v>
      </c>
      <c r="H161">
        <v>0</v>
      </c>
      <c r="N161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Text|0||||||Lista Simples</v>
      </c>
      <c r="P161" t="s">
        <v>288</v>
      </c>
    </row>
    <row r="162" spans="1:16" hidden="1" x14ac:dyDescent="0.4">
      <c r="A162" s="6" t="str">
        <f>CONCATENATE(sysTableFields[[#This Row],[Table]],"|",sysTableFields[[#This Row],[Nome]])</f>
        <v>tb_TipoOperacao|Tipo Operacao</v>
      </c>
      <c r="B162" s="6">
        <f>ROW()</f>
        <v>162</v>
      </c>
      <c r="C162" t="s">
        <v>85</v>
      </c>
      <c r="D162" t="s">
        <v>268</v>
      </c>
      <c r="E162" t="str">
        <f>CONCATENATE(sysTableFields[[#This Row],[Table]],"|",sysTableFields[[#This Row],[Nome]])</f>
        <v>tb_TipoOperacao|Tipo Operacao</v>
      </c>
      <c r="F162" s="2" t="e">
        <f t="array" aca="1" ref="F162" ca="1">CONCATENATE( ConverteParaNomeSQL(sysTableFields[[#This Row],[Table]]), "|",ConverteParaNomeSQL(sysTableFields[[#This Row],[Nome]]))</f>
        <v>#NAME?</v>
      </c>
      <c r="G162" t="s">
        <v>160</v>
      </c>
      <c r="H162">
        <v>0</v>
      </c>
      <c r="N162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Text|0||||||Lista Simples</v>
      </c>
      <c r="P162" t="s">
        <v>288</v>
      </c>
    </row>
    <row r="163" spans="1:16" hidden="1" x14ac:dyDescent="0.4">
      <c r="A163" s="6" t="str">
        <f>CONCATENATE(sysTableFields[[#This Row],[Table]],"|",sysTableFields[[#This Row],[Nome]])</f>
        <v>sysTableFields|Tag Formulario</v>
      </c>
      <c r="B163" s="6">
        <f>ROW()</f>
        <v>163</v>
      </c>
      <c r="C163" t="s">
        <v>72</v>
      </c>
      <c r="D163" t="s">
        <v>121</v>
      </c>
      <c r="E163" t="str">
        <f>CONCATENATE(sysTableFields[[#This Row],[Table]],"|",sysTableFields[[#This Row],[Nome]])</f>
        <v>sysTableFields|Tag Formulario</v>
      </c>
      <c r="F163" s="2" t="e">
        <f t="array" aca="1" ref="F163" ca="1">CONCATENATE( ConverteParaNomeSQL(sysTableFields[[#This Row],[Table]]), "|",ConverteParaNomeSQL(sysTableFields[[#This Row],[Nome]]))</f>
        <v>#NAME?</v>
      </c>
      <c r="G163" t="s">
        <v>160</v>
      </c>
      <c r="N163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Text|||||||Sistema</v>
      </c>
      <c r="P163" t="s">
        <v>71</v>
      </c>
    </row>
    <row r="164" spans="1:16" hidden="1" x14ac:dyDescent="0.4">
      <c r="A164" s="6" t="str">
        <f>CONCATENATE(sysTableFields[[#This Row],[Table]],"|",sysTableFields[[#This Row],[Nome]])</f>
        <v>sysTableFields|#IdTableField</v>
      </c>
      <c r="B164" s="6">
        <f>ROW()</f>
        <v>164</v>
      </c>
      <c r="C164" t="s">
        <v>72</v>
      </c>
      <c r="D164" t="s">
        <v>122</v>
      </c>
      <c r="E164" t="str">
        <f>CONCATENATE(sysTableFields[[#This Row],[Table]],"|",sysTableFields[[#This Row],[Nome]])</f>
        <v>sysTableFields|#IdTableField</v>
      </c>
      <c r="F164" s="2" t="e">
        <f t="array" aca="1" ref="F164" ca="1">CONCATENATE( ConverteParaNomeSQL(sysTableFields[[#This Row],[Table]]), "|",ConverteParaNomeSQL(sysTableFields[[#This Row],[Nome]]))</f>
        <v>#NAME?</v>
      </c>
      <c r="G164" t="s">
        <v>158</v>
      </c>
      <c r="N164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Id|||||||Sistema</v>
      </c>
      <c r="P164" t="s">
        <v>71</v>
      </c>
    </row>
    <row r="165" spans="1:16" hidden="1" x14ac:dyDescent="0.4">
      <c r="A165" s="6" t="str">
        <f>CONCATENATE(sysTableFields[[#This Row],[Table]],"|",sysTableFields[[#This Row],[Nome]])</f>
        <v>sysTableFields|Nome</v>
      </c>
      <c r="B165" s="6">
        <f>ROW()</f>
        <v>165</v>
      </c>
      <c r="C165" t="s">
        <v>72</v>
      </c>
      <c r="D165" t="s">
        <v>68</v>
      </c>
      <c r="E165" t="str">
        <f>CONCATENATE(sysTableFields[[#This Row],[Table]],"|",sysTableFields[[#This Row],[Nome]])</f>
        <v>sysTableFields|Nome</v>
      </c>
      <c r="F165" s="2" t="e">
        <f t="array" aca="1" ref="F165" ca="1">CONCATENATE( ConverteParaNomeSQL(sysTableFields[[#This Row],[Table]]), "|",ConverteParaNomeSQL(sysTableFields[[#This Row],[Nome]]))</f>
        <v>#NAME?</v>
      </c>
      <c r="G165" t="s">
        <v>160</v>
      </c>
      <c r="H165">
        <v>150</v>
      </c>
      <c r="N165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Text|150||||||Sistema</v>
      </c>
      <c r="P165" t="s">
        <v>71</v>
      </c>
    </row>
    <row r="166" spans="1:16" hidden="1" x14ac:dyDescent="0.4">
      <c r="A166" s="6" t="str">
        <f>CONCATENATE(sysTableFields[[#This Row],[Table]],"|",sysTableFields[[#This Row],[Nome]])</f>
        <v>sysTableFields|Descrição</v>
      </c>
      <c r="B166" s="6">
        <f>ROW()</f>
        <v>166</v>
      </c>
      <c r="C166" t="s">
        <v>72</v>
      </c>
      <c r="D166" t="s">
        <v>12</v>
      </c>
      <c r="E166" t="str">
        <f>CONCATENATE(sysTableFields[[#This Row],[Table]],"|",sysTableFields[[#This Row],[Nome]])</f>
        <v>sysTableFields|Descrição</v>
      </c>
      <c r="F166" s="2" t="e">
        <f t="array" aca="1" ref="F166" ca="1">CONCATENATE( ConverteParaNomeSQL(sysTableFields[[#This Row],[Table]]), "|",ConverteParaNomeSQL(sysTableFields[[#This Row],[Nome]]))</f>
        <v>#NAME?</v>
      </c>
      <c r="G166" t="s">
        <v>167</v>
      </c>
      <c r="H166">
        <v>250</v>
      </c>
      <c r="N166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Memo|250||||||Sistema</v>
      </c>
      <c r="P166" t="s">
        <v>71</v>
      </c>
    </row>
    <row r="167" spans="1:16" hidden="1" x14ac:dyDescent="0.4">
      <c r="A167" s="6" t="str">
        <f>CONCATENATE(sysTableFields[[#This Row],[Table]],"|",sysTableFields[[#This Row],[Nome]])</f>
        <v>sysTableFields|Table</v>
      </c>
      <c r="B167" s="6">
        <f>ROW()</f>
        <v>167</v>
      </c>
      <c r="C167" t="s">
        <v>72</v>
      </c>
      <c r="D167" t="s">
        <v>123</v>
      </c>
      <c r="E167" t="str">
        <f>CONCATENATE(sysTableFields[[#This Row],[Table]],"|",sysTableFields[[#This Row],[Nome]])</f>
        <v>sysTableFields|Table</v>
      </c>
      <c r="F167" s="2" t="e">
        <f t="array" aca="1" ref="F167" ca="1">CONCATENATE( ConverteParaNomeSQL(sysTableFields[[#This Row],[Table]]), "|",ConverteParaNomeSQL(sysTableFields[[#This Row],[Nome]]))</f>
        <v>#NAME?</v>
      </c>
      <c r="G167" t="s">
        <v>137</v>
      </c>
      <c r="N167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Combo|||||||Sistema</v>
      </c>
      <c r="P167" t="s">
        <v>71</v>
      </c>
    </row>
    <row r="168" spans="1:16" hidden="1" x14ac:dyDescent="0.4">
      <c r="A168" s="6" t="str">
        <f>CONCATENATE(sysTableFields[[#This Row],[Table]],"|",sysTableFields[[#This Row],[Nome]])</f>
        <v>sysTableFields|Requerido</v>
      </c>
      <c r="B168" s="6">
        <f>ROW()</f>
        <v>168</v>
      </c>
      <c r="C168" t="s">
        <v>72</v>
      </c>
      <c r="D168" t="s">
        <v>126</v>
      </c>
      <c r="E168" t="str">
        <f>CONCATENATE(sysTableFields[[#This Row],[Table]],"|",sysTableFields[[#This Row],[Nome]])</f>
        <v>sysTableFields|Requerido</v>
      </c>
      <c r="F168" s="2" t="e">
        <f t="array" aca="1" ref="F168" ca="1">CONCATENATE( ConverteParaNomeSQL(sysTableFields[[#This Row],[Table]]), "|",ConverteParaNomeSQL(sysTableFields[[#This Row],[Nome]]))</f>
        <v>#NAME?</v>
      </c>
      <c r="G168" t="s">
        <v>153</v>
      </c>
      <c r="N168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Boolean|||||||Sistema</v>
      </c>
      <c r="P168" t="s">
        <v>71</v>
      </c>
    </row>
    <row r="169" spans="1:16" hidden="1" x14ac:dyDescent="0.4">
      <c r="A169" s="6" t="str">
        <f>CONCATENATE(sysTableFields[[#This Row],[Table]],"|",sysTableFields[[#This Row],[Nome]])</f>
        <v>sysTableFields|Size</v>
      </c>
      <c r="B169" s="6">
        <f>ROW()</f>
        <v>169</v>
      </c>
      <c r="C169" t="s">
        <v>72</v>
      </c>
      <c r="D169" t="s">
        <v>127</v>
      </c>
      <c r="E169" t="str">
        <f>CONCATENATE(sysTableFields[[#This Row],[Table]],"|",sysTableFields[[#This Row],[Nome]])</f>
        <v>sysTableFields|Size</v>
      </c>
      <c r="F169" s="2" t="e">
        <f t="array" aca="1" ref="F169" ca="1">CONCATENATE( ConverteParaNomeSQL(sysTableFields[[#This Row],[Table]]), "|",ConverteParaNomeSQL(sysTableFields[[#This Row],[Nome]]))</f>
        <v>#NAME?</v>
      </c>
      <c r="G169" t="s">
        <v>135</v>
      </c>
      <c r="H169">
        <v>1</v>
      </c>
      <c r="N169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Number|1||||||Sistema</v>
      </c>
      <c r="P169" t="s">
        <v>71</v>
      </c>
    </row>
    <row r="170" spans="1:16" hidden="1" x14ac:dyDescent="0.4">
      <c r="A170" s="6" t="str">
        <f>CONCATENATE(sysTableFields[[#This Row],[Table]],"|",sysTableFields[[#This Row],[Nome]])</f>
        <v>sysTableFields|Máscara</v>
      </c>
      <c r="B170" s="6">
        <f>ROW()</f>
        <v>170</v>
      </c>
      <c r="C170" t="s">
        <v>72</v>
      </c>
      <c r="D170" t="s">
        <v>128</v>
      </c>
      <c r="E170" t="str">
        <f>CONCATENATE(sysTableFields[[#This Row],[Table]],"|",sysTableFields[[#This Row],[Nome]])</f>
        <v>sysTableFields|Máscara</v>
      </c>
      <c r="F170" s="2" t="e">
        <f t="array" aca="1" ref="F170" ca="1">CONCATENATE( ConverteParaNomeSQL(sysTableFields[[#This Row],[Table]]), "|",ConverteParaNomeSQL(sysTableFields[[#This Row],[Nome]]))</f>
        <v>#NAME?</v>
      </c>
      <c r="G170" t="s">
        <v>160</v>
      </c>
      <c r="N170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Text|||||||Sistema</v>
      </c>
      <c r="P170" t="s">
        <v>71</v>
      </c>
    </row>
    <row r="171" spans="1:16" hidden="1" x14ac:dyDescent="0.4">
      <c r="A171" s="6" t="str">
        <f>CONCATENATE(sysTableFields[[#This Row],[Table]],"|",sysTableFields[[#This Row],[Nome]])</f>
        <v>sysTableFields|Table Source</v>
      </c>
      <c r="B171" s="6">
        <f>ROW()</f>
        <v>171</v>
      </c>
      <c r="C171" t="s">
        <v>72</v>
      </c>
      <c r="D171" t="s">
        <v>129</v>
      </c>
      <c r="E171" t="str">
        <f>CONCATENATE(sysTableFields[[#This Row],[Table]],"|",sysTableFields[[#This Row],[Nome]])</f>
        <v>sysTableFields|Table Source</v>
      </c>
      <c r="F171" s="2" t="e">
        <f t="array" aca="1" ref="F171" ca="1">CONCATENATE( ConverteParaNomeSQL(sysTableFields[[#This Row],[Table]]), "|",ConverteParaNomeSQL(sysTableFields[[#This Row],[Nome]]))</f>
        <v>#NAME?</v>
      </c>
      <c r="G171" t="s">
        <v>160</v>
      </c>
      <c r="N171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Text|||||||Sistema</v>
      </c>
      <c r="P171" t="s">
        <v>71</v>
      </c>
    </row>
    <row r="172" spans="1:16" hidden="1" x14ac:dyDescent="0.4">
      <c r="A172" s="6" t="str">
        <f>CONCATENATE(sysTableFields[[#This Row],[Table]],"|",sysTableFields[[#This Row],[Nome]])</f>
        <v>sysTableFields|Table Lookup</v>
      </c>
      <c r="B172" s="6">
        <f>ROW()</f>
        <v>172</v>
      </c>
      <c r="C172" t="s">
        <v>72</v>
      </c>
      <c r="D172" t="s">
        <v>130</v>
      </c>
      <c r="E172" t="str">
        <f>CONCATENATE(sysTableFields[[#This Row],[Table]],"|",sysTableFields[[#This Row],[Nome]])</f>
        <v>sysTableFields|Table Lookup</v>
      </c>
      <c r="F172" s="2" t="e">
        <f t="array" aca="1" ref="F172" ca="1">CONCATENATE( ConverteParaNomeSQL(sysTableFields[[#This Row],[Table]]), "|",ConverteParaNomeSQL(sysTableFields[[#This Row],[Nome]]))</f>
        <v>#NAME?</v>
      </c>
      <c r="G172" t="s">
        <v>160</v>
      </c>
      <c r="N172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Text|||||||Sistema</v>
      </c>
      <c r="P172" t="s">
        <v>71</v>
      </c>
    </row>
    <row r="173" spans="1:16" hidden="1" x14ac:dyDescent="0.4">
      <c r="A173" s="6" t="str">
        <f>CONCATENATE(sysTableFields[[#This Row],[Table]],"|",sysTableFields[[#This Row],[Nome]])</f>
        <v>sysTableFields|Field Lookup</v>
      </c>
      <c r="B173" s="6">
        <f>ROW()</f>
        <v>173</v>
      </c>
      <c r="C173" t="s">
        <v>72</v>
      </c>
      <c r="D173" t="s">
        <v>131</v>
      </c>
      <c r="E173" t="str">
        <f>CONCATENATE(sysTableFields[[#This Row],[Table]],"|",sysTableFields[[#This Row],[Nome]])</f>
        <v>sysTableFields|Field Lookup</v>
      </c>
      <c r="F173" s="2" t="e">
        <f t="array" aca="1" ref="F173" ca="1">CONCATENATE( ConverteParaNomeSQL(sysTableFields[[#This Row],[Table]]), "|",ConverteParaNomeSQL(sysTableFields[[#This Row],[Nome]]))</f>
        <v>#NAME?</v>
      </c>
      <c r="G173" t="s">
        <v>160</v>
      </c>
      <c r="N173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Text|||||||Sistema</v>
      </c>
      <c r="P173" t="s">
        <v>71</v>
      </c>
    </row>
    <row r="174" spans="1:16" hidden="1" x14ac:dyDescent="0.4">
      <c r="A174" s="6" t="str">
        <f>CONCATENATE(sysTableFields[[#This Row],[Table]],"|",sysTableFields[[#This Row],[Nome]])</f>
        <v>sysTableFields|Tag</v>
      </c>
      <c r="B174" s="6">
        <f>ROW()</f>
        <v>174</v>
      </c>
      <c r="C174" t="s">
        <v>72</v>
      </c>
      <c r="D174" t="s">
        <v>132</v>
      </c>
      <c r="E174" t="str">
        <f>CONCATENATE(sysTableFields[[#This Row],[Table]],"|",sysTableFields[[#This Row],[Nome]])</f>
        <v>sysTableFields|Tag</v>
      </c>
      <c r="F174" s="2" t="e">
        <f t="array" aca="1" ref="F174" ca="1">CONCATENATE( ConverteParaNomeSQL(sysTableFields[[#This Row],[Table]]), "|",ConverteParaNomeSQL(sysTableFields[[#This Row],[Nome]]))</f>
        <v>#NAME?</v>
      </c>
      <c r="G174" t="s">
        <v>160</v>
      </c>
      <c r="N174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Text|||||||Sistema</v>
      </c>
      <c r="P174" t="s">
        <v>71</v>
      </c>
    </row>
    <row r="175" spans="1:16" hidden="1" x14ac:dyDescent="0.4">
      <c r="A175" s="6" t="str">
        <f>CONCATENATE(sysTableFields[[#This Row],[Table]],"|",sysTableFields[[#This Row],[Nome]])</f>
        <v>sysTableFields|Valores da lista</v>
      </c>
      <c r="B175" s="6">
        <f>ROW()</f>
        <v>175</v>
      </c>
      <c r="C175" t="s">
        <v>72</v>
      </c>
      <c r="D175" t="s">
        <v>133</v>
      </c>
      <c r="E175" t="str">
        <f>CONCATENATE(sysTableFields[[#This Row],[Table]],"|",sysTableFields[[#This Row],[Nome]])</f>
        <v>sysTableFields|Valores da lista</v>
      </c>
      <c r="F175" s="2" t="e">
        <f t="array" aca="1" ref="F175" ca="1">CONCATENATE( ConverteParaNomeSQL(sysTableFields[[#This Row],[Table]]), "|",ConverteParaNomeSQL(sysTableFields[[#This Row],[Nome]]))</f>
        <v>#NAME?</v>
      </c>
      <c r="G175" t="s">
        <v>160</v>
      </c>
      <c r="N175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Text|||||||Sistema</v>
      </c>
      <c r="P175" t="s">
        <v>71</v>
      </c>
    </row>
    <row r="176" spans="1:16" hidden="1" x14ac:dyDescent="0.4">
      <c r="A176" s="6" t="str">
        <f>CONCATENATE(sysTableFields[[#This Row],[Table]],"|",sysTableFields[[#This Row],[Nome]])</f>
        <v>sysTableFields|Tipo Tabela</v>
      </c>
      <c r="B176" s="6">
        <f>ROW()</f>
        <v>176</v>
      </c>
      <c r="C176" t="s">
        <v>72</v>
      </c>
      <c r="D176" t="s">
        <v>67</v>
      </c>
      <c r="E176" t="str">
        <f>CONCATENATE(sysTableFields[[#This Row],[Table]],"|",sysTableFields[[#This Row],[Nome]])</f>
        <v>sysTableFields|Tipo Tabela</v>
      </c>
      <c r="F176" s="2" t="e">
        <f t="array" aca="1" ref="F176" ca="1">CONCATENATE( ConverteParaNomeSQL(sysTableFields[[#This Row],[Table]]), "|",ConverteParaNomeSQL(sysTableFields[[#This Row],[Nome]]))</f>
        <v>#NAME?</v>
      </c>
      <c r="G176" t="s">
        <v>169</v>
      </c>
      <c r="N176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Lista|||||||Sistema</v>
      </c>
      <c r="P176" t="s">
        <v>71</v>
      </c>
    </row>
    <row r="177" spans="1:16" hidden="1" x14ac:dyDescent="0.4">
      <c r="A177" s="6" t="str">
        <f>CONCATENATE(sysTableFields[[#This Row],[Table]],"|",sysTableFields[[#This Row],[Nome]])</f>
        <v>sysTableFields|Tipo</v>
      </c>
      <c r="B177" s="6">
        <f>ROW()</f>
        <v>177</v>
      </c>
      <c r="C177" t="s">
        <v>72</v>
      </c>
      <c r="D177" t="s">
        <v>125</v>
      </c>
      <c r="E177" t="str">
        <f>CONCATENATE(sysTableFields[[#This Row],[Table]],"|",sysTableFields[[#This Row],[Nome]])</f>
        <v>sysTableFields|Tipo</v>
      </c>
      <c r="F177" s="2" t="e">
        <f t="array" aca="1" ref="F177" ca="1">CONCATENATE( ConverteParaNomeSQL(sysTableFields[[#This Row],[Table]]), "|",ConverteParaNomeSQL(sysTableFields[[#This Row],[Nome]]))</f>
        <v>#NAME?</v>
      </c>
      <c r="G177" t="s">
        <v>137</v>
      </c>
      <c r="N177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Combo|||||||Sistema</v>
      </c>
      <c r="P177" t="s">
        <v>71</v>
      </c>
    </row>
    <row r="178" spans="1:16" hidden="1" x14ac:dyDescent="0.4">
      <c r="A178" t="str">
        <f>CONCATENATE(sysTableFields[[#This Row],[Table]],"|",sysTableFields[[#This Row],[Nome]])</f>
        <v>sysTables|Table</v>
      </c>
      <c r="B178">
        <f>ROW()</f>
        <v>178</v>
      </c>
      <c r="C178" t="s">
        <v>76</v>
      </c>
      <c r="D178" t="s">
        <v>123</v>
      </c>
      <c r="E178" t="str">
        <f>CONCATENATE(sysTableFields[[#This Row],[Table]],"|",sysTableFields[[#This Row],[Nome]])</f>
        <v>sysTables|Table</v>
      </c>
      <c r="F178" s="2" t="e">
        <f t="array" aca="1" ref="F178" ca="1">CONCATENATE( ConverteParaNomeSQL(sysTableFields[[#This Row],[Table]]), "|",ConverteParaNomeSQL(sysTableFields[[#This Row],[Nome]]))</f>
        <v>#NAME?</v>
      </c>
      <c r="G178" t="s">
        <v>160</v>
      </c>
      <c r="N178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Text|||||||Sistema</v>
      </c>
      <c r="P178" t="str">
        <f>INDEX(sysTables[[#All],[Tipo Tabela]],MATCH(sysTableFields[[#This Row],[Table]],sysTables[Nome],0))</f>
        <v>Sistema</v>
      </c>
    </row>
    <row r="179" spans="1:16" hidden="1" x14ac:dyDescent="0.4">
      <c r="A179" t="str">
        <f>CONCATENATE(sysTableFields[[#This Row],[Table]],"|",sysTableFields[[#This Row],[Nome]])</f>
        <v>sysTables|Nome</v>
      </c>
      <c r="B179">
        <f>ROW()</f>
        <v>179</v>
      </c>
      <c r="C179" t="s">
        <v>76</v>
      </c>
      <c r="D179" t="s">
        <v>68</v>
      </c>
      <c r="E179" t="str">
        <f>CONCATENATE(sysTableFields[[#This Row],[Table]],"|",sysTableFields[[#This Row],[Nome]])</f>
        <v>sysTables|Nome</v>
      </c>
      <c r="F179" s="2" t="e">
        <f t="array" aca="1" ref="F179" ca="1">CONCATENATE( ConverteParaNomeSQL(sysTableFields[[#This Row],[Table]]), "|",ConverteParaNomeSQL(sysTableFields[[#This Row],[Nome]]))</f>
        <v>#NAME?</v>
      </c>
      <c r="G179" t="s">
        <v>160</v>
      </c>
      <c r="I179">
        <v>25</v>
      </c>
      <c r="N179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Text|||25||||Sistema</v>
      </c>
      <c r="P179" t="str">
        <f>INDEX(sysTables[[#All],[Tipo Tabela]],MATCH(sysTableFields[[#This Row],[Table]],sysTables[Nome],0))</f>
        <v>Sistema</v>
      </c>
    </row>
    <row r="180" spans="1:16" hidden="1" x14ac:dyDescent="0.4">
      <c r="A180" t="str">
        <f>CONCATENATE(sysTableFields[[#This Row],[Table]],"|",sysTableFields[[#This Row],[Nome]])</f>
        <v>sysTables|Descrição</v>
      </c>
      <c r="B180">
        <f>ROW()</f>
        <v>180</v>
      </c>
      <c r="C180" t="s">
        <v>76</v>
      </c>
      <c r="D180" t="s">
        <v>12</v>
      </c>
      <c r="E180" t="str">
        <f>CONCATENATE(sysTableFields[[#This Row],[Table]],"|",sysTableFields[[#This Row],[Nome]])</f>
        <v>sysTables|Descrição</v>
      </c>
      <c r="F180" s="2" t="e">
        <f t="array" aca="1" ref="F180" ca="1">CONCATENATE( ConverteParaNomeSQL(sysTableFields[[#This Row],[Table]]), "|",ConverteParaNomeSQL(sysTableFields[[#This Row],[Nome]]))</f>
        <v>#NAME?</v>
      </c>
      <c r="G180" t="s">
        <v>160</v>
      </c>
      <c r="I180">
        <v>50</v>
      </c>
      <c r="N180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Text|||50||||Sistema</v>
      </c>
      <c r="P180" t="str">
        <f>INDEX(sysTables[[#All],[Tipo Tabela]],MATCH(sysTableFields[[#This Row],[Table]],sysTables[Nome],0))</f>
        <v>Sistema</v>
      </c>
    </row>
    <row r="181" spans="1:16" hidden="1" x14ac:dyDescent="0.4">
      <c r="A181" t="str">
        <f>CONCATENATE(sysTableFields[[#This Row],[Table]],"|",sysTableFields[[#This Row],[Nome]])</f>
        <v>sysTables|Tipo</v>
      </c>
      <c r="B181">
        <f>ROW()</f>
        <v>181</v>
      </c>
      <c r="C181" t="s">
        <v>76</v>
      </c>
      <c r="D181" t="s">
        <v>125</v>
      </c>
      <c r="E181" t="str">
        <f>CONCATENATE(sysTableFields[[#This Row],[Table]],"|",sysTableFields[[#This Row],[Nome]])</f>
        <v>sysTables|Tipo</v>
      </c>
      <c r="F181" s="2" t="e">
        <f t="array" aca="1" ref="F181" ca="1">CONCATENATE( ConverteParaNomeSQL(sysTableFields[[#This Row],[Table]]), "|",ConverteParaNomeSQL(sysTableFields[[#This Row],[Nome]]))</f>
        <v>#NAME?</v>
      </c>
      <c r="G181" t="s">
        <v>169</v>
      </c>
      <c r="N181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Lista|||||||Sistema</v>
      </c>
      <c r="O181" t="s">
        <v>289</v>
      </c>
      <c r="P181" t="str">
        <f>INDEX(sysTables[[#All],[Tipo Tabela]],MATCH(sysTableFields[[#This Row],[Table]],sysTables[Nome],0))</f>
        <v>Sistema</v>
      </c>
    </row>
    <row r="182" spans="1:16" hidden="1" x14ac:dyDescent="0.4">
      <c r="A182" t="str">
        <f>CONCATENATE(sysTableFields[[#This Row],[Table]],"|",sysTableFields[[#This Row],[Nome]])</f>
        <v>sysTables|Requerido</v>
      </c>
      <c r="B182">
        <f>ROW()</f>
        <v>182</v>
      </c>
      <c r="C182" t="s">
        <v>76</v>
      </c>
      <c r="D182" t="s">
        <v>126</v>
      </c>
      <c r="E182" t="str">
        <f>CONCATENATE(sysTableFields[[#This Row],[Table]],"|",sysTableFields[[#This Row],[Nome]])</f>
        <v>sysTables|Requerido</v>
      </c>
      <c r="F182" s="2" t="e">
        <f t="array" aca="1" ref="F182" ca="1">CONCATENATE( ConverteParaNomeSQL(sysTableFields[[#This Row],[Table]]), "|",ConverteParaNomeSQL(sysTableFields[[#This Row],[Nome]]))</f>
        <v>#NAME?</v>
      </c>
      <c r="G182" t="s">
        <v>153</v>
      </c>
      <c r="H182">
        <v>1</v>
      </c>
      <c r="N182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Boolean|1||||||Sistema</v>
      </c>
      <c r="P182" t="str">
        <f>INDEX(sysTables[[#All],[Tipo Tabela]],MATCH(sysTableFields[[#This Row],[Table]],sysTables[Nome],0))</f>
        <v>Sistema</v>
      </c>
    </row>
    <row r="183" spans="1:16" hidden="1" x14ac:dyDescent="0.4">
      <c r="A183" t="str">
        <f>CONCATENATE(sysTableFields[[#This Row],[Table]],"|",sysTableFields[[#This Row],[Nome]])</f>
        <v>sysTables|Size</v>
      </c>
      <c r="B183">
        <f>ROW()</f>
        <v>183</v>
      </c>
      <c r="C183" t="s">
        <v>76</v>
      </c>
      <c r="D183" t="s">
        <v>127</v>
      </c>
      <c r="E183" t="str">
        <f>CONCATENATE(sysTableFields[[#This Row],[Table]],"|",sysTableFields[[#This Row],[Nome]])</f>
        <v>sysTables|Size</v>
      </c>
      <c r="F183" s="2" t="e">
        <f t="array" aca="1" ref="F183" ca="1">CONCATENATE( ConverteParaNomeSQL(sysTableFields[[#This Row],[Table]]), "|",ConverteParaNomeSQL(sysTableFields[[#This Row],[Nome]]))</f>
        <v>#NAME?</v>
      </c>
      <c r="G183" t="s">
        <v>135</v>
      </c>
      <c r="N183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Number|||||||Sistema</v>
      </c>
      <c r="P183" t="str">
        <f>INDEX(sysTables[[#All],[Tipo Tabela]],MATCH(sysTableFields[[#This Row],[Table]],sysTables[Nome],0))</f>
        <v>Sistema</v>
      </c>
    </row>
    <row r="184" spans="1:16" hidden="1" x14ac:dyDescent="0.4">
      <c r="A184" t="str">
        <f>CONCATENATE(sysTableFields[[#This Row],[Table]],"|",sysTableFields[[#This Row],[Nome]])</f>
        <v>sysTables|Máscara</v>
      </c>
      <c r="B184">
        <f>ROW()</f>
        <v>184</v>
      </c>
      <c r="C184" t="s">
        <v>76</v>
      </c>
      <c r="D184" t="s">
        <v>128</v>
      </c>
      <c r="E184" t="str">
        <f>CONCATENATE(sysTableFields[[#This Row],[Table]],"|",sysTableFields[[#This Row],[Nome]])</f>
        <v>sysTables|Máscara</v>
      </c>
      <c r="F184" s="2" t="e">
        <f t="array" aca="1" ref="F184" ca="1">CONCATENATE( ConverteParaNomeSQL(sysTableFields[[#This Row],[Table]]), "|",ConverteParaNomeSQL(sysTableFields[[#This Row],[Nome]]))</f>
        <v>#NAME?</v>
      </c>
      <c r="G184" t="s">
        <v>160</v>
      </c>
      <c r="N184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Text|||||||Sistema</v>
      </c>
      <c r="P184" t="str">
        <f>INDEX(sysTables[[#All],[Tipo Tabela]],MATCH(sysTableFields[[#This Row],[Table]],sysTables[Nome],0))</f>
        <v>Sistema</v>
      </c>
    </row>
    <row r="185" spans="1:16" hidden="1" x14ac:dyDescent="0.4">
      <c r="A185" t="str">
        <f>CONCATENATE(sysTableFields[[#This Row],[Table]],"|",sysTableFields[[#This Row],[Nome]])</f>
        <v>sysTables|Table Source</v>
      </c>
      <c r="B185">
        <f>ROW()</f>
        <v>185</v>
      </c>
      <c r="C185" t="s">
        <v>76</v>
      </c>
      <c r="D185" t="s">
        <v>129</v>
      </c>
      <c r="E185" t="str">
        <f>CONCATENATE(sysTableFields[[#This Row],[Table]],"|",sysTableFields[[#This Row],[Nome]])</f>
        <v>sysTables|Table Source</v>
      </c>
      <c r="F185" s="2" t="e">
        <f t="array" aca="1" ref="F185" ca="1">CONCATENATE( ConverteParaNomeSQL(sysTableFields[[#This Row],[Table]]), "|",ConverteParaNomeSQL(sysTableFields[[#This Row],[Nome]]))</f>
        <v>#NAME?</v>
      </c>
      <c r="G185" t="s">
        <v>137</v>
      </c>
      <c r="N185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Combo|||||||Sistema</v>
      </c>
      <c r="P185" t="str">
        <f>INDEX(sysTables[[#All],[Tipo Tabela]],MATCH(sysTableFields[[#This Row],[Table]],sysTables[Nome],0))</f>
        <v>Sistema</v>
      </c>
    </row>
    <row r="186" spans="1:16" hidden="1" x14ac:dyDescent="0.4">
      <c r="A186" t="str">
        <f>CONCATENATE(sysTableFields[[#This Row],[Table]],"|",sysTableFields[[#This Row],[Nome]])</f>
        <v>sysTables|Table Lookup</v>
      </c>
      <c r="B186">
        <f>ROW()</f>
        <v>186</v>
      </c>
      <c r="C186" t="s">
        <v>76</v>
      </c>
      <c r="D186" t="s">
        <v>130</v>
      </c>
      <c r="E186" t="str">
        <f>CONCATENATE(sysTableFields[[#This Row],[Table]],"|",sysTableFields[[#This Row],[Nome]])</f>
        <v>sysTables|Table Lookup</v>
      </c>
      <c r="F186" s="2" t="e">
        <f t="array" aca="1" ref="F186" ca="1">CONCATENATE( ConverteParaNomeSQL(sysTableFields[[#This Row],[Table]]), "|",ConverteParaNomeSQL(sysTableFields[[#This Row],[Nome]]))</f>
        <v>#NAME?</v>
      </c>
      <c r="G186" t="s">
        <v>137</v>
      </c>
      <c r="N186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Combo|||||||Sistema</v>
      </c>
      <c r="P186" t="str">
        <f>INDEX(sysTables[[#All],[Tipo Tabela]],MATCH(sysTableFields[[#This Row],[Table]],sysTables[Nome],0))</f>
        <v>Sistema</v>
      </c>
    </row>
    <row r="187" spans="1:16" hidden="1" x14ac:dyDescent="0.4">
      <c r="A187" t="str">
        <f>CONCATENATE(sysTableFields[[#This Row],[Table]],"|",sysTableFields[[#This Row],[Nome]])</f>
        <v>sysTables|Tag</v>
      </c>
      <c r="B187">
        <f>ROW()</f>
        <v>187</v>
      </c>
      <c r="C187" t="s">
        <v>76</v>
      </c>
      <c r="D187" s="2" t="s">
        <v>132</v>
      </c>
      <c r="E187" s="2" t="str">
        <f>CONCATENATE(sysTableFields[[#This Row],[Table]],"|",sysTableFields[[#This Row],[Nome]])</f>
        <v>sysTables|Tag</v>
      </c>
      <c r="F187" s="2" t="e">
        <f t="array" aca="1" ref="F187" ca="1">CONCATENATE( ConverteParaNomeSQL(sysTableFields[[#This Row],[Table]]), "|",ConverteParaNomeSQL(sysTableFields[[#This Row],[Nome]]))</f>
        <v>#NAME?</v>
      </c>
      <c r="G187" t="s">
        <v>160</v>
      </c>
      <c r="N187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Text|||||||Sistema</v>
      </c>
      <c r="P187" t="str">
        <f>INDEX(sysTables[[#All],[Tipo Tabela]],MATCH(sysTableFields[[#This Row],[Table]],sysTables[Nome],0))</f>
        <v>Sistema</v>
      </c>
    </row>
    <row r="188" spans="1:16" hidden="1" x14ac:dyDescent="0.4">
      <c r="A188" t="str">
        <f>CONCATENATE(sysTableFields[[#This Row],[Table]],"|",sysTableFields[[#This Row],[Nome]])</f>
        <v>sysTables|Valores da lista</v>
      </c>
      <c r="B188">
        <f>ROW()</f>
        <v>188</v>
      </c>
      <c r="C188" t="s">
        <v>76</v>
      </c>
      <c r="D188" t="s">
        <v>133</v>
      </c>
      <c r="E188" t="str">
        <f>CONCATENATE(sysTableFields[[#This Row],[Table]],"|",sysTableFields[[#This Row],[Nome]])</f>
        <v>sysTables|Valores da lista</v>
      </c>
      <c r="F188" s="2" t="e">
        <f t="array" aca="1" ref="F188" ca="1">CONCATENATE( ConverteParaNomeSQL(sysTableFields[[#This Row],[Table]]), "|",ConverteParaNomeSQL(sysTableFields[[#This Row],[Nome]]))</f>
        <v>#NAME?</v>
      </c>
      <c r="G188" t="s">
        <v>160</v>
      </c>
      <c r="N188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Text|||||||Sistema</v>
      </c>
      <c r="P188" t="str">
        <f>INDEX(sysTables[[#All],[Tipo Tabela]],MATCH(sysTableFields[[#This Row],[Table]],sysTables[Nome],0))</f>
        <v>Sistema</v>
      </c>
    </row>
    <row r="189" spans="1:16" hidden="1" x14ac:dyDescent="0.4">
      <c r="A189" t="str">
        <f>CONCATENATE(sysTableFields[[#This Row],[Table]],"|",sysTableFields[[#This Row],[Nome]])</f>
        <v>sysTables|Nível Hierarquia</v>
      </c>
      <c r="B189">
        <f>ROW()</f>
        <v>189</v>
      </c>
      <c r="C189" t="s">
        <v>76</v>
      </c>
      <c r="D189" t="s">
        <v>290</v>
      </c>
      <c r="E189" t="str">
        <f>CONCATENATE(sysTableFields[[#This Row],[Table]],"|",sysTableFields[[#This Row],[Nome]])</f>
        <v>sysTables|Nível Hierarquia</v>
      </c>
      <c r="F189" s="2" t="e">
        <f t="array" aca="1" ref="F189" ca="1">CONCATENATE( ConverteParaNomeSQL(sysTableFields[[#This Row],[Table]]), "|",ConverteParaNomeSQL(sysTableFields[[#This Row],[Nome]]))</f>
        <v>#NAME?</v>
      </c>
      <c r="G189" t="s">
        <v>160</v>
      </c>
      <c r="N189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Text|||||||Sistema</v>
      </c>
      <c r="P189" t="str">
        <f>INDEX(sysTables[[#All],[Tipo Tabela]],MATCH(sysTableFields[[#This Row],[Table]],sysTables[Nome],0))</f>
        <v>Sistema</v>
      </c>
    </row>
    <row r="190" spans="1:16" hidden="1" x14ac:dyDescent="0.4">
      <c r="A190" t="str">
        <f>CONCATENATE(sysTableFields[[#This Row],[Table]],"|",sysTableFields[[#This Row],[Nome]])</f>
        <v>sysTables|Field Lookup</v>
      </c>
      <c r="B190">
        <f>ROW()</f>
        <v>190</v>
      </c>
      <c r="C190" t="s">
        <v>76</v>
      </c>
      <c r="D190" t="s">
        <v>131</v>
      </c>
      <c r="E190" t="str">
        <f>CONCATENATE(sysTableFields[[#This Row],[Table]],"|",sysTableFields[[#This Row],[Nome]])</f>
        <v>sysTables|Field Lookup</v>
      </c>
      <c r="F190" s="2" t="e">
        <f t="array" aca="1" ref="F190" ca="1">CONCATENATE( ConverteParaNomeSQL(sysTableFields[[#This Row],[Table]]), "|",ConverteParaNomeSQL(sysTableFields[[#This Row],[Nome]]))</f>
        <v>#NAME?</v>
      </c>
      <c r="G190" t="s">
        <v>137</v>
      </c>
      <c r="N190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Combo|||||||Sistema</v>
      </c>
      <c r="P190" t="str">
        <f>INDEX(sysTables[[#All],[Tipo Tabela]],MATCH(sysTableFields[[#This Row],[Table]],sysTables[Nome],0))</f>
        <v>Sistema</v>
      </c>
    </row>
    <row r="191" spans="1:16" hidden="1" x14ac:dyDescent="0.4">
      <c r="A191" s="6" t="str">
        <f>CONCATENATE(sysTableFields[[#This Row],[Table]],"|",sysTableFields[[#This Row],[Nome]])</f>
        <v>tbExportDatabase|#IdExportDataBase</v>
      </c>
      <c r="B191" s="6">
        <f>ROW()</f>
        <v>191</v>
      </c>
      <c r="C191" t="s">
        <v>101</v>
      </c>
      <c r="D191" t="s">
        <v>117</v>
      </c>
      <c r="E191" t="str">
        <f>CONCATENATE(sysTableFields[[#This Row],[Table]],"|",sysTableFields[[#This Row],[Nome]])</f>
        <v>tbExportDatabase|#IdExportDataBase</v>
      </c>
      <c r="F191" s="2" t="e">
        <f t="array" aca="1" ref="F191" ca="1">CONCATENATE( ConverteParaNomeSQL(sysTableFields[[#This Row],[Table]]), "|",ConverteParaNomeSQL(sysTableFields[[#This Row],[Nome]]))</f>
        <v>#NAME?</v>
      </c>
      <c r="G191" t="s">
        <v>158</v>
      </c>
      <c r="H191">
        <v>1</v>
      </c>
      <c r="N191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Id|1||||||Sistema</v>
      </c>
      <c r="P191" t="s">
        <v>71</v>
      </c>
    </row>
    <row r="192" spans="1:16" hidden="1" x14ac:dyDescent="0.4">
      <c r="A192" s="6" t="str">
        <f>CONCATENATE(sysTableFields[[#This Row],[Table]],"|",sysTableFields[[#This Row],[Nome]])</f>
        <v>tbExportDatabase|Tabelas</v>
      </c>
      <c r="B192" s="6">
        <f>ROW()</f>
        <v>192</v>
      </c>
      <c r="C192" t="s">
        <v>101</v>
      </c>
      <c r="D192" t="s">
        <v>119</v>
      </c>
      <c r="E192" t="str">
        <f>CONCATENATE(sysTableFields[[#This Row],[Table]],"|",sysTableFields[[#This Row],[Nome]])</f>
        <v>tbExportDatabase|Tabelas</v>
      </c>
      <c r="F192" s="2" t="e">
        <f t="array" aca="1" ref="F192" ca="1">CONCATENATE( ConverteParaNomeSQL(sysTableFields[[#This Row],[Table]]), "|",ConverteParaNomeSQL(sysTableFields[[#This Row],[Nome]]))</f>
        <v>#NAME?</v>
      </c>
      <c r="G192" t="s">
        <v>176</v>
      </c>
      <c r="H192">
        <v>1</v>
      </c>
      <c r="K192" t="s">
        <v>76</v>
      </c>
      <c r="L192" t="s">
        <v>77</v>
      </c>
      <c r="M192" t="s">
        <v>68</v>
      </c>
      <c r="N192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Checklist|1|||sysTables|sysTablesCampos|Nome|View</v>
      </c>
      <c r="P192" t="s">
        <v>291</v>
      </c>
    </row>
    <row r="193" spans="1:16" hidden="1" x14ac:dyDescent="0.4">
      <c r="A193" s="6" t="str">
        <f>CONCATENATE(sysTableFields[[#This Row],[Table]],"|",sysTableFields[[#This Row],[Nome]])</f>
        <v>tbExportDatabase|Data Exportação</v>
      </c>
      <c r="B193" s="6">
        <f>ROW()</f>
        <v>193</v>
      </c>
      <c r="C193" t="s">
        <v>101</v>
      </c>
      <c r="D193" t="s">
        <v>118</v>
      </c>
      <c r="E193" t="str">
        <f>CONCATENATE(sysTableFields[[#This Row],[Table]],"|",sysTableFields[[#This Row],[Nome]])</f>
        <v>tbExportDatabase|Data Exportação</v>
      </c>
      <c r="F193" s="2" t="e">
        <f t="array" aca="1" ref="F193" ca="1">CONCATENATE( ConverteParaNomeSQL(sysTableFields[[#This Row],[Table]]), "|",ConverteParaNomeSQL(sysTableFields[[#This Row],[Nome]]))</f>
        <v>#NAME?</v>
      </c>
      <c r="G193" t="s">
        <v>155</v>
      </c>
      <c r="H193">
        <v>1</v>
      </c>
      <c r="I193">
        <v>10</v>
      </c>
      <c r="J193" t="s">
        <v>156</v>
      </c>
      <c r="N193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Date|1|DD/MM/YYYY|10||||View</v>
      </c>
      <c r="P193" t="s">
        <v>291</v>
      </c>
    </row>
    <row r="194" spans="1:16" hidden="1" x14ac:dyDescent="0.4">
      <c r="A194" s="6" t="str">
        <f>CONCATENATE(sysTableFields[[#This Row],[Table]],"|",sysTableFields[[#This Row],[Nome]])</f>
        <v>tbExportDatabase|Log de Exportação</v>
      </c>
      <c r="B194" s="6">
        <f>ROW()</f>
        <v>194</v>
      </c>
      <c r="C194" t="s">
        <v>101</v>
      </c>
      <c r="D194" t="s">
        <v>120</v>
      </c>
      <c r="E194" t="str">
        <f>CONCATENATE(sysTableFields[[#This Row],[Table]],"|",sysTableFields[[#This Row],[Nome]])</f>
        <v>tbExportDatabase|Log de Exportação</v>
      </c>
      <c r="F194" s="2" t="e">
        <f t="array" aca="1" ref="F194" ca="1">CONCATENATE( ConverteParaNomeSQL(sysTableFields[[#This Row],[Table]]), "|",ConverteParaNomeSQL(sysTableFields[[#This Row],[Nome]]))</f>
        <v>#NAME?</v>
      </c>
      <c r="G194" t="s">
        <v>167</v>
      </c>
      <c r="H194">
        <v>1</v>
      </c>
      <c r="I194">
        <v>10000</v>
      </c>
      <c r="N194" s="6" t="str">
        <f>CONCATENATE(sysTableFields[[#This Row],[Tipo]],"|",sysTableFields[[#This Row],[Requerido]],"|",sysTableFields[[#This Row],[Máscara]],"|",sysTableFields[[#This Row],[Size]],"|",sysTableFields[[#This Row],[Table Source]],"|",sysTableFields[[#This Row],[Table Lookup]],"|",sysTableFields[[#This Row],[Field Lookup]],"|",sysTableFields[[#This Row],[Tipo Tabela]])</f>
        <v>Memo|1||10000||||View</v>
      </c>
      <c r="P194" t="s">
        <v>291</v>
      </c>
    </row>
    <row r="195" spans="1:16" x14ac:dyDescent="0.4">
      <c r="H195" s="56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4075C6A-E3EC-4BC0-940E-36C4FE814E3C}">
          <x14:formula1>
            <xm:f>sysTableFieldTypes!$A:$A</xm:f>
          </x14:formula1>
          <xm:sqref>G2:G193</xm:sqref>
        </x14:dataValidation>
        <x14:dataValidation type="list" allowBlank="1" showInputMessage="1" showErrorMessage="1" xr:uid="{E7EE0F68-2CE9-46A6-82BA-9531D6005108}">
          <x14:formula1>
            <xm:f>OFFSET(sysTables!$D$1,1,0,COUNTA(sysTables!D:D)-1,1)</xm:f>
          </x14:formula1>
          <xm:sqref>L2:L193</xm:sqref>
        </x14:dataValidation>
        <x14:dataValidation type="list" allowBlank="1" showInputMessage="1" showErrorMessage="1" xr:uid="{D9197650-4F3D-4267-B4A7-38DA07DC7C73}">
          <x14:formula1>
            <xm:f>OFFSET(sysTables!$C$1,1,0,COUNTA(sysTables!C:C)-1,1)</xm:f>
          </x14:formula1>
          <xm:sqref>K2:K193</xm:sqref>
        </x14:dataValidation>
        <x14:dataValidation type="list" allowBlank="1" showInputMessage="1" showErrorMessage="1" xr:uid="{F212A780-7465-4EF0-B6FE-FA49BEDC8ED3}">
          <x14:formula1>
            <xm:f>OFFSET(sysTables!$C$1,1,0,COUNTA(sysTables!C:C)-1,1)</xm:f>
          </x14:formula1>
          <xm:sqref>C2:C193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AC42B-8CA9-4621-AD4D-AEB95271C45F}">
  <sheetPr codeName="Planilha81"/>
  <dimension ref="A1:C2"/>
  <sheetViews>
    <sheetView workbookViewId="0">
      <selection activeCell="H3" sqref="H3"/>
    </sheetView>
  </sheetViews>
  <sheetFormatPr defaultRowHeight="14.6" x14ac:dyDescent="0.4"/>
  <cols>
    <col min="1" max="1" width="10.3046875" bestFit="1" customWidth="1"/>
    <col min="3" max="3" width="43.07421875" customWidth="1"/>
  </cols>
  <sheetData>
    <row r="1" spans="1:3" x14ac:dyDescent="0.4">
      <c r="A1" t="s">
        <v>4</v>
      </c>
      <c r="B1" t="s">
        <v>292</v>
      </c>
      <c r="C1" t="s">
        <v>293</v>
      </c>
    </row>
    <row r="2" spans="1:3" x14ac:dyDescent="0.4">
      <c r="A2" s="3">
        <v>43965</v>
      </c>
      <c r="B2" t="s">
        <v>294</v>
      </c>
      <c r="C2" t="s">
        <v>295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4C5B0-CE9A-4353-B9FC-423F3D29C679}">
  <sheetPr codeName="Planilha331"/>
  <dimension ref="A1:G1"/>
  <sheetViews>
    <sheetView workbookViewId="0">
      <selection activeCell="F6" sqref="F6"/>
    </sheetView>
  </sheetViews>
  <sheetFormatPr defaultRowHeight="14.6" x14ac:dyDescent="0.4"/>
  <cols>
    <col min="1" max="1" width="10.69140625" bestFit="1" customWidth="1"/>
    <col min="2" max="2" width="9.3046875" customWidth="1"/>
    <col min="3" max="3" width="13.53515625" customWidth="1"/>
    <col min="4" max="4" width="16.69140625" customWidth="1"/>
    <col min="5" max="5" width="15.3046875" customWidth="1"/>
    <col min="6" max="6" width="16.84375" customWidth="1"/>
    <col min="7" max="7" width="17.84375" customWidth="1"/>
  </cols>
  <sheetData>
    <row r="1" spans="1:7" x14ac:dyDescent="0.4">
      <c r="A1" t="s">
        <v>296</v>
      </c>
      <c r="B1" t="s">
        <v>243</v>
      </c>
      <c r="C1" t="s">
        <v>297</v>
      </c>
      <c r="D1" t="s">
        <v>298</v>
      </c>
      <c r="E1" t="s">
        <v>299</v>
      </c>
      <c r="F1" t="s">
        <v>300</v>
      </c>
      <c r="G1" t="s">
        <v>301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632D2-F4DE-4956-98DD-1DDD4D245A74}">
  <sheetPr codeName="Planilha171"/>
  <dimension ref="A1:O18"/>
  <sheetViews>
    <sheetView topLeftCell="H1" workbookViewId="0">
      <selection activeCell="M23" sqref="M23"/>
    </sheetView>
  </sheetViews>
  <sheetFormatPr defaultRowHeight="14.6" x14ac:dyDescent="0.4"/>
  <cols>
    <col min="1" max="1" width="17.3046875" bestFit="1" customWidth="1"/>
    <col min="2" max="2" width="112.3046875" bestFit="1" customWidth="1"/>
    <col min="3" max="3" width="31.84375" bestFit="1" customWidth="1"/>
    <col min="4" max="4" width="14.3046875" customWidth="1"/>
    <col min="5" max="5" width="21.3046875" bestFit="1" customWidth="1"/>
    <col min="6" max="6" width="13.69140625" bestFit="1" customWidth="1"/>
    <col min="7" max="7" width="14.69140625" bestFit="1" customWidth="1"/>
    <col min="8" max="8" width="42.3046875" bestFit="1" customWidth="1"/>
    <col min="9" max="9" width="14.69140625" bestFit="1" customWidth="1"/>
    <col min="10" max="10" width="14.69140625" customWidth="1"/>
    <col min="11" max="13" width="17.3046875" customWidth="1"/>
    <col min="14" max="14" width="23.3046875" bestFit="1" customWidth="1"/>
    <col min="15" max="15" width="21.07421875" bestFit="1" customWidth="1"/>
  </cols>
  <sheetData>
    <row r="1" spans="1:15" x14ac:dyDescent="0.4">
      <c r="A1" t="s">
        <v>302</v>
      </c>
      <c r="B1" t="s">
        <v>6</v>
      </c>
      <c r="C1" t="s">
        <v>196</v>
      </c>
      <c r="D1" t="s">
        <v>139</v>
      </c>
      <c r="E1" t="s">
        <v>136</v>
      </c>
      <c r="F1" t="s">
        <v>303</v>
      </c>
      <c r="G1" t="s">
        <v>304</v>
      </c>
      <c r="H1" t="s">
        <v>305</v>
      </c>
      <c r="I1" t="s">
        <v>306</v>
      </c>
      <c r="J1" t="s">
        <v>307</v>
      </c>
      <c r="K1" t="s">
        <v>308</v>
      </c>
      <c r="L1" t="s">
        <v>309</v>
      </c>
      <c r="M1" t="s">
        <v>310</v>
      </c>
      <c r="N1" t="s">
        <v>311</v>
      </c>
      <c r="O1" t="s">
        <v>312</v>
      </c>
    </row>
    <row r="2" spans="1:15" x14ac:dyDescent="0.4">
      <c r="A2">
        <f>ROW()</f>
        <v>2</v>
      </c>
      <c r="B2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Real|1 Lotes - WDO - Conta Real</v>
      </c>
      <c r="C2" t="str">
        <f>CONCATENATE(tbPlanoDeTrade[[#This Row],[Nro Lotes]]," Lotes - ",LEFT(tbPlanoDeTrade[[#This Row],[Ativo]],3)," - ",tbPlanoDeTrade[[#This Row],[Conta]])</f>
        <v>1 Lotes - WDO - Conta Real</v>
      </c>
      <c r="D2" t="s">
        <v>221</v>
      </c>
      <c r="E2" t="s">
        <v>318</v>
      </c>
      <c r="F2" t="s">
        <v>313</v>
      </c>
      <c r="G2">
        <v>1</v>
      </c>
      <c r="H2" t="s">
        <v>316</v>
      </c>
      <c r="I2">
        <v>6</v>
      </c>
      <c r="J2">
        <v>3</v>
      </c>
      <c r="K2">
        <v>20</v>
      </c>
      <c r="L2" s="13">
        <f>INDEX(tbAtivos[Valor Ponto],MATCH(tbPlanoDeTrade[[#This Row],[Ativo]],tbAtivos[Descrição Aux],0))</f>
        <v>10</v>
      </c>
      <c r="M2" s="5">
        <f>tbPlanoDeTrade[[#This Row],[Meta de gain pts]]*tbPlanoDeTrade[[#This Row],[Nro Lotes]]*tbPlanoDeTrade[[#This Row],[Valor do ponto]]</f>
        <v>200</v>
      </c>
      <c r="N2" s="5">
        <f>tbPlanoDeTrade[[#This Row],[Valor do ponto]]*tbPlanoDeTrade[[#This Row],[Nro Lotes]]*tbPlanoDeTrade[[#This Row],[Pontos Stop Loss]]</f>
        <v>60</v>
      </c>
    </row>
    <row r="3" spans="1:15" x14ac:dyDescent="0.4">
      <c r="A3">
        <f>ROW()</f>
        <v>3</v>
      </c>
      <c r="B3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Real|2 Lotes - WDO - Conta Real</v>
      </c>
      <c r="C3" t="str">
        <f>CONCATENATE(tbPlanoDeTrade[[#This Row],[Nro Lotes]]," Lotes - ",LEFT(tbPlanoDeTrade[[#This Row],[Ativo]],3)," - ",tbPlanoDeTrade[[#This Row],[Conta]])</f>
        <v>2 Lotes - WDO - Conta Real</v>
      </c>
      <c r="D3" t="s">
        <v>221</v>
      </c>
      <c r="E3" t="s">
        <v>318</v>
      </c>
      <c r="F3" t="s">
        <v>313</v>
      </c>
      <c r="G3">
        <v>2</v>
      </c>
      <c r="H3" t="s">
        <v>316</v>
      </c>
      <c r="I3">
        <v>6</v>
      </c>
      <c r="J3">
        <v>3</v>
      </c>
      <c r="K3">
        <v>20</v>
      </c>
      <c r="L3" s="13">
        <f>INDEX(tbAtivos[Valor Ponto],MATCH(tbPlanoDeTrade[[#This Row],[Ativo]],tbAtivos[Descrição Aux],0))</f>
        <v>10</v>
      </c>
      <c r="M3" s="5">
        <f>tbPlanoDeTrade[[#This Row],[Meta de gain pts]]*tbPlanoDeTrade[[#This Row],[Nro Lotes]]*tbPlanoDeTrade[[#This Row],[Valor do ponto]]</f>
        <v>400</v>
      </c>
      <c r="N3" s="5">
        <f>tbPlanoDeTrade[[#This Row],[Valor do ponto]]*tbPlanoDeTrade[[#This Row],[Nro Lotes]]*tbPlanoDeTrade[[#This Row],[Pontos Stop Loss]]</f>
        <v>120</v>
      </c>
    </row>
    <row r="4" spans="1:15" x14ac:dyDescent="0.4">
      <c r="A4">
        <f>ROW()</f>
        <v>4</v>
      </c>
      <c r="B4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Real|4 Lotes - WDO - Conta Real</v>
      </c>
      <c r="C4" t="str">
        <f>CONCATENATE(tbPlanoDeTrade[[#This Row],[Nro Lotes]]," Lotes - ",LEFT(tbPlanoDeTrade[[#This Row],[Ativo]],3)," - ",tbPlanoDeTrade[[#This Row],[Conta]])</f>
        <v>4 Lotes - WDO - Conta Real</v>
      </c>
      <c r="D4" t="s">
        <v>221</v>
      </c>
      <c r="E4" t="s">
        <v>318</v>
      </c>
      <c r="F4" t="s">
        <v>313</v>
      </c>
      <c r="G4">
        <v>4</v>
      </c>
      <c r="H4" t="s">
        <v>316</v>
      </c>
      <c r="I4">
        <v>6</v>
      </c>
      <c r="J4">
        <v>3</v>
      </c>
      <c r="K4">
        <v>20</v>
      </c>
      <c r="L4" s="13">
        <f>INDEX(tbAtivos[Valor Ponto],MATCH(tbPlanoDeTrade[[#This Row],[Ativo]],tbAtivos[Descrição Aux],0))</f>
        <v>10</v>
      </c>
      <c r="M4" s="5">
        <f>tbPlanoDeTrade[[#This Row],[Meta de gain pts]]*tbPlanoDeTrade[[#This Row],[Nro Lotes]]*tbPlanoDeTrade[[#This Row],[Valor do ponto]]</f>
        <v>800</v>
      </c>
      <c r="N4" s="5">
        <f>tbPlanoDeTrade[[#This Row],[Valor do ponto]]*tbPlanoDeTrade[[#This Row],[Nro Lotes]]*tbPlanoDeTrade[[#This Row],[Pontos Stop Loss]]</f>
        <v>240</v>
      </c>
    </row>
    <row r="5" spans="1:15" x14ac:dyDescent="0.4">
      <c r="A5">
        <f>ROW()</f>
        <v>5</v>
      </c>
      <c r="B5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Real|8 Lotes - WDO - Conta Real</v>
      </c>
      <c r="C5" t="str">
        <f>CONCATENATE(tbPlanoDeTrade[[#This Row],[Nro Lotes]]," Lotes - ",LEFT(tbPlanoDeTrade[[#This Row],[Ativo]],3)," - ",tbPlanoDeTrade[[#This Row],[Conta]])</f>
        <v>8 Lotes - WDO - Conta Real</v>
      </c>
      <c r="D5" t="s">
        <v>221</v>
      </c>
      <c r="E5" t="s">
        <v>318</v>
      </c>
      <c r="F5" t="s">
        <v>313</v>
      </c>
      <c r="G5">
        <v>8</v>
      </c>
      <c r="H5" t="s">
        <v>316</v>
      </c>
      <c r="I5">
        <v>6</v>
      </c>
      <c r="J5">
        <v>3</v>
      </c>
      <c r="K5">
        <v>20</v>
      </c>
      <c r="L5" s="13">
        <f>INDEX(tbAtivos[Valor Ponto],MATCH(tbPlanoDeTrade[[#This Row],[Ativo]],tbAtivos[Descrição Aux],0))</f>
        <v>10</v>
      </c>
      <c r="M5" s="5">
        <f>tbPlanoDeTrade[[#This Row],[Meta de gain pts]]*tbPlanoDeTrade[[#This Row],[Nro Lotes]]*tbPlanoDeTrade[[#This Row],[Valor do ponto]]</f>
        <v>1600</v>
      </c>
      <c r="N5" s="5">
        <f>tbPlanoDeTrade[[#This Row],[Valor do ponto]]*tbPlanoDeTrade[[#This Row],[Nro Lotes]]*tbPlanoDeTrade[[#This Row],[Pontos Stop Loss]]</f>
        <v>480</v>
      </c>
    </row>
    <row r="6" spans="1:15" x14ac:dyDescent="0.4">
      <c r="A6">
        <f>ROW()</f>
        <v>6</v>
      </c>
      <c r="B6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Real|10 Lotes - WDO - Conta Real</v>
      </c>
      <c r="C6" t="str">
        <f>CONCATENATE(tbPlanoDeTrade[[#This Row],[Nro Lotes]]," Lotes - ",LEFT(tbPlanoDeTrade[[#This Row],[Ativo]],3)," - ",tbPlanoDeTrade[[#This Row],[Conta]])</f>
        <v>10 Lotes - WDO - Conta Real</v>
      </c>
      <c r="D6" t="s">
        <v>221</v>
      </c>
      <c r="E6" t="s">
        <v>318</v>
      </c>
      <c r="F6" t="s">
        <v>313</v>
      </c>
      <c r="G6">
        <v>10</v>
      </c>
      <c r="H6" t="s">
        <v>316</v>
      </c>
      <c r="I6">
        <v>6</v>
      </c>
      <c r="J6">
        <v>3</v>
      </c>
      <c r="K6">
        <v>20</v>
      </c>
      <c r="L6" s="13">
        <f>INDEX(tbAtivos[Valor Ponto],MATCH(tbPlanoDeTrade[[#This Row],[Ativo]],tbAtivos[Descrição Aux],0))</f>
        <v>10</v>
      </c>
      <c r="M6" s="5">
        <f>tbPlanoDeTrade[[#This Row],[Meta de gain pts]]*tbPlanoDeTrade[[#This Row],[Nro Lotes]]*tbPlanoDeTrade[[#This Row],[Valor do ponto]]</f>
        <v>2000</v>
      </c>
      <c r="N6" s="5">
        <f>tbPlanoDeTrade[[#This Row],[Valor do ponto]]*tbPlanoDeTrade[[#This Row],[Nro Lotes]]*tbPlanoDeTrade[[#This Row],[Pontos Stop Loss]]</f>
        <v>600</v>
      </c>
    </row>
    <row r="7" spans="1:15" x14ac:dyDescent="0.4">
      <c r="A7">
        <f>ROW()</f>
        <v>7</v>
      </c>
      <c r="B7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Real|15 Lotes - WDO - Conta Real</v>
      </c>
      <c r="C7" t="str">
        <f>CONCATENATE(tbPlanoDeTrade[[#This Row],[Nro Lotes]]," Lotes - ",LEFT(tbPlanoDeTrade[[#This Row],[Ativo]],3)," - ",tbPlanoDeTrade[[#This Row],[Conta]])</f>
        <v>15 Lotes - WDO - Conta Real</v>
      </c>
      <c r="D7" t="s">
        <v>221</v>
      </c>
      <c r="E7" t="s">
        <v>318</v>
      </c>
      <c r="F7" t="s">
        <v>313</v>
      </c>
      <c r="G7">
        <v>15</v>
      </c>
      <c r="H7" t="s">
        <v>316</v>
      </c>
      <c r="I7">
        <v>6</v>
      </c>
      <c r="J7">
        <v>3</v>
      </c>
      <c r="K7">
        <v>20</v>
      </c>
      <c r="L7" s="13">
        <f>INDEX(tbAtivos[Valor Ponto],MATCH(tbPlanoDeTrade[[#This Row],[Ativo]],tbAtivos[Descrição Aux],0))</f>
        <v>10</v>
      </c>
      <c r="M7" s="5">
        <f>tbPlanoDeTrade[[#This Row],[Meta de gain pts]]*tbPlanoDeTrade[[#This Row],[Nro Lotes]]*tbPlanoDeTrade[[#This Row],[Valor do ponto]]</f>
        <v>3000</v>
      </c>
      <c r="N7" s="5">
        <f>tbPlanoDeTrade[[#This Row],[Valor do ponto]]*tbPlanoDeTrade[[#This Row],[Nro Lotes]]*tbPlanoDeTrade[[#This Row],[Pontos Stop Loss]]</f>
        <v>900</v>
      </c>
    </row>
    <row r="8" spans="1:15" x14ac:dyDescent="0.4">
      <c r="A8">
        <f>ROW()</f>
        <v>8</v>
      </c>
      <c r="B8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Real|20 Lotes - WDO - Conta Real</v>
      </c>
      <c r="C8" t="str">
        <f>CONCATENATE(tbPlanoDeTrade[[#This Row],[Nro Lotes]]," Lotes - ",LEFT(tbPlanoDeTrade[[#This Row],[Ativo]],3)," - ",tbPlanoDeTrade[[#This Row],[Conta]])</f>
        <v>20 Lotes - WDO - Conta Real</v>
      </c>
      <c r="D8" t="s">
        <v>221</v>
      </c>
      <c r="E8" t="s">
        <v>318</v>
      </c>
      <c r="F8" t="s">
        <v>313</v>
      </c>
      <c r="G8">
        <v>20</v>
      </c>
      <c r="H8" t="s">
        <v>316</v>
      </c>
      <c r="I8">
        <v>6</v>
      </c>
      <c r="J8">
        <v>3</v>
      </c>
      <c r="K8">
        <v>20</v>
      </c>
      <c r="L8" s="13">
        <f>INDEX(tbAtivos[Valor Ponto],MATCH(tbPlanoDeTrade[[#This Row],[Ativo]],tbAtivos[Descrição Aux],0))</f>
        <v>10</v>
      </c>
      <c r="M8" s="5">
        <f>tbPlanoDeTrade[[#This Row],[Meta de gain pts]]*tbPlanoDeTrade[[#This Row],[Nro Lotes]]*tbPlanoDeTrade[[#This Row],[Valor do ponto]]</f>
        <v>4000</v>
      </c>
      <c r="N8" s="5">
        <f>tbPlanoDeTrade[[#This Row],[Valor do ponto]]*tbPlanoDeTrade[[#This Row],[Nro Lotes]]*tbPlanoDeTrade[[#This Row],[Pontos Stop Loss]]</f>
        <v>1200</v>
      </c>
    </row>
    <row r="9" spans="1:15" x14ac:dyDescent="0.4">
      <c r="A9">
        <f>ROW()</f>
        <v>9</v>
      </c>
      <c r="B9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Real|25 Lotes - WDO - Conta Real</v>
      </c>
      <c r="C9" t="str">
        <f>CONCATENATE(tbPlanoDeTrade[[#This Row],[Nro Lotes]]," Lotes - ",LEFT(tbPlanoDeTrade[[#This Row],[Ativo]],3)," - ",tbPlanoDeTrade[[#This Row],[Conta]])</f>
        <v>25 Lotes - WDO - Conta Real</v>
      </c>
      <c r="D9" t="s">
        <v>221</v>
      </c>
      <c r="E9" t="s">
        <v>318</v>
      </c>
      <c r="F9" t="s">
        <v>313</v>
      </c>
      <c r="G9">
        <v>25</v>
      </c>
      <c r="H9" t="s">
        <v>316</v>
      </c>
      <c r="I9">
        <v>6</v>
      </c>
      <c r="J9">
        <v>3</v>
      </c>
      <c r="K9">
        <v>20</v>
      </c>
      <c r="L9" s="13">
        <f>INDEX(tbAtivos[Valor Ponto],MATCH(tbPlanoDeTrade[[#This Row],[Ativo]],tbAtivos[Descrição Aux],0))</f>
        <v>10</v>
      </c>
      <c r="M9" s="5">
        <f>tbPlanoDeTrade[[#This Row],[Meta de gain pts]]*tbPlanoDeTrade[[#This Row],[Nro Lotes]]*tbPlanoDeTrade[[#This Row],[Valor do ponto]]</f>
        <v>5000</v>
      </c>
      <c r="N9" s="5">
        <f>tbPlanoDeTrade[[#This Row],[Valor do ponto]]*tbPlanoDeTrade[[#This Row],[Nro Lotes]]*tbPlanoDeTrade[[#This Row],[Pontos Stop Loss]]</f>
        <v>1500</v>
      </c>
    </row>
    <row r="10" spans="1:15" x14ac:dyDescent="0.4">
      <c r="A10">
        <f>ROW()</f>
        <v>10</v>
      </c>
      <c r="B10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Simulada|1 Lotes - WDO - Conta Simulada</v>
      </c>
      <c r="C10" t="str">
        <f>CONCATENATE(tbPlanoDeTrade[[#This Row],[Nro Lotes]]," Lotes - ",LEFT(tbPlanoDeTrade[[#This Row],[Ativo]],3)," - ",tbPlanoDeTrade[[#This Row],[Conta]])</f>
        <v>1 Lotes - WDO - Conta Simulada</v>
      </c>
      <c r="D10" t="s">
        <v>221</v>
      </c>
      <c r="E10" t="s">
        <v>318</v>
      </c>
      <c r="F10" t="s">
        <v>317</v>
      </c>
      <c r="G10">
        <v>1</v>
      </c>
      <c r="H10" t="s">
        <v>316</v>
      </c>
      <c r="I10">
        <v>6</v>
      </c>
      <c r="J10">
        <v>3</v>
      </c>
      <c r="K10">
        <v>20</v>
      </c>
      <c r="L10" s="13">
        <f>INDEX(tbAtivos[Valor Ponto],MATCH(tbPlanoDeTrade[[#This Row],[Ativo]],tbAtivos[Descrição Aux],0))</f>
        <v>10</v>
      </c>
      <c r="M10" s="5">
        <f>tbPlanoDeTrade[[#This Row],[Meta de gain pts]]*tbPlanoDeTrade[[#This Row],[Nro Lotes]]*tbPlanoDeTrade[[#This Row],[Valor do ponto]]</f>
        <v>200</v>
      </c>
      <c r="N10" s="5">
        <f>tbPlanoDeTrade[[#This Row],[Valor do ponto]]*tbPlanoDeTrade[[#This Row],[Nro Lotes]]*tbPlanoDeTrade[[#This Row],[Pontos Stop Loss]]</f>
        <v>60</v>
      </c>
    </row>
    <row r="11" spans="1:15" x14ac:dyDescent="0.4">
      <c r="A11">
        <f>ROW()</f>
        <v>11</v>
      </c>
      <c r="B11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Simulada|2 Lotes - WDO - Conta Simulada</v>
      </c>
      <c r="C11" t="str">
        <f>CONCATENATE(tbPlanoDeTrade[[#This Row],[Nro Lotes]]," Lotes - ",LEFT(tbPlanoDeTrade[[#This Row],[Ativo]],3)," - ",tbPlanoDeTrade[[#This Row],[Conta]])</f>
        <v>2 Lotes - WDO - Conta Simulada</v>
      </c>
      <c r="D11" t="s">
        <v>221</v>
      </c>
      <c r="E11" t="s">
        <v>318</v>
      </c>
      <c r="F11" t="s">
        <v>317</v>
      </c>
      <c r="G11">
        <v>2</v>
      </c>
      <c r="H11" t="s">
        <v>316</v>
      </c>
      <c r="I11">
        <v>6</v>
      </c>
      <c r="J11">
        <v>3</v>
      </c>
      <c r="K11">
        <v>20</v>
      </c>
      <c r="L11" s="13">
        <f>INDEX(tbAtivos[Valor Ponto],MATCH(tbPlanoDeTrade[[#This Row],[Ativo]],tbAtivos[Descrição Aux],0))</f>
        <v>10</v>
      </c>
      <c r="M11" s="5">
        <f>tbPlanoDeTrade[[#This Row],[Meta de gain pts]]*tbPlanoDeTrade[[#This Row],[Nro Lotes]]*tbPlanoDeTrade[[#This Row],[Valor do ponto]]</f>
        <v>400</v>
      </c>
      <c r="N11" s="5">
        <f>tbPlanoDeTrade[[#This Row],[Valor do ponto]]*tbPlanoDeTrade[[#This Row],[Nro Lotes]]*tbPlanoDeTrade[[#This Row],[Pontos Stop Loss]]</f>
        <v>120</v>
      </c>
    </row>
    <row r="12" spans="1:15" x14ac:dyDescent="0.4">
      <c r="A12">
        <f>ROW()</f>
        <v>12</v>
      </c>
      <c r="B12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Simulada|3 Lotes - WDO - Conta Simulada</v>
      </c>
      <c r="C12" t="str">
        <f>CONCATENATE(tbPlanoDeTrade[[#This Row],[Nro Lotes]]," Lotes - ",LEFT(tbPlanoDeTrade[[#This Row],[Ativo]],3)," - ",tbPlanoDeTrade[[#This Row],[Conta]])</f>
        <v>3 Lotes - WDO - Conta Simulada</v>
      </c>
      <c r="D12" t="s">
        <v>221</v>
      </c>
      <c r="E12" t="s">
        <v>318</v>
      </c>
      <c r="F12" t="s">
        <v>317</v>
      </c>
      <c r="G12">
        <v>3</v>
      </c>
      <c r="H12" t="s">
        <v>316</v>
      </c>
      <c r="I12">
        <v>6</v>
      </c>
      <c r="J12">
        <v>3</v>
      </c>
      <c r="K12">
        <v>20</v>
      </c>
      <c r="L12" s="13">
        <f>INDEX(tbAtivos[Valor Ponto],MATCH(tbPlanoDeTrade[[#This Row],[Ativo]],tbAtivos[Descrição Aux],0))</f>
        <v>10</v>
      </c>
      <c r="M12" s="5">
        <f>tbPlanoDeTrade[[#This Row],[Meta de gain pts]]*tbPlanoDeTrade[[#This Row],[Nro Lotes]]*tbPlanoDeTrade[[#This Row],[Valor do ponto]]</f>
        <v>600</v>
      </c>
      <c r="N12" s="5">
        <f>tbPlanoDeTrade[[#This Row],[Valor do ponto]]*tbPlanoDeTrade[[#This Row],[Nro Lotes]]*tbPlanoDeTrade[[#This Row],[Pontos Stop Loss]]</f>
        <v>180</v>
      </c>
    </row>
    <row r="13" spans="1:15" x14ac:dyDescent="0.4">
      <c r="A13">
        <f>ROW()</f>
        <v>13</v>
      </c>
      <c r="B13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Simulada|4 Lotes - WDO - Conta Simulada</v>
      </c>
      <c r="C13" t="str">
        <f>CONCATENATE(tbPlanoDeTrade[[#This Row],[Nro Lotes]]," Lotes - ",LEFT(tbPlanoDeTrade[[#This Row],[Ativo]],3)," - ",tbPlanoDeTrade[[#This Row],[Conta]])</f>
        <v>4 Lotes - WDO - Conta Simulada</v>
      </c>
      <c r="D13" t="s">
        <v>221</v>
      </c>
      <c r="E13" t="s">
        <v>318</v>
      </c>
      <c r="F13" t="s">
        <v>317</v>
      </c>
      <c r="G13">
        <v>4</v>
      </c>
      <c r="H13" t="s">
        <v>316</v>
      </c>
      <c r="I13">
        <v>6</v>
      </c>
      <c r="J13">
        <v>3</v>
      </c>
      <c r="K13">
        <v>20</v>
      </c>
      <c r="L13" s="13">
        <f>INDEX(tbAtivos[Valor Ponto],MATCH(tbPlanoDeTrade[[#This Row],[Ativo]],tbAtivos[Descrição Aux],0))</f>
        <v>10</v>
      </c>
      <c r="M13" s="5">
        <f>tbPlanoDeTrade[[#This Row],[Meta de gain pts]]*tbPlanoDeTrade[[#This Row],[Nro Lotes]]*tbPlanoDeTrade[[#This Row],[Valor do ponto]]</f>
        <v>800</v>
      </c>
      <c r="N13" s="5">
        <f>tbPlanoDeTrade[[#This Row],[Valor do ponto]]*tbPlanoDeTrade[[#This Row],[Nro Lotes]]*tbPlanoDeTrade[[#This Row],[Pontos Stop Loss]]</f>
        <v>240</v>
      </c>
    </row>
    <row r="14" spans="1:15" x14ac:dyDescent="0.4">
      <c r="A14">
        <f>ROW()</f>
        <v>14</v>
      </c>
      <c r="B14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Simulada|8 Lotes - WDO - Conta Simulada</v>
      </c>
      <c r="C14" t="str">
        <f>CONCATENATE(tbPlanoDeTrade[[#This Row],[Nro Lotes]]," Lotes - ",LEFT(tbPlanoDeTrade[[#This Row],[Ativo]],3)," - ",tbPlanoDeTrade[[#This Row],[Conta]])</f>
        <v>8 Lotes - WDO - Conta Simulada</v>
      </c>
      <c r="D14" t="s">
        <v>221</v>
      </c>
      <c r="E14" t="s">
        <v>318</v>
      </c>
      <c r="F14" t="s">
        <v>317</v>
      </c>
      <c r="G14">
        <v>8</v>
      </c>
      <c r="H14" t="s">
        <v>316</v>
      </c>
      <c r="I14">
        <v>6</v>
      </c>
      <c r="J14">
        <v>3</v>
      </c>
      <c r="K14">
        <v>20</v>
      </c>
      <c r="L14" s="13">
        <f>INDEX(tbAtivos[Valor Ponto],MATCH(tbPlanoDeTrade[[#This Row],[Ativo]],tbAtivos[Descrição Aux],0))</f>
        <v>10</v>
      </c>
      <c r="M14" s="5">
        <f>tbPlanoDeTrade[[#This Row],[Meta de gain pts]]*tbPlanoDeTrade[[#This Row],[Nro Lotes]]*tbPlanoDeTrade[[#This Row],[Valor do ponto]]</f>
        <v>1600</v>
      </c>
      <c r="N14" s="5">
        <f>tbPlanoDeTrade[[#This Row],[Valor do ponto]]*tbPlanoDeTrade[[#This Row],[Nro Lotes]]*tbPlanoDeTrade[[#This Row],[Pontos Stop Loss]]</f>
        <v>480</v>
      </c>
    </row>
    <row r="15" spans="1:15" x14ac:dyDescent="0.4">
      <c r="A15">
        <f>ROW()</f>
        <v>15</v>
      </c>
      <c r="B15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Simulada|10 Lotes - WDO - Conta Simulada</v>
      </c>
      <c r="C15" t="str">
        <f>CONCATENATE(tbPlanoDeTrade[[#This Row],[Nro Lotes]]," Lotes - ",LEFT(tbPlanoDeTrade[[#This Row],[Ativo]],3)," - ",tbPlanoDeTrade[[#This Row],[Conta]])</f>
        <v>10 Lotes - WDO - Conta Simulada</v>
      </c>
      <c r="D15" t="s">
        <v>221</v>
      </c>
      <c r="E15" t="s">
        <v>318</v>
      </c>
      <c r="F15" t="s">
        <v>317</v>
      </c>
      <c r="G15">
        <v>10</v>
      </c>
      <c r="H15" t="s">
        <v>316</v>
      </c>
      <c r="I15">
        <v>6</v>
      </c>
      <c r="J15">
        <v>3</v>
      </c>
      <c r="K15">
        <v>20</v>
      </c>
      <c r="L15" s="13">
        <f>INDEX(tbAtivos[Valor Ponto],MATCH(tbPlanoDeTrade[[#This Row],[Ativo]],tbAtivos[Descrição Aux],0))</f>
        <v>10</v>
      </c>
      <c r="M15" s="5">
        <f>tbPlanoDeTrade[[#This Row],[Meta de gain pts]]*tbPlanoDeTrade[[#This Row],[Nro Lotes]]*tbPlanoDeTrade[[#This Row],[Valor do ponto]]</f>
        <v>2000</v>
      </c>
      <c r="N15" s="5">
        <f>tbPlanoDeTrade[[#This Row],[Valor do ponto]]*tbPlanoDeTrade[[#This Row],[Nro Lotes]]*tbPlanoDeTrade[[#This Row],[Pontos Stop Loss]]</f>
        <v>600</v>
      </c>
    </row>
    <row r="16" spans="1:15" x14ac:dyDescent="0.4">
      <c r="A16">
        <f>ROW()</f>
        <v>16</v>
      </c>
      <c r="B16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Simulada|15 Lotes - WDO - Conta Simulada</v>
      </c>
      <c r="C16" t="str">
        <f>CONCATENATE(tbPlanoDeTrade[[#This Row],[Nro Lotes]]," Lotes - ",LEFT(tbPlanoDeTrade[[#This Row],[Ativo]],3)," - ",tbPlanoDeTrade[[#This Row],[Conta]])</f>
        <v>15 Lotes - WDO - Conta Simulada</v>
      </c>
      <c r="D16" t="s">
        <v>221</v>
      </c>
      <c r="E16" t="s">
        <v>318</v>
      </c>
      <c r="F16" t="s">
        <v>317</v>
      </c>
      <c r="G16">
        <v>15</v>
      </c>
      <c r="H16" t="s">
        <v>316</v>
      </c>
      <c r="I16">
        <v>6</v>
      </c>
      <c r="J16">
        <v>3</v>
      </c>
      <c r="K16">
        <v>20</v>
      </c>
      <c r="L16" s="13">
        <f>INDEX(tbAtivos[Valor Ponto],MATCH(tbPlanoDeTrade[[#This Row],[Ativo]],tbAtivos[Descrição Aux],0))</f>
        <v>10</v>
      </c>
      <c r="M16" s="5">
        <f>tbPlanoDeTrade[[#This Row],[Meta de gain pts]]*tbPlanoDeTrade[[#This Row],[Nro Lotes]]*tbPlanoDeTrade[[#This Row],[Valor do ponto]]</f>
        <v>3000</v>
      </c>
      <c r="N16" s="5">
        <f>tbPlanoDeTrade[[#This Row],[Valor do ponto]]*tbPlanoDeTrade[[#This Row],[Nro Lotes]]*tbPlanoDeTrade[[#This Row],[Pontos Stop Loss]]</f>
        <v>900</v>
      </c>
    </row>
    <row r="17" spans="1:14" x14ac:dyDescent="0.4">
      <c r="A17">
        <f>ROW()</f>
        <v>17</v>
      </c>
      <c r="B17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Simulada|20 Lotes - WDO - Conta Simulada</v>
      </c>
      <c r="C17" t="str">
        <f>CONCATENATE(tbPlanoDeTrade[[#This Row],[Nro Lotes]]," Lotes - ",LEFT(tbPlanoDeTrade[[#This Row],[Ativo]],3)," - ",tbPlanoDeTrade[[#This Row],[Conta]])</f>
        <v>20 Lotes - WDO - Conta Simulada</v>
      </c>
      <c r="D17" t="s">
        <v>221</v>
      </c>
      <c r="E17" t="s">
        <v>318</v>
      </c>
      <c r="F17" t="s">
        <v>317</v>
      </c>
      <c r="G17">
        <v>20</v>
      </c>
      <c r="H17" t="s">
        <v>316</v>
      </c>
      <c r="I17">
        <v>6</v>
      </c>
      <c r="J17">
        <v>3</v>
      </c>
      <c r="K17">
        <v>20</v>
      </c>
      <c r="L17" s="13">
        <f>INDEX(tbAtivos[Valor Ponto],MATCH(tbPlanoDeTrade[[#This Row],[Ativo]],tbAtivos[Descrição Aux],0))</f>
        <v>10</v>
      </c>
      <c r="M17" s="5">
        <f>tbPlanoDeTrade[[#This Row],[Meta de gain pts]]*tbPlanoDeTrade[[#This Row],[Nro Lotes]]*tbPlanoDeTrade[[#This Row],[Valor do ponto]]</f>
        <v>4000</v>
      </c>
      <c r="N17" s="5">
        <f>tbPlanoDeTrade[[#This Row],[Valor do ponto]]*tbPlanoDeTrade[[#This Row],[Nro Lotes]]*tbPlanoDeTrade[[#This Row],[Pontos Stop Loss]]</f>
        <v>1200</v>
      </c>
    </row>
    <row r="18" spans="1:14" x14ac:dyDescent="0.4">
      <c r="A18">
        <f>ROW()</f>
        <v>18</v>
      </c>
      <c r="B18" t="str">
        <f>CONCATENATE(tbPlanoDeTrade[[#This Row],[Categoria]],"|",tbPlanoDeTrade[[#This Row],[Estratégias]],"|",tbPlanoDeTrade[[#This Row],[Ativo]],"|",tbPlanoDeTrade[[#This Row],[Conta]],"|",tbPlanoDeTrade[[#This Row],[Fase]])</f>
        <v>Futuros|Pullback após inversão de fluxo (DOL/WDO)|WDO - Mini Dólar Futuro|Conta Simulada|25 Lotes - WDO - Conta Simulada</v>
      </c>
      <c r="C18" t="str">
        <f>CONCATENATE(tbPlanoDeTrade[[#This Row],[Nro Lotes]]," Lotes - ",LEFT(tbPlanoDeTrade[[#This Row],[Ativo]],3)," - ",tbPlanoDeTrade[[#This Row],[Conta]])</f>
        <v>25 Lotes - WDO - Conta Simulada</v>
      </c>
      <c r="D18" t="s">
        <v>221</v>
      </c>
      <c r="E18" t="s">
        <v>318</v>
      </c>
      <c r="F18" t="s">
        <v>317</v>
      </c>
      <c r="G18">
        <v>25</v>
      </c>
      <c r="H18" t="s">
        <v>316</v>
      </c>
      <c r="I18">
        <v>6</v>
      </c>
      <c r="J18">
        <v>3</v>
      </c>
      <c r="K18">
        <v>20</v>
      </c>
      <c r="L18" s="13">
        <f>INDEX(tbAtivos[Valor Ponto],MATCH(tbPlanoDeTrade[[#This Row],[Ativo]],tbAtivos[Descrição Aux],0))</f>
        <v>10</v>
      </c>
      <c r="M18" s="5">
        <f>tbPlanoDeTrade[[#This Row],[Meta de gain pts]]*tbPlanoDeTrade[[#This Row],[Nro Lotes]]*tbPlanoDeTrade[[#This Row],[Valor do ponto]]</f>
        <v>5000</v>
      </c>
      <c r="N18" s="5">
        <f>tbPlanoDeTrade[[#This Row],[Valor do ponto]]*tbPlanoDeTrade[[#This Row],[Nro Lotes]]*tbPlanoDeTrade[[#This Row],[Pontos Stop Loss]]</f>
        <v>1500</v>
      </c>
    </row>
  </sheetData>
  <phoneticPr fontId="4" type="noConversion"/>
  <pageMargins left="0.511811024" right="0.511811024" top="0.78740157499999996" bottom="0.78740157499999996" header="0.31496062000000002" footer="0.31496062000000002"/>
  <pageSetup paperSize="9" orientation="portrait" horizontalDpi="4294967294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92E40F6-150B-4D64-8FCA-C7BBDC8B56BE}">
          <x14:formula1>
            <xm:f>OFFSET(tb_AtivoCategorias!$A$1,1,0,COUNTA(tb_AtivoCategorias!$A:$A)-1,1)</xm:f>
          </x14:formula1>
          <xm:sqref>D2:D18</xm:sqref>
        </x14:dataValidation>
        <x14:dataValidation type="list" allowBlank="1" showInputMessage="1" showErrorMessage="1" xr:uid="{9AD9A074-B869-4605-89F4-F71324D8B36B}">
          <x14:formula1>
            <xm:f>OFFSET(tbEstrategias!D$1,1,0,COUNTA(tbEstrategias!D:D)-1,1)</xm:f>
          </x14:formula1>
          <xm:sqref>H2:H18</xm:sqref>
        </x14:dataValidation>
        <x14:dataValidation type="list" allowBlank="1" showInputMessage="1" showErrorMessage="1" xr:uid="{21FBD881-C66E-4D1F-A13F-9D45486A0061}">
          <x14:formula1>
            <xm:f>OFFSET(tbAtivos!$J$1,1,0,COUNTA(tbAtivos!J:J)-1,1)</xm:f>
          </x14:formula1>
          <xm:sqref>E2:E18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2D292-7B39-4A3B-A6F6-DE8F9B468866}">
  <sheetPr codeName="Planilha161"/>
  <dimension ref="A1:A18"/>
  <sheetViews>
    <sheetView workbookViewId="0">
      <selection activeCell="M10" sqref="M10"/>
    </sheetView>
  </sheetViews>
  <sheetFormatPr defaultRowHeight="14.6" x14ac:dyDescent="0.4"/>
  <cols>
    <col min="1" max="1" width="12.3046875" customWidth="1"/>
  </cols>
  <sheetData>
    <row r="1" spans="1:1" x14ac:dyDescent="0.4">
      <c r="A1" t="s">
        <v>320</v>
      </c>
    </row>
    <row r="2" spans="1:1" x14ac:dyDescent="0.4">
      <c r="A2" t="s">
        <v>158</v>
      </c>
    </row>
    <row r="3" spans="1:1" x14ac:dyDescent="0.4">
      <c r="A3" t="s">
        <v>160</v>
      </c>
    </row>
    <row r="4" spans="1:1" x14ac:dyDescent="0.4">
      <c r="A4" t="s">
        <v>155</v>
      </c>
    </row>
    <row r="5" spans="1:1" x14ac:dyDescent="0.4">
      <c r="A5" t="s">
        <v>241</v>
      </c>
    </row>
    <row r="6" spans="1:1" x14ac:dyDescent="0.4">
      <c r="A6" t="s">
        <v>167</v>
      </c>
    </row>
    <row r="7" spans="1:1" x14ac:dyDescent="0.4">
      <c r="A7" t="s">
        <v>135</v>
      </c>
    </row>
    <row r="8" spans="1:1" x14ac:dyDescent="0.4">
      <c r="A8" t="s">
        <v>149</v>
      </c>
    </row>
    <row r="9" spans="1:1" x14ac:dyDescent="0.4">
      <c r="A9" t="s">
        <v>142</v>
      </c>
    </row>
    <row r="10" spans="1:1" x14ac:dyDescent="0.4">
      <c r="A10" t="s">
        <v>137</v>
      </c>
    </row>
    <row r="11" spans="1:1" x14ac:dyDescent="0.4">
      <c r="A11" t="s">
        <v>153</v>
      </c>
    </row>
    <row r="12" spans="1:1" x14ac:dyDescent="0.4">
      <c r="A12" t="s">
        <v>208</v>
      </c>
    </row>
    <row r="13" spans="1:1" x14ac:dyDescent="0.4">
      <c r="A13" t="s">
        <v>169</v>
      </c>
    </row>
    <row r="14" spans="1:1" x14ac:dyDescent="0.4">
      <c r="A14" t="s">
        <v>183</v>
      </c>
    </row>
    <row r="15" spans="1:1" x14ac:dyDescent="0.4">
      <c r="A15" t="s">
        <v>176</v>
      </c>
    </row>
    <row r="16" spans="1:1" x14ac:dyDescent="0.4">
      <c r="A16" t="s">
        <v>147</v>
      </c>
    </row>
    <row r="17" spans="1:1" x14ac:dyDescent="0.4">
      <c r="A17" t="s">
        <v>181</v>
      </c>
    </row>
    <row r="18" spans="1:1" x14ac:dyDescent="0.4">
      <c r="A18" t="s">
        <v>187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C993-297A-4D40-9B37-67C4C2CE502D}">
  <sheetPr codeName="Planilha51"/>
  <dimension ref="A1:AU2"/>
  <sheetViews>
    <sheetView workbookViewId="0">
      <selection activeCell="A2" sqref="A2:AU2"/>
    </sheetView>
  </sheetViews>
  <sheetFormatPr defaultRowHeight="14.7" customHeight="1" x14ac:dyDescent="0.4"/>
  <cols>
    <col min="1" max="1" width="10.3046875" bestFit="1" customWidth="1"/>
    <col min="2" max="2" width="65.3046875" bestFit="1" customWidth="1"/>
    <col min="3" max="3" width="9.84375" bestFit="1" customWidth="1"/>
    <col min="4" max="4" width="14" style="3" bestFit="1" customWidth="1"/>
    <col min="5" max="5" width="14.07421875" style="4" bestFit="1" customWidth="1"/>
    <col min="6" max="6" width="18.3046875" bestFit="1" customWidth="1"/>
    <col min="7" max="7" width="21.3046875" bestFit="1" customWidth="1"/>
    <col min="8" max="8" width="42.3046875" bestFit="1" customWidth="1"/>
    <col min="9" max="9" width="16.69140625" customWidth="1"/>
    <col min="10" max="10" width="15.84375" bestFit="1" customWidth="1"/>
    <col min="11" max="12" width="14.69140625" bestFit="1" customWidth="1"/>
    <col min="13" max="13" width="11.69140625" bestFit="1" customWidth="1"/>
    <col min="14" max="14" width="11.84375" customWidth="1"/>
    <col min="15" max="15" width="16.3046875" customWidth="1"/>
    <col min="16" max="16" width="11.84375" style="3" bestFit="1" customWidth="1"/>
    <col min="17" max="17" width="12" style="4" bestFit="1" customWidth="1"/>
    <col min="18" max="18" width="12.69140625" bestFit="1" customWidth="1"/>
    <col min="19" max="19" width="8.84375" bestFit="1" customWidth="1"/>
    <col min="20" max="20" width="15.3046875" bestFit="1" customWidth="1"/>
    <col min="21" max="21" width="11.07421875" bestFit="1" customWidth="1"/>
    <col min="22" max="22" width="18.07421875" bestFit="1" customWidth="1"/>
    <col min="23" max="23" width="19.84375" bestFit="1" customWidth="1"/>
    <col min="24" max="24" width="61" customWidth="1"/>
    <col min="25" max="25" width="6.84375" bestFit="1" customWidth="1"/>
    <col min="26" max="26" width="7.07421875" bestFit="1" customWidth="1"/>
    <col min="27" max="27" width="15.3046875" bestFit="1" customWidth="1"/>
    <col min="28" max="28" width="12.07421875" bestFit="1" customWidth="1"/>
    <col min="29" max="29" width="16.84375" bestFit="1" customWidth="1"/>
    <col min="30" max="31" width="14.3046875" bestFit="1" customWidth="1"/>
    <col min="32" max="32" width="23.07421875" bestFit="1" customWidth="1"/>
    <col min="33" max="33" width="255.69140625" bestFit="1" customWidth="1"/>
    <col min="34" max="34" width="24.53515625" bestFit="1" customWidth="1"/>
    <col min="35" max="35" width="25.3046875" bestFit="1" customWidth="1"/>
    <col min="36" max="36" width="19.84375" bestFit="1" customWidth="1"/>
    <col min="37" max="37" width="17.69140625" bestFit="1" customWidth="1"/>
    <col min="38" max="38" width="22" bestFit="1" customWidth="1"/>
    <col min="39" max="39" width="74.07421875" bestFit="1" customWidth="1"/>
    <col min="40" max="40" width="70.3046875" bestFit="1" customWidth="1"/>
    <col min="41" max="41" width="19.3046875" bestFit="1" customWidth="1"/>
    <col min="42" max="45" width="19.3046875" customWidth="1"/>
    <col min="46" max="46" width="15.3046875" bestFit="1" customWidth="1"/>
    <col min="47" max="47" width="14.84375" bestFit="1" customWidth="1"/>
  </cols>
  <sheetData>
    <row r="1" spans="1:47" ht="14.7" customHeight="1" x14ac:dyDescent="0.4">
      <c r="A1" t="s">
        <v>246</v>
      </c>
      <c r="B1" t="s">
        <v>6</v>
      </c>
      <c r="C1" t="s">
        <v>139</v>
      </c>
      <c r="D1" s="3" t="s">
        <v>247</v>
      </c>
      <c r="E1" s="4" t="s">
        <v>248</v>
      </c>
      <c r="F1" t="s">
        <v>10</v>
      </c>
      <c r="G1" t="s">
        <v>136</v>
      </c>
      <c r="H1" t="s">
        <v>188</v>
      </c>
      <c r="I1" t="s">
        <v>250</v>
      </c>
      <c r="J1" t="s">
        <v>249</v>
      </c>
      <c r="K1" t="s">
        <v>251</v>
      </c>
      <c r="L1" t="s">
        <v>253</v>
      </c>
      <c r="M1" t="s">
        <v>254</v>
      </c>
      <c r="N1" t="s">
        <v>255</v>
      </c>
      <c r="O1" t="s">
        <v>197</v>
      </c>
      <c r="P1" s="3" t="s">
        <v>256</v>
      </c>
      <c r="Q1" s="4" t="s">
        <v>257</v>
      </c>
      <c r="R1" t="s">
        <v>258</v>
      </c>
      <c r="S1" t="s">
        <v>259</v>
      </c>
      <c r="T1" t="s">
        <v>261</v>
      </c>
      <c r="U1" t="s">
        <v>465</v>
      </c>
      <c r="V1" t="s">
        <v>263</v>
      </c>
      <c r="W1" t="s">
        <v>264</v>
      </c>
      <c r="X1" t="s">
        <v>198</v>
      </c>
      <c r="Y1" t="s">
        <v>265</v>
      </c>
      <c r="Z1" t="s">
        <v>266</v>
      </c>
      <c r="AA1" t="s">
        <v>267</v>
      </c>
      <c r="AB1" t="s">
        <v>269</v>
      </c>
      <c r="AC1" t="s">
        <v>270</v>
      </c>
      <c r="AD1" t="s">
        <v>271</v>
      </c>
      <c r="AE1" t="s">
        <v>272</v>
      </c>
      <c r="AF1" t="s">
        <v>195</v>
      </c>
      <c r="AG1" t="s">
        <v>273</v>
      </c>
      <c r="AH1" t="s">
        <v>274</v>
      </c>
      <c r="AI1" t="s">
        <v>275</v>
      </c>
      <c r="AJ1" t="s">
        <v>276</v>
      </c>
      <c r="AK1" t="s">
        <v>279</v>
      </c>
      <c r="AL1" t="s">
        <v>280</v>
      </c>
      <c r="AM1" t="s">
        <v>282</v>
      </c>
      <c r="AN1" t="s">
        <v>283</v>
      </c>
      <c r="AO1" t="s">
        <v>284</v>
      </c>
      <c r="AP1" t="s">
        <v>285</v>
      </c>
      <c r="AQ1" t="s">
        <v>286</v>
      </c>
      <c r="AR1" t="s">
        <v>287</v>
      </c>
      <c r="AS1" t="s">
        <v>182</v>
      </c>
      <c r="AT1" t="s">
        <v>152</v>
      </c>
      <c r="AU1" t="s">
        <v>154</v>
      </c>
    </row>
    <row r="2" spans="1:47" ht="14.7" customHeight="1" x14ac:dyDescent="0.4">
      <c r="A2">
        <v>1</v>
      </c>
      <c r="B2" s="6" t="str">
        <f>_xlfn.CONCAT(tbTrades[[#This Row],[Corretora]],"|",YEAR(tbTrades[[#This Row],[Data Entrada]]),"|",PROPER(TEXT(tbTrades[[#This Row],[Data Entrada]], "mmmm")),"|",TEXT(tbTrades[[#This Row],[Data Entrada]],"DD/MM/AAAA"),"|",tbTrades[[#This Row],[Categoria]],"|",tbTrades[[#This Row],[IdTrade]]&amp;" - "&amp;tbTrades[[#This Row],[Compra/Venda]]&amp;" - "&amp;LEFT(tbTrades[[#This Row],[Ativo]],SEARCH(" - ",tbTrades[[#This Row],[Ativo]])))</f>
        <v xml:space="preserve">XP Investimentos|2020|Outubro|02/10/2020|Futuros|1 - Compra - WDO </v>
      </c>
      <c r="C2" s="6" t="str">
        <f>INDEX(tbAtivos[Categoria],MATCH(tbTrades[[#This Row],[Ativo]],tbAtivos[Descrição Aux],0))</f>
        <v>Futuros</v>
      </c>
      <c r="D2" s="3">
        <v>44106</v>
      </c>
      <c r="E2" s="4">
        <v>0.51168981481481479</v>
      </c>
      <c r="F2" t="s">
        <v>468</v>
      </c>
      <c r="G2" t="s">
        <v>318</v>
      </c>
      <c r="H2" t="s">
        <v>321</v>
      </c>
      <c r="I2" t="s">
        <v>322</v>
      </c>
      <c r="J2" t="s">
        <v>479</v>
      </c>
      <c r="K2" s="13">
        <v>5435</v>
      </c>
      <c r="L2">
        <v>1</v>
      </c>
      <c r="M2" s="13">
        <v>5429</v>
      </c>
      <c r="N2" s="13">
        <v>5455</v>
      </c>
      <c r="O2" s="8" t="s">
        <v>323</v>
      </c>
      <c r="P2" s="3">
        <v>44106</v>
      </c>
      <c r="Q2" s="4">
        <v>0.51184027777777785</v>
      </c>
      <c r="R2" s="13">
        <v>5455</v>
      </c>
      <c r="S2" s="6">
        <f>IF(tbTrades[[#This Row],[Compra/Venda]]="Compra",tbTrades[[#This Row],[Preço Saída]]-tbTrades[[#This Row],[Preço Entrada]],tbTrades[[#This Row],[Preço Entrada]]-tbTrades[[#This Row],[Preço Saída]])</f>
        <v>20</v>
      </c>
      <c r="T2" s="39">
        <v>200</v>
      </c>
      <c r="U2" s="40"/>
      <c r="V2" s="37">
        <v>0.22</v>
      </c>
      <c r="W2" s="5">
        <v>1.76</v>
      </c>
      <c r="X2" t="s">
        <v>324</v>
      </c>
      <c r="Y2">
        <v>20</v>
      </c>
      <c r="Z2">
        <v>2</v>
      </c>
      <c r="AA2" t="s">
        <v>325</v>
      </c>
      <c r="AB2" t="s">
        <v>313</v>
      </c>
      <c r="AC2" t="b">
        <v>0</v>
      </c>
      <c r="AD2" t="b">
        <v>0</v>
      </c>
      <c r="AE2" t="b">
        <v>0</v>
      </c>
      <c r="AF2" t="s">
        <v>467</v>
      </c>
      <c r="AJ2" t="s">
        <v>480</v>
      </c>
      <c r="AK2" t="s">
        <v>480</v>
      </c>
      <c r="AL2" t="s">
        <v>480</v>
      </c>
      <c r="AT2" s="1"/>
    </row>
  </sheetData>
  <dataValidations count="1">
    <dataValidation type="list" allowBlank="1" showInputMessage="1" showErrorMessage="1" sqref="I2" xr:uid="{54945593-D8E5-492D-9E22-153B5A729883}">
      <formula1>"Agredindo,Apregoando"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FC1EEAE-17A8-4E08-BD95-B780A7B629ED}">
          <x14:formula1>
            <xm:f>OFFSET(tbEstrategias!D$1,1,0,COUNTA(tbEstrategias!D:D)-1,1)</xm:f>
          </x14:formula1>
          <xm:sqref>H2</xm:sqref>
        </x14:dataValidation>
        <x14:dataValidation type="list" allowBlank="1" showInputMessage="1" showErrorMessage="1" xr:uid="{BF0DC9E5-CE07-46CD-B764-095943B66A62}">
          <x14:formula1>
            <xm:f>OFFSET(tbAtivos!$J$1,1,0,COUNTA(tbAtivos!J:J)-1,1)</xm:f>
          </x14:formula1>
          <xm:sqref>G2</xm:sqref>
        </x14:dataValidation>
        <x14:dataValidation type="list" allowBlank="1" showInputMessage="1" showErrorMessage="1" xr:uid="{05E107C3-6042-4822-B162-B0AF8E163310}">
          <x14:formula1>
            <xm:f>OFFSET(tbCorretoras!$D$1,1,0,COUNTA(tbCorretoras!D:D)-1,1)</xm:f>
          </x14:formula1>
          <xm:sqref>F2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E9D61-D558-4DE8-AEB4-98CAAAC18BEF}">
  <sheetPr codeName="Planilha34"/>
  <dimension ref="A1:N3"/>
  <sheetViews>
    <sheetView topLeftCell="D1" workbookViewId="0">
      <selection activeCell="A2" sqref="A2:N3"/>
    </sheetView>
  </sheetViews>
  <sheetFormatPr defaultRowHeight="14.7" customHeight="1" x14ac:dyDescent="0.4"/>
  <cols>
    <col min="1" max="1" width="10.07421875" bestFit="1" customWidth="1"/>
    <col min="2" max="2" width="53.3046875" bestFit="1" customWidth="1"/>
    <col min="3" max="3" width="26.3046875" bestFit="1" customWidth="1"/>
    <col min="4" max="4" width="9" bestFit="1" customWidth="1"/>
    <col min="5" max="5" width="25.3046875" bestFit="1" customWidth="1"/>
    <col min="6" max="6" width="20.3046875" bestFit="1" customWidth="1"/>
    <col min="7" max="7" width="11.3046875" bestFit="1" customWidth="1"/>
    <col min="8" max="8" width="13.07421875" bestFit="1" customWidth="1"/>
    <col min="9" max="9" width="13.07421875" customWidth="1"/>
    <col min="10" max="10" width="32.53515625" bestFit="1" customWidth="1"/>
    <col min="11" max="11" width="13" bestFit="1" customWidth="1"/>
    <col min="12" max="12" width="100.69140625" bestFit="1" customWidth="1"/>
    <col min="13" max="13" width="9.84375" bestFit="1" customWidth="1"/>
    <col min="14" max="14" width="9.53515625" bestFit="1" customWidth="1"/>
  </cols>
  <sheetData>
    <row r="1" spans="1:14" ht="14.7" customHeight="1" x14ac:dyDescent="0.4">
      <c r="A1" t="s">
        <v>157</v>
      </c>
      <c r="B1" t="s">
        <v>6</v>
      </c>
      <c r="C1" t="s">
        <v>139</v>
      </c>
      <c r="D1" t="s">
        <v>159</v>
      </c>
      <c r="E1" t="s">
        <v>12</v>
      </c>
      <c r="F1" t="s">
        <v>140</v>
      </c>
      <c r="G1" t="s">
        <v>161</v>
      </c>
      <c r="H1" t="s">
        <v>163</v>
      </c>
      <c r="I1" t="s">
        <v>327</v>
      </c>
      <c r="J1" t="s">
        <v>138</v>
      </c>
      <c r="K1" t="s">
        <v>165</v>
      </c>
      <c r="L1" t="s">
        <v>166</v>
      </c>
      <c r="M1" t="s">
        <v>152</v>
      </c>
      <c r="N1" t="s">
        <v>154</v>
      </c>
    </row>
    <row r="2" spans="1:14" ht="14.7" customHeight="1" x14ac:dyDescent="0.4">
      <c r="A2">
        <f>ROW()</f>
        <v>2</v>
      </c>
      <c r="B2" t="str">
        <f>CONCATENATE(tbAtivos[[#This Row],[Categoria]], "|",tbAtivos[[#This Row],[Descrição Aux]])</f>
        <v>Futuros|DOL - Dólar Futuro</v>
      </c>
      <c r="C2" t="s">
        <v>221</v>
      </c>
      <c r="D2" t="s">
        <v>331</v>
      </c>
      <c r="E2" t="s">
        <v>332</v>
      </c>
      <c r="F2" t="s">
        <v>329</v>
      </c>
      <c r="G2" s="14">
        <v>125</v>
      </c>
      <c r="H2">
        <v>5</v>
      </c>
      <c r="I2">
        <v>0.5</v>
      </c>
      <c r="J2" s="6" t="s">
        <v>315</v>
      </c>
      <c r="K2" t="str">
        <f>VLOOKUP(tbAtivos[[#This Row],[Moeda]],tb_Moedas[],3,0)</f>
        <v>R$ #,##0.00</v>
      </c>
      <c r="L2" s="8" t="s">
        <v>333</v>
      </c>
    </row>
    <row r="3" spans="1:14" ht="14.7" customHeight="1" x14ac:dyDescent="0.4">
      <c r="A3">
        <f>ROW()</f>
        <v>3</v>
      </c>
      <c r="B3" t="str">
        <f>CONCATENATE(tbAtivos[[#This Row],[Categoria]], "|",tbAtivos[[#This Row],[Descrição Aux]])</f>
        <v>Futuros|WDO - Mini Dólar Futuro</v>
      </c>
      <c r="C3" t="s">
        <v>221</v>
      </c>
      <c r="D3" t="s">
        <v>334</v>
      </c>
      <c r="E3" t="s">
        <v>335</v>
      </c>
      <c r="F3" t="s">
        <v>329</v>
      </c>
      <c r="G3" s="14">
        <v>10</v>
      </c>
      <c r="H3">
        <v>1</v>
      </c>
      <c r="I3">
        <v>0.5</v>
      </c>
      <c r="J3" s="6" t="s">
        <v>318</v>
      </c>
      <c r="K3" t="str">
        <f>VLOOKUP(tbAtivos[[#This Row],[Moeda]],tb_Moedas[],3,0)</f>
        <v>R$ #,##0.00</v>
      </c>
      <c r="L3" s="8" t="s">
        <v>333</v>
      </c>
    </row>
  </sheetData>
  <sheetProtection selectLockedCells="1" selectUnlockedCells="1"/>
  <phoneticPr fontId="4" type="noConversion"/>
  <pageMargins left="0.511811024" right="0.511811024" top="0.78740157499999996" bottom="0.78740157499999996" header="0.31496062000000002" footer="0.31496062000000002"/>
  <pageSetup paperSize="9" orientation="portrait" horizontalDpi="4294967294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3421E7F-FC5B-4017-8A32-1A65193D3956}">
          <x14:formula1>
            <xm:f>OFFSET(tb_AtivoCategorias!$A$1,1,0,COUNTA(tb_AtivoCategorias!$A:$A)-1,1)</xm:f>
          </x14:formula1>
          <xm:sqref>C1:C3</xm:sqref>
        </x14:dataValidation>
        <x14:dataValidation type="list" allowBlank="1" showInputMessage="1" showErrorMessage="1" xr:uid="{2379CD6B-1E7D-4627-BB6E-D10AD09444EC}">
          <x14:formula1>
            <xm:f>OFFSET(tb_Moedas!$A$1,1,0,COUNTA(tb_Moedas!$A:$A)-1,1)</xm:f>
          </x14:formula1>
          <xm:sqref>F1:F3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96CBB-4EC6-438F-8ED7-67CFD39EF04B}">
  <sheetPr codeName="Planilha261"/>
  <dimension ref="A1:F1"/>
  <sheetViews>
    <sheetView workbookViewId="0">
      <selection activeCell="J8" sqref="J8"/>
    </sheetView>
  </sheetViews>
  <sheetFormatPr defaultRowHeight="14.6" x14ac:dyDescent="0.4"/>
  <cols>
    <col min="1" max="1" width="14.84375" customWidth="1"/>
    <col min="4" max="4" width="9.3046875" customWidth="1"/>
    <col min="5" max="5" width="10.69140625" customWidth="1"/>
    <col min="6" max="6" width="12" customWidth="1"/>
  </cols>
  <sheetData>
    <row r="1" spans="1:6" x14ac:dyDescent="0.4">
      <c r="A1" t="s">
        <v>239</v>
      </c>
      <c r="B1" t="s">
        <v>4</v>
      </c>
      <c r="C1" t="s">
        <v>240</v>
      </c>
      <c r="D1" t="s">
        <v>243</v>
      </c>
      <c r="E1" t="s">
        <v>10</v>
      </c>
      <c r="F1" t="s">
        <v>244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9DB77-8C90-4557-BD91-9D6D99D7E83A}">
  <sheetPr codeName="Planilha210"/>
  <dimension ref="A1:AE4"/>
  <sheetViews>
    <sheetView zoomScaleNormal="100" workbookViewId="0">
      <selection activeCell="A2" sqref="A2:AE3"/>
    </sheetView>
  </sheetViews>
  <sheetFormatPr defaultRowHeight="14.7" customHeight="1" x14ac:dyDescent="0.4"/>
  <cols>
    <col min="1" max="1" width="13.69140625" bestFit="1" customWidth="1"/>
    <col min="2" max="2" width="29.3046875" bestFit="1" customWidth="1"/>
    <col min="3" max="3" width="21.84375" customWidth="1"/>
    <col min="4" max="4" width="21.3046875" bestFit="1" customWidth="1"/>
    <col min="5" max="5" width="20.3046875" customWidth="1"/>
    <col min="6" max="7" width="8.69140625" customWidth="1"/>
    <col min="8" max="8" width="35.3046875" bestFit="1" customWidth="1"/>
    <col min="9" max="10" width="8.69140625" customWidth="1"/>
    <col min="11" max="11" width="13" customWidth="1"/>
    <col min="12" max="12" width="27.69140625" bestFit="1" customWidth="1"/>
    <col min="13" max="13" width="31.07421875" bestFit="1" customWidth="1"/>
    <col min="14" max="14" width="8.69140625" customWidth="1"/>
    <col min="15" max="15" width="16.3046875" bestFit="1" customWidth="1"/>
    <col min="16" max="21" width="8.69140625" customWidth="1"/>
    <col min="22" max="29" width="12.69140625" customWidth="1"/>
  </cols>
  <sheetData>
    <row r="1" spans="1:31" ht="14.7" customHeight="1" x14ac:dyDescent="0.4">
      <c r="A1" t="s">
        <v>199</v>
      </c>
      <c r="B1" t="s">
        <v>6</v>
      </c>
      <c r="C1" t="s">
        <v>200</v>
      </c>
      <c r="D1" t="s">
        <v>68</v>
      </c>
      <c r="E1" t="s">
        <v>202</v>
      </c>
      <c r="F1" t="s">
        <v>204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  <c r="N1" t="s">
        <v>212</v>
      </c>
      <c r="O1" t="s">
        <v>213</v>
      </c>
      <c r="P1" t="s">
        <v>214</v>
      </c>
      <c r="Q1" t="s">
        <v>215</v>
      </c>
      <c r="R1" t="s">
        <v>216</v>
      </c>
      <c r="S1" t="s">
        <v>217</v>
      </c>
      <c r="T1" t="s">
        <v>218</v>
      </c>
      <c r="U1" t="s">
        <v>219</v>
      </c>
      <c r="V1" t="s">
        <v>220</v>
      </c>
      <c r="W1" t="s">
        <v>221</v>
      </c>
      <c r="X1" t="s">
        <v>222</v>
      </c>
      <c r="Y1" t="s">
        <v>223</v>
      </c>
      <c r="Z1" t="s">
        <v>224</v>
      </c>
      <c r="AA1" t="s">
        <v>225</v>
      </c>
      <c r="AB1" t="s">
        <v>226</v>
      </c>
      <c r="AC1" t="s">
        <v>227</v>
      </c>
      <c r="AD1" t="s">
        <v>152</v>
      </c>
      <c r="AE1" t="s">
        <v>154</v>
      </c>
    </row>
    <row r="2" spans="1:31" ht="14.7" customHeight="1" x14ac:dyDescent="0.4">
      <c r="A2">
        <f>ROW()</f>
        <v>2</v>
      </c>
      <c r="B2" t="str">
        <f>CONCATENATE(tbCorretoras[[#This Row],[Nacional/Internacional]],"|",tbCorretoras[[#This Row],[Nome]])</f>
        <v>Nacional|CM Capital Markets</v>
      </c>
      <c r="C2" t="s">
        <v>336</v>
      </c>
      <c r="D2" t="s">
        <v>337</v>
      </c>
      <c r="E2" t="s">
        <v>338</v>
      </c>
      <c r="F2" t="s">
        <v>339</v>
      </c>
      <c r="G2" t="s">
        <v>340</v>
      </c>
      <c r="H2" s="11" t="s">
        <v>478</v>
      </c>
      <c r="I2">
        <v>111</v>
      </c>
      <c r="J2">
        <v>111</v>
      </c>
      <c r="K2">
        <v>111</v>
      </c>
      <c r="L2" s="11">
        <v>111</v>
      </c>
      <c r="M2" s="11" t="s">
        <v>341</v>
      </c>
      <c r="N2">
        <v>0</v>
      </c>
      <c r="U2" s="11"/>
      <c r="V2" t="b">
        <v>0</v>
      </c>
      <c r="W2" t="b">
        <v>1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s="8"/>
      <c r="AE2" s="2"/>
    </row>
    <row r="3" spans="1:31" ht="14.7" customHeight="1" x14ac:dyDescent="0.4">
      <c r="A3">
        <f>ROW()</f>
        <v>3</v>
      </c>
      <c r="B3" t="str">
        <f>CONCATENATE(tbCorretoras[[#This Row],[Nacional/Internacional]],"|",tbCorretoras[[#This Row],[Nome]])</f>
        <v>Nacional|XP Investimentos</v>
      </c>
      <c r="C3" t="s">
        <v>336</v>
      </c>
      <c r="D3" t="s">
        <v>468</v>
      </c>
      <c r="E3" t="s">
        <v>469</v>
      </c>
      <c r="F3" t="s">
        <v>469</v>
      </c>
      <c r="G3" t="s">
        <v>469</v>
      </c>
      <c r="H3" s="11" t="s">
        <v>477</v>
      </c>
      <c r="I3">
        <v>2</v>
      </c>
      <c r="J3">
        <v>1</v>
      </c>
      <c r="K3">
        <v>1</v>
      </c>
      <c r="L3">
        <v>1</v>
      </c>
      <c r="M3">
        <v>1</v>
      </c>
      <c r="N3">
        <v>1</v>
      </c>
      <c r="O3" t="s">
        <v>476</v>
      </c>
      <c r="V3" t="b">
        <v>1</v>
      </c>
      <c r="W3" t="b">
        <v>1</v>
      </c>
      <c r="X3" t="b">
        <v>1</v>
      </c>
      <c r="Y3" t="b">
        <v>0</v>
      </c>
      <c r="Z3" t="b">
        <v>1</v>
      </c>
      <c r="AA3" t="b">
        <v>0</v>
      </c>
      <c r="AB3" t="b">
        <v>0</v>
      </c>
      <c r="AE3" s="2"/>
    </row>
    <row r="4" spans="1:31" ht="14.7" customHeight="1" x14ac:dyDescent="0.4">
      <c r="H4" s="11"/>
      <c r="L4" s="11"/>
      <c r="M4" s="11"/>
      <c r="U4" s="11"/>
      <c r="AC4" s="8"/>
      <c r="AE4" s="2"/>
    </row>
  </sheetData>
  <dataValidations count="1">
    <dataValidation type="list" allowBlank="1" showInputMessage="1" showErrorMessage="1" sqref="C2:C4" xr:uid="{8098A504-2379-4DE5-B4D6-3BB806489545}">
      <formula1>"Nacional, Internacional"</formula1>
    </dataValidation>
  </dataValidations>
  <hyperlinks>
    <hyperlink ref="H2" r:id="rId1" xr:uid="{7FBAE7D5-F8F6-4B8A-ACD1-299379E4825D}"/>
    <hyperlink ref="M2" r:id="rId2" xr:uid="{2EBB4596-570C-4239-84E1-2447008C1C53}"/>
    <hyperlink ref="H3" r:id="rId3" xr:uid="{F551AC64-79A7-4038-964F-EBD57010CD4C}"/>
  </hyperlinks>
  <pageMargins left="0.511811024" right="0.511811024" top="0.78740157499999996" bottom="0.78740157499999996" header="0.31496062000000002" footer="0.31496062000000002"/>
  <pageSetup paperSize="9" orientation="portrait" horizontalDpi="4294967292" verticalDpi="0"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84580-AFDF-479D-BCA7-671BC3C7A7D7}">
  <sheetPr codeName="Planilha181"/>
  <dimension ref="A1:C6"/>
  <sheetViews>
    <sheetView workbookViewId="0">
      <selection activeCell="C3" sqref="C3"/>
    </sheetView>
  </sheetViews>
  <sheetFormatPr defaultRowHeight="14.6" x14ac:dyDescent="0.4"/>
  <cols>
    <col min="1" max="1" width="22.3046875" customWidth="1"/>
    <col min="2" max="2" width="10.3046875" bestFit="1" customWidth="1"/>
    <col min="3" max="3" width="21.53515625" bestFit="1" customWidth="1"/>
  </cols>
  <sheetData>
    <row r="1" spans="1:3" x14ac:dyDescent="0.4">
      <c r="A1" t="s">
        <v>397</v>
      </c>
      <c r="B1" t="s">
        <v>68</v>
      </c>
      <c r="C1" t="s">
        <v>136</v>
      </c>
    </row>
    <row r="2" spans="1:3" x14ac:dyDescent="0.4">
      <c r="A2">
        <v>1</v>
      </c>
      <c r="B2" t="s">
        <v>398</v>
      </c>
      <c r="C2" s="7" t="s">
        <v>315</v>
      </c>
    </row>
    <row r="3" spans="1:3" x14ac:dyDescent="0.4">
      <c r="A3" s="9">
        <v>2</v>
      </c>
      <c r="B3" s="9" t="s">
        <v>399</v>
      </c>
      <c r="C3" s="7" t="s">
        <v>315</v>
      </c>
    </row>
    <row r="4" spans="1:3" x14ac:dyDescent="0.4">
      <c r="A4" s="9">
        <v>3</v>
      </c>
      <c r="B4" s="9" t="s">
        <v>400</v>
      </c>
      <c r="C4" s="7" t="s">
        <v>315</v>
      </c>
    </row>
    <row r="5" spans="1:3" x14ac:dyDescent="0.4">
      <c r="A5" s="9">
        <v>4</v>
      </c>
      <c r="B5" s="9" t="s">
        <v>401</v>
      </c>
      <c r="C5" s="10" t="s">
        <v>319</v>
      </c>
    </row>
    <row r="6" spans="1:3" x14ac:dyDescent="0.4">
      <c r="A6" s="9">
        <v>5</v>
      </c>
      <c r="B6" s="9" t="s">
        <v>402</v>
      </c>
      <c r="C6" s="10" t="s">
        <v>319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AEC8766-7867-4373-ACE1-0DEA7F2AE8D0}">
          <x14:formula1>
            <xm:f>OFFSET(tbAtivos!$J$1,1,0,COUNTA(tbAtivos!J:J)-1,1)</xm:f>
          </x14:formula1>
          <xm:sqref>C2:C6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E756E-C7C7-490C-A5B4-343367696451}">
  <sheetPr codeName="Planilha201"/>
  <dimension ref="A1:P2"/>
  <sheetViews>
    <sheetView topLeftCell="C1" workbookViewId="0">
      <selection activeCell="G2" sqref="G2"/>
    </sheetView>
  </sheetViews>
  <sheetFormatPr defaultRowHeight="14.7" customHeight="1" x14ac:dyDescent="0.4"/>
  <cols>
    <col min="1" max="1" width="13.84375" bestFit="1" customWidth="1"/>
    <col min="2" max="2" width="55.3046875" bestFit="1" customWidth="1"/>
    <col min="3" max="3" width="21.3046875" bestFit="1" customWidth="1"/>
    <col min="4" max="4" width="47.3046875" bestFit="1" customWidth="1"/>
    <col min="5" max="5" width="13" bestFit="1" customWidth="1"/>
    <col min="6" max="6" width="44" bestFit="1" customWidth="1"/>
    <col min="7" max="7" width="109.07421875" bestFit="1" customWidth="1"/>
    <col min="8" max="8" width="17" customWidth="1"/>
    <col min="9" max="10" width="36" bestFit="1" customWidth="1"/>
    <col min="11" max="14" width="61.53515625" customWidth="1"/>
    <col min="15" max="15" width="9.84375" bestFit="1" customWidth="1"/>
    <col min="16" max="16" width="9.53515625" bestFit="1" customWidth="1"/>
  </cols>
  <sheetData>
    <row r="1" spans="1:16" ht="14.7" customHeight="1" x14ac:dyDescent="0.4">
      <c r="A1" t="s">
        <v>228</v>
      </c>
      <c r="B1" t="s">
        <v>6</v>
      </c>
      <c r="C1" t="s">
        <v>229</v>
      </c>
      <c r="D1" t="s">
        <v>68</v>
      </c>
      <c r="E1" t="s">
        <v>231</v>
      </c>
      <c r="F1" t="s">
        <v>232</v>
      </c>
      <c r="G1" t="s">
        <v>233</v>
      </c>
      <c r="H1" t="s">
        <v>234</v>
      </c>
      <c r="I1" t="s">
        <v>235</v>
      </c>
      <c r="J1" t="s">
        <v>236</v>
      </c>
      <c r="K1" t="s">
        <v>230</v>
      </c>
      <c r="L1" t="s">
        <v>237</v>
      </c>
      <c r="M1" t="s">
        <v>197</v>
      </c>
      <c r="N1" t="s">
        <v>198</v>
      </c>
      <c r="O1" t="s">
        <v>152</v>
      </c>
      <c r="P1" t="s">
        <v>154</v>
      </c>
    </row>
    <row r="2" spans="1:16" ht="14.7" customHeight="1" x14ac:dyDescent="0.4">
      <c r="A2">
        <f>ROW()</f>
        <v>2</v>
      </c>
      <c r="B2" t="str">
        <f>CONCATENATE(tbEstrategias[[#This Row],[Categoria Ativo]], "|",tbEstrategias[[#This Row],[Nome]])</f>
        <v>Futuros|Pullback de tendência no (DOL/WDO)</v>
      </c>
      <c r="C2" t="s">
        <v>221</v>
      </c>
      <c r="D2" t="s">
        <v>321</v>
      </c>
      <c r="E2" t="s">
        <v>343</v>
      </c>
      <c r="F2" s="8" t="s">
        <v>344</v>
      </c>
      <c r="G2" s="8" t="s">
        <v>473</v>
      </c>
      <c r="H2" s="8" t="s">
        <v>345</v>
      </c>
      <c r="I2" s="8" t="s">
        <v>346</v>
      </c>
      <c r="J2" s="8" t="s">
        <v>347</v>
      </c>
      <c r="K2" t="s">
        <v>342</v>
      </c>
      <c r="L2" s="8" t="s">
        <v>348</v>
      </c>
      <c r="M2" s="8" t="s">
        <v>323</v>
      </c>
      <c r="N2" t="s">
        <v>324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6399EC-C3FF-4211-ACF1-DB93D3C214BC}">
          <x14:formula1>
            <xm:f>OFFSET(tb_AtivoCategorias!$A$1,1,0,COUNTA(tb_AtivoCategorias!A:A)-1,1)</xm:f>
          </x14:formula1>
          <xm:sqref>C2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ADB27-8466-4E3A-8FC2-121156AEDAD5}">
  <sheetPr codeName="Planilha41"/>
  <dimension ref="A1:P4"/>
  <sheetViews>
    <sheetView workbookViewId="0">
      <selection activeCell="A2" sqref="A2:P4"/>
    </sheetView>
  </sheetViews>
  <sheetFormatPr defaultRowHeight="14.6" x14ac:dyDescent="0.4"/>
  <cols>
    <col min="1" max="1" width="21.3046875" bestFit="1" customWidth="1"/>
    <col min="2" max="2" width="21.3046875" customWidth="1"/>
    <col min="3" max="3" width="29.69140625" bestFit="1" customWidth="1"/>
    <col min="4" max="5" width="21.07421875" customWidth="1"/>
    <col min="6" max="6" width="20.3046875" bestFit="1" customWidth="1"/>
    <col min="7" max="7" width="13.84375" bestFit="1" customWidth="1"/>
    <col min="8" max="8" width="10.07421875" bestFit="1" customWidth="1"/>
    <col min="9" max="9" width="13" bestFit="1" customWidth="1"/>
    <col min="10" max="10" width="14.84375" bestFit="1" customWidth="1"/>
    <col min="11" max="11" width="13.69140625" bestFit="1" customWidth="1"/>
    <col min="12" max="12" width="18.53515625" bestFit="1" customWidth="1"/>
    <col min="13" max="13" width="21.07421875" bestFit="1" customWidth="1"/>
    <col min="14" max="14" width="45.07421875" bestFit="1" customWidth="1"/>
  </cols>
  <sheetData>
    <row r="1" spans="1:16" x14ac:dyDescent="0.4">
      <c r="A1" t="s">
        <v>134</v>
      </c>
      <c r="B1" t="s">
        <v>6</v>
      </c>
      <c r="C1" t="s">
        <v>136</v>
      </c>
      <c r="D1" t="s">
        <v>139</v>
      </c>
      <c r="E1" t="s">
        <v>10</v>
      </c>
      <c r="F1" t="s">
        <v>140</v>
      </c>
      <c r="G1" t="s">
        <v>349</v>
      </c>
      <c r="H1" t="s">
        <v>141</v>
      </c>
      <c r="I1" t="s">
        <v>144</v>
      </c>
      <c r="J1" t="s">
        <v>145</v>
      </c>
      <c r="K1" t="s">
        <v>146</v>
      </c>
      <c r="L1" t="s">
        <v>148</v>
      </c>
      <c r="M1" t="s">
        <v>151</v>
      </c>
      <c r="N1" t="s">
        <v>350</v>
      </c>
      <c r="O1" t="s">
        <v>152</v>
      </c>
      <c r="P1" t="s">
        <v>154</v>
      </c>
    </row>
    <row r="2" spans="1:16" x14ac:dyDescent="0.4">
      <c r="A2">
        <f>ROW()</f>
        <v>2</v>
      </c>
      <c r="B2" t="str">
        <f>CONCATENATE(tbAtivoConfiguracoes[[#This Row],[Categoria]], "|",tbAtivoConfiguracoes[[#This Row],[Ativo]], "|",tbAtivoConfiguracoes[[#This Row],[Corretora]])</f>
        <v>Futuros|DOL - Dólar Futuro|XP Investimentos</v>
      </c>
      <c r="C2" s="2" t="s">
        <v>315</v>
      </c>
      <c r="D2" t="s">
        <v>221</v>
      </c>
      <c r="E2" t="s">
        <v>468</v>
      </c>
      <c r="F2" t="s">
        <v>329</v>
      </c>
      <c r="H2" s="5">
        <v>250</v>
      </c>
      <c r="I2" s="5">
        <v>0.87</v>
      </c>
      <c r="J2" s="5">
        <v>0.88</v>
      </c>
      <c r="K2">
        <v>0</v>
      </c>
      <c r="L2">
        <v>20</v>
      </c>
      <c r="N2" t="str">
        <f>_xlfn.CONCAT(tbAtivoConfiguracoes[[#This Row],[Corretora]],"_",tbAtivoConfiguracoes[[#This Row],[Ativo]])</f>
        <v>XP Investimentos_DOL - Dólar Futuro</v>
      </c>
    </row>
    <row r="3" spans="1:16" x14ac:dyDescent="0.4">
      <c r="A3">
        <f>ROW()</f>
        <v>3</v>
      </c>
      <c r="B3" t="str">
        <f>CONCATENATE(tbAtivoConfiguracoes[[#This Row],[Categoria]], "|",tbAtivoConfiguracoes[[#This Row],[Ativo]], "|",tbAtivoConfiguracoes[[#This Row],[Corretora]])</f>
        <v>Futuros|WDO - Mini Dólar Futuro|XP Investimentos</v>
      </c>
      <c r="C3" s="2" t="s">
        <v>318</v>
      </c>
      <c r="D3" t="s">
        <v>221</v>
      </c>
      <c r="E3" t="s">
        <v>468</v>
      </c>
      <c r="F3" t="s">
        <v>329</v>
      </c>
      <c r="H3" s="5">
        <v>25</v>
      </c>
      <c r="I3" s="5">
        <v>0.11</v>
      </c>
      <c r="J3" s="5">
        <v>0.88</v>
      </c>
      <c r="K3">
        <v>0</v>
      </c>
      <c r="L3">
        <v>20</v>
      </c>
      <c r="N3" t="str">
        <f>_xlfn.CONCAT(tbAtivoConfiguracoes[[#This Row],[Corretora]],"_",tbAtivoConfiguracoes[[#This Row],[Ativo]])</f>
        <v>XP Investimentos_WDO - Mini Dólar Futuro</v>
      </c>
    </row>
    <row r="4" spans="1:16" x14ac:dyDescent="0.4">
      <c r="A4" s="6">
        <f>ROW()</f>
        <v>4</v>
      </c>
      <c r="B4" s="6" t="str">
        <f>CONCATENATE(tbAtivoConfiguracoes[[#This Row],[Categoria]], "|",tbAtivoConfiguracoes[[#This Row],[Ativo]], "|",tbAtivoConfiguracoes[[#This Row],[Corretora]])</f>
        <v>Futuros|WDO - Mini Dólar Futuro|XP Investimentos</v>
      </c>
      <c r="C4" s="2" t="s">
        <v>318</v>
      </c>
      <c r="D4" t="s">
        <v>221</v>
      </c>
      <c r="E4" t="s">
        <v>468</v>
      </c>
      <c r="F4" t="s">
        <v>329</v>
      </c>
      <c r="H4" s="43">
        <v>25</v>
      </c>
      <c r="I4" s="43">
        <v>0.11</v>
      </c>
      <c r="J4" s="43">
        <v>0.88</v>
      </c>
      <c r="K4">
        <v>0</v>
      </c>
      <c r="L4">
        <v>20</v>
      </c>
      <c r="N4" s="6" t="str">
        <f>_xlfn.CONCAT(tbAtivoConfiguracoes[[#This Row],[Corretora]],"_",tbAtivoConfiguracoes[[#This Row],[Ativo]])</f>
        <v>XP Investimentos_WDO - Mini Dólar Futuro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DCD611F-8C67-4F02-A319-41DCD11E44CD}">
          <x14:formula1>
            <xm:f>OFFSET(tb_AtivoCategorias!$A$1,1,0,COUNTA(tb_AtivoCategorias!$A:$A)-1,1)</xm:f>
          </x14:formula1>
          <xm:sqref>D2:D4</xm:sqref>
        </x14:dataValidation>
        <x14:dataValidation type="list" allowBlank="1" showInputMessage="1" showErrorMessage="1" xr:uid="{AA956579-EF95-4225-AF91-29408972712C}">
          <x14:formula1>
            <xm:f>OFFSET(tb_Moedas!$A$1,1,0,COUNTA(tb_Moedas!$A:$A)-1,1)</xm:f>
          </x14:formula1>
          <xm:sqref>F2:G4</xm:sqref>
        </x14:dataValidation>
        <x14:dataValidation type="list" allowBlank="1" showInputMessage="1" showErrorMessage="1" xr:uid="{66765994-589A-4902-AD7E-9397B6597866}">
          <x14:formula1>
            <xm:f>OFFSET(tbCorretoras!$D$1,1,0,COUNTA(tbCorretoras!$D:$D)-1,1)</xm:f>
          </x14:formula1>
          <xm:sqref>E2:E4</xm:sqref>
        </x14:dataValidation>
        <x14:dataValidation type="list" allowBlank="1" showInputMessage="1" showErrorMessage="1" xr:uid="{2BDD740C-2A69-4E0A-8150-0EB2DAE096B7}">
          <x14:formula1>
            <xm:f>OFFSET(tbAtivos!$J$1,1,0,COUNTA(tbAtivos!J:J)-1,1)</xm:f>
          </x14:formula1>
          <xm:sqref>C2:C4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40C3C-C7C6-4684-A73C-8EA12E6B512A}">
  <sheetPr codeName="Planilha191"/>
  <dimension ref="A1:E23"/>
  <sheetViews>
    <sheetView workbookViewId="0">
      <selection activeCell="E14" sqref="E14"/>
    </sheetView>
  </sheetViews>
  <sheetFormatPr defaultColWidth="36.3046875" defaultRowHeight="14.7" customHeight="1" x14ac:dyDescent="0.4"/>
  <cols>
    <col min="1" max="1" width="13.3046875" bestFit="1" customWidth="1"/>
    <col min="2" max="2" width="12.3046875" bestFit="1" customWidth="1"/>
    <col min="3" max="3" width="8.84375" bestFit="1" customWidth="1"/>
    <col min="4" max="4" width="43.53515625" bestFit="1" customWidth="1"/>
    <col min="5" max="5" width="70.3046875" bestFit="1" customWidth="1"/>
  </cols>
  <sheetData>
    <row r="1" spans="1:5" ht="14.7" customHeight="1" x14ac:dyDescent="0.4">
      <c r="A1" t="s">
        <v>168</v>
      </c>
      <c r="B1" t="s">
        <v>139</v>
      </c>
      <c r="C1" t="s">
        <v>171</v>
      </c>
      <c r="D1" t="s">
        <v>173</v>
      </c>
      <c r="E1" t="s">
        <v>12</v>
      </c>
    </row>
    <row r="2" spans="1:5" ht="14.7" customHeight="1" x14ac:dyDescent="0.4">
      <c r="A2">
        <f>ROW()</f>
        <v>2</v>
      </c>
      <c r="B2" t="s">
        <v>10</v>
      </c>
      <c r="C2" t="s">
        <v>351</v>
      </c>
      <c r="D2" t="s">
        <v>352</v>
      </c>
      <c r="E2" t="s">
        <v>353</v>
      </c>
    </row>
    <row r="3" spans="1:5" ht="14.7" customHeight="1" x14ac:dyDescent="0.4">
      <c r="A3">
        <f>ROW()</f>
        <v>3</v>
      </c>
      <c r="B3" t="s">
        <v>10</v>
      </c>
      <c r="C3" t="s">
        <v>351</v>
      </c>
      <c r="D3" t="s">
        <v>354</v>
      </c>
      <c r="E3" s="8" t="s">
        <v>355</v>
      </c>
    </row>
    <row r="4" spans="1:5" ht="14.7" customHeight="1" x14ac:dyDescent="0.4">
      <c r="A4">
        <f>ROW()</f>
        <v>4</v>
      </c>
      <c r="B4" t="s">
        <v>10</v>
      </c>
      <c r="C4" t="s">
        <v>351</v>
      </c>
      <c r="D4" t="s">
        <v>356</v>
      </c>
      <c r="E4" t="s">
        <v>357</v>
      </c>
    </row>
    <row r="5" spans="1:5" ht="14.7" customHeight="1" x14ac:dyDescent="0.4">
      <c r="A5">
        <f>ROW()</f>
        <v>5</v>
      </c>
      <c r="B5" t="s">
        <v>10</v>
      </c>
      <c r="C5" t="s">
        <v>351</v>
      </c>
      <c r="D5" t="s">
        <v>358</v>
      </c>
      <c r="E5" t="s">
        <v>359</v>
      </c>
    </row>
    <row r="6" spans="1:5" ht="14.7" customHeight="1" x14ac:dyDescent="0.4">
      <c r="A6">
        <f>ROW()</f>
        <v>6</v>
      </c>
      <c r="B6" t="s">
        <v>188</v>
      </c>
      <c r="C6" t="s">
        <v>351</v>
      </c>
      <c r="D6" t="s">
        <v>360</v>
      </c>
      <c r="E6" t="s">
        <v>361</v>
      </c>
    </row>
    <row r="7" spans="1:5" ht="14.7" customHeight="1" x14ac:dyDescent="0.4">
      <c r="A7">
        <f>ROW()</f>
        <v>7</v>
      </c>
      <c r="B7" t="s">
        <v>188</v>
      </c>
      <c r="C7" t="s">
        <v>351</v>
      </c>
      <c r="D7" t="s">
        <v>362</v>
      </c>
      <c r="E7" t="s">
        <v>363</v>
      </c>
    </row>
    <row r="8" spans="1:5" ht="14.7" customHeight="1" x14ac:dyDescent="0.4">
      <c r="A8">
        <f>ROW()</f>
        <v>8</v>
      </c>
      <c r="B8" t="s">
        <v>188</v>
      </c>
      <c r="C8" t="s">
        <v>351</v>
      </c>
      <c r="D8" t="s">
        <v>364</v>
      </c>
      <c r="E8" t="s">
        <v>365</v>
      </c>
    </row>
    <row r="9" spans="1:5" ht="14.7" customHeight="1" x14ac:dyDescent="0.4">
      <c r="A9">
        <f>ROW()</f>
        <v>9</v>
      </c>
      <c r="B9" t="s">
        <v>366</v>
      </c>
      <c r="C9" t="s">
        <v>351</v>
      </c>
      <c r="D9" t="s">
        <v>367</v>
      </c>
      <c r="E9" s="8" t="s">
        <v>368</v>
      </c>
    </row>
    <row r="10" spans="1:5" ht="14.7" customHeight="1" x14ac:dyDescent="0.4">
      <c r="A10">
        <f>ROW()</f>
        <v>10</v>
      </c>
      <c r="B10" t="s">
        <v>369</v>
      </c>
      <c r="C10" t="s">
        <v>351</v>
      </c>
      <c r="D10" t="s">
        <v>370</v>
      </c>
      <c r="E10" s="8" t="s">
        <v>371</v>
      </c>
    </row>
    <row r="11" spans="1:5" ht="14.7" customHeight="1" x14ac:dyDescent="0.4">
      <c r="A11">
        <f>ROW()</f>
        <v>11</v>
      </c>
      <c r="B11" t="s">
        <v>369</v>
      </c>
      <c r="C11" t="s">
        <v>351</v>
      </c>
      <c r="D11" t="s">
        <v>372</v>
      </c>
      <c r="E11" s="8" t="s">
        <v>373</v>
      </c>
    </row>
    <row r="12" spans="1:5" ht="14.7" customHeight="1" x14ac:dyDescent="0.4">
      <c r="A12">
        <f>ROW()</f>
        <v>12</v>
      </c>
      <c r="B12" t="s">
        <v>369</v>
      </c>
      <c r="C12" t="s">
        <v>351</v>
      </c>
      <c r="D12" t="s">
        <v>374</v>
      </c>
      <c r="E12" s="8" t="s">
        <v>375</v>
      </c>
    </row>
    <row r="13" spans="1:5" ht="14.7" customHeight="1" x14ac:dyDescent="0.4">
      <c r="A13">
        <f>ROW()</f>
        <v>13</v>
      </c>
      <c r="B13" t="s">
        <v>244</v>
      </c>
      <c r="C13" t="s">
        <v>351</v>
      </c>
      <c r="D13" t="s">
        <v>474</v>
      </c>
      <c r="E13" s="8" t="s">
        <v>475</v>
      </c>
    </row>
    <row r="14" spans="1:5" ht="14.7" customHeight="1" x14ac:dyDescent="0.4">
      <c r="A14">
        <f>ROW()</f>
        <v>14</v>
      </c>
      <c r="B14" t="s">
        <v>244</v>
      </c>
      <c r="C14" t="s">
        <v>351</v>
      </c>
      <c r="D14" t="s">
        <v>376</v>
      </c>
      <c r="E14" t="s">
        <v>377</v>
      </c>
    </row>
    <row r="15" spans="1:5" ht="14.7" customHeight="1" x14ac:dyDescent="0.4">
      <c r="A15">
        <f>ROW()</f>
        <v>15</v>
      </c>
      <c r="B15" t="s">
        <v>244</v>
      </c>
      <c r="C15" t="s">
        <v>351</v>
      </c>
      <c r="D15" t="s">
        <v>378</v>
      </c>
      <c r="E15" t="s">
        <v>379</v>
      </c>
    </row>
    <row r="16" spans="1:5" ht="14.7" customHeight="1" x14ac:dyDescent="0.4">
      <c r="A16">
        <f>ROW()</f>
        <v>16</v>
      </c>
      <c r="B16" t="s">
        <v>244</v>
      </c>
      <c r="C16" t="s">
        <v>351</v>
      </c>
      <c r="D16" t="s">
        <v>380</v>
      </c>
      <c r="E16" s="8" t="s">
        <v>381</v>
      </c>
    </row>
    <row r="17" spans="1:5" ht="14.7" customHeight="1" x14ac:dyDescent="0.4">
      <c r="A17">
        <f>ROW()</f>
        <v>17</v>
      </c>
      <c r="B17" t="s">
        <v>244</v>
      </c>
      <c r="C17" t="s">
        <v>351</v>
      </c>
      <c r="D17" t="s">
        <v>382</v>
      </c>
      <c r="E17" t="s">
        <v>383</v>
      </c>
    </row>
    <row r="18" spans="1:5" ht="14.7" customHeight="1" x14ac:dyDescent="0.4">
      <c r="A18">
        <f>ROW()</f>
        <v>18</v>
      </c>
      <c r="B18" t="s">
        <v>244</v>
      </c>
      <c r="C18" t="s">
        <v>351</v>
      </c>
      <c r="D18" t="s">
        <v>384</v>
      </c>
      <c r="E18" t="s">
        <v>385</v>
      </c>
    </row>
    <row r="19" spans="1:5" ht="14.7" customHeight="1" x14ac:dyDescent="0.4">
      <c r="A19">
        <f>ROW()</f>
        <v>19</v>
      </c>
      <c r="B19" t="s">
        <v>244</v>
      </c>
      <c r="C19" t="s">
        <v>351</v>
      </c>
      <c r="D19" t="s">
        <v>386</v>
      </c>
      <c r="E19" s="8" t="s">
        <v>466</v>
      </c>
    </row>
    <row r="20" spans="1:5" ht="14.7" customHeight="1" x14ac:dyDescent="0.4">
      <c r="A20">
        <f>ROW()</f>
        <v>20</v>
      </c>
      <c r="B20" t="s">
        <v>244</v>
      </c>
      <c r="C20" t="s">
        <v>351</v>
      </c>
      <c r="D20" t="s">
        <v>387</v>
      </c>
      <c r="E20" s="8" t="s">
        <v>388</v>
      </c>
    </row>
    <row r="21" spans="1:5" ht="14.7" customHeight="1" x14ac:dyDescent="0.4">
      <c r="A21">
        <f>ROW()</f>
        <v>21</v>
      </c>
      <c r="B21" t="s">
        <v>244</v>
      </c>
      <c r="C21" t="s">
        <v>351</v>
      </c>
      <c r="D21" t="s">
        <v>389</v>
      </c>
      <c r="E21" t="s">
        <v>390</v>
      </c>
    </row>
    <row r="22" spans="1:5" ht="14.7" customHeight="1" x14ac:dyDescent="0.4">
      <c r="A22">
        <f>ROW()</f>
        <v>22</v>
      </c>
      <c r="B22" t="s">
        <v>244</v>
      </c>
      <c r="C22" t="s">
        <v>391</v>
      </c>
      <c r="D22" t="s">
        <v>392</v>
      </c>
      <c r="E22" t="s">
        <v>393</v>
      </c>
    </row>
    <row r="23" spans="1:5" ht="14.7" customHeight="1" x14ac:dyDescent="0.4">
      <c r="A23">
        <f>ROW()</f>
        <v>23</v>
      </c>
      <c r="B23" t="s">
        <v>244</v>
      </c>
      <c r="C23" t="s">
        <v>391</v>
      </c>
      <c r="D23" t="s">
        <v>394</v>
      </c>
      <c r="E23" t="s">
        <v>395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A56F-41C6-4173-AF75-C9F45BE40ACB}">
  <sheetPr codeName="Planilha211"/>
  <dimension ref="A1:J3"/>
  <sheetViews>
    <sheetView workbookViewId="0">
      <selection activeCell="B3" sqref="B3"/>
    </sheetView>
  </sheetViews>
  <sheetFormatPr defaultRowHeight="14.7" customHeight="1" x14ac:dyDescent="0.4"/>
  <cols>
    <col min="1" max="1" width="18.07421875" customWidth="1"/>
    <col min="2" max="3" width="59.3046875" customWidth="1"/>
    <col min="4" max="4" width="16.53515625" customWidth="1"/>
    <col min="5" max="7" width="56.3046875" customWidth="1"/>
    <col min="8" max="9" width="12.53515625" customWidth="1"/>
    <col min="10" max="10" width="9.53515625" customWidth="1"/>
  </cols>
  <sheetData>
    <row r="1" spans="1:10" ht="14.7" customHeight="1" x14ac:dyDescent="0.4">
      <c r="A1" t="s">
        <v>174</v>
      </c>
      <c r="B1" t="s">
        <v>175</v>
      </c>
      <c r="C1" t="s">
        <v>177</v>
      </c>
      <c r="D1" s="3" t="s">
        <v>4</v>
      </c>
      <c r="E1" t="s">
        <v>178</v>
      </c>
      <c r="F1" t="s">
        <v>179</v>
      </c>
      <c r="G1" t="s">
        <v>180</v>
      </c>
      <c r="H1" t="s">
        <v>182</v>
      </c>
      <c r="I1" t="s">
        <v>184</v>
      </c>
      <c r="J1" t="s">
        <v>181</v>
      </c>
    </row>
    <row r="2" spans="1:10" ht="14.7" customHeight="1" x14ac:dyDescent="0.4">
      <c r="A2">
        <f>ROW()</f>
        <v>2</v>
      </c>
      <c r="B2" s="2" t="s">
        <v>396</v>
      </c>
      <c r="D2" s="12">
        <v>43832</v>
      </c>
    </row>
    <row r="3" spans="1:10" ht="14.7" customHeight="1" x14ac:dyDescent="0.4">
      <c r="A3">
        <f>ROW()</f>
        <v>3</v>
      </c>
      <c r="B3" t="s">
        <v>472</v>
      </c>
      <c r="D3" s="42">
        <v>44106.42324074074</v>
      </c>
      <c r="F3" s="8"/>
      <c r="G3" s="8"/>
      <c r="H3" t="s">
        <v>470</v>
      </c>
      <c r="I3" t="s">
        <v>471</v>
      </c>
    </row>
  </sheetData>
  <phoneticPr fontId="4" type="noConversion"/>
  <pageMargins left="0.511811024" right="0.511811024" top="0.78740157499999996" bottom="0.78740157499999996" header="0.31496062000000002" footer="0.31496062000000002"/>
  <pageSetup paperSize="9" orientation="portrait" horizontalDpi="4294967294" verticalDpi="0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EC663-A321-423D-ABEF-4A61486EE65F}">
  <sheetPr codeName="Planilha91"/>
  <dimension ref="A1:G26"/>
  <sheetViews>
    <sheetView workbookViewId="0">
      <selection activeCell="E4" sqref="E4"/>
    </sheetView>
  </sheetViews>
  <sheetFormatPr defaultRowHeight="16.850000000000001" customHeight="1" x14ac:dyDescent="0.4"/>
  <cols>
    <col min="1" max="1" width="10.07421875" customWidth="1"/>
    <col min="2" max="2" width="48.53515625" bestFit="1" customWidth="1"/>
    <col min="3" max="4" width="25.07421875" customWidth="1"/>
    <col min="5" max="5" width="35" customWidth="1"/>
    <col min="6" max="6" width="9.3046875" customWidth="1"/>
  </cols>
  <sheetData>
    <row r="1" spans="1:7" ht="16.850000000000001" customHeight="1" x14ac:dyDescent="0.4">
      <c r="A1" t="s">
        <v>403</v>
      </c>
      <c r="B1" t="s">
        <v>68</v>
      </c>
      <c r="C1" t="s">
        <v>404</v>
      </c>
      <c r="D1" t="s">
        <v>12</v>
      </c>
      <c r="E1" t="s">
        <v>405</v>
      </c>
      <c r="F1" t="s">
        <v>152</v>
      </c>
      <c r="G1" t="s">
        <v>154</v>
      </c>
    </row>
    <row r="2" spans="1:7" ht="16.850000000000001" customHeight="1" x14ac:dyDescent="0.4">
      <c r="A2">
        <f>ROW()</f>
        <v>2</v>
      </c>
      <c r="B2" t="s">
        <v>406</v>
      </c>
      <c r="C2" t="s">
        <v>407</v>
      </c>
    </row>
    <row r="3" spans="1:7" ht="16.850000000000001" customHeight="1" x14ac:dyDescent="0.4">
      <c r="A3">
        <f>ROW()</f>
        <v>3</v>
      </c>
      <c r="B3" t="s">
        <v>408</v>
      </c>
      <c r="C3" t="s">
        <v>407</v>
      </c>
    </row>
    <row r="4" spans="1:7" ht="16.850000000000001" customHeight="1" x14ac:dyDescent="0.4">
      <c r="A4">
        <f>ROW()</f>
        <v>4</v>
      </c>
      <c r="B4" t="s">
        <v>409</v>
      </c>
      <c r="C4" t="s">
        <v>410</v>
      </c>
      <c r="E4" s="8" t="s">
        <v>411</v>
      </c>
    </row>
    <row r="5" spans="1:7" ht="16.850000000000001" customHeight="1" x14ac:dyDescent="0.4">
      <c r="A5">
        <f>ROW()</f>
        <v>5</v>
      </c>
      <c r="B5" t="s">
        <v>412</v>
      </c>
      <c r="C5" t="s">
        <v>410</v>
      </c>
      <c r="E5" s="8" t="s">
        <v>411</v>
      </c>
    </row>
    <row r="6" spans="1:7" ht="16.850000000000001" customHeight="1" x14ac:dyDescent="0.4">
      <c r="A6">
        <f>ROW()</f>
        <v>6</v>
      </c>
      <c r="B6" t="s">
        <v>413</v>
      </c>
      <c r="C6" t="s">
        <v>414</v>
      </c>
    </row>
    <row r="7" spans="1:7" ht="16.850000000000001" customHeight="1" x14ac:dyDescent="0.4">
      <c r="A7">
        <f>ROW()</f>
        <v>7</v>
      </c>
      <c r="B7" t="s">
        <v>415</v>
      </c>
      <c r="C7" t="s">
        <v>414</v>
      </c>
      <c r="E7" s="8" t="s">
        <v>411</v>
      </c>
    </row>
    <row r="8" spans="1:7" ht="16.850000000000001" customHeight="1" x14ac:dyDescent="0.4">
      <c r="A8">
        <f>ROW()</f>
        <v>8</v>
      </c>
      <c r="B8" t="s">
        <v>416</v>
      </c>
      <c r="C8" t="s">
        <v>407</v>
      </c>
    </row>
    <row r="9" spans="1:7" ht="16.850000000000001" customHeight="1" x14ac:dyDescent="0.4">
      <c r="A9">
        <f>ROW()</f>
        <v>9</v>
      </c>
      <c r="B9" t="s">
        <v>417</v>
      </c>
      <c r="C9" t="s">
        <v>414</v>
      </c>
      <c r="E9" s="8" t="s">
        <v>411</v>
      </c>
    </row>
    <row r="10" spans="1:7" ht="16.850000000000001" customHeight="1" x14ac:dyDescent="0.4">
      <c r="A10">
        <f>ROW()</f>
        <v>10</v>
      </c>
      <c r="B10" s="2" t="s">
        <v>418</v>
      </c>
      <c r="C10" t="s">
        <v>410</v>
      </c>
      <c r="E10" s="8" t="s">
        <v>411</v>
      </c>
    </row>
    <row r="11" spans="1:7" ht="16.850000000000001" customHeight="1" x14ac:dyDescent="0.4">
      <c r="A11">
        <f>ROW()</f>
        <v>11</v>
      </c>
      <c r="B11" t="s">
        <v>419</v>
      </c>
      <c r="C11" t="s">
        <v>410</v>
      </c>
      <c r="E11" s="8" t="s">
        <v>411</v>
      </c>
    </row>
    <row r="12" spans="1:7" ht="16.850000000000001" customHeight="1" x14ac:dyDescent="0.4">
      <c r="A12">
        <f>ROW()</f>
        <v>12</v>
      </c>
      <c r="B12" t="s">
        <v>420</v>
      </c>
      <c r="C12" t="s">
        <v>410</v>
      </c>
      <c r="E12" s="8" t="s">
        <v>411</v>
      </c>
    </row>
    <row r="13" spans="1:7" ht="16.850000000000001" customHeight="1" x14ac:dyDescent="0.4">
      <c r="A13">
        <f>ROW()</f>
        <v>13</v>
      </c>
      <c r="B13" t="s">
        <v>421</v>
      </c>
      <c r="C13" t="s">
        <v>410</v>
      </c>
      <c r="E13" s="8" t="s">
        <v>411</v>
      </c>
    </row>
    <row r="14" spans="1:7" ht="16.850000000000001" customHeight="1" x14ac:dyDescent="0.4">
      <c r="A14">
        <f>ROW()</f>
        <v>14</v>
      </c>
      <c r="B14" t="s">
        <v>422</v>
      </c>
      <c r="C14" t="s">
        <v>407</v>
      </c>
    </row>
    <row r="15" spans="1:7" ht="16.850000000000001" customHeight="1" x14ac:dyDescent="0.4">
      <c r="A15">
        <f>ROW()</f>
        <v>15</v>
      </c>
      <c r="B15" t="s">
        <v>423</v>
      </c>
      <c r="C15" t="s">
        <v>410</v>
      </c>
      <c r="E15" s="8" t="s">
        <v>411</v>
      </c>
    </row>
    <row r="16" spans="1:7" ht="16.850000000000001" customHeight="1" x14ac:dyDescent="0.4">
      <c r="A16">
        <f>ROW()</f>
        <v>16</v>
      </c>
      <c r="B16" t="s">
        <v>424</v>
      </c>
      <c r="C16" t="s">
        <v>407</v>
      </c>
      <c r="E16" s="8"/>
    </row>
    <row r="17" spans="1:5" ht="16.850000000000001" customHeight="1" x14ac:dyDescent="0.4">
      <c r="A17">
        <f>ROW()</f>
        <v>17</v>
      </c>
      <c r="B17" t="s">
        <v>425</v>
      </c>
      <c r="C17" t="s">
        <v>410</v>
      </c>
      <c r="E17" s="8" t="s">
        <v>411</v>
      </c>
    </row>
    <row r="18" spans="1:5" ht="16.850000000000001" customHeight="1" x14ac:dyDescent="0.4">
      <c r="A18">
        <f>ROW()</f>
        <v>18</v>
      </c>
      <c r="B18" t="s">
        <v>426</v>
      </c>
      <c r="C18" t="s">
        <v>410</v>
      </c>
      <c r="E18" s="8" t="s">
        <v>411</v>
      </c>
    </row>
    <row r="19" spans="1:5" ht="16.850000000000001" customHeight="1" x14ac:dyDescent="0.4">
      <c r="A19">
        <f>ROW()</f>
        <v>19</v>
      </c>
      <c r="B19" t="s">
        <v>427</v>
      </c>
      <c r="C19" t="s">
        <v>414</v>
      </c>
      <c r="E19" s="8"/>
    </row>
    <row r="20" spans="1:5" ht="16.850000000000001" customHeight="1" x14ac:dyDescent="0.4">
      <c r="A20">
        <f>ROW()</f>
        <v>20</v>
      </c>
      <c r="B20" t="s">
        <v>428</v>
      </c>
      <c r="C20" t="s">
        <v>410</v>
      </c>
      <c r="E20" s="8" t="s">
        <v>411</v>
      </c>
    </row>
    <row r="21" spans="1:5" ht="16.850000000000001" customHeight="1" x14ac:dyDescent="0.4">
      <c r="A21">
        <f>ROW()</f>
        <v>21</v>
      </c>
      <c r="B21" t="s">
        <v>429</v>
      </c>
      <c r="C21" t="s">
        <v>410</v>
      </c>
      <c r="E21" s="8" t="s">
        <v>411</v>
      </c>
    </row>
    <row r="22" spans="1:5" ht="16.850000000000001" customHeight="1" x14ac:dyDescent="0.4">
      <c r="A22">
        <f>ROW()</f>
        <v>22</v>
      </c>
      <c r="B22" t="s">
        <v>430</v>
      </c>
      <c r="C22" t="s">
        <v>407</v>
      </c>
    </row>
    <row r="23" spans="1:5" ht="16.850000000000001" customHeight="1" x14ac:dyDescent="0.4">
      <c r="A23">
        <f>ROW()</f>
        <v>23</v>
      </c>
      <c r="B23" t="s">
        <v>431</v>
      </c>
      <c r="C23" t="s">
        <v>410</v>
      </c>
      <c r="E23" s="8" t="s">
        <v>411</v>
      </c>
    </row>
    <row r="24" spans="1:5" ht="16.850000000000001" customHeight="1" x14ac:dyDescent="0.4">
      <c r="A24">
        <f>ROW()</f>
        <v>24</v>
      </c>
      <c r="B24" t="s">
        <v>432</v>
      </c>
      <c r="C24" t="s">
        <v>407</v>
      </c>
      <c r="E24" s="8" t="s">
        <v>411</v>
      </c>
    </row>
    <row r="25" spans="1:5" ht="16.850000000000001" customHeight="1" x14ac:dyDescent="0.4">
      <c r="A25">
        <f>ROW()</f>
        <v>25</v>
      </c>
      <c r="B25" t="s">
        <v>433</v>
      </c>
      <c r="C25" t="s">
        <v>414</v>
      </c>
      <c r="E25" s="8" t="s">
        <v>411</v>
      </c>
    </row>
    <row r="26" spans="1:5" ht="16.850000000000001" customHeight="1" x14ac:dyDescent="0.4">
      <c r="A26">
        <f>ROW()</f>
        <v>26</v>
      </c>
      <c r="B26" t="s">
        <v>434</v>
      </c>
      <c r="C26" t="s">
        <v>414</v>
      </c>
      <c r="E26" s="8" t="s">
        <v>411</v>
      </c>
    </row>
  </sheetData>
  <dataValidations count="1">
    <dataValidation type="list" allowBlank="1" showInputMessage="1" showErrorMessage="1" sqref="C2:C26" xr:uid="{6B4525E9-6516-4BF5-BE8E-657A8F5AF5DF}">
      <formula1>"Positivo,Negativo,Neutro"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FFBE9-0CF7-4709-A834-29501EDA32DA}">
  <sheetPr codeName="Planilha61"/>
  <dimension ref="A1:L2"/>
  <sheetViews>
    <sheetView workbookViewId="0">
      <selection activeCell="C2" sqref="C2"/>
    </sheetView>
  </sheetViews>
  <sheetFormatPr defaultRowHeight="14.7" customHeight="1" x14ac:dyDescent="0.4"/>
  <cols>
    <col min="1" max="1" width="20.3046875" customWidth="1"/>
    <col min="2" max="2" width="41" bestFit="1" customWidth="1"/>
    <col min="3" max="3" width="19.07421875" customWidth="1"/>
    <col min="4" max="4" width="21.3046875" bestFit="1" customWidth="1"/>
    <col min="5" max="5" width="39.07421875" bestFit="1" customWidth="1"/>
    <col min="6" max="6" width="13.07421875" customWidth="1"/>
    <col min="7" max="7" width="17.07421875" customWidth="1"/>
    <col min="8" max="8" width="14.07421875" customWidth="1"/>
    <col min="9" max="9" width="19.69140625" bestFit="1" customWidth="1"/>
    <col min="10" max="10" width="19" bestFit="1" customWidth="1"/>
    <col min="11" max="11" width="39" bestFit="1" customWidth="1"/>
    <col min="12" max="12" width="20.69140625" bestFit="1" customWidth="1"/>
  </cols>
  <sheetData>
    <row r="1" spans="1:12" ht="14.7" customHeight="1" x14ac:dyDescent="0.4">
      <c r="A1" t="s">
        <v>185</v>
      </c>
      <c r="B1" t="s">
        <v>186</v>
      </c>
      <c r="C1" t="s">
        <v>10</v>
      </c>
      <c r="D1" t="s">
        <v>136</v>
      </c>
      <c r="E1" t="s">
        <v>188</v>
      </c>
      <c r="F1" t="s">
        <v>189</v>
      </c>
      <c r="G1" t="s">
        <v>191</v>
      </c>
      <c r="H1" t="s">
        <v>193</v>
      </c>
      <c r="I1" t="s">
        <v>435</v>
      </c>
      <c r="J1" t="s">
        <v>197</v>
      </c>
      <c r="K1" t="s">
        <v>198</v>
      </c>
      <c r="L1" t="s">
        <v>139</v>
      </c>
    </row>
    <row r="2" spans="1:12" ht="14.7" customHeight="1" x14ac:dyDescent="0.4">
      <c r="A2">
        <f>ROW()</f>
        <v>2</v>
      </c>
      <c r="B2" s="6" t="str">
        <f>CONCATENATE(tbConfiguracoesGerais[[#This Row],[Corretora]],"_",tbConfiguracoesGerais[[#This Row],[Ativo]])</f>
        <v>XP Investimentos_WDO - Mini Dólar Futuro</v>
      </c>
      <c r="C2" t="s">
        <v>468</v>
      </c>
      <c r="D2" t="s">
        <v>318</v>
      </c>
      <c r="E2" t="s">
        <v>321</v>
      </c>
      <c r="F2" t="s">
        <v>322</v>
      </c>
      <c r="G2" t="s">
        <v>325</v>
      </c>
      <c r="H2" t="s">
        <v>313</v>
      </c>
      <c r="I2" t="s">
        <v>467</v>
      </c>
      <c r="J2" s="8" t="s">
        <v>323</v>
      </c>
      <c r="K2" t="s">
        <v>324</v>
      </c>
      <c r="L2" t="str">
        <f>_xlfn.SINGLE(INDEX(tbAtivos[Categoria],MATCH(tbConfiguracoesGerais[[#This Row],[Ativo]],tbAtivos[Descrição Aux],0)))</f>
        <v>Futuros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B1442E9-4A09-4AA3-A64C-FD3448556774}">
          <x14:formula1>
            <xm:f>OFFSET(tbEstrategias!D$1,1,0,COUNTA(tbEstrategias!D:D)-1,1)</xm:f>
          </x14:formula1>
          <xm:sqref>E2</xm:sqref>
        </x14:dataValidation>
        <x14:dataValidation type="list" allowBlank="1" showInputMessage="1" showErrorMessage="1" xr:uid="{6ADAC0A3-6639-49B0-957C-861E9EB14B8F}">
          <x14:formula1>
            <xm:f>OFFSET(tbAtivos!$J$1,1,0,COUNTA(tbAtivos!J:J)-1,1)</xm:f>
          </x14:formula1>
          <xm:sqref>D2</xm:sqref>
        </x14:dataValidation>
        <x14:dataValidation type="list" allowBlank="1" showInputMessage="1" showErrorMessage="1" xr:uid="{CDBD2BCC-25BA-4E35-8F47-CF58B49BA320}">
          <x14:formula1>
            <xm:f>OFFSET(tbCorretoras!$D$1,1,0,COUNTA(tbCorretoras!D:D)-1,1)</xm:f>
          </x14:formula1>
          <xm:sqref>C2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3F381-1BE2-4EF4-B941-188DA9147655}">
  <sheetPr codeName="Planilha121"/>
  <dimension ref="A1:D7"/>
  <sheetViews>
    <sheetView workbookViewId="0">
      <selection activeCell="S43" sqref="S43"/>
    </sheetView>
  </sheetViews>
  <sheetFormatPr defaultRowHeight="14.6" x14ac:dyDescent="0.4"/>
  <cols>
    <col min="1" max="1" width="23" customWidth="1"/>
    <col min="2" max="2" width="23.84375" customWidth="1"/>
  </cols>
  <sheetData>
    <row r="1" spans="1:4" x14ac:dyDescent="0.4">
      <c r="A1" t="s">
        <v>438</v>
      </c>
      <c r="B1" t="s">
        <v>68</v>
      </c>
      <c r="C1" t="s">
        <v>152</v>
      </c>
      <c r="D1" t="s">
        <v>154</v>
      </c>
    </row>
    <row r="2" spans="1:4" x14ac:dyDescent="0.4">
      <c r="A2">
        <f>ROW()</f>
        <v>2</v>
      </c>
      <c r="B2" t="s">
        <v>326</v>
      </c>
    </row>
    <row r="3" spans="1:4" x14ac:dyDescent="0.4">
      <c r="A3">
        <f>ROW()</f>
        <v>3</v>
      </c>
      <c r="B3" t="s">
        <v>439</v>
      </c>
    </row>
    <row r="4" spans="1:4" x14ac:dyDescent="0.4">
      <c r="A4">
        <f>ROW()</f>
        <v>4</v>
      </c>
      <c r="B4" t="s">
        <v>440</v>
      </c>
    </row>
    <row r="5" spans="1:4" x14ac:dyDescent="0.4">
      <c r="A5">
        <f>ROW()</f>
        <v>5</v>
      </c>
      <c r="B5" t="s">
        <v>441</v>
      </c>
    </row>
    <row r="6" spans="1:4" x14ac:dyDescent="0.4">
      <c r="A6">
        <f>ROW()</f>
        <v>6</v>
      </c>
      <c r="B6" t="s">
        <v>442</v>
      </c>
    </row>
    <row r="7" spans="1:4" x14ac:dyDescent="0.4">
      <c r="A7">
        <f>ROW()</f>
        <v>7</v>
      </c>
      <c r="B7" t="s">
        <v>443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11828-A588-42C0-BBFB-407D440AC9B4}">
  <sheetPr codeName="Planilha151"/>
  <dimension ref="A1:G14"/>
  <sheetViews>
    <sheetView workbookViewId="0">
      <selection activeCell="B6" sqref="B6"/>
    </sheetView>
  </sheetViews>
  <sheetFormatPr defaultRowHeight="14.6" x14ac:dyDescent="0.4"/>
  <cols>
    <col min="1" max="1" width="20.53515625" customWidth="1"/>
    <col min="2" max="2" width="43.84375" customWidth="1"/>
    <col min="3" max="3" width="23.53515625" hidden="1" customWidth="1"/>
    <col min="4" max="5" width="23.53515625" customWidth="1"/>
  </cols>
  <sheetData>
    <row r="1" spans="1:7" x14ac:dyDescent="0.4">
      <c r="A1" t="s">
        <v>444</v>
      </c>
      <c r="B1" t="s">
        <v>68</v>
      </c>
      <c r="C1" t="s">
        <v>404</v>
      </c>
      <c r="D1" t="s">
        <v>445</v>
      </c>
      <c r="E1" t="s">
        <v>12</v>
      </c>
      <c r="F1" t="s">
        <v>152</v>
      </c>
      <c r="G1" t="s">
        <v>154</v>
      </c>
    </row>
    <row r="2" spans="1:7" x14ac:dyDescent="0.4">
      <c r="A2">
        <f>ROW()</f>
        <v>2</v>
      </c>
      <c r="B2" t="s">
        <v>446</v>
      </c>
      <c r="C2" t="s">
        <v>414</v>
      </c>
      <c r="D2" t="s">
        <v>447</v>
      </c>
    </row>
    <row r="3" spans="1:7" x14ac:dyDescent="0.4">
      <c r="A3">
        <f>ROW()</f>
        <v>3</v>
      </c>
      <c r="B3" t="s">
        <v>448</v>
      </c>
      <c r="D3" t="s">
        <v>449</v>
      </c>
    </row>
    <row r="4" spans="1:7" x14ac:dyDescent="0.4">
      <c r="A4">
        <f>ROW()</f>
        <v>4</v>
      </c>
      <c r="B4" t="s">
        <v>422</v>
      </c>
      <c r="C4" t="s">
        <v>407</v>
      </c>
      <c r="D4" t="s">
        <v>447</v>
      </c>
    </row>
    <row r="5" spans="1:7" x14ac:dyDescent="0.4">
      <c r="A5">
        <f>ROW()</f>
        <v>5</v>
      </c>
      <c r="B5" t="s">
        <v>450</v>
      </c>
      <c r="C5" t="s">
        <v>407</v>
      </c>
      <c r="D5" t="s">
        <v>447</v>
      </c>
    </row>
    <row r="6" spans="1:7" x14ac:dyDescent="0.4">
      <c r="A6">
        <f>ROW()</f>
        <v>6</v>
      </c>
      <c r="B6" t="s">
        <v>451</v>
      </c>
      <c r="C6" t="s">
        <v>407</v>
      </c>
      <c r="D6" t="s">
        <v>447</v>
      </c>
    </row>
    <row r="7" spans="1:7" x14ac:dyDescent="0.4">
      <c r="A7">
        <f>ROW()</f>
        <v>7</v>
      </c>
      <c r="B7" t="s">
        <v>452</v>
      </c>
      <c r="C7" t="s">
        <v>414</v>
      </c>
      <c r="D7" t="s">
        <v>447</v>
      </c>
    </row>
    <row r="8" spans="1:7" x14ac:dyDescent="0.4">
      <c r="A8">
        <f>ROW()</f>
        <v>8</v>
      </c>
      <c r="B8" t="s">
        <v>453</v>
      </c>
      <c r="C8" t="s">
        <v>407</v>
      </c>
      <c r="D8" t="s">
        <v>449</v>
      </c>
    </row>
    <row r="9" spans="1:7" x14ac:dyDescent="0.4">
      <c r="A9">
        <f>ROW()</f>
        <v>9</v>
      </c>
      <c r="B9" t="s">
        <v>454</v>
      </c>
      <c r="C9" t="s">
        <v>414</v>
      </c>
      <c r="D9" t="s">
        <v>447</v>
      </c>
    </row>
    <row r="10" spans="1:7" x14ac:dyDescent="0.4">
      <c r="A10">
        <f>ROW()</f>
        <v>10</v>
      </c>
      <c r="B10" t="s">
        <v>455</v>
      </c>
      <c r="C10" t="s">
        <v>414</v>
      </c>
      <c r="D10" t="s">
        <v>449</v>
      </c>
    </row>
    <row r="11" spans="1:7" x14ac:dyDescent="0.4">
      <c r="A11">
        <f>ROW()</f>
        <v>11</v>
      </c>
      <c r="B11" t="s">
        <v>456</v>
      </c>
      <c r="C11" t="s">
        <v>407</v>
      </c>
      <c r="D11" t="s">
        <v>447</v>
      </c>
    </row>
    <row r="12" spans="1:7" x14ac:dyDescent="0.4">
      <c r="A12">
        <f>ROW()</f>
        <v>12</v>
      </c>
      <c r="B12" t="s">
        <v>457</v>
      </c>
      <c r="C12" t="s">
        <v>407</v>
      </c>
      <c r="D12" t="s">
        <v>447</v>
      </c>
    </row>
    <row r="13" spans="1:7" x14ac:dyDescent="0.4">
      <c r="A13">
        <f>ROW()</f>
        <v>13</v>
      </c>
      <c r="B13" t="s">
        <v>458</v>
      </c>
      <c r="C13" t="s">
        <v>414</v>
      </c>
      <c r="D13" t="s">
        <v>449</v>
      </c>
    </row>
    <row r="14" spans="1:7" x14ac:dyDescent="0.4">
      <c r="A14">
        <f>ROW()</f>
        <v>14</v>
      </c>
      <c r="B14" t="s">
        <v>459</v>
      </c>
      <c r="C14" t="s">
        <v>414</v>
      </c>
      <c r="D14" t="s">
        <v>449</v>
      </c>
    </row>
  </sheetData>
  <dataValidations disablePrompts="1" count="2">
    <dataValidation type="list" allowBlank="1" showInputMessage="1" showErrorMessage="1" sqref="C2:C14" xr:uid="{0CBBC46F-0733-4554-BE92-C22E1589CFA7}">
      <formula1>"Positivo,Negativo,Neutro"</formula1>
    </dataValidation>
    <dataValidation type="list" allowBlank="1" showInputMessage="1" showErrorMessage="1" sqref="D2:D14" xr:uid="{0FF9C29B-A409-4A5D-BEBA-D8DB6CC6D53A}">
      <formula1>"Risco de estratégia,Risco operacional,Risco financeiro,Risco regulatório"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567F9-4BA4-4477-AC2C-174D8A680726}">
  <sheetPr codeName="Planilha110"/>
  <dimension ref="A1:A8"/>
  <sheetViews>
    <sheetView workbookViewId="0"/>
  </sheetViews>
  <sheetFormatPr defaultRowHeight="14.6" x14ac:dyDescent="0.4"/>
  <cols>
    <col min="1" max="1" width="26.3046875" bestFit="1" customWidth="1"/>
  </cols>
  <sheetData>
    <row r="1" spans="1:1" x14ac:dyDescent="0.4">
      <c r="A1" t="s">
        <v>139</v>
      </c>
    </row>
    <row r="2" spans="1:1" x14ac:dyDescent="0.4">
      <c r="A2" t="s">
        <v>220</v>
      </c>
    </row>
    <row r="3" spans="1:1" x14ac:dyDescent="0.4">
      <c r="A3" t="s">
        <v>221</v>
      </c>
    </row>
    <row r="4" spans="1:1" x14ac:dyDescent="0.4">
      <c r="A4" t="s">
        <v>222</v>
      </c>
    </row>
    <row r="5" spans="1:1" x14ac:dyDescent="0.4">
      <c r="A5" t="s">
        <v>223</v>
      </c>
    </row>
    <row r="6" spans="1:1" x14ac:dyDescent="0.4">
      <c r="A6" t="s">
        <v>314</v>
      </c>
    </row>
    <row r="7" spans="1:1" x14ac:dyDescent="0.4">
      <c r="A7" t="s">
        <v>330</v>
      </c>
    </row>
    <row r="8" spans="1:1" x14ac:dyDescent="0.4">
      <c r="A8" t="s">
        <v>226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0E393-AD05-4F7E-AFAC-148D8F052D7D}">
  <sheetPr codeName="Planilha71"/>
  <dimension ref="A1:C3"/>
  <sheetViews>
    <sheetView workbookViewId="0">
      <selection activeCell="C4" sqref="C4"/>
    </sheetView>
  </sheetViews>
  <sheetFormatPr defaultRowHeight="14.6" x14ac:dyDescent="0.4"/>
  <cols>
    <col min="1" max="1" width="20.3046875" bestFit="1" customWidth="1"/>
    <col min="2" max="2" width="9.53515625" customWidth="1"/>
    <col min="3" max="3" width="18.69140625" customWidth="1"/>
  </cols>
  <sheetData>
    <row r="1" spans="1:3" x14ac:dyDescent="0.4">
      <c r="A1" t="s">
        <v>140</v>
      </c>
      <c r="B1" t="s">
        <v>460</v>
      </c>
      <c r="C1" t="s">
        <v>128</v>
      </c>
    </row>
    <row r="2" spans="1:3" x14ac:dyDescent="0.4">
      <c r="A2" t="s">
        <v>329</v>
      </c>
      <c r="B2" t="s">
        <v>461</v>
      </c>
      <c r="C2" s="2" t="s">
        <v>143</v>
      </c>
    </row>
    <row r="3" spans="1:3" x14ac:dyDescent="0.4">
      <c r="A3" t="s">
        <v>328</v>
      </c>
      <c r="B3" t="s">
        <v>462</v>
      </c>
      <c r="C3" s="2" t="s">
        <v>463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CB6A9-3BF0-4EC4-915B-51AEA5A94B0F}">
  <sheetPr codeName="Planilha131"/>
  <dimension ref="A1:A4"/>
  <sheetViews>
    <sheetView workbookViewId="0">
      <selection activeCell="O33" sqref="O33"/>
    </sheetView>
  </sheetViews>
  <sheetFormatPr defaultRowHeight="14.6" x14ac:dyDescent="0.4"/>
  <cols>
    <col min="1" max="1" width="14.84375" customWidth="1"/>
  </cols>
  <sheetData>
    <row r="1" spans="1:1" x14ac:dyDescent="0.4">
      <c r="A1" t="s">
        <v>268</v>
      </c>
    </row>
    <row r="2" spans="1:1" x14ac:dyDescent="0.4">
      <c r="A2" t="s">
        <v>325</v>
      </c>
    </row>
    <row r="3" spans="1:1" x14ac:dyDescent="0.4">
      <c r="A3" t="s">
        <v>436</v>
      </c>
    </row>
    <row r="4" spans="1:1" x14ac:dyDescent="0.4">
      <c r="A4" t="s">
        <v>437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CFCA-91E2-478C-B1B8-C3FDB21377A0}">
  <sheetPr codeName="Planilha141"/>
  <dimension ref="A1:A3"/>
  <sheetViews>
    <sheetView workbookViewId="0">
      <selection activeCell="C38" sqref="C38"/>
    </sheetView>
  </sheetViews>
  <sheetFormatPr defaultRowHeight="14.6" x14ac:dyDescent="0.4"/>
  <cols>
    <col min="1" max="1" width="17.3046875" customWidth="1"/>
  </cols>
  <sheetData>
    <row r="1" spans="1:1" x14ac:dyDescent="0.4">
      <c r="A1" t="s">
        <v>269</v>
      </c>
    </row>
    <row r="2" spans="1:1" x14ac:dyDescent="0.4">
      <c r="A2" t="s">
        <v>313</v>
      </c>
    </row>
    <row r="3" spans="1:1" x14ac:dyDescent="0.4">
      <c r="A3" t="s">
        <v>317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_rels/customUI14.xml.rels><?xml version="1.0" encoding="UTF-8" standalone="yes"?>
<Relationships xmlns="http://schemas.openxmlformats.org/package/2006/relationships"><Relationship Id="icoDeposito" Type="http://schemas.openxmlformats.org/officeDocument/2006/relationships/image" Target="images/imgDeposito.png"/><Relationship Id="icoCorretoras" Type="http://schemas.openxmlformats.org/officeDocument/2006/relationships/image" Target="images/imgBrokers.png"/><Relationship Id="icoConfiguracoes" Type="http://schemas.openxmlformats.org/officeDocument/2006/relationships/image" Target="images/imgSettings.png"/><Relationship Id="icoDashboard" Type="http://schemas.openxmlformats.org/officeDocument/2006/relationships/image" Target="images/icoDashboard.png"/><Relationship Id="icoPlanoDeTrade" Type="http://schemas.openxmlformats.org/officeDocument/2006/relationships/image" Target="images/icoPlanoDeTrade.png"/><Relationship Id="icoAtivoConfig" Type="http://schemas.openxmlformats.org/officeDocument/2006/relationships/image" Target="images/icoAtivoConfig.png"/><Relationship Id="icoExportDataBase" Type="http://schemas.openxmlformats.org/officeDocument/2006/relationships/image" Target="images/icoExportDataBase.png"/><Relationship Id="icoEstrategias" Type="http://schemas.openxmlformats.org/officeDocument/2006/relationships/image" Target="images/icoEstrategias.png"/><Relationship Id="icoNovoTrade" Type="http://schemas.openxmlformats.org/officeDocument/2006/relationships/image" Target="images/icoNovoTrade.png"/><Relationship Id="icoEditarTrade" Type="http://schemas.openxmlformats.org/officeDocument/2006/relationships/image" Target="images/icoEditarTrade.png"/><Relationship Id="icoMetricas" Type="http://schemas.openxmlformats.org/officeDocument/2006/relationships/image" Target="images/icoMetricas.png"/><Relationship Id="icoChecklistConfig" Type="http://schemas.openxmlformats.org/officeDocument/2006/relationships/image" Target="images/icoChecklistConfig.png"/><Relationship Id="icoAtivo" Type="http://schemas.openxmlformats.org/officeDocument/2006/relationships/image" Target="images/icoAsset.png"/><Relationship Id="icoChecklist" Type="http://schemas.openxmlformats.org/officeDocument/2006/relationships/image" Target="images/icoChecklist.png"/><Relationship Id="icoPersonalizado" Type="http://schemas.openxmlformats.org/officeDocument/2006/relationships/image" Target="images/imgPivotTable.png"/><Relationship Id="icoDatabase" Type="http://schemas.openxmlformats.org/officeDocument/2006/relationships/image" Target="images/icoDatabase.png"/><Relationship Id="icoImportar" Type="http://schemas.openxmlformats.org/officeDocument/2006/relationships/image" Target="images/icoImportar.png"/><Relationship Id="icoEvolucao" Type="http://schemas.openxmlformats.org/officeDocument/2006/relationships/image" Target="images/icoEvolucao.png"/><Relationship Id="icoCashflow" Type="http://schemas.openxmlformats.org/officeDocument/2006/relationships/image" Target="images/icoCashflow.png"/></Relationships>
</file>

<file path=customUI/customUI14.xml><?xml version="1.0" encoding="utf-8"?>
<customUI xmlns="http://schemas.microsoft.com/office/2009/07/customui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owerPivotTools" visible="true"/>
      <tabSet idMso="TabSetPivotTableTools" visible="true"/>
      <tabSet idMso="TabSetHeaderAnFootersTools" visible="true"/>
      <tabSet idMso="TabSetTableToolsExcel" visible="true"/>
      <tabSet idMso="TabSetivotChartTools" visible="true"/>
      <tabSet idMso="TabSetInkTools" visible="true"/>
    </contextualTabs>
    <tabs>
      <tab id="ctJournal" label="Diário de trades">
        <group id="cgChecklist" label="Checklist diário">
          <button id="cbChecklist" label="Checklist" image="icoChecklist" size="large" onAction="btnChecklistDiario_Click"/>
        </group>
        <group id="cgJournal" label="Diário de trade">
          <button id="cbAddTrade" label="Adicionar/Editar Trade" image="icoNovoTrade" size="large" onAction="btnAdicionarTrade_Click"/>
        </group>
        <group id="cgConfig" label="Configurações">
          <button id="cbCorretoras" label="Corretoras" image="icoCorretoras" onAction="btnCorretorasCadastro_Click"/>
          <button id="cbAtivos" label="Ativos" image="icoAtivo" onAction="btnAtivosCadastro_Click"/>
          <button id="cbConfiguracaoDeAtivos" label="Configuração dos ativos" image="icoAtivoConfig" onAction="btnAtivosConfiguracao_Click"/>
          <button id="cbEstrategias" label="Estratégias" image="icoEstrategias" onAction="btnEstrategiasCadastro_Click"/>
          <button id="cbConfiguracoesGeral" label="Configurações Gerais" image="icoConfiguracoes" onAction="btnConfiguracaoGeral_Click"/>
          <button id="cbChecklistCadastro" label="Configurar Checklist" image="icoChecklistConfig" onAction="btnChecklistConfig_Click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Props1.xml><?xml version="1.0" encoding="utf-8"?>
<ds:datastoreItem xmlns:ds="http://schemas.openxmlformats.org/officeDocument/2006/customXml" ds:itemID="{A3128269-8CC9-4E63-99F8-C8B61DC77F21}">
  <ds:schemaRefs>
    <ds:schemaRef ds:uri="http://gemini/pivotcustomization/ManualCalcMode"/>
  </ds:schemaRefs>
</ds:datastoreItem>
</file>

<file path=customXml/itemProps2.xml><?xml version="1.0" encoding="utf-8"?>
<ds:datastoreItem xmlns:ds="http://schemas.openxmlformats.org/officeDocument/2006/customXml" ds:itemID="{2B091748-DF4A-4C87-8E21-44D8F371018B}">
  <ds:schemaRefs>
    <ds:schemaRef ds:uri="http://gemini/pivotcustomization/3e3c7c5f-8296-44e6-b6b5-efa621ffe5f7"/>
  </ds:schemaRefs>
</ds:datastoreItem>
</file>

<file path=customXml/itemProps3.xml><?xml version="1.0" encoding="utf-8"?>
<ds:datastoreItem xmlns:ds="http://schemas.openxmlformats.org/officeDocument/2006/customXml" ds:itemID="{7678D445-B862-4D83-8A32-D9A3929838BC}">
  <ds:schemaRefs>
    <ds:schemaRef ds:uri="http://gemini/pivotcustomization/a4ecbd5b-f469-49c1-afaf-5b73bdcd4d59"/>
  </ds:schemaRefs>
</ds:datastoreItem>
</file>

<file path=customXml/itemProps4.xml><?xml version="1.0" encoding="utf-8"?>
<ds:datastoreItem xmlns:ds="http://schemas.openxmlformats.org/officeDocument/2006/customXml" ds:itemID="{04EF57FB-3A09-4162-A19D-C72D09B78F02}">
  <ds:schemaRefs>
    <ds:schemaRef ds:uri="http://gemini/pivotcustomization/TableXML_tbTrades_TipoOportunidade_da01f15e-6af1-421b-baab-c664a7e083b1"/>
  </ds:schemaRefs>
</ds:datastoreItem>
</file>

<file path=customXml/itemProps5.xml><?xml version="1.0" encoding="utf-8"?>
<ds:datastoreItem xmlns:ds="http://schemas.openxmlformats.org/officeDocument/2006/customXml" ds:itemID="{38F1290D-F650-4D14-B14F-5DB57EF2234C}">
  <ds:schemaRefs>
    <ds:schemaRef ds:uri="http://gemini/pivotcustomization/PowerPivotVersion"/>
  </ds:schemaRefs>
</ds:datastoreItem>
</file>

<file path=customXml/itemProps6.xml><?xml version="1.0" encoding="utf-8"?>
<ds:datastoreItem xmlns:ds="http://schemas.openxmlformats.org/officeDocument/2006/customXml" ds:itemID="{8CA823D7-9628-4574-B9DD-8FD62A980543}">
  <ds:schemaRefs>
    <ds:schemaRef ds:uri="http://gemini/pivotcustomization/TableXML_tbTrades_RiscosEmPotencial_17d584da-e6ce-4018-a075-15c9266a1703"/>
  </ds:schemaRefs>
</ds:datastoreItem>
</file>

<file path=customXml/itemProps7.xml><?xml version="1.0" encoding="utf-8"?>
<ds:datastoreItem xmlns:ds="http://schemas.openxmlformats.org/officeDocument/2006/customXml" ds:itemID="{56A2C0CA-20C1-4A2F-B796-FCCA515F5F52}">
  <ds:schemaRefs>
    <ds:schemaRef ds:uri="http://gemini/pivotcustomization/TableOrder"/>
  </ds:schemaRefs>
</ds:datastoreItem>
</file>

<file path=customXml/itemProps8.xml><?xml version="1.0" encoding="utf-8"?>
<ds:datastoreItem xmlns:ds="http://schemas.openxmlformats.org/officeDocument/2006/customXml" ds:itemID="{A7A46A10-B1A6-46B2-9983-D2F8FDB8FFEB}">
  <ds:schemaRefs>
    <ds:schemaRef ds:uri="http://gemini/pivotcustomization/ShowHidden"/>
  </ds:schemaRefs>
</ds:datastoreItem>
</file>

<file path=customXml/itemProps9.xml><?xml version="1.0" encoding="utf-8"?>
<ds:datastoreItem xmlns:ds="http://schemas.openxmlformats.org/officeDocument/2006/customXml" ds:itemID="{2A21B697-CCD1-444F-B9AF-A7384673C973}">
  <ds:schemaRefs>
    <ds:schemaRef ds:uri="http://gemini/pivotcustomization/IsSandboxEmbedded"/>
  </ds:schemaRefs>
</ds:datastoreItem>
</file>

<file path=customXml/itemProps10.xml><?xml version="1.0" encoding="utf-8"?>
<ds:datastoreItem xmlns:ds="http://schemas.openxmlformats.org/officeDocument/2006/customXml" ds:itemID="{968938F6-5ECC-4FA9-BAA6-F10F667A417F}">
  <ds:schemaRefs>
    <ds:schemaRef ds:uri="http://gemini/pivotcustomization/TableXML_Calendário"/>
  </ds:schemaRefs>
</ds:datastoreItem>
</file>

<file path=customXml/itemProps11.xml><?xml version="1.0" encoding="utf-8"?>
<ds:datastoreItem xmlns:ds="http://schemas.openxmlformats.org/officeDocument/2006/customXml" ds:itemID="{3AF9B032-B017-4FCB-A9C5-F2B7CDA5FA82}">
  <ds:schemaRefs>
    <ds:schemaRef ds:uri="http://gemini/pivotcustomization/ShowImplicitMeasures"/>
  </ds:schemaRefs>
</ds:datastoreItem>
</file>

<file path=customXml/itemProps12.xml><?xml version="1.0" encoding="utf-8"?>
<ds:datastoreItem xmlns:ds="http://schemas.openxmlformats.org/officeDocument/2006/customXml" ds:itemID="{8BD2F1C8-F0DF-44C9-B61B-2681411BAE12}">
  <ds:schemaRefs>
    <ds:schemaRef ds:uri="http://gemini/pivotcustomization/Diagrams"/>
  </ds:schemaRefs>
</ds:datastoreItem>
</file>

<file path=customXml/itemProps13.xml><?xml version="1.0" encoding="utf-8"?>
<ds:datastoreItem xmlns:ds="http://schemas.openxmlformats.org/officeDocument/2006/customXml" ds:itemID="{EB49DFBD-6992-4316-9B0D-0F08383196AA}">
  <ds:schemaRefs>
    <ds:schemaRef ds:uri="http://gemini/pivotcustomization/TableXML_tbTrades_TipoOportunidade_6248a2fd-6e79-4f83-a5dc-9bc025b4d378"/>
  </ds:schemaRefs>
</ds:datastoreItem>
</file>

<file path=customXml/itemProps14.xml><?xml version="1.0" encoding="utf-8"?>
<ds:datastoreItem xmlns:ds="http://schemas.openxmlformats.org/officeDocument/2006/customXml" ds:itemID="{25D7AC8C-E69A-4373-8FB4-74C226F752F7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B1164556-AC15-4914-9443-AA4A4ED43C5F}">
  <ds:schemaRefs>
    <ds:schemaRef ds:uri="http://gemini/pivotcustomization/LinkedTableUpdateMode"/>
  </ds:schemaRefs>
</ds:datastoreItem>
</file>

<file path=customXml/itemProps16.xml><?xml version="1.0" encoding="utf-8"?>
<ds:datastoreItem xmlns:ds="http://schemas.openxmlformats.org/officeDocument/2006/customXml" ds:itemID="{2AC26329-FEA0-4A60-84EB-F0D9FEEB6C33}">
  <ds:schemaRefs>
    <ds:schemaRef ds:uri="http://gemini/pivotcustomization/TableXML_tbConfiguracoesGerais"/>
  </ds:schemaRefs>
</ds:datastoreItem>
</file>

<file path=customXml/itemProps17.xml><?xml version="1.0" encoding="utf-8"?>
<ds:datastoreItem xmlns:ds="http://schemas.openxmlformats.org/officeDocument/2006/customXml" ds:itemID="{7BAA692A-9E21-4225-8EC2-785F7103E0D2}">
  <ds:schemaRefs>
    <ds:schemaRef ds:uri="http://gemini/pivotcustomization/TableWidget"/>
  </ds:schemaRefs>
</ds:datastoreItem>
</file>

<file path=customXml/itemProps18.xml><?xml version="1.0" encoding="utf-8"?>
<ds:datastoreItem xmlns:ds="http://schemas.openxmlformats.org/officeDocument/2006/customXml" ds:itemID="{C85B0410-FFB2-4E3C-837E-54ADCA466F39}">
  <ds:schemaRefs>
    <ds:schemaRef ds:uri="http://gemini/pivotcustomization/TableXML_tbTrades_CondicaoMercado_19ae1f4b-86cf-480c-8bbb-a9e1fd69c2da"/>
  </ds:schemaRefs>
</ds:datastoreItem>
</file>

<file path=customXml/itemProps19.xml><?xml version="1.0" encoding="utf-8"?>
<ds:datastoreItem xmlns:ds="http://schemas.openxmlformats.org/officeDocument/2006/customXml" ds:itemID="{AB346898-CE4D-46F6-BCBC-F39EC8D00E78}">
  <ds:schemaRefs>
    <ds:schemaRef ds:uri="http://gemini/pivotcustomization/TableXML_Calendario_0f3d0e55-e369-4d66-8c3d-6995f8b57426"/>
  </ds:schemaRefs>
</ds:datastoreItem>
</file>

<file path=customXml/itemProps20.xml><?xml version="1.0" encoding="utf-8"?>
<ds:datastoreItem xmlns:ds="http://schemas.openxmlformats.org/officeDocument/2006/customXml" ds:itemID="{ED9D5E98-4EF1-49C5-B725-E02C49FB248F}">
  <ds:schemaRefs>
    <ds:schemaRef ds:uri="http://gemini/pivotcustomization/TableXML_tbTrades_1776c64e-237d-4719-8805-2b5bed1c894a"/>
  </ds:schemaRefs>
</ds:datastoreItem>
</file>

<file path=customXml/itemProps21.xml><?xml version="1.0" encoding="utf-8"?>
<ds:datastoreItem xmlns:ds="http://schemas.openxmlformats.org/officeDocument/2006/customXml" ds:itemID="{FEAA3AEB-BFEC-4923-9091-957AE92EC465}">
  <ds:schemaRefs>
    <ds:schemaRef ds:uri="http://gemini/pivotcustomization/ClientWindowXML"/>
  </ds:schemaRefs>
</ds:datastoreItem>
</file>

<file path=customXml/itemProps22.xml><?xml version="1.0" encoding="utf-8"?>
<ds:datastoreItem xmlns:ds="http://schemas.openxmlformats.org/officeDocument/2006/customXml" ds:itemID="{58D14F16-82C9-4EA1-A2D4-E4294C5DEF16}">
  <ds:schemaRefs>
    <ds:schemaRef ds:uri="http://gemini/pivotcustomization/TableXML_tbTrades_aa80f1e8-f3cb-4e8e-9636-32bdee69fcbe"/>
  </ds:schemaRefs>
</ds:datastoreItem>
</file>

<file path=customXml/itemProps23.xml><?xml version="1.0" encoding="utf-8"?>
<ds:datastoreItem xmlns:ds="http://schemas.openxmlformats.org/officeDocument/2006/customXml" ds:itemID="{313799DC-F6AA-4164-B93E-BF80979474F7}">
  <ds:schemaRefs>
    <ds:schemaRef ds:uri="http://gemini/pivotcustomization/RelationshipAutoDetectionEnabled"/>
  </ds:schemaRefs>
</ds:datastoreItem>
</file>

<file path=customXml/itemProps24.xml><?xml version="1.0" encoding="utf-8"?>
<ds:datastoreItem xmlns:ds="http://schemas.openxmlformats.org/officeDocument/2006/customXml" ds:itemID="{AC3AC00F-92FB-4F1B-9086-065D4B446A2F}">
  <ds:schemaRefs>
    <ds:schemaRef ds:uri="http://gemini/pivotcustomization/TableXML_tbTrades_CondicaoMercado_0f093e49-a55c-4b71-aeec-b9be02e7bc8c"/>
  </ds:schemaRefs>
</ds:datastoreItem>
</file>

<file path=customXml/itemProps25.xml><?xml version="1.0" encoding="utf-8"?>
<ds:datastoreItem xmlns:ds="http://schemas.openxmlformats.org/officeDocument/2006/customXml" ds:itemID="{010780B8-956E-4D6D-8CD5-AA8C1EA5EF4B}">
  <ds:schemaRefs>
    <ds:schemaRef ds:uri="http://gemini/pivotcustomization/SandboxNonEmpty"/>
  </ds:schemaRefs>
</ds:datastoreItem>
</file>

<file path=customXml/itemProps26.xml><?xml version="1.0" encoding="utf-8"?>
<ds:datastoreItem xmlns:ds="http://schemas.openxmlformats.org/officeDocument/2006/customXml" ds:itemID="{2A7FF495-0A1A-4443-A70D-CF0D0E3FF819}">
  <ds:schemaRefs>
    <ds:schemaRef ds:uri="http://gemini/pivotcustomization/TableXML_tbTrades_RiscosEmPotencial_3a3efd35-871a-47de-89f6-bb00dce85ccf"/>
  </ds:schemaRefs>
</ds:datastoreItem>
</file>

<file path=customXml/itemProps27.xml><?xml version="1.0" encoding="utf-8"?>
<ds:datastoreItem xmlns:ds="http://schemas.openxmlformats.org/officeDocument/2006/customXml" ds:itemID="{174B0B11-648D-4581-9397-24944BCD9CB4}">
  <ds:schemaRefs>
    <ds:schemaRef ds:uri="http://gemini/pivotcustomization/FormulaBarState"/>
  </ds:schemaRefs>
</ds:datastoreItem>
</file>

<file path=customXml/itemProps28.xml><?xml version="1.0" encoding="utf-8"?>
<ds:datastoreItem xmlns:ds="http://schemas.openxmlformats.org/officeDocument/2006/customXml" ds:itemID="{8B3E19B6-5366-4CC7-81AF-7D5FF2F7D2B9}">
  <ds:schemaRefs>
    <ds:schemaRef ds:uri="http://gemini/pivotcustomization/ErrorCache"/>
  </ds:schemaRefs>
</ds:datastoreItem>
</file>

<file path=customXml/itemProps29.xml><?xml version="1.0" encoding="utf-8"?>
<ds:datastoreItem xmlns:ds="http://schemas.openxmlformats.org/officeDocument/2006/customXml" ds:itemID="{10F7D95B-B6F6-44A2-9126-1CA479C310C6}">
  <ds:schemaRefs>
    <ds:schemaRef ds:uri="http://gemini/pivotcustomization/MeasureGridStat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76</vt:i4>
      </vt:variant>
    </vt:vector>
  </HeadingPairs>
  <TitlesOfParts>
    <vt:vector size="110" baseType="lpstr">
      <vt:lpstr>Dashboard</vt:lpstr>
      <vt:lpstr>Evolução</vt:lpstr>
      <vt:lpstr>Métricas de Desempenho</vt:lpstr>
      <vt:lpstr>Métricas de LP</vt:lpstr>
      <vt:lpstr>Métricas de Volume</vt:lpstr>
      <vt:lpstr>Métricas de Custos</vt:lpstr>
      <vt:lpstr>Análise Personalizada</vt:lpstr>
      <vt:lpstr>Calendario_Calculo</vt:lpstr>
      <vt:lpstr>Planilha1</vt:lpstr>
      <vt:lpstr>tbExtrato</vt:lpstr>
      <vt:lpstr>sysTables</vt:lpstr>
      <vt:lpstr>tbExportDatabase</vt:lpstr>
      <vt:lpstr>sysTableFields</vt:lpstr>
      <vt:lpstr>sysChangeLog</vt:lpstr>
      <vt:lpstr>tbNotasDeCorretagem</vt:lpstr>
      <vt:lpstr>tbPlanoDeTrade</vt:lpstr>
      <vt:lpstr>sysTableFieldTypes</vt:lpstr>
      <vt:lpstr>tbTrades</vt:lpstr>
      <vt:lpstr>tbAtivos</vt:lpstr>
      <vt:lpstr>tbImportarCSV</vt:lpstr>
      <vt:lpstr>tbCorretoras</vt:lpstr>
      <vt:lpstr>tbGraficoConfiguracao</vt:lpstr>
      <vt:lpstr>tbEstrategias</vt:lpstr>
      <vt:lpstr>tbAtivoConfiguracoes</vt:lpstr>
      <vt:lpstr>tbCheckList</vt:lpstr>
      <vt:lpstr>tbChecklistDiario</vt:lpstr>
      <vt:lpstr>tbPDCondicaoMercado</vt:lpstr>
      <vt:lpstr>tbConfiguracoesGerais</vt:lpstr>
      <vt:lpstr>tbPDTipoOportunidade</vt:lpstr>
      <vt:lpstr>tbPDRiscosPotencial</vt:lpstr>
      <vt:lpstr>tb_AtivoCategorias</vt:lpstr>
      <vt:lpstr>tb_Moedas</vt:lpstr>
      <vt:lpstr>tb_TipoOperacao</vt:lpstr>
      <vt:lpstr>tb_TipoConta</vt:lpstr>
      <vt:lpstr>sysTableFieldsCampos</vt:lpstr>
      <vt:lpstr>sysTablesCampos</vt:lpstr>
      <vt:lpstr>tb_AtivoCategoriasCampos</vt:lpstr>
      <vt:lpstr>tb_MoedasCampos</vt:lpstr>
      <vt:lpstr>tb_TipoContaCampos</vt:lpstr>
      <vt:lpstr>tb_TipoOperacaoCampos</vt:lpstr>
      <vt:lpstr>tbAtivoConfiguracoesAtivo</vt:lpstr>
      <vt:lpstr>tbAtivoConfiguracoesCampos</vt:lpstr>
      <vt:lpstr>tbAtivoConfiguracoesCorretagem</vt:lpstr>
      <vt:lpstr>tbAtivoConfiguracoesCorretoraAtivo</vt:lpstr>
      <vt:lpstr>tbAtivoConfiguracoesEmolumentos</vt:lpstr>
      <vt:lpstr>tbAtivoConfiguracoesId</vt:lpstr>
      <vt:lpstr>tbAtivoConfiguracoesMargem</vt:lpstr>
      <vt:lpstr>tbAtivoConfiguracoesTreeview</vt:lpstr>
      <vt:lpstr>tbAtivosCampos</vt:lpstr>
      <vt:lpstr>tbAtivosCategoria</vt:lpstr>
      <vt:lpstr>tbAtivosCodigo</vt:lpstr>
      <vt:lpstr>tbAtivosDados</vt:lpstr>
      <vt:lpstr>tbAtivosDescriçãoAux</vt:lpstr>
      <vt:lpstr>tbAtivosId</vt:lpstr>
      <vt:lpstr>tbAtivosLotePadrao</vt:lpstr>
      <vt:lpstr>tbAtivosTick</vt:lpstr>
      <vt:lpstr>tbAtivosTreeview</vt:lpstr>
      <vt:lpstr>tbAtivosValorTick</vt:lpstr>
      <vt:lpstr>tbCheckListCampos</vt:lpstr>
      <vt:lpstr>tbCheckListDescrição</vt:lpstr>
      <vt:lpstr>tbChecklistDiarioCampos</vt:lpstr>
      <vt:lpstr>tbChecklistDiarioData</vt:lpstr>
      <vt:lpstr>tbChecklistDiarioItensAbertura</vt:lpstr>
      <vt:lpstr>tbChecklistDiarioItensFechamento</vt:lpstr>
      <vt:lpstr>tbCheckListDiarioLicoesAprendidas</vt:lpstr>
      <vt:lpstr>tbChecklistDiarioObsAbertura</vt:lpstr>
      <vt:lpstr>tbChecklistDiarioObsFechamento</vt:lpstr>
      <vt:lpstr>tbCheckListId</vt:lpstr>
      <vt:lpstr>tbCheckListItem</vt:lpstr>
      <vt:lpstr>tbConfiguracaoesGeraisSearchKey</vt:lpstr>
      <vt:lpstr>tbConfiguracoesGeraisCampos</vt:lpstr>
      <vt:lpstr>tbConfiguracoesGeraisCorretora</vt:lpstr>
      <vt:lpstr>tbConfiguracoesGeraisEstrategia</vt:lpstr>
      <vt:lpstr>tbConfiguracoesGeraisFasePlanoDeTrade</vt:lpstr>
      <vt:lpstr>tbConfiguracoesGeraisId</vt:lpstr>
      <vt:lpstr>tbConfiguracoesGeraisMotivacaoEntrada</vt:lpstr>
      <vt:lpstr>tbConfiguracoesGeraisMotivacaoSaida</vt:lpstr>
      <vt:lpstr>tbConfiguracoesGeraisTipoDeConta</vt:lpstr>
      <vt:lpstr>tbConfiguracoesGeraisTipoDeEntrada</vt:lpstr>
      <vt:lpstr>tbConfiguracoesGeraisTipoDeOperacao</vt:lpstr>
      <vt:lpstr>tbCorretorasCampos</vt:lpstr>
      <vt:lpstr>tbCorretorasId</vt:lpstr>
      <vt:lpstr>tbCorretorasTreeview</vt:lpstr>
      <vt:lpstr>tbEstrategiasCampos</vt:lpstr>
      <vt:lpstr>tbEstrategiasId</vt:lpstr>
      <vt:lpstr>tbEstrategiasMotivacaoEntrada</vt:lpstr>
      <vt:lpstr>tbEstrategiasMotivacaoSaida</vt:lpstr>
      <vt:lpstr>tbEstrategiasNome</vt:lpstr>
      <vt:lpstr>tbEstrategiasTreeview</vt:lpstr>
      <vt:lpstr>tbExportDatabaseCampos</vt:lpstr>
      <vt:lpstr>tbExtratoCampos</vt:lpstr>
      <vt:lpstr>tbExtratoId</vt:lpstr>
      <vt:lpstr>tbExtratoTreeview</vt:lpstr>
      <vt:lpstr>tbImportarCSVCampos</vt:lpstr>
      <vt:lpstr>tbPDCondicaoMercadoCampos</vt:lpstr>
      <vt:lpstr>tbPDRiscosPotencialCampos</vt:lpstr>
      <vt:lpstr>tbPDTipoOportunidadeCampos</vt:lpstr>
      <vt:lpstr>tbPlanoDeTradeAlvoGain</vt:lpstr>
      <vt:lpstr>tbPlanoDeTradeCampos</vt:lpstr>
      <vt:lpstr>tbPlanoDeTradeFase</vt:lpstr>
      <vt:lpstr>tbPlanoDeTradeNroContratos</vt:lpstr>
      <vt:lpstr>tbPlanoDeTradePtosStopLoss</vt:lpstr>
      <vt:lpstr>tbPlanoDeTradeTreeview</vt:lpstr>
      <vt:lpstr>tbTradesAtivo</vt:lpstr>
      <vt:lpstr>tbTradesCampos</vt:lpstr>
      <vt:lpstr>tbTradesCondicaoMercado</vt:lpstr>
      <vt:lpstr>tbTradesDataSaida</vt:lpstr>
      <vt:lpstr>tbTradesId</vt:lpstr>
      <vt:lpstr>tbTradesRiscosEmPotencial</vt:lpstr>
      <vt:lpstr>tbTradesTreeview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Cadu Nunes</dc:creator>
  <cp:keywords/>
  <dc:description/>
  <cp:lastModifiedBy>Cadu Nunes</cp:lastModifiedBy>
  <cp:revision/>
  <dcterms:created xsi:type="dcterms:W3CDTF">2020-04-18T20:23:55Z</dcterms:created>
  <dcterms:modified xsi:type="dcterms:W3CDTF">2020-10-02T15:19:20Z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badc14a7-8ea0-4370-b6a3-b6b981294ee6</vt:lpwstr>
  </property>
</Properties>
</file>