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al\OneDrive\OpenDSSProjects\TecNM\LASAMERICAS\Americas_2\"/>
    </mc:Choice>
  </mc:AlternateContent>
  <bookViews>
    <workbookView xWindow="0" yWindow="0" windowWidth="23040" windowHeight="10644"/>
  </bookViews>
  <sheets>
    <sheet name="Hoja1" sheetId="2" r:id="rId1"/>
    <sheet name="Hoja2" sheetId="3" r:id="rId2"/>
    <sheet name="Hoja2 (2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O9" i="4" l="1"/>
  <c r="S9" i="4"/>
  <c r="R9" i="4"/>
  <c r="Q9" i="4"/>
  <c r="N9" i="4"/>
  <c r="C7" i="4"/>
  <c r="C6" i="4"/>
  <c r="R5" i="4"/>
  <c r="S5" i="4" s="1"/>
  <c r="Q5" i="4"/>
  <c r="O5" i="4"/>
  <c r="N5" i="4"/>
  <c r="C4" i="4"/>
  <c r="C3" i="4"/>
  <c r="C2" i="4"/>
  <c r="N5" i="3" l="1"/>
  <c r="I6" i="2" l="1"/>
  <c r="C6" i="2"/>
  <c r="I3" i="2" l="1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Q5" i="3"/>
  <c r="R5" i="3"/>
  <c r="S5" i="3"/>
  <c r="O5" i="3"/>
  <c r="C2" i="3"/>
  <c r="C4" i="3"/>
  <c r="C3" i="3" l="1"/>
</calcChain>
</file>

<file path=xl/sharedStrings.xml><?xml version="1.0" encoding="utf-8"?>
<sst xmlns="http://schemas.openxmlformats.org/spreadsheetml/2006/main" count="160" uniqueCount="75">
  <si>
    <t>Phase Conductor</t>
  </si>
  <si>
    <t>Current Rating</t>
  </si>
  <si>
    <t>diam</t>
  </si>
  <si>
    <t>normamps</t>
  </si>
  <si>
    <t>GMRunits</t>
  </si>
  <si>
    <t>radunits</t>
  </si>
  <si>
    <t>runits</t>
  </si>
  <si>
    <t>mi</t>
  </si>
  <si>
    <t>in</t>
  </si>
  <si>
    <t>ft</t>
  </si>
  <si>
    <t>CU_1/0</t>
  </si>
  <si>
    <t>CU_2</t>
  </si>
  <si>
    <t>CU_2/0</t>
  </si>
  <si>
    <t>CU_3/0</t>
  </si>
  <si>
    <t xml:space="preserve">Rdc </t>
  </si>
  <si>
    <t>GMR</t>
  </si>
  <si>
    <t>AL_250</t>
  </si>
  <si>
    <t>DiaStrand</t>
  </si>
  <si>
    <t>k</t>
  </si>
  <si>
    <t>Rstrand</t>
  </si>
  <si>
    <t>epsR</t>
  </si>
  <si>
    <t>InsLayer</t>
  </si>
  <si>
    <t>DiaIns</t>
  </si>
  <si>
    <t>DiaCable</t>
  </si>
  <si>
    <t>Gmrstrand</t>
  </si>
  <si>
    <t>R</t>
  </si>
  <si>
    <t>CU_14</t>
  </si>
  <si>
    <t>CN_250_37_1/3</t>
  </si>
  <si>
    <t>CN_250_37_1/3_AL250-CU14</t>
  </si>
  <si>
    <t>Diametro</t>
  </si>
  <si>
    <r>
      <t>2(7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0.78 0.85 0.98 10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14 120</t>
    </r>
  </si>
  <si>
    <r>
      <t>1(19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0.81 0.89 1.02 13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14 135</t>
    </r>
  </si>
  <si>
    <r>
      <t>1/0(19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0.85 0.93 1.06 16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14 155</t>
    </r>
  </si>
  <si>
    <r>
      <t>2/0(19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0.90 0.97 1.13 13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12 175</t>
    </r>
  </si>
  <si>
    <r>
      <t>3/0(19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0.95 1.02 1.18 16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12 200</t>
    </r>
  </si>
  <si>
    <r>
      <t>4/0(19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1.01 1.08 1.28 13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10 230</t>
    </r>
  </si>
  <si>
    <r>
      <t>250(37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1.06 1.16 1.37 16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10 255</t>
    </r>
  </si>
  <si>
    <r>
      <t>350(37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1.17 1.27 1.47 20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10 300</t>
    </r>
  </si>
  <si>
    <t>1/3 Neutral</t>
  </si>
  <si>
    <r>
      <t>2(7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0.78 0.85 0.98 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14 135</t>
    </r>
  </si>
  <si>
    <r>
      <t>1(19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0.81 0.89 1.02 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14 155</t>
    </r>
  </si>
  <si>
    <r>
      <t>1/0(19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0.85 0.93 1.06 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14 175</t>
    </r>
  </si>
  <si>
    <r>
      <t>2/0(19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0.90 0.97 1.10 7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14 200</t>
    </r>
  </si>
  <si>
    <r>
      <t>3/0(19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0.95 1.02 1.15 9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14 230</t>
    </r>
  </si>
  <si>
    <r>
      <t>4/0(19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1.01 1.08 1.21 11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14 240</t>
    </r>
  </si>
  <si>
    <r>
      <t>250(37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1.06 1.16 1.29 13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14 260</t>
    </r>
  </si>
  <si>
    <r>
      <t>350(37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1.17 1.27 1.39 18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14 320</t>
    </r>
  </si>
  <si>
    <r>
      <t>500(37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1.29 1.39 1.56 16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12 385</t>
    </r>
  </si>
  <si>
    <r>
      <t>750(61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1.49 1.59 1.79 15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10 470</t>
    </r>
  </si>
  <si>
    <r>
      <t>1000(61</t>
    </r>
    <r>
      <rPr>
        <sz val="8"/>
        <color rgb="FF000000"/>
        <rFont val="Symbol"/>
        <family val="1"/>
        <charset val="2"/>
      </rPr>
      <t>×</t>
    </r>
    <r>
      <rPr>
        <sz val="8"/>
        <color rgb="FF000000"/>
        <rFont val="Palatino-Roman"/>
      </rPr>
      <t xml:space="preserve">) 1.64 1.77 1.98 20 </t>
    </r>
    <r>
      <rPr>
        <sz val="8"/>
        <color rgb="FF000000"/>
        <rFont val="Symbol"/>
        <family val="1"/>
        <charset val="2"/>
      </rPr>
      <t xml:space="preserve">× </t>
    </r>
    <r>
      <rPr>
        <sz val="8"/>
        <color rgb="FF000000"/>
        <rFont val="Palatino-Roman"/>
      </rPr>
      <t>10 550</t>
    </r>
  </si>
  <si>
    <t>2(7×)</t>
  </si>
  <si>
    <t>1(19×)</t>
  </si>
  <si>
    <t>1/0(19×)</t>
  </si>
  <si>
    <t>2/0(19×)</t>
  </si>
  <si>
    <t>3/0(19×)</t>
  </si>
  <si>
    <t>4/0(19×)</t>
  </si>
  <si>
    <t>250(37×)</t>
  </si>
  <si>
    <t>350(37×)</t>
  </si>
  <si>
    <t>Neutral</t>
  </si>
  <si>
    <t>Diameter</t>
  </si>
  <si>
    <t>2(7×)_1/3</t>
  </si>
  <si>
    <t>1(19×)_1/3</t>
  </si>
  <si>
    <t>1/0(19×)_1/3</t>
  </si>
  <si>
    <t>2/0(19×)_1/3</t>
  </si>
  <si>
    <t>3/0(19×)_1/3</t>
  </si>
  <si>
    <t>4/0(19×)_1/3</t>
  </si>
  <si>
    <t>250(37×)_1/3</t>
  </si>
  <si>
    <t>350(37×)_1/3</t>
  </si>
  <si>
    <t>500(37×)_1/3</t>
  </si>
  <si>
    <t>750(61×)_1/3</t>
  </si>
  <si>
    <t>1000(61×)_1/3</t>
  </si>
  <si>
    <t>AWG</t>
  </si>
  <si>
    <t>Phase</t>
  </si>
  <si>
    <t>x</t>
  </si>
  <si>
    <t>Name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</si>
</sst>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"/>
  </numFmts>
  <fonts count="6">
    <font>
      <sz val="11"/>
      <color theme="1"/>
      <name val="Calibri"/>
      <family val="2"/>
      <scheme val="minor"/>
    </font>
    <font>
      <sz val="8"/>
      <color rgb="FF000000"/>
      <name val="Palatino-Roman"/>
    </font>
    <font>
      <sz val="8"/>
      <color rgb="FF000000"/>
      <name val="Symbol"/>
      <family val="1"/>
      <charset val="2"/>
    </font>
    <font>
      <i/>
      <sz val="8"/>
      <color rgb="FF000000"/>
      <name val="Palatino-Italic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130" zoomScaleNormal="130" workbookViewId="0">
      <selection activeCell="M7" activeCellId="2" sqref="M4 M6 M7"/>
    </sheetView>
  </sheetViews>
  <sheetFormatPr baseColWidth="10" defaultRowHeight="14.4"/>
  <cols>
    <col min="1" max="1" width="19.6640625" bestFit="1" customWidth="1"/>
    <col min="2" max="2" width="12.6640625" bestFit="1" customWidth="1"/>
    <col min="3" max="3" width="11.109375" bestFit="1" customWidth="1"/>
    <col min="4" max="4" width="11.21875" bestFit="1" customWidth="1"/>
    <col min="5" max="5" width="10.5546875" bestFit="1" customWidth="1"/>
    <col min="6" max="6" width="9.5546875" bestFit="1" customWidth="1"/>
    <col min="7" max="7" width="8.88671875" bestFit="1" customWidth="1"/>
    <col min="8" max="8" width="5.5546875" bestFit="1" customWidth="1"/>
    <col min="9" max="9" width="8.88671875" bestFit="1" customWidth="1"/>
    <col min="13" max="13" width="20.44140625" bestFit="1" customWidth="1"/>
  </cols>
  <sheetData>
    <row r="1" spans="1:13">
      <c r="A1" t="s">
        <v>0</v>
      </c>
      <c r="B1" t="s">
        <v>1</v>
      </c>
      <c r="C1" t="s">
        <v>3</v>
      </c>
      <c r="D1" t="s">
        <v>22</v>
      </c>
      <c r="E1" t="s">
        <v>23</v>
      </c>
      <c r="F1" t="s">
        <v>59</v>
      </c>
      <c r="G1" t="s">
        <v>18</v>
      </c>
      <c r="H1" t="s">
        <v>71</v>
      </c>
      <c r="I1" t="s">
        <v>21</v>
      </c>
      <c r="J1" t="s">
        <v>72</v>
      </c>
      <c r="K1" t="s">
        <v>58</v>
      </c>
      <c r="L1" t="s">
        <v>20</v>
      </c>
      <c r="M1" t="s">
        <v>74</v>
      </c>
    </row>
    <row r="2" spans="1:13">
      <c r="A2" s="8" t="s">
        <v>50</v>
      </c>
      <c r="B2" s="6">
        <v>120</v>
      </c>
      <c r="C2">
        <f>B2*0.3</f>
        <v>36</v>
      </c>
      <c r="D2" s="6">
        <v>0.78</v>
      </c>
      <c r="E2" s="6">
        <v>0.85</v>
      </c>
      <c r="F2" s="9">
        <v>0.98</v>
      </c>
      <c r="G2" s="10">
        <v>10</v>
      </c>
      <c r="H2" s="6">
        <v>14</v>
      </c>
      <c r="I2" s="11">
        <f>F2-D2</f>
        <v>0.19999999999999996</v>
      </c>
      <c r="J2" t="s">
        <v>73</v>
      </c>
      <c r="K2" t="s">
        <v>73</v>
      </c>
      <c r="L2">
        <v>2.2999999999999998</v>
      </c>
      <c r="M2" t="str">
        <f>A2&amp;""&amp;J2&amp;""&amp;K2</f>
        <v>2(7×)xx</v>
      </c>
    </row>
    <row r="3" spans="1:13">
      <c r="A3" s="8" t="s">
        <v>51</v>
      </c>
      <c r="B3" s="7">
        <v>135</v>
      </c>
      <c r="C3">
        <f t="shared" ref="C3:C21" si="0">B3*0.3</f>
        <v>40.5</v>
      </c>
      <c r="D3" s="6">
        <v>0.81</v>
      </c>
      <c r="E3" s="6">
        <v>0.89</v>
      </c>
      <c r="F3" s="9">
        <v>1.02</v>
      </c>
      <c r="G3" s="10">
        <v>13</v>
      </c>
      <c r="H3" s="7">
        <v>14</v>
      </c>
      <c r="I3" s="11">
        <f t="shared" ref="I3:I21" si="1">F3-D3</f>
        <v>0.20999999999999996</v>
      </c>
      <c r="J3" t="s">
        <v>73</v>
      </c>
      <c r="K3" t="s">
        <v>73</v>
      </c>
      <c r="L3">
        <v>2.2999999999999998</v>
      </c>
      <c r="M3" t="str">
        <f t="shared" ref="M3:M21" si="2">A3&amp;""&amp;J3&amp;""&amp;K3</f>
        <v>1(19×)xx</v>
      </c>
    </row>
    <row r="4" spans="1:13">
      <c r="A4" s="8" t="s">
        <v>52</v>
      </c>
      <c r="B4" s="7">
        <v>155</v>
      </c>
      <c r="C4">
        <f t="shared" si="0"/>
        <v>46.5</v>
      </c>
      <c r="D4" s="6">
        <v>0.85</v>
      </c>
      <c r="E4" s="6">
        <v>0.93</v>
      </c>
      <c r="F4" s="9">
        <v>1.06</v>
      </c>
      <c r="G4" s="10">
        <v>16</v>
      </c>
      <c r="H4" s="7">
        <v>14</v>
      </c>
      <c r="I4" s="11">
        <f t="shared" si="1"/>
        <v>0.21000000000000008</v>
      </c>
      <c r="J4" t="s">
        <v>10</v>
      </c>
      <c r="K4" t="s">
        <v>11</v>
      </c>
      <c r="L4">
        <v>2.2999999999999998</v>
      </c>
      <c r="M4" t="str">
        <f t="shared" si="2"/>
        <v>1/0(19×)CU_1/0CU_2</v>
      </c>
    </row>
    <row r="5" spans="1:13">
      <c r="A5" s="8" t="s">
        <v>53</v>
      </c>
      <c r="B5" s="7">
        <v>175</v>
      </c>
      <c r="C5">
        <f t="shared" si="0"/>
        <v>52.5</v>
      </c>
      <c r="D5" s="6">
        <v>0.9</v>
      </c>
      <c r="E5" s="6">
        <v>0.97</v>
      </c>
      <c r="F5" s="9">
        <v>1.1299999999999999</v>
      </c>
      <c r="G5" s="10">
        <v>13</v>
      </c>
      <c r="H5" s="7">
        <v>12</v>
      </c>
      <c r="I5" s="11">
        <f t="shared" si="1"/>
        <v>0.22999999999999987</v>
      </c>
      <c r="J5" t="s">
        <v>73</v>
      </c>
      <c r="K5" t="s">
        <v>73</v>
      </c>
      <c r="L5">
        <v>2.2999999999999998</v>
      </c>
      <c r="M5" t="str">
        <f t="shared" si="2"/>
        <v>2/0(19×)xx</v>
      </c>
    </row>
    <row r="6" spans="1:13">
      <c r="A6" s="8" t="s">
        <v>54</v>
      </c>
      <c r="B6" s="7">
        <v>200</v>
      </c>
      <c r="C6">
        <f t="shared" si="0"/>
        <v>60</v>
      </c>
      <c r="D6" s="6">
        <v>0.95</v>
      </c>
      <c r="E6" s="6">
        <v>1.02</v>
      </c>
      <c r="F6" s="9">
        <v>1.18</v>
      </c>
      <c r="G6" s="10">
        <v>16</v>
      </c>
      <c r="H6" s="7">
        <v>12</v>
      </c>
      <c r="I6" s="11">
        <f t="shared" ref="I6" si="3">F6-D6</f>
        <v>0.22999999999999998</v>
      </c>
      <c r="J6" t="s">
        <v>13</v>
      </c>
      <c r="K6" t="s">
        <v>12</v>
      </c>
      <c r="L6">
        <v>2.2999999999999998</v>
      </c>
      <c r="M6" t="str">
        <f t="shared" si="2"/>
        <v>3/0(19×)CU_3/0CU_2/0</v>
      </c>
    </row>
    <row r="7" spans="1:13">
      <c r="A7" s="8" t="s">
        <v>54</v>
      </c>
      <c r="B7" s="7">
        <v>200</v>
      </c>
      <c r="C7">
        <f t="shared" si="0"/>
        <v>60</v>
      </c>
      <c r="D7" s="6">
        <v>0.95</v>
      </c>
      <c r="E7" s="6">
        <v>1.02</v>
      </c>
      <c r="F7" s="9">
        <v>1.18</v>
      </c>
      <c r="G7" s="10">
        <v>16</v>
      </c>
      <c r="H7" s="7">
        <v>12</v>
      </c>
      <c r="I7" s="11">
        <f t="shared" si="1"/>
        <v>0.22999999999999998</v>
      </c>
      <c r="J7" t="s">
        <v>13</v>
      </c>
      <c r="K7" t="s">
        <v>11</v>
      </c>
      <c r="L7">
        <v>2.2999999999999998</v>
      </c>
      <c r="M7" t="str">
        <f t="shared" si="2"/>
        <v>3/0(19×)CU_3/0CU_2</v>
      </c>
    </row>
    <row r="8" spans="1:13">
      <c r="A8" s="8" t="s">
        <v>55</v>
      </c>
      <c r="B8" s="7">
        <v>230</v>
      </c>
      <c r="C8">
        <f t="shared" si="0"/>
        <v>69</v>
      </c>
      <c r="D8" s="6">
        <v>1.01</v>
      </c>
      <c r="E8" s="6">
        <v>1.08</v>
      </c>
      <c r="F8" s="9">
        <v>1.28</v>
      </c>
      <c r="G8" s="10">
        <v>13</v>
      </c>
      <c r="H8" s="7">
        <v>10</v>
      </c>
      <c r="I8" s="11">
        <f t="shared" si="1"/>
        <v>0.27</v>
      </c>
      <c r="J8" t="s">
        <v>73</v>
      </c>
      <c r="K8" t="s">
        <v>73</v>
      </c>
      <c r="L8">
        <v>2.2999999999999998</v>
      </c>
      <c r="M8" t="str">
        <f t="shared" si="2"/>
        <v>4/0(19×)xx</v>
      </c>
    </row>
    <row r="9" spans="1:13">
      <c r="A9" s="8" t="s">
        <v>56</v>
      </c>
      <c r="B9" s="7">
        <v>255</v>
      </c>
      <c r="C9">
        <f t="shared" si="0"/>
        <v>76.5</v>
      </c>
      <c r="D9" s="6">
        <v>1.06</v>
      </c>
      <c r="E9" s="6">
        <v>1.1599999999999999</v>
      </c>
      <c r="F9" s="9">
        <v>1.37</v>
      </c>
      <c r="G9" s="10">
        <v>16</v>
      </c>
      <c r="H9" s="7">
        <v>10</v>
      </c>
      <c r="I9" s="11">
        <f t="shared" si="1"/>
        <v>0.31000000000000005</v>
      </c>
      <c r="J9" t="s">
        <v>73</v>
      </c>
      <c r="K9" t="s">
        <v>73</v>
      </c>
      <c r="L9">
        <v>2.2999999999999998</v>
      </c>
      <c r="M9" t="str">
        <f t="shared" si="2"/>
        <v>250(37×)xx</v>
      </c>
    </row>
    <row r="10" spans="1:13">
      <c r="A10" s="8" t="s">
        <v>57</v>
      </c>
      <c r="B10" s="7">
        <v>300</v>
      </c>
      <c r="C10">
        <f t="shared" si="0"/>
        <v>90</v>
      </c>
      <c r="D10" s="6">
        <v>1.17</v>
      </c>
      <c r="E10" s="6">
        <v>1.27</v>
      </c>
      <c r="F10" s="9">
        <v>1.47</v>
      </c>
      <c r="G10" s="10">
        <v>20</v>
      </c>
      <c r="H10" s="7">
        <v>10</v>
      </c>
      <c r="I10" s="11">
        <f t="shared" si="1"/>
        <v>0.30000000000000004</v>
      </c>
      <c r="J10" t="s">
        <v>73</v>
      </c>
      <c r="K10" t="s">
        <v>73</v>
      </c>
      <c r="L10">
        <v>2.2999999999999998</v>
      </c>
      <c r="M10" t="str">
        <f t="shared" si="2"/>
        <v>350(37×)xx</v>
      </c>
    </row>
    <row r="11" spans="1:13">
      <c r="A11" s="8" t="s">
        <v>60</v>
      </c>
      <c r="B11" s="7">
        <v>135</v>
      </c>
      <c r="C11">
        <f t="shared" si="0"/>
        <v>40.5</v>
      </c>
      <c r="D11" s="6">
        <v>0.78</v>
      </c>
      <c r="E11" s="6">
        <v>0.85</v>
      </c>
      <c r="F11" s="9">
        <v>0.98</v>
      </c>
      <c r="G11" s="10">
        <v>6</v>
      </c>
      <c r="H11" s="7">
        <v>14</v>
      </c>
      <c r="I11" s="11">
        <f t="shared" si="1"/>
        <v>0.19999999999999996</v>
      </c>
      <c r="J11" t="s">
        <v>73</v>
      </c>
      <c r="K11" t="s">
        <v>73</v>
      </c>
      <c r="L11">
        <v>2.2999999999999998</v>
      </c>
      <c r="M11" t="str">
        <f t="shared" si="2"/>
        <v>2(7×)_1/3xx</v>
      </c>
    </row>
    <row r="12" spans="1:13">
      <c r="A12" s="8" t="s">
        <v>61</v>
      </c>
      <c r="B12" s="7">
        <v>155</v>
      </c>
      <c r="C12">
        <f t="shared" si="0"/>
        <v>46.5</v>
      </c>
      <c r="D12" s="6">
        <v>0.81</v>
      </c>
      <c r="E12" s="6">
        <v>0.89</v>
      </c>
      <c r="F12" s="9">
        <v>1.02</v>
      </c>
      <c r="G12" s="10">
        <v>6</v>
      </c>
      <c r="H12" s="7">
        <v>14</v>
      </c>
      <c r="I12" s="11">
        <f t="shared" si="1"/>
        <v>0.20999999999999996</v>
      </c>
      <c r="J12" t="s">
        <v>73</v>
      </c>
      <c r="K12" t="s">
        <v>73</v>
      </c>
      <c r="L12">
        <v>2.2999999999999998</v>
      </c>
      <c r="M12" t="str">
        <f t="shared" si="2"/>
        <v>1(19×)_1/3xx</v>
      </c>
    </row>
    <row r="13" spans="1:13">
      <c r="A13" s="8" t="s">
        <v>62</v>
      </c>
      <c r="B13" s="7">
        <v>175</v>
      </c>
      <c r="C13">
        <f t="shared" si="0"/>
        <v>52.5</v>
      </c>
      <c r="D13" s="6">
        <v>0.85</v>
      </c>
      <c r="E13" s="6">
        <v>0.93</v>
      </c>
      <c r="F13" s="9">
        <v>1.06</v>
      </c>
      <c r="G13" s="10">
        <v>6</v>
      </c>
      <c r="H13" s="7">
        <v>14</v>
      </c>
      <c r="I13" s="11">
        <f t="shared" si="1"/>
        <v>0.21000000000000008</v>
      </c>
      <c r="J13" t="s">
        <v>73</v>
      </c>
      <c r="K13" t="s">
        <v>73</v>
      </c>
      <c r="L13">
        <v>2.2999999999999998</v>
      </c>
      <c r="M13" t="str">
        <f t="shared" si="2"/>
        <v>1/0(19×)_1/3xx</v>
      </c>
    </row>
    <row r="14" spans="1:13">
      <c r="A14" s="8" t="s">
        <v>63</v>
      </c>
      <c r="B14" s="7">
        <v>200</v>
      </c>
      <c r="C14">
        <f t="shared" si="0"/>
        <v>60</v>
      </c>
      <c r="D14" s="6">
        <v>0.9</v>
      </c>
      <c r="E14" s="6">
        <v>0.97</v>
      </c>
      <c r="F14" s="9">
        <v>1.1000000000000001</v>
      </c>
      <c r="G14" s="10">
        <v>7</v>
      </c>
      <c r="H14" s="7">
        <v>14</v>
      </c>
      <c r="I14" s="11">
        <f t="shared" si="1"/>
        <v>0.20000000000000007</v>
      </c>
      <c r="J14" t="s">
        <v>73</v>
      </c>
      <c r="K14" t="s">
        <v>73</v>
      </c>
      <c r="L14">
        <v>2.2999999999999998</v>
      </c>
      <c r="M14" t="str">
        <f t="shared" si="2"/>
        <v>2/0(19×)_1/3xx</v>
      </c>
    </row>
    <row r="15" spans="1:13">
      <c r="A15" s="8" t="s">
        <v>64</v>
      </c>
      <c r="B15" s="7">
        <v>230</v>
      </c>
      <c r="C15">
        <f t="shared" si="0"/>
        <v>69</v>
      </c>
      <c r="D15" s="6">
        <v>0.95</v>
      </c>
      <c r="E15" s="6">
        <v>1.02</v>
      </c>
      <c r="F15" s="9">
        <v>1.1499999999999999</v>
      </c>
      <c r="G15" s="10">
        <v>9</v>
      </c>
      <c r="H15" s="7">
        <v>14</v>
      </c>
      <c r="I15" s="11">
        <f t="shared" si="1"/>
        <v>0.19999999999999996</v>
      </c>
      <c r="J15" t="s">
        <v>73</v>
      </c>
      <c r="K15" t="s">
        <v>73</v>
      </c>
      <c r="L15">
        <v>2.2999999999999998</v>
      </c>
      <c r="M15" t="str">
        <f t="shared" si="2"/>
        <v>3/0(19×)_1/3xx</v>
      </c>
    </row>
    <row r="16" spans="1:13">
      <c r="A16" s="8" t="s">
        <v>65</v>
      </c>
      <c r="B16" s="7">
        <v>240</v>
      </c>
      <c r="C16">
        <f t="shared" si="0"/>
        <v>72</v>
      </c>
      <c r="D16" s="6">
        <v>1.01</v>
      </c>
      <c r="E16" s="6">
        <v>1.08</v>
      </c>
      <c r="F16" s="9">
        <v>1.21</v>
      </c>
      <c r="G16" s="10">
        <v>11</v>
      </c>
      <c r="H16" s="7">
        <v>14</v>
      </c>
      <c r="I16" s="11">
        <f t="shared" si="1"/>
        <v>0.19999999999999996</v>
      </c>
      <c r="J16" t="s">
        <v>73</v>
      </c>
      <c r="K16" t="s">
        <v>73</v>
      </c>
      <c r="L16">
        <v>2.2999999999999998</v>
      </c>
      <c r="M16" t="str">
        <f t="shared" si="2"/>
        <v>4/0(19×)_1/3xx</v>
      </c>
    </row>
    <row r="17" spans="1:17">
      <c r="A17" s="8" t="s">
        <v>66</v>
      </c>
      <c r="B17" s="7">
        <v>260</v>
      </c>
      <c r="C17">
        <f t="shared" si="0"/>
        <v>78</v>
      </c>
      <c r="D17" s="6">
        <v>1.06</v>
      </c>
      <c r="E17" s="6">
        <v>1.1599999999999999</v>
      </c>
      <c r="F17" s="9">
        <v>1.29</v>
      </c>
      <c r="G17" s="10">
        <v>13</v>
      </c>
      <c r="H17" s="7">
        <v>14</v>
      </c>
      <c r="I17" s="11">
        <f t="shared" si="1"/>
        <v>0.22999999999999998</v>
      </c>
      <c r="J17" t="s">
        <v>73</v>
      </c>
      <c r="K17" t="s">
        <v>73</v>
      </c>
      <c r="L17">
        <v>2.2999999999999998</v>
      </c>
      <c r="M17" t="str">
        <f t="shared" si="2"/>
        <v>250(37×)_1/3xx</v>
      </c>
    </row>
    <row r="18" spans="1:17">
      <c r="A18" s="8" t="s">
        <v>67</v>
      </c>
      <c r="B18" s="7">
        <v>320</v>
      </c>
      <c r="C18">
        <f t="shared" si="0"/>
        <v>96</v>
      </c>
      <c r="D18" s="6">
        <v>1.17</v>
      </c>
      <c r="E18" s="6">
        <v>1.27</v>
      </c>
      <c r="F18" s="9">
        <v>1.39</v>
      </c>
      <c r="G18" s="10">
        <v>18</v>
      </c>
      <c r="H18" s="7">
        <v>14</v>
      </c>
      <c r="I18" s="11">
        <f t="shared" si="1"/>
        <v>0.21999999999999997</v>
      </c>
      <c r="J18" t="s">
        <v>73</v>
      </c>
      <c r="K18" t="s">
        <v>73</v>
      </c>
      <c r="L18">
        <v>2.2999999999999998</v>
      </c>
      <c r="M18" t="str">
        <f t="shared" si="2"/>
        <v>350(37×)_1/3xx</v>
      </c>
    </row>
    <row r="19" spans="1:17">
      <c r="A19" s="8" t="s">
        <v>68</v>
      </c>
      <c r="B19" s="7">
        <v>385</v>
      </c>
      <c r="C19">
        <f t="shared" si="0"/>
        <v>115.5</v>
      </c>
      <c r="D19" s="6">
        <v>1.29</v>
      </c>
      <c r="E19" s="6">
        <v>1.39</v>
      </c>
      <c r="F19" s="9">
        <v>1.56</v>
      </c>
      <c r="G19" s="10">
        <v>16</v>
      </c>
      <c r="H19" s="7">
        <v>12</v>
      </c>
      <c r="I19" s="11">
        <f t="shared" si="1"/>
        <v>0.27</v>
      </c>
      <c r="J19" t="s">
        <v>73</v>
      </c>
      <c r="K19" t="s">
        <v>73</v>
      </c>
      <c r="L19">
        <v>2.2999999999999998</v>
      </c>
      <c r="M19" t="str">
        <f t="shared" si="2"/>
        <v>500(37×)_1/3xx</v>
      </c>
    </row>
    <row r="20" spans="1:17">
      <c r="A20" s="8" t="s">
        <v>69</v>
      </c>
      <c r="B20" s="7">
        <v>470</v>
      </c>
      <c r="C20">
        <f t="shared" si="0"/>
        <v>141</v>
      </c>
      <c r="D20" s="6">
        <v>1.49</v>
      </c>
      <c r="E20" s="6">
        <v>1.59</v>
      </c>
      <c r="F20" s="9">
        <v>1.79</v>
      </c>
      <c r="G20" s="10">
        <v>15</v>
      </c>
      <c r="H20" s="7">
        <v>10</v>
      </c>
      <c r="I20" s="11">
        <f t="shared" si="1"/>
        <v>0.30000000000000004</v>
      </c>
      <c r="J20" t="s">
        <v>73</v>
      </c>
      <c r="K20" t="s">
        <v>73</v>
      </c>
      <c r="L20">
        <v>2.2999999999999998</v>
      </c>
      <c r="M20" t="str">
        <f t="shared" si="2"/>
        <v>750(61×)_1/3xx</v>
      </c>
    </row>
    <row r="21" spans="1:17">
      <c r="A21" s="8" t="s">
        <v>70</v>
      </c>
      <c r="B21" s="7">
        <v>550</v>
      </c>
      <c r="C21">
        <f t="shared" si="0"/>
        <v>165</v>
      </c>
      <c r="D21" s="6">
        <v>1.64</v>
      </c>
      <c r="E21" s="6">
        <v>1.77</v>
      </c>
      <c r="F21" s="9">
        <v>1.98</v>
      </c>
      <c r="G21" s="10">
        <v>20</v>
      </c>
      <c r="H21" s="7">
        <v>10</v>
      </c>
      <c r="I21" s="11">
        <f t="shared" si="1"/>
        <v>0.34000000000000008</v>
      </c>
      <c r="J21" t="s">
        <v>73</v>
      </c>
      <c r="K21" t="s">
        <v>73</v>
      </c>
      <c r="L21">
        <v>2.2999999999999998</v>
      </c>
      <c r="M21" t="str">
        <f t="shared" si="2"/>
        <v>1000(61×)_1/3xx</v>
      </c>
    </row>
    <row r="22" spans="1:17">
      <c r="A22" s="1"/>
      <c r="D22" s="3"/>
      <c r="E22" s="3"/>
      <c r="F22" s="3"/>
      <c r="G22" s="1"/>
      <c r="H22" s="1"/>
    </row>
    <row r="23" spans="1:17">
      <c r="A23" s="1"/>
      <c r="D23" s="3"/>
      <c r="E23" s="3"/>
      <c r="F23" s="3"/>
      <c r="G23" s="1"/>
      <c r="H23" s="1"/>
    </row>
    <row r="24" spans="1:17">
      <c r="A24" s="1"/>
      <c r="D24" s="3"/>
      <c r="E24" s="3"/>
      <c r="F24" s="3"/>
      <c r="G24" s="1"/>
      <c r="H24" s="1"/>
    </row>
    <row r="25" spans="1:17">
      <c r="A25" s="1"/>
    </row>
    <row r="26" spans="1:17">
      <c r="A26" s="1"/>
    </row>
    <row r="27" spans="1:17">
      <c r="A27" s="1"/>
    </row>
    <row r="29" spans="1:17">
      <c r="A29" s="1"/>
      <c r="D29" s="3"/>
      <c r="E29" s="3"/>
      <c r="F29" s="3"/>
      <c r="G29" s="1"/>
      <c r="H29" s="1"/>
      <c r="I29" s="1"/>
    </row>
    <row r="30" spans="1:17">
      <c r="A30" s="1"/>
      <c r="D30" s="3"/>
      <c r="E30" s="3"/>
      <c r="F30" s="3"/>
      <c r="G30" s="1"/>
      <c r="H30" s="1"/>
      <c r="I30" s="1"/>
    </row>
    <row r="31" spans="1:17">
      <c r="A31" s="1"/>
      <c r="D31" s="2"/>
    </row>
    <row r="32" spans="1:17">
      <c r="N32" s="3"/>
      <c r="Q32" s="3"/>
    </row>
  </sheetData>
  <sortState ref="A2:P3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30" zoomScaleNormal="130" workbookViewId="0"/>
  </sheetViews>
  <sheetFormatPr baseColWidth="10" defaultRowHeight="14.4"/>
  <cols>
    <col min="1" max="1" width="25.5546875" bestFit="1" customWidth="1"/>
    <col min="2" max="2" width="11.109375" bestFit="1" customWidth="1"/>
    <col min="3" max="3" width="11.21875" bestFit="1" customWidth="1"/>
    <col min="4" max="4" width="10.5546875" bestFit="1" customWidth="1"/>
    <col min="5" max="6" width="9.5546875" bestFit="1" customWidth="1"/>
    <col min="7" max="8" width="7.5546875" bestFit="1" customWidth="1"/>
    <col min="9" max="9" width="8.88671875" bestFit="1" customWidth="1"/>
    <col min="10" max="10" width="3" bestFit="1" customWidth="1"/>
    <col min="11" max="11" width="6" bestFit="1" customWidth="1"/>
    <col min="12" max="12" width="8.21875" bestFit="1" customWidth="1"/>
    <col min="13" max="13" width="8.88671875" bestFit="1" customWidth="1"/>
    <col min="14" max="14" width="12" bestFit="1" customWidth="1"/>
    <col min="15" max="15" width="7.21875" bestFit="1" customWidth="1"/>
    <col min="16" max="16" width="7.77734375" bestFit="1" customWidth="1"/>
    <col min="17" max="17" width="9.5546875" bestFit="1" customWidth="1"/>
    <col min="18" max="18" width="12.21875" bestFit="1" customWidth="1"/>
  </cols>
  <sheetData>
    <row r="1" spans="1:19">
      <c r="A1" t="s">
        <v>0</v>
      </c>
      <c r="B1" t="s">
        <v>1</v>
      </c>
      <c r="C1" t="s">
        <v>3</v>
      </c>
      <c r="D1" t="s">
        <v>14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18</v>
      </c>
      <c r="K1" t="s">
        <v>22</v>
      </c>
      <c r="L1" t="s">
        <v>23</v>
      </c>
      <c r="M1" t="s">
        <v>29</v>
      </c>
      <c r="N1" t="s">
        <v>17</v>
      </c>
      <c r="O1" t="s">
        <v>19</v>
      </c>
      <c r="P1" t="s">
        <v>20</v>
      </c>
      <c r="Q1" t="s">
        <v>21</v>
      </c>
      <c r="R1" t="s">
        <v>25</v>
      </c>
      <c r="S1" t="s">
        <v>24</v>
      </c>
    </row>
    <row r="2" spans="1:19">
      <c r="A2" s="1" t="s">
        <v>26</v>
      </c>
      <c r="B2">
        <v>20</v>
      </c>
      <c r="C2">
        <f t="shared" ref="C2:C4" si="0">0.3*B2</f>
        <v>6</v>
      </c>
      <c r="D2" s="3">
        <v>14.872199999999999</v>
      </c>
      <c r="E2" s="3">
        <v>6.4100000000000004E-2</v>
      </c>
      <c r="F2" s="3">
        <v>2.0799999999999998E-3</v>
      </c>
      <c r="G2" s="1" t="s">
        <v>9</v>
      </c>
      <c r="H2" s="1" t="s">
        <v>8</v>
      </c>
      <c r="I2" s="1" t="s">
        <v>7</v>
      </c>
    </row>
    <row r="3" spans="1:19">
      <c r="A3" s="1" t="s">
        <v>16</v>
      </c>
      <c r="B3">
        <v>425</v>
      </c>
      <c r="C3">
        <f t="shared" si="0"/>
        <v>127.5</v>
      </c>
      <c r="D3" s="3">
        <v>0.41</v>
      </c>
      <c r="E3" s="3">
        <v>0.56699999999999995</v>
      </c>
      <c r="F3" s="3">
        <v>1.7100000000000001E-2</v>
      </c>
      <c r="G3" s="1" t="s">
        <v>9</v>
      </c>
      <c r="H3" s="1" t="s">
        <v>8</v>
      </c>
      <c r="I3" s="1" t="s">
        <v>7</v>
      </c>
    </row>
    <row r="4" spans="1:19">
      <c r="A4" s="1" t="s">
        <v>27</v>
      </c>
      <c r="B4">
        <v>260</v>
      </c>
      <c r="C4">
        <f t="shared" si="0"/>
        <v>78</v>
      </c>
      <c r="D4" s="2"/>
      <c r="J4">
        <v>13</v>
      </c>
      <c r="K4">
        <v>1.06</v>
      </c>
      <c r="L4">
        <v>1.1599999999999999</v>
      </c>
      <c r="M4">
        <v>1.29</v>
      </c>
    </row>
    <row r="5" spans="1:19">
      <c r="A5" t="s">
        <v>28</v>
      </c>
      <c r="N5" s="3">
        <f>E2</f>
        <v>6.4100000000000004E-2</v>
      </c>
      <c r="O5">
        <f>D2/J4</f>
        <v>1.1440153846153847</v>
      </c>
      <c r="P5">
        <v>2.2999999999999998</v>
      </c>
      <c r="Q5" s="3">
        <f>(M4-K4)</f>
        <v>0.22999999999999998</v>
      </c>
      <c r="R5">
        <f>(M4-E2)/24</f>
        <v>5.1079166666666669E-2</v>
      </c>
      <c r="S5">
        <f>(F2*J4*(R5^(J4-1)))^(1/13)</f>
        <v>4.8640137549093139E-2</v>
      </c>
    </row>
    <row r="6" spans="1:19">
      <c r="A6" s="1"/>
    </row>
    <row r="7" spans="1:19">
      <c r="A7" s="1"/>
    </row>
    <row r="9" spans="1:19">
      <c r="A9" s="1"/>
    </row>
    <row r="10" spans="1:19">
      <c r="A10" s="4" t="s">
        <v>30</v>
      </c>
    </row>
    <row r="11" spans="1:19">
      <c r="A11" s="4" t="s">
        <v>31</v>
      </c>
    </row>
    <row r="12" spans="1:19">
      <c r="A12" s="4" t="s">
        <v>32</v>
      </c>
    </row>
    <row r="13" spans="1:19">
      <c r="A13" s="4" t="s">
        <v>33</v>
      </c>
    </row>
    <row r="14" spans="1:19">
      <c r="A14" s="4" t="s">
        <v>34</v>
      </c>
    </row>
    <row r="15" spans="1:19">
      <c r="A15" s="4" t="s">
        <v>35</v>
      </c>
    </row>
    <row r="16" spans="1:19">
      <c r="A16" s="4" t="s">
        <v>36</v>
      </c>
    </row>
    <row r="17" spans="1:1">
      <c r="A17" s="4" t="s">
        <v>37</v>
      </c>
    </row>
    <row r="18" spans="1:1">
      <c r="A18" s="5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4" t="s">
        <v>41</v>
      </c>
    </row>
    <row r="22" spans="1:1">
      <c r="A22" s="4" t="s">
        <v>42</v>
      </c>
    </row>
    <row r="23" spans="1:1">
      <c r="A23" s="4" t="s">
        <v>43</v>
      </c>
    </row>
    <row r="24" spans="1:1">
      <c r="A24" s="4" t="s">
        <v>44</v>
      </c>
    </row>
    <row r="25" spans="1:1">
      <c r="A25" s="4" t="s">
        <v>45</v>
      </c>
    </row>
    <row r="26" spans="1:1">
      <c r="A26" s="4" t="s">
        <v>46</v>
      </c>
    </row>
    <row r="27" spans="1:1">
      <c r="A27" s="4" t="s">
        <v>47</v>
      </c>
    </row>
    <row r="28" spans="1:1">
      <c r="A28" s="4" t="s">
        <v>48</v>
      </c>
    </row>
    <row r="29" spans="1:1">
      <c r="A29" s="4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30" zoomScaleNormal="130" workbookViewId="0">
      <selection activeCell="O14" sqref="O14"/>
    </sheetView>
  </sheetViews>
  <sheetFormatPr baseColWidth="10" defaultRowHeight="14.4"/>
  <cols>
    <col min="1" max="1" width="25.6640625" bestFit="1" customWidth="1"/>
    <col min="2" max="2" width="11.109375" bestFit="1" customWidth="1"/>
    <col min="3" max="3" width="11.21875" bestFit="1" customWidth="1"/>
    <col min="4" max="4" width="10.5546875" bestFit="1" customWidth="1"/>
    <col min="5" max="6" width="9.5546875" bestFit="1" customWidth="1"/>
    <col min="7" max="8" width="7.5546875" bestFit="1" customWidth="1"/>
    <col min="9" max="9" width="8.88671875" bestFit="1" customWidth="1"/>
    <col min="10" max="10" width="3" bestFit="1" customWidth="1"/>
    <col min="11" max="11" width="6" bestFit="1" customWidth="1"/>
    <col min="12" max="12" width="8.21875" bestFit="1" customWidth="1"/>
    <col min="13" max="13" width="8.88671875" bestFit="1" customWidth="1"/>
    <col min="14" max="14" width="12" bestFit="1" customWidth="1"/>
    <col min="15" max="15" width="7.21875" bestFit="1" customWidth="1"/>
    <col min="16" max="16" width="7.77734375" bestFit="1" customWidth="1"/>
    <col min="17" max="17" width="9.5546875" bestFit="1" customWidth="1"/>
    <col min="18" max="18" width="12.21875" bestFit="1" customWidth="1"/>
  </cols>
  <sheetData>
    <row r="1" spans="1:19">
      <c r="A1" t="s">
        <v>0</v>
      </c>
      <c r="B1" t="s">
        <v>1</v>
      </c>
      <c r="C1" t="s">
        <v>3</v>
      </c>
      <c r="D1" t="s">
        <v>14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18</v>
      </c>
      <c r="K1" t="s">
        <v>22</v>
      </c>
      <c r="L1" t="s">
        <v>23</v>
      </c>
      <c r="M1" t="s">
        <v>29</v>
      </c>
      <c r="N1" t="s">
        <v>17</v>
      </c>
      <c r="O1" t="s">
        <v>19</v>
      </c>
      <c r="P1" t="s">
        <v>20</v>
      </c>
      <c r="Q1" t="s">
        <v>21</v>
      </c>
      <c r="R1" t="s">
        <v>25</v>
      </c>
      <c r="S1" t="s">
        <v>24</v>
      </c>
    </row>
    <row r="2" spans="1:19">
      <c r="A2" s="1" t="s">
        <v>26</v>
      </c>
      <c r="B2">
        <v>20</v>
      </c>
      <c r="C2">
        <f t="shared" ref="C2:C4" si="0">0.3*B2</f>
        <v>6</v>
      </c>
      <c r="D2" s="3">
        <v>14.872199999999999</v>
      </c>
      <c r="E2" s="3">
        <v>6.4100000000000004E-2</v>
      </c>
      <c r="F2" s="3">
        <v>2.0799999999999998E-3</v>
      </c>
      <c r="G2" s="1" t="s">
        <v>9</v>
      </c>
      <c r="H2" s="1" t="s">
        <v>8</v>
      </c>
      <c r="I2" s="1" t="s">
        <v>7</v>
      </c>
    </row>
    <row r="3" spans="1:19">
      <c r="A3" s="1" t="s">
        <v>16</v>
      </c>
      <c r="B3">
        <v>425</v>
      </c>
      <c r="C3">
        <f t="shared" si="0"/>
        <v>127.5</v>
      </c>
      <c r="D3" s="3">
        <v>0.41</v>
      </c>
      <c r="E3" s="3">
        <v>0.56699999999999995</v>
      </c>
      <c r="F3" s="3">
        <v>1.7100000000000001E-2</v>
      </c>
      <c r="G3" s="1" t="s">
        <v>9</v>
      </c>
      <c r="H3" s="1" t="s">
        <v>8</v>
      </c>
      <c r="I3" s="1" t="s">
        <v>7</v>
      </c>
    </row>
    <row r="4" spans="1:19">
      <c r="A4" s="1" t="s">
        <v>27</v>
      </c>
      <c r="B4">
        <v>260</v>
      </c>
      <c r="C4">
        <f t="shared" si="0"/>
        <v>78</v>
      </c>
      <c r="D4" s="2"/>
      <c r="J4">
        <v>13</v>
      </c>
      <c r="K4">
        <v>1.06</v>
      </c>
      <c r="L4">
        <v>1.1599999999999999</v>
      </c>
      <c r="M4">
        <v>1.29</v>
      </c>
    </row>
    <row r="5" spans="1:19">
      <c r="A5" t="s">
        <v>28</v>
      </c>
      <c r="N5" s="3">
        <f>E2</f>
        <v>6.4100000000000004E-2</v>
      </c>
      <c r="O5">
        <f>D2/J4</f>
        <v>1.1440153846153847</v>
      </c>
      <c r="P5">
        <v>2.2999999999999998</v>
      </c>
      <c r="Q5" s="3">
        <f>(M4-K4)</f>
        <v>0.22999999999999998</v>
      </c>
      <c r="R5">
        <f>(M4-E2)/24</f>
        <v>5.1079166666666669E-2</v>
      </c>
      <c r="S5">
        <f>(F2*J4*(R5^(J4-1)))^(1/13)</f>
        <v>4.8640137549093139E-2</v>
      </c>
    </row>
    <row r="6" spans="1:19">
      <c r="A6" s="1" t="s">
        <v>11</v>
      </c>
      <c r="B6">
        <v>20</v>
      </c>
      <c r="C6">
        <f t="shared" ref="C6:C7" si="1">0.3*B6</f>
        <v>6</v>
      </c>
      <c r="D6" s="3">
        <v>0.88100000000000001</v>
      </c>
      <c r="E6" s="3">
        <v>0.29199999999999998</v>
      </c>
      <c r="F6" s="3">
        <v>8.8299999999999993E-3</v>
      </c>
      <c r="G6" s="1" t="s">
        <v>9</v>
      </c>
      <c r="H6" s="1" t="s">
        <v>8</v>
      </c>
      <c r="I6" s="1" t="s">
        <v>7</v>
      </c>
      <c r="Q6" s="3"/>
    </row>
    <row r="7" spans="1:19">
      <c r="A7" s="1" t="s">
        <v>10</v>
      </c>
      <c r="B7">
        <v>425</v>
      </c>
      <c r="C7">
        <f t="shared" si="1"/>
        <v>127.5</v>
      </c>
      <c r="D7" s="3">
        <v>0.41</v>
      </c>
      <c r="E7" s="3">
        <v>0.56699999999999995</v>
      </c>
      <c r="F7" s="3">
        <v>1.7100000000000001E-2</v>
      </c>
      <c r="G7" s="1" t="s">
        <v>9</v>
      </c>
      <c r="H7" s="1" t="s">
        <v>8</v>
      </c>
      <c r="I7" s="1" t="s">
        <v>7</v>
      </c>
      <c r="Q7" s="3"/>
    </row>
    <row r="8" spans="1:19">
      <c r="A8" s="12" t="s">
        <v>52</v>
      </c>
      <c r="B8">
        <v>155</v>
      </c>
      <c r="C8">
        <v>46.5</v>
      </c>
      <c r="D8" s="2"/>
      <c r="J8">
        <v>16</v>
      </c>
      <c r="K8">
        <v>0.85</v>
      </c>
      <c r="L8">
        <v>0.93</v>
      </c>
      <c r="M8">
        <v>1.06</v>
      </c>
      <c r="Q8" s="3"/>
    </row>
    <row r="9" spans="1:19">
      <c r="N9" s="3">
        <f>E6</f>
        <v>0.29199999999999998</v>
      </c>
      <c r="O9">
        <f t="shared" ref="O9" si="2">D6/J8</f>
        <v>5.50625E-2</v>
      </c>
      <c r="P9">
        <v>2.2999999999999998</v>
      </c>
      <c r="Q9" s="3">
        <f t="shared" ref="Q9" si="3">(M8-K8)</f>
        <v>0.21000000000000008</v>
      </c>
      <c r="R9">
        <f t="shared" ref="R9" si="4">(M8-E6)/24</f>
        <v>3.2000000000000001E-2</v>
      </c>
      <c r="S9">
        <f t="shared" ref="S9" si="5">(F6*J8*(R9^(J8-1)))^(1/13)</f>
        <v>1.6210434031287038E-2</v>
      </c>
    </row>
    <row r="10" spans="1:19">
      <c r="A10" s="4"/>
    </row>
    <row r="11" spans="1:19">
      <c r="A11" s="4"/>
    </row>
    <row r="12" spans="1:19">
      <c r="A12" s="4"/>
    </row>
    <row r="13" spans="1:19">
      <c r="A13" s="4"/>
    </row>
    <row r="14" spans="1:19">
      <c r="A14" s="4"/>
    </row>
    <row r="15" spans="1:19">
      <c r="A15" s="4"/>
    </row>
    <row r="16" spans="1:19">
      <c r="A16" s="4"/>
    </row>
    <row r="17" spans="1:1">
      <c r="A17" s="4"/>
    </row>
    <row r="18" spans="1:1">
      <c r="A18" s="5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Nallely Acosta</dc:creator>
  <cp:lastModifiedBy>Nallely Acosta</cp:lastModifiedBy>
  <dcterms:created xsi:type="dcterms:W3CDTF">2020-02-24T20:06:08Z</dcterms:created>
  <dcterms:modified xsi:type="dcterms:W3CDTF">2020-03-20T23:44:27Z</dcterms:modified>
</cp:coreProperties>
</file>