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艾臣营销管理平台\原始表单\"/>
    </mc:Choice>
  </mc:AlternateContent>
  <bookViews>
    <workbookView xWindow="0" yWindow="0" windowWidth="28695" windowHeight="13050"/>
  </bookViews>
  <sheets>
    <sheet name="订货单" sheetId="1" r:id="rId1"/>
  </sheets>
  <definedNames>
    <definedName name="_xlnm.Print_Area" localSheetId="0">订货单!$A$1:$Q$69</definedName>
  </definedNames>
  <calcPr calcId="152511"/>
</workbook>
</file>

<file path=xl/calcChain.xml><?xml version="1.0" encoding="utf-8"?>
<calcChain xmlns="http://schemas.openxmlformats.org/spreadsheetml/2006/main">
  <c r="J6" i="1" l="1"/>
  <c r="N6" i="1"/>
  <c r="P6" i="1"/>
  <c r="N7" i="1"/>
  <c r="P7" i="1"/>
  <c r="J8" i="1"/>
  <c r="N8" i="1"/>
  <c r="P8" i="1"/>
  <c r="D9" i="1"/>
  <c r="E9" i="1"/>
  <c r="J9" i="1"/>
  <c r="N9" i="1"/>
  <c r="P9" i="1"/>
  <c r="J10" i="1"/>
  <c r="L10" i="1"/>
  <c r="N10" i="1"/>
  <c r="P10" i="1"/>
  <c r="N11" i="1"/>
  <c r="P11" i="1"/>
  <c r="J12" i="1"/>
  <c r="N12" i="1"/>
  <c r="P12" i="1"/>
  <c r="N13" i="1"/>
  <c r="P13" i="1"/>
  <c r="J14" i="1"/>
  <c r="N14" i="1"/>
  <c r="P14" i="1"/>
  <c r="J15" i="1"/>
  <c r="N15" i="1"/>
  <c r="P15" i="1"/>
  <c r="J16" i="1"/>
  <c r="N16" i="1"/>
  <c r="P16" i="1"/>
  <c r="J17" i="1"/>
  <c r="N17" i="1"/>
  <c r="P17" i="1"/>
  <c r="J18" i="1"/>
  <c r="N18" i="1"/>
  <c r="P18" i="1"/>
  <c r="J19" i="1"/>
  <c r="N19" i="1"/>
  <c r="P19" i="1"/>
  <c r="J20" i="1"/>
  <c r="N20" i="1"/>
  <c r="P20" i="1"/>
  <c r="J21" i="1"/>
  <c r="N21" i="1"/>
  <c r="P21" i="1"/>
  <c r="J22" i="1"/>
  <c r="N22" i="1"/>
  <c r="P22" i="1"/>
  <c r="N23" i="1"/>
  <c r="P23" i="1"/>
  <c r="J24" i="1"/>
  <c r="N24" i="1"/>
  <c r="P24" i="1"/>
  <c r="J25" i="1"/>
  <c r="N25" i="1"/>
  <c r="P25" i="1"/>
  <c r="J26" i="1"/>
  <c r="N26" i="1"/>
  <c r="P26" i="1"/>
  <c r="J27" i="1"/>
  <c r="N27" i="1"/>
  <c r="P27" i="1"/>
  <c r="J28" i="1"/>
  <c r="N28" i="1"/>
  <c r="P28" i="1"/>
  <c r="J29" i="1"/>
  <c r="N29" i="1"/>
  <c r="P29" i="1"/>
  <c r="N30" i="1"/>
  <c r="P30" i="1"/>
  <c r="N31" i="1"/>
  <c r="P31" i="1"/>
  <c r="J32" i="1"/>
  <c r="N32" i="1"/>
  <c r="P32" i="1"/>
  <c r="J33" i="1"/>
  <c r="N33" i="1"/>
  <c r="P33" i="1"/>
  <c r="N34" i="1"/>
  <c r="P34" i="1"/>
  <c r="N35" i="1"/>
  <c r="P35" i="1"/>
  <c r="N36" i="1"/>
  <c r="P36" i="1"/>
  <c r="J37" i="1"/>
  <c r="N37" i="1"/>
  <c r="P37" i="1"/>
  <c r="J38" i="1"/>
  <c r="N38" i="1"/>
  <c r="P38" i="1"/>
  <c r="P39" i="1"/>
  <c r="J40" i="1"/>
  <c r="N40" i="1"/>
  <c r="P40" i="1"/>
  <c r="J41" i="1"/>
  <c r="N41" i="1"/>
  <c r="P41" i="1"/>
  <c r="N42" i="1"/>
  <c r="P42" i="1"/>
  <c r="J43" i="1"/>
  <c r="N43" i="1"/>
  <c r="P43" i="1"/>
  <c r="J44" i="1"/>
  <c r="N44" i="1"/>
  <c r="P44" i="1"/>
  <c r="J45" i="1"/>
  <c r="N45" i="1"/>
  <c r="P45" i="1"/>
  <c r="J46" i="1"/>
  <c r="N46" i="1"/>
  <c r="P46" i="1"/>
  <c r="J48" i="1"/>
  <c r="N48" i="1"/>
  <c r="P48" i="1"/>
  <c r="J49" i="1"/>
  <c r="N49" i="1"/>
  <c r="P49" i="1"/>
  <c r="J50" i="1"/>
  <c r="N50" i="1"/>
  <c r="P50" i="1"/>
  <c r="N51" i="1"/>
  <c r="P51" i="1"/>
  <c r="N52" i="1"/>
  <c r="P52" i="1"/>
  <c r="N53" i="1"/>
  <c r="P53" i="1"/>
  <c r="J54" i="1"/>
  <c r="N54" i="1"/>
  <c r="P54" i="1"/>
  <c r="J55" i="1"/>
  <c r="N55" i="1"/>
  <c r="P55" i="1"/>
  <c r="J56" i="1"/>
  <c r="N56" i="1"/>
  <c r="P56" i="1"/>
  <c r="J57" i="1"/>
  <c r="N57" i="1"/>
  <c r="P57" i="1"/>
  <c r="J58" i="1"/>
  <c r="N58" i="1"/>
  <c r="P58" i="1"/>
  <c r="J59" i="1"/>
  <c r="N59" i="1"/>
  <c r="P59" i="1"/>
  <c r="J60" i="1"/>
  <c r="N60" i="1"/>
  <c r="P60" i="1"/>
  <c r="P61" i="1"/>
  <c r="K62" i="1"/>
  <c r="P62" i="1"/>
  <c r="P63" i="1"/>
</calcChain>
</file>

<file path=xl/sharedStrings.xml><?xml version="1.0" encoding="utf-8"?>
<sst xmlns="http://schemas.openxmlformats.org/spreadsheetml/2006/main" count="187" uniqueCount="107">
  <si>
    <r>
      <rPr>
        <b/>
        <sz val="22"/>
        <color rgb="FF000000"/>
        <rFont val="宋体"/>
        <charset val="134"/>
      </rPr>
      <t xml:space="preserve">艾臣家居门窗订货单  </t>
    </r>
    <r>
      <rPr>
        <b/>
        <sz val="10"/>
        <color rgb="FF000000"/>
        <rFont val="宋体"/>
        <charset val="134"/>
      </rPr>
      <t xml:space="preserve">     业务传真：0757-29361502        服务热线：400-816-2882   </t>
    </r>
  </si>
  <si>
    <t xml:space="preserve">经销商联系电话：                                                    </t>
  </si>
  <si>
    <t>经销商联系人：</t>
  </si>
  <si>
    <t xml:space="preserve"> 下单日期：    年  月   日</t>
  </si>
  <si>
    <t xml:space="preserve">订单编号NO：    </t>
  </si>
  <si>
    <t xml:space="preserve">地址：广东省佛山市顺德区陈村镇白陈路石洲路段雄盈物流C3栋5楼                      </t>
  </si>
  <si>
    <t xml:space="preserve"> 工程名称：                          </t>
  </si>
  <si>
    <t>店面地址：</t>
  </si>
  <si>
    <t>序号</t>
  </si>
  <si>
    <t>生产编号</t>
  </si>
  <si>
    <t>产品名称</t>
  </si>
  <si>
    <t>产品尺寸（mm）</t>
  </si>
  <si>
    <t xml:space="preserve">颜色 </t>
  </si>
  <si>
    <t>玻璃种类</t>
  </si>
  <si>
    <t>数量
（樘）</t>
  </si>
  <si>
    <t>面积
（㎡）</t>
  </si>
  <si>
    <t>单价
（元）</t>
  </si>
  <si>
    <t>开启扇</t>
  </si>
  <si>
    <t>开启扇
单价</t>
  </si>
  <si>
    <t>小计</t>
  </si>
  <si>
    <t>折扣</t>
  </si>
  <si>
    <t>金额
（元）</t>
  </si>
  <si>
    <t>备注</t>
  </si>
  <si>
    <t>宽</t>
  </si>
  <si>
    <t>高</t>
  </si>
  <si>
    <t>内</t>
  </si>
  <si>
    <t>外</t>
  </si>
  <si>
    <t>95手摇窗</t>
  </si>
  <si>
    <t>大红酸枝</t>
  </si>
  <si>
    <t>砂灰色</t>
  </si>
  <si>
    <t>标配</t>
  </si>
  <si>
    <t>120塔斯马尼亚</t>
  </si>
  <si>
    <t>黄酸枝</t>
  </si>
  <si>
    <t xml:space="preserve">110双包套  </t>
  </si>
  <si>
    <t>112电动窗</t>
  </si>
  <si>
    <t>电动百叶（1）</t>
  </si>
  <si>
    <t>不足1㎡，按1㎡计算</t>
  </si>
  <si>
    <t>电动百叶（2）</t>
  </si>
  <si>
    <t>电动百叶（3）</t>
  </si>
  <si>
    <t>162三轨带纱推拉门</t>
  </si>
  <si>
    <t>白橡木-绿纹</t>
  </si>
  <si>
    <t>清风推拉门</t>
  </si>
  <si>
    <t>香槟金(氟碳）</t>
  </si>
  <si>
    <t>65非断桥窗纱一体平开窗</t>
  </si>
  <si>
    <t>咖啡色</t>
  </si>
  <si>
    <t>135三轨带纱推拉窗</t>
  </si>
  <si>
    <t>143提升推拉门</t>
  </si>
  <si>
    <t>金橡木（PU)</t>
  </si>
  <si>
    <t>清风平开门</t>
  </si>
  <si>
    <t>宝马金</t>
  </si>
  <si>
    <t>固定窗部分</t>
  </si>
  <si>
    <t>88吊趟推拉门</t>
  </si>
  <si>
    <t>肌肤钛金（非氟碳）</t>
  </si>
  <si>
    <t>120-90扇推拉门（带电动窗头）</t>
  </si>
  <si>
    <t>肌肤钛金（氟碳）</t>
  </si>
  <si>
    <t xml:space="preserve">小包门套  </t>
  </si>
  <si>
    <t>晶煌玻璃</t>
  </si>
  <si>
    <t>112电动天窗(带金刚纱网）</t>
  </si>
  <si>
    <t>钥匙锁</t>
  </si>
  <si>
    <t>豪华拉手</t>
  </si>
  <si>
    <t>不锈钢-中式-单开门</t>
  </si>
  <si>
    <t>SB-001</t>
  </si>
  <si>
    <t>门花JDHC-W1012</t>
  </si>
  <si>
    <t>F66A66B65-红古拉丝</t>
  </si>
  <si>
    <t>不锈钢-现代-子母门</t>
  </si>
  <si>
    <t>AS-003</t>
  </si>
  <si>
    <t>乐可多指纹锁</t>
  </si>
  <si>
    <t>清风双悬窗</t>
  </si>
  <si>
    <t>87窗纱一体平开窗</t>
  </si>
  <si>
    <t>A65平开窗带防盗格条</t>
  </si>
  <si>
    <t>A55内开内倒平开窗</t>
  </si>
  <si>
    <t>内开内倒配件费</t>
  </si>
  <si>
    <t>A88浴室门</t>
  </si>
  <si>
    <t>艺术玻璃AC-023</t>
  </si>
  <si>
    <t>/</t>
  </si>
  <si>
    <t>白色</t>
  </si>
  <si>
    <t xml:space="preserve">白玻+磨砂 </t>
  </si>
  <si>
    <t>280系统阳光房</t>
  </si>
  <si>
    <t>阳光房顶面</t>
  </si>
  <si>
    <t>墨绿色</t>
  </si>
  <si>
    <t>5+16A+5</t>
  </si>
  <si>
    <t>钢结构</t>
  </si>
  <si>
    <t>5+16A+6</t>
  </si>
  <si>
    <t>三角位</t>
  </si>
  <si>
    <t>5+12A+5</t>
  </si>
  <si>
    <t>水槽</t>
  </si>
  <si>
    <t>280转角立柱</t>
  </si>
  <si>
    <t>次立柱</t>
  </si>
  <si>
    <t>110平开窗（带纱）</t>
  </si>
  <si>
    <t>5+27A+5</t>
  </si>
  <si>
    <t>120两轨四扇推拉门（断桥）</t>
  </si>
  <si>
    <t>5+9A+5</t>
  </si>
  <si>
    <t>电动百叶</t>
  </si>
  <si>
    <t>110固定窗</t>
  </si>
  <si>
    <t>75 折叠门</t>
  </si>
  <si>
    <t>系统</t>
  </si>
  <si>
    <t>调试费</t>
  </si>
  <si>
    <t>总 计</t>
  </si>
  <si>
    <t xml:space="preserve">合计金额（大写）：  ￥ 万 仟 佰 拾 元 整                                                                      </t>
  </si>
  <si>
    <t>（小写）￥：</t>
  </si>
  <si>
    <t xml:space="preserve">折后金额（大写）：  ￥ 万 仟 佰 拾 元 整                                                                      </t>
  </si>
  <si>
    <t>预收定金：</t>
  </si>
  <si>
    <t>货物出厂前应付金额：</t>
  </si>
  <si>
    <t>安装后应付款（直营店）：</t>
  </si>
  <si>
    <t>付款方式：转账</t>
  </si>
  <si>
    <t xml:space="preserve">1 此单价不含税金；不含运输费用、安装费用、木箱包装费用；
2 铝框门门洞测量方法参照型材决定；以上所报尺寸均为最终下单生产制作尺寸，具体门窗风格详见《门窗设计图纸》；
3 付款方式：客户在下单确认后付50%以上，厂家发货前付清全部货款，未付清货款前，产品所有权归厂方所有；
4 门页在弯曲2.5mm以内属正常范围，门套线与门页门框稍有色差属正常，内容填写清楚并核实，如因错误造成损失，公司不负责任。 </t>
  </si>
  <si>
    <t xml:space="preserve">交货日期：收款后  35  天交货,即 年 月 日； 制单：                订单部负责人审核：                财务审核：                  客户签名：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</si>
</sst>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_ "/>
  </numFmts>
  <fonts count="1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b/>
      <sz val="22"/>
      <color rgb="FF000000"/>
      <name val="宋体"/>
      <charset val="134"/>
    </font>
    <font>
      <b/>
      <sz val="20"/>
      <color indexed="8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b/>
      <sz val="11"/>
      <color indexed="8"/>
      <name val="仿宋"/>
      <charset val="134"/>
    </font>
    <font>
      <b/>
      <sz val="10"/>
      <name val="仿宋"/>
      <charset val="134"/>
    </font>
    <font>
      <b/>
      <sz val="11"/>
      <name val="仿宋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  <scheme val="major"/>
    </font>
    <font>
      <sz val="10"/>
      <name val="宋体"/>
      <charset val="134"/>
      <scheme val="maj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19050</xdr:rowOff>
    </xdr:from>
    <xdr:to>
      <xdr:col>3</xdr:col>
      <xdr:colOff>24130</xdr:colOff>
      <xdr:row>0</xdr:row>
      <xdr:rowOff>446405</xdr:rowOff>
    </xdr:to>
    <xdr:pic>
      <xdr:nvPicPr>
        <xdr:cNvPr id="2" name="图片 1" descr="24217931061637711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" y="19050"/>
          <a:ext cx="2852420" cy="427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workbookViewId="0">
      <pane ySplit="5" topLeftCell="A6" activePane="bottomLeft" state="frozen"/>
      <selection pane="bottomLeft" activeCell="P63" sqref="P63"/>
    </sheetView>
  </sheetViews>
  <sheetFormatPr defaultColWidth="9" defaultRowHeight="13.5"/>
  <cols>
    <col min="1" max="1" width="7" customWidth="1"/>
    <col min="2" max="2" width="9.875" customWidth="1"/>
    <col min="3" max="3" width="20.25" customWidth="1"/>
    <col min="4" max="5" width="6.625" customWidth="1"/>
    <col min="6" max="6" width="12.875" customWidth="1"/>
    <col min="7" max="7" width="10.625" style="6" customWidth="1"/>
    <col min="8" max="8" width="9.875" customWidth="1"/>
    <col min="9" max="13" width="7" customWidth="1"/>
    <col min="14" max="16" width="8.625" customWidth="1"/>
    <col min="17" max="17" width="14.75" customWidth="1"/>
    <col min="18" max="18" width="10.125"/>
  </cols>
  <sheetData>
    <row r="1" spans="1:17" ht="39" customHeight="1">
      <c r="A1" s="37" t="s">
        <v>0</v>
      </c>
      <c r="B1" s="37"/>
      <c r="C1" s="38"/>
      <c r="D1" s="38"/>
      <c r="E1" s="38"/>
      <c r="F1" s="38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s="1" customFormat="1" ht="27.95" customHeight="1">
      <c r="A2" s="40" t="s">
        <v>1</v>
      </c>
      <c r="B2" s="40"/>
      <c r="C2" s="40"/>
      <c r="D2" s="40" t="s">
        <v>2</v>
      </c>
      <c r="E2" s="40"/>
      <c r="F2" s="40"/>
      <c r="G2" s="41"/>
      <c r="H2" s="40" t="s">
        <v>3</v>
      </c>
      <c r="I2" s="40"/>
      <c r="J2" s="40"/>
      <c r="K2" s="40"/>
      <c r="L2" s="40"/>
      <c r="M2" s="40" t="s">
        <v>4</v>
      </c>
      <c r="N2" s="40"/>
      <c r="O2" s="40"/>
      <c r="P2" s="40"/>
      <c r="Q2" s="40"/>
    </row>
    <row r="3" spans="1:17" s="1" customFormat="1" ht="27.95" customHeight="1">
      <c r="A3" s="42" t="s">
        <v>5</v>
      </c>
      <c r="B3" s="42"/>
      <c r="C3" s="42"/>
      <c r="D3" s="42"/>
      <c r="E3" s="42"/>
      <c r="F3" s="42"/>
      <c r="G3" s="43"/>
      <c r="H3" s="42" t="s">
        <v>6</v>
      </c>
      <c r="I3" s="42"/>
      <c r="J3" s="42"/>
      <c r="K3" s="42"/>
      <c r="L3" s="42"/>
      <c r="M3" s="42" t="s">
        <v>7</v>
      </c>
      <c r="N3" s="42"/>
      <c r="O3" s="42"/>
      <c r="P3" s="42"/>
      <c r="Q3" s="42"/>
    </row>
    <row r="4" spans="1:17" ht="24.95" customHeight="1">
      <c r="A4" s="46" t="s">
        <v>8</v>
      </c>
      <c r="B4" s="46" t="s">
        <v>9</v>
      </c>
      <c r="C4" s="46" t="s">
        <v>10</v>
      </c>
      <c r="D4" s="44" t="s">
        <v>11</v>
      </c>
      <c r="E4" s="44"/>
      <c r="F4" s="45" t="s">
        <v>12</v>
      </c>
      <c r="G4" s="45"/>
      <c r="H4" s="46" t="s">
        <v>13</v>
      </c>
      <c r="I4" s="45" t="s">
        <v>14</v>
      </c>
      <c r="J4" s="45" t="s">
        <v>15</v>
      </c>
      <c r="K4" s="45" t="s">
        <v>16</v>
      </c>
      <c r="L4" s="45" t="s">
        <v>17</v>
      </c>
      <c r="M4" s="45" t="s">
        <v>18</v>
      </c>
      <c r="N4" s="45" t="s">
        <v>19</v>
      </c>
      <c r="O4" s="45" t="s">
        <v>20</v>
      </c>
      <c r="P4" s="45" t="s">
        <v>21</v>
      </c>
      <c r="Q4" s="45" t="s">
        <v>22</v>
      </c>
    </row>
    <row r="5" spans="1:17" ht="24.95" customHeight="1">
      <c r="A5" s="46"/>
      <c r="B5" s="46"/>
      <c r="C5" s="46"/>
      <c r="D5" s="8" t="s">
        <v>23</v>
      </c>
      <c r="E5" s="8" t="s">
        <v>24</v>
      </c>
      <c r="F5" s="7" t="s">
        <v>25</v>
      </c>
      <c r="G5" s="7" t="s">
        <v>26</v>
      </c>
      <c r="H5" s="46"/>
      <c r="I5" s="45"/>
      <c r="J5" s="45"/>
      <c r="K5" s="45"/>
      <c r="L5" s="45"/>
      <c r="M5" s="45"/>
      <c r="N5" s="45"/>
      <c r="O5" s="45"/>
      <c r="P5" s="45"/>
      <c r="Q5" s="45"/>
    </row>
    <row r="6" spans="1:17" s="2" customFormat="1" ht="24" customHeight="1">
      <c r="A6" s="59">
        <v>1</v>
      </c>
      <c r="B6" s="59"/>
      <c r="C6" s="62" t="s">
        <v>27</v>
      </c>
      <c r="D6" s="71">
        <v>2390</v>
      </c>
      <c r="E6" s="71">
        <v>2340</v>
      </c>
      <c r="F6" s="62" t="s">
        <v>28</v>
      </c>
      <c r="G6" s="62" t="s">
        <v>29</v>
      </c>
      <c r="H6" s="62" t="s">
        <v>30</v>
      </c>
      <c r="I6" s="9">
        <v>1</v>
      </c>
      <c r="J6" s="29">
        <f t="shared" ref="J6:J10" si="0">D6*E6/1000000</f>
        <v>5.5926</v>
      </c>
      <c r="K6" s="9">
        <v>700</v>
      </c>
      <c r="L6" s="9">
        <v>1</v>
      </c>
      <c r="M6" s="9">
        <v>980</v>
      </c>
      <c r="N6" s="9">
        <f t="shared" ref="N6:N19" si="1">L6*M6</f>
        <v>980</v>
      </c>
      <c r="O6" s="9">
        <v>0.65</v>
      </c>
      <c r="P6" s="30">
        <f>(J6*K6+N6)*O6*I6</f>
        <v>3181.6329999999998</v>
      </c>
      <c r="Q6" s="9"/>
    </row>
    <row r="7" spans="1:17" s="2" customFormat="1" ht="24" customHeight="1">
      <c r="A7" s="59"/>
      <c r="B7" s="59"/>
      <c r="C7" s="64"/>
      <c r="D7" s="72"/>
      <c r="E7" s="72"/>
      <c r="F7" s="64"/>
      <c r="G7" s="64"/>
      <c r="H7" s="64"/>
      <c r="I7" s="9">
        <v>1</v>
      </c>
      <c r="J7" s="29"/>
      <c r="K7" s="9"/>
      <c r="L7" s="9">
        <v>1</v>
      </c>
      <c r="M7" s="9">
        <v>950</v>
      </c>
      <c r="N7" s="9">
        <f t="shared" si="1"/>
        <v>950</v>
      </c>
      <c r="O7" s="9">
        <v>0.65</v>
      </c>
      <c r="P7" s="30">
        <f t="shared" ref="P7:P46" si="2">(J7*K7+N7)*O7*I7</f>
        <v>617.5</v>
      </c>
      <c r="Q7" s="9"/>
    </row>
    <row r="8" spans="1:17" s="2" customFormat="1" ht="24" customHeight="1">
      <c r="A8" s="59">
        <v>2</v>
      </c>
      <c r="B8" s="59"/>
      <c r="C8" s="9" t="s">
        <v>31</v>
      </c>
      <c r="D8" s="13">
        <v>2390</v>
      </c>
      <c r="E8" s="13">
        <v>2390</v>
      </c>
      <c r="F8" s="59" t="s">
        <v>32</v>
      </c>
      <c r="G8" s="59"/>
      <c r="H8" s="9" t="s">
        <v>30</v>
      </c>
      <c r="I8" s="9">
        <v>1</v>
      </c>
      <c r="J8" s="29">
        <f t="shared" si="0"/>
        <v>5.7121000000000004</v>
      </c>
      <c r="K8" s="9">
        <v>900</v>
      </c>
      <c r="L8" s="9"/>
      <c r="M8" s="9"/>
      <c r="N8" s="9">
        <f t="shared" si="1"/>
        <v>0</v>
      </c>
      <c r="O8" s="9">
        <v>0.65</v>
      </c>
      <c r="P8" s="30">
        <f t="shared" si="2"/>
        <v>3341.5785000000005</v>
      </c>
      <c r="Q8" s="9"/>
    </row>
    <row r="9" spans="1:17" s="2" customFormat="1" ht="24" customHeight="1">
      <c r="A9" s="59"/>
      <c r="B9" s="59"/>
      <c r="C9" s="9" t="s">
        <v>33</v>
      </c>
      <c r="D9" s="13">
        <f>D8</f>
        <v>2390</v>
      </c>
      <c r="E9" s="13">
        <f>E8</f>
        <v>2390</v>
      </c>
      <c r="F9" s="59"/>
      <c r="G9" s="59"/>
      <c r="H9" s="9" t="s">
        <v>30</v>
      </c>
      <c r="I9" s="9">
        <v>1</v>
      </c>
      <c r="J9" s="29">
        <f>(D9+E9*2)/1000</f>
        <v>7.17</v>
      </c>
      <c r="K9" s="9">
        <v>100</v>
      </c>
      <c r="L9" s="9"/>
      <c r="M9" s="9"/>
      <c r="N9" s="9">
        <f t="shared" si="1"/>
        <v>0</v>
      </c>
      <c r="O9" s="9">
        <v>0.65</v>
      </c>
      <c r="P9" s="30">
        <f t="shared" si="2"/>
        <v>466.05</v>
      </c>
      <c r="Q9" s="9"/>
    </row>
    <row r="10" spans="1:17" s="2" customFormat="1" ht="24" customHeight="1">
      <c r="A10" s="62">
        <v>3</v>
      </c>
      <c r="B10" s="62"/>
      <c r="C10" s="9" t="s">
        <v>34</v>
      </c>
      <c r="D10" s="13">
        <v>890</v>
      </c>
      <c r="E10" s="13">
        <v>2390</v>
      </c>
      <c r="F10" s="9" t="s">
        <v>28</v>
      </c>
      <c r="G10" s="9" t="s">
        <v>29</v>
      </c>
      <c r="H10" s="9" t="s">
        <v>30</v>
      </c>
      <c r="I10" s="9">
        <v>1</v>
      </c>
      <c r="J10" s="29">
        <f t="shared" si="0"/>
        <v>2.1271</v>
      </c>
      <c r="K10" s="9">
        <v>850</v>
      </c>
      <c r="L10" s="9">
        <f>0.89*1.3</f>
        <v>1.157</v>
      </c>
      <c r="M10" s="9">
        <v>980</v>
      </c>
      <c r="N10" s="9">
        <f t="shared" si="1"/>
        <v>1133.8600000000001</v>
      </c>
      <c r="O10" s="9">
        <v>0.65</v>
      </c>
      <c r="P10" s="30">
        <f t="shared" si="2"/>
        <v>1912.2317500000004</v>
      </c>
      <c r="Q10" s="9"/>
    </row>
    <row r="11" spans="1:17" s="2" customFormat="1" ht="24" customHeight="1">
      <c r="A11" s="63"/>
      <c r="B11" s="63"/>
      <c r="C11" s="9" t="s">
        <v>35</v>
      </c>
      <c r="D11" s="13">
        <v>890</v>
      </c>
      <c r="E11" s="13">
        <v>500</v>
      </c>
      <c r="F11" s="15"/>
      <c r="G11" s="9"/>
      <c r="H11" s="9"/>
      <c r="I11" s="9">
        <v>1</v>
      </c>
      <c r="J11" s="29">
        <v>1</v>
      </c>
      <c r="K11" s="9">
        <v>780</v>
      </c>
      <c r="L11" s="9"/>
      <c r="M11" s="9"/>
      <c r="N11" s="9">
        <f t="shared" si="1"/>
        <v>0</v>
      </c>
      <c r="O11" s="9">
        <v>1</v>
      </c>
      <c r="P11" s="30">
        <f t="shared" si="2"/>
        <v>780</v>
      </c>
      <c r="Q11" s="9" t="s">
        <v>36</v>
      </c>
    </row>
    <row r="12" spans="1:17" s="2" customFormat="1" ht="24" customHeight="1">
      <c r="A12" s="63"/>
      <c r="B12" s="63"/>
      <c r="C12" s="9" t="s">
        <v>37</v>
      </c>
      <c r="D12" s="13">
        <v>890</v>
      </c>
      <c r="E12" s="13">
        <v>1300</v>
      </c>
      <c r="F12" s="15"/>
      <c r="G12" s="9"/>
      <c r="H12" s="9"/>
      <c r="I12" s="9">
        <v>1</v>
      </c>
      <c r="J12" s="29">
        <f t="shared" ref="J12:J16" si="3">D12*E12/1000000</f>
        <v>1.157</v>
      </c>
      <c r="K12" s="9">
        <v>780</v>
      </c>
      <c r="L12" s="9"/>
      <c r="M12" s="9"/>
      <c r="N12" s="9">
        <f t="shared" si="1"/>
        <v>0</v>
      </c>
      <c r="O12" s="9">
        <v>1</v>
      </c>
      <c r="P12" s="30">
        <f t="shared" si="2"/>
        <v>902.46</v>
      </c>
      <c r="Q12" s="9"/>
    </row>
    <row r="13" spans="1:17" s="2" customFormat="1" ht="24" customHeight="1">
      <c r="A13" s="64"/>
      <c r="B13" s="64"/>
      <c r="C13" s="9" t="s">
        <v>38</v>
      </c>
      <c r="D13" s="13">
        <v>890</v>
      </c>
      <c r="E13" s="13">
        <v>590</v>
      </c>
      <c r="F13" s="15"/>
      <c r="G13" s="9"/>
      <c r="H13" s="9"/>
      <c r="I13" s="9">
        <v>1</v>
      </c>
      <c r="J13" s="29">
        <v>1</v>
      </c>
      <c r="K13" s="9">
        <v>780</v>
      </c>
      <c r="L13" s="9"/>
      <c r="M13" s="9"/>
      <c r="N13" s="9">
        <f t="shared" si="1"/>
        <v>0</v>
      </c>
      <c r="O13" s="9">
        <v>1</v>
      </c>
      <c r="P13" s="30">
        <f t="shared" si="2"/>
        <v>780</v>
      </c>
      <c r="Q13" s="9" t="s">
        <v>36</v>
      </c>
    </row>
    <row r="14" spans="1:17" s="2" customFormat="1" ht="24" customHeight="1">
      <c r="A14" s="62">
        <v>4</v>
      </c>
      <c r="B14" s="62"/>
      <c r="C14" s="9" t="s">
        <v>39</v>
      </c>
      <c r="D14" s="13">
        <v>2190</v>
      </c>
      <c r="E14" s="13">
        <v>2390</v>
      </c>
      <c r="F14" s="62" t="s">
        <v>40</v>
      </c>
      <c r="G14" s="62" t="s">
        <v>40</v>
      </c>
      <c r="H14" s="9" t="s">
        <v>30</v>
      </c>
      <c r="I14" s="9">
        <v>1</v>
      </c>
      <c r="J14" s="29">
        <f t="shared" si="3"/>
        <v>5.2340999999999998</v>
      </c>
      <c r="K14" s="9">
        <v>860</v>
      </c>
      <c r="L14" s="9"/>
      <c r="M14" s="9"/>
      <c r="N14" s="9">
        <f t="shared" si="1"/>
        <v>0</v>
      </c>
      <c r="O14" s="9">
        <v>0.65</v>
      </c>
      <c r="P14" s="30">
        <f t="shared" si="2"/>
        <v>2925.8619000000003</v>
      </c>
      <c r="Q14" s="9"/>
    </row>
    <row r="15" spans="1:17" s="2" customFormat="1" ht="24" customHeight="1">
      <c r="A15" s="64"/>
      <c r="B15" s="64"/>
      <c r="C15" s="9" t="s">
        <v>33</v>
      </c>
      <c r="D15" s="13">
        <v>2190</v>
      </c>
      <c r="E15" s="13">
        <v>2390</v>
      </c>
      <c r="F15" s="64"/>
      <c r="G15" s="64"/>
      <c r="H15" s="9" t="s">
        <v>30</v>
      </c>
      <c r="I15" s="9">
        <v>1</v>
      </c>
      <c r="J15" s="29">
        <f>(D15+E15*2)/1000</f>
        <v>6.97</v>
      </c>
      <c r="K15" s="9">
        <v>100</v>
      </c>
      <c r="L15" s="9"/>
      <c r="M15" s="9"/>
      <c r="N15" s="9">
        <f t="shared" si="1"/>
        <v>0</v>
      </c>
      <c r="O15" s="9">
        <v>0.65</v>
      </c>
      <c r="P15" s="30">
        <f t="shared" si="2"/>
        <v>453.05</v>
      </c>
      <c r="Q15" s="9"/>
    </row>
    <row r="16" spans="1:17" s="2" customFormat="1" ht="24" customHeight="1">
      <c r="A16" s="62">
        <v>5</v>
      </c>
      <c r="B16" s="62"/>
      <c r="C16" s="9" t="s">
        <v>41</v>
      </c>
      <c r="D16" s="13">
        <v>3190</v>
      </c>
      <c r="E16" s="13">
        <v>2390</v>
      </c>
      <c r="F16" s="62" t="s">
        <v>42</v>
      </c>
      <c r="G16" s="62" t="s">
        <v>29</v>
      </c>
      <c r="H16" s="9" t="s">
        <v>30</v>
      </c>
      <c r="I16" s="9">
        <v>1</v>
      </c>
      <c r="J16" s="29">
        <f t="shared" si="3"/>
        <v>7.6241000000000003</v>
      </c>
      <c r="K16" s="9">
        <v>1180</v>
      </c>
      <c r="L16" s="9"/>
      <c r="M16" s="9"/>
      <c r="N16" s="9">
        <f t="shared" si="1"/>
        <v>0</v>
      </c>
      <c r="O16" s="9">
        <v>0.65</v>
      </c>
      <c r="P16" s="30">
        <f t="shared" si="2"/>
        <v>5847.6847000000007</v>
      </c>
      <c r="Q16" s="9"/>
    </row>
    <row r="17" spans="1:17" s="2" customFormat="1" ht="24" customHeight="1">
      <c r="A17" s="63"/>
      <c r="B17" s="63"/>
      <c r="C17" s="9" t="s">
        <v>33</v>
      </c>
      <c r="D17" s="13">
        <v>3190</v>
      </c>
      <c r="E17" s="13">
        <v>2390</v>
      </c>
      <c r="F17" s="64"/>
      <c r="G17" s="64"/>
      <c r="H17" s="9" t="s">
        <v>30</v>
      </c>
      <c r="I17" s="9">
        <v>1</v>
      </c>
      <c r="J17" s="29">
        <f>(D17+E17*2)/1000</f>
        <v>7.97</v>
      </c>
      <c r="K17" s="9">
        <v>100</v>
      </c>
      <c r="L17" s="9"/>
      <c r="M17" s="9"/>
      <c r="N17" s="9">
        <f t="shared" si="1"/>
        <v>0</v>
      </c>
      <c r="O17" s="9">
        <v>0.65</v>
      </c>
      <c r="P17" s="30">
        <f t="shared" si="2"/>
        <v>518.05000000000007</v>
      </c>
      <c r="Q17" s="9"/>
    </row>
    <row r="18" spans="1:17" s="2" customFormat="1" ht="24" customHeight="1">
      <c r="A18" s="9">
        <v>6</v>
      </c>
      <c r="B18" s="9"/>
      <c r="C18" s="9" t="s">
        <v>43</v>
      </c>
      <c r="D18" s="13">
        <v>1290</v>
      </c>
      <c r="E18" s="13">
        <v>1790</v>
      </c>
      <c r="F18" s="9" t="s">
        <v>44</v>
      </c>
      <c r="G18" s="9" t="s">
        <v>44</v>
      </c>
      <c r="H18" s="9" t="s">
        <v>30</v>
      </c>
      <c r="I18" s="9">
        <v>1</v>
      </c>
      <c r="J18" s="29">
        <f>D18*E18/1000000</f>
        <v>2.3090999999999999</v>
      </c>
      <c r="K18" s="9">
        <v>435</v>
      </c>
      <c r="L18" s="9">
        <v>2</v>
      </c>
      <c r="M18" s="9">
        <v>450</v>
      </c>
      <c r="N18" s="9">
        <f t="shared" si="1"/>
        <v>900</v>
      </c>
      <c r="O18" s="9">
        <v>0.65</v>
      </c>
      <c r="P18" s="30">
        <f t="shared" si="2"/>
        <v>1237.898025</v>
      </c>
      <c r="Q18" s="9"/>
    </row>
    <row r="19" spans="1:17" s="2" customFormat="1" ht="24" customHeight="1">
      <c r="A19" s="9">
        <v>7</v>
      </c>
      <c r="B19" s="9"/>
      <c r="C19" s="9" t="s">
        <v>45</v>
      </c>
      <c r="D19" s="13">
        <v>1390</v>
      </c>
      <c r="E19" s="13">
        <v>1790</v>
      </c>
      <c r="F19" s="15" t="s">
        <v>40</v>
      </c>
      <c r="G19" s="9" t="s">
        <v>29</v>
      </c>
      <c r="H19" s="9" t="s">
        <v>30</v>
      </c>
      <c r="I19" s="9">
        <v>1</v>
      </c>
      <c r="J19" s="29">
        <f t="shared" ref="J19:J22" si="4">D19*E19/1000000</f>
        <v>2.4881000000000002</v>
      </c>
      <c r="K19" s="9">
        <v>990</v>
      </c>
      <c r="L19" s="9"/>
      <c r="M19" s="9"/>
      <c r="N19" s="9">
        <f t="shared" si="1"/>
        <v>0</v>
      </c>
      <c r="O19" s="9">
        <v>0.65</v>
      </c>
      <c r="P19" s="30">
        <f t="shared" si="2"/>
        <v>1601.0923500000001</v>
      </c>
      <c r="Q19" s="9"/>
    </row>
    <row r="20" spans="1:17" s="2" customFormat="1" ht="24" customHeight="1">
      <c r="A20" s="62">
        <v>8</v>
      </c>
      <c r="B20" s="62"/>
      <c r="C20" s="9" t="s">
        <v>46</v>
      </c>
      <c r="D20" s="13">
        <v>2990</v>
      </c>
      <c r="E20" s="13">
        <v>2590</v>
      </c>
      <c r="F20" s="62" t="s">
        <v>47</v>
      </c>
      <c r="G20" s="62" t="s">
        <v>29</v>
      </c>
      <c r="H20" s="9" t="s">
        <v>30</v>
      </c>
      <c r="I20" s="9">
        <v>1</v>
      </c>
      <c r="J20" s="29">
        <f t="shared" si="4"/>
        <v>7.7441000000000004</v>
      </c>
      <c r="K20" s="9">
        <v>1060</v>
      </c>
      <c r="L20" s="9"/>
      <c r="M20" s="9"/>
      <c r="N20" s="9">
        <f t="shared" ref="N20:N38" si="5">L20*M20</f>
        <v>0</v>
      </c>
      <c r="O20" s="9">
        <v>0.65</v>
      </c>
      <c r="P20" s="30">
        <f t="shared" si="2"/>
        <v>5335.6849000000011</v>
      </c>
      <c r="Q20" s="9"/>
    </row>
    <row r="21" spans="1:17" s="2" customFormat="1" ht="24" customHeight="1">
      <c r="A21" s="64"/>
      <c r="B21" s="64"/>
      <c r="C21" s="9" t="s">
        <v>33</v>
      </c>
      <c r="D21" s="13">
        <v>2990</v>
      </c>
      <c r="E21" s="13">
        <v>2590</v>
      </c>
      <c r="F21" s="64"/>
      <c r="G21" s="64"/>
      <c r="H21" s="9" t="s">
        <v>30</v>
      </c>
      <c r="I21" s="9">
        <v>1</v>
      </c>
      <c r="J21" s="29">
        <f>(D21+E21*2)/1000</f>
        <v>8.17</v>
      </c>
      <c r="K21" s="9">
        <v>100</v>
      </c>
      <c r="L21" s="29"/>
      <c r="M21" s="9"/>
      <c r="N21" s="30">
        <f t="shared" si="5"/>
        <v>0</v>
      </c>
      <c r="O21" s="9">
        <v>0.65</v>
      </c>
      <c r="P21" s="30">
        <f t="shared" si="2"/>
        <v>531.05000000000007</v>
      </c>
      <c r="Q21" s="9"/>
    </row>
    <row r="22" spans="1:17" s="2" customFormat="1" ht="24" customHeight="1">
      <c r="A22" s="62">
        <v>9</v>
      </c>
      <c r="B22" s="62"/>
      <c r="C22" s="9" t="s">
        <v>48</v>
      </c>
      <c r="D22" s="13">
        <v>845</v>
      </c>
      <c r="E22" s="13">
        <v>2390</v>
      </c>
      <c r="F22" s="62" t="s">
        <v>49</v>
      </c>
      <c r="G22" s="62" t="s">
        <v>29</v>
      </c>
      <c r="H22" s="9" t="s">
        <v>30</v>
      </c>
      <c r="I22" s="9">
        <v>1</v>
      </c>
      <c r="J22" s="29">
        <f t="shared" si="4"/>
        <v>2.0195500000000002</v>
      </c>
      <c r="K22" s="9">
        <v>1500</v>
      </c>
      <c r="L22" s="9"/>
      <c r="M22" s="9"/>
      <c r="N22" s="30">
        <f t="shared" si="5"/>
        <v>0</v>
      </c>
      <c r="O22" s="9">
        <v>0.65</v>
      </c>
      <c r="P22" s="30">
        <f t="shared" si="2"/>
        <v>1969.0612500000002</v>
      </c>
      <c r="Q22" s="9"/>
    </row>
    <row r="23" spans="1:17" s="2" customFormat="1" ht="24" customHeight="1">
      <c r="A23" s="64"/>
      <c r="B23" s="64"/>
      <c r="C23" s="9" t="s">
        <v>50</v>
      </c>
      <c r="D23" s="13">
        <v>645</v>
      </c>
      <c r="E23" s="13">
        <v>1290</v>
      </c>
      <c r="F23" s="64"/>
      <c r="G23" s="64"/>
      <c r="H23" s="9" t="s">
        <v>30</v>
      </c>
      <c r="I23" s="9">
        <v>1</v>
      </c>
      <c r="J23" s="29">
        <v>1</v>
      </c>
      <c r="K23" s="9">
        <v>880</v>
      </c>
      <c r="L23" s="9"/>
      <c r="M23" s="9"/>
      <c r="N23" s="30">
        <f t="shared" si="5"/>
        <v>0</v>
      </c>
      <c r="O23" s="9">
        <v>1</v>
      </c>
      <c r="P23" s="30">
        <f t="shared" si="2"/>
        <v>880</v>
      </c>
      <c r="Q23" s="9" t="s">
        <v>36</v>
      </c>
    </row>
    <row r="24" spans="1:17" s="2" customFormat="1" ht="24" customHeight="1">
      <c r="A24" s="62">
        <v>10</v>
      </c>
      <c r="B24" s="62"/>
      <c r="C24" s="9" t="s">
        <v>51</v>
      </c>
      <c r="D24" s="13">
        <v>1790</v>
      </c>
      <c r="E24" s="13">
        <v>2190</v>
      </c>
      <c r="F24" s="50" t="s">
        <v>52</v>
      </c>
      <c r="G24" s="51"/>
      <c r="H24" s="9" t="s">
        <v>30</v>
      </c>
      <c r="I24" s="9">
        <v>1</v>
      </c>
      <c r="J24" s="29">
        <f t="shared" ref="J24:J26" si="6">D24*E24/1000000</f>
        <v>3.9201000000000001</v>
      </c>
      <c r="K24" s="9">
        <v>480</v>
      </c>
      <c r="L24" s="9"/>
      <c r="M24" s="9"/>
      <c r="N24" s="30">
        <f t="shared" si="5"/>
        <v>0</v>
      </c>
      <c r="O24" s="9">
        <v>0.65</v>
      </c>
      <c r="P24" s="30">
        <f t="shared" si="2"/>
        <v>1223.0712000000001</v>
      </c>
      <c r="Q24" s="9"/>
    </row>
    <row r="25" spans="1:17" s="2" customFormat="1" ht="24" customHeight="1">
      <c r="A25" s="64"/>
      <c r="B25" s="64"/>
      <c r="C25" s="9" t="s">
        <v>33</v>
      </c>
      <c r="D25" s="13">
        <v>1790</v>
      </c>
      <c r="E25" s="13">
        <v>2190</v>
      </c>
      <c r="F25" s="73"/>
      <c r="G25" s="74"/>
      <c r="H25" s="9" t="s">
        <v>30</v>
      </c>
      <c r="I25" s="9">
        <v>1</v>
      </c>
      <c r="J25" s="29">
        <f>(D25+E25*2)/1000</f>
        <v>6.17</v>
      </c>
      <c r="K25" s="9">
        <v>100</v>
      </c>
      <c r="L25" s="9"/>
      <c r="M25" s="9"/>
      <c r="N25" s="9">
        <f t="shared" si="5"/>
        <v>0</v>
      </c>
      <c r="O25" s="9">
        <v>0.65</v>
      </c>
      <c r="P25" s="30">
        <f t="shared" si="2"/>
        <v>401.05</v>
      </c>
      <c r="Q25" s="9"/>
    </row>
    <row r="26" spans="1:17" s="2" customFormat="1" ht="24" customHeight="1">
      <c r="A26" s="62">
        <v>11</v>
      </c>
      <c r="B26" s="62"/>
      <c r="C26" s="9" t="s">
        <v>53</v>
      </c>
      <c r="D26" s="13">
        <v>3190</v>
      </c>
      <c r="E26" s="13">
        <v>2190</v>
      </c>
      <c r="F26" s="50" t="s">
        <v>54</v>
      </c>
      <c r="G26" s="51"/>
      <c r="H26" s="9" t="s">
        <v>30</v>
      </c>
      <c r="I26" s="9">
        <v>1</v>
      </c>
      <c r="J26" s="29">
        <f t="shared" si="6"/>
        <v>6.9861000000000004</v>
      </c>
      <c r="K26" s="9">
        <v>900</v>
      </c>
      <c r="L26" s="9"/>
      <c r="M26" s="9"/>
      <c r="N26" s="9">
        <f t="shared" si="5"/>
        <v>0</v>
      </c>
      <c r="O26" s="9">
        <v>0.65</v>
      </c>
      <c r="P26" s="30">
        <f t="shared" si="2"/>
        <v>4086.8685000000005</v>
      </c>
      <c r="Q26" s="9"/>
    </row>
    <row r="27" spans="1:17" s="2" customFormat="1" ht="24" customHeight="1">
      <c r="A27" s="63"/>
      <c r="B27" s="63"/>
      <c r="C27" s="9" t="s">
        <v>55</v>
      </c>
      <c r="D27" s="13">
        <v>3190</v>
      </c>
      <c r="E27" s="13">
        <v>2790</v>
      </c>
      <c r="F27" s="75"/>
      <c r="G27" s="76"/>
      <c r="H27" s="9" t="s">
        <v>30</v>
      </c>
      <c r="I27" s="9">
        <v>1</v>
      </c>
      <c r="J27" s="29">
        <f>(D27+E27*2)/1000</f>
        <v>8.77</v>
      </c>
      <c r="K27" s="9">
        <v>40</v>
      </c>
      <c r="L27" s="9"/>
      <c r="M27" s="9"/>
      <c r="N27" s="9">
        <f t="shared" si="5"/>
        <v>0</v>
      </c>
      <c r="O27" s="9">
        <v>0.65</v>
      </c>
      <c r="P27" s="30">
        <f t="shared" si="2"/>
        <v>228.01999999999998</v>
      </c>
      <c r="Q27" s="9"/>
    </row>
    <row r="28" spans="1:17" s="2" customFormat="1" ht="24" customHeight="1">
      <c r="A28" s="63"/>
      <c r="B28" s="63"/>
      <c r="C28" s="9" t="s">
        <v>56</v>
      </c>
      <c r="D28" s="13">
        <v>3190</v>
      </c>
      <c r="E28" s="13">
        <v>2190</v>
      </c>
      <c r="F28" s="75"/>
      <c r="G28" s="76"/>
      <c r="H28" s="9"/>
      <c r="I28" s="9">
        <v>1</v>
      </c>
      <c r="J28" s="29">
        <f>D28*E28/1000000</f>
        <v>6.9861000000000004</v>
      </c>
      <c r="K28" s="9">
        <v>300</v>
      </c>
      <c r="L28" s="9"/>
      <c r="M28" s="9"/>
      <c r="N28" s="9">
        <f t="shared" si="5"/>
        <v>0</v>
      </c>
      <c r="O28" s="9">
        <v>1</v>
      </c>
      <c r="P28" s="30">
        <f t="shared" si="2"/>
        <v>2095.83</v>
      </c>
      <c r="Q28" s="9"/>
    </row>
    <row r="29" spans="1:17" s="3" customFormat="1" ht="30" customHeight="1">
      <c r="A29" s="63"/>
      <c r="B29" s="63"/>
      <c r="C29" s="16" t="s">
        <v>57</v>
      </c>
      <c r="D29" s="17">
        <v>3190</v>
      </c>
      <c r="E29" s="17">
        <v>600</v>
      </c>
      <c r="F29" s="75"/>
      <c r="G29" s="76"/>
      <c r="H29" s="16"/>
      <c r="I29" s="31">
        <v>1</v>
      </c>
      <c r="J29" s="29">
        <f>D29*E29/1000000</f>
        <v>1.9139999999999999</v>
      </c>
      <c r="K29" s="31">
        <v>850</v>
      </c>
      <c r="L29" s="31">
        <v>4</v>
      </c>
      <c r="M29" s="31">
        <v>1180</v>
      </c>
      <c r="N29" s="9">
        <f t="shared" si="5"/>
        <v>4720</v>
      </c>
      <c r="O29" s="31">
        <v>0.65</v>
      </c>
      <c r="P29" s="30">
        <f t="shared" si="2"/>
        <v>4125.4849999999997</v>
      </c>
      <c r="Q29" s="31"/>
    </row>
    <row r="30" spans="1:17" s="3" customFormat="1" ht="30" customHeight="1">
      <c r="A30" s="63"/>
      <c r="B30" s="63"/>
      <c r="C30" s="16" t="s">
        <v>58</v>
      </c>
      <c r="D30" s="17"/>
      <c r="E30" s="17"/>
      <c r="F30" s="75"/>
      <c r="G30" s="76"/>
      <c r="H30" s="16"/>
      <c r="I30" s="31">
        <v>1</v>
      </c>
      <c r="J30" s="32">
        <v>1</v>
      </c>
      <c r="K30" s="31">
        <v>150</v>
      </c>
      <c r="L30" s="31"/>
      <c r="M30" s="31"/>
      <c r="N30" s="9">
        <f t="shared" si="5"/>
        <v>0</v>
      </c>
      <c r="O30" s="31">
        <v>1</v>
      </c>
      <c r="P30" s="30">
        <f t="shared" si="2"/>
        <v>150</v>
      </c>
      <c r="Q30" s="31"/>
    </row>
    <row r="31" spans="1:17" s="2" customFormat="1" ht="24" customHeight="1">
      <c r="A31" s="64"/>
      <c r="B31" s="64"/>
      <c r="C31" s="9" t="s">
        <v>59</v>
      </c>
      <c r="D31" s="13"/>
      <c r="E31" s="13"/>
      <c r="F31" s="73"/>
      <c r="G31" s="74"/>
      <c r="H31" s="9"/>
      <c r="I31" s="9">
        <v>2</v>
      </c>
      <c r="J31" s="29">
        <v>1</v>
      </c>
      <c r="K31" s="9">
        <v>340</v>
      </c>
      <c r="L31" s="9"/>
      <c r="M31" s="9"/>
      <c r="N31" s="9">
        <f t="shared" si="5"/>
        <v>0</v>
      </c>
      <c r="O31" s="9">
        <v>1</v>
      </c>
      <c r="P31" s="30">
        <f t="shared" si="2"/>
        <v>680</v>
      </c>
      <c r="Q31" s="9"/>
    </row>
    <row r="32" spans="1:17" s="2" customFormat="1" ht="24" customHeight="1">
      <c r="A32" s="65">
        <v>12</v>
      </c>
      <c r="B32" s="65"/>
      <c r="C32" s="18" t="s">
        <v>60</v>
      </c>
      <c r="D32" s="19">
        <v>980</v>
      </c>
      <c r="E32" s="19">
        <v>2160</v>
      </c>
      <c r="F32" s="47"/>
      <c r="G32" s="47"/>
      <c r="H32" s="18" t="s">
        <v>61</v>
      </c>
      <c r="I32" s="18">
        <v>1</v>
      </c>
      <c r="J32" s="32">
        <f t="shared" ref="J32:J38" si="7">D32*E32/1000000</f>
        <v>2.1168</v>
      </c>
      <c r="K32" s="18">
        <v>2630</v>
      </c>
      <c r="L32" s="18"/>
      <c r="M32" s="18"/>
      <c r="N32" s="18">
        <f t="shared" si="5"/>
        <v>0</v>
      </c>
      <c r="O32" s="18">
        <v>0.7</v>
      </c>
      <c r="P32" s="30">
        <f t="shared" si="2"/>
        <v>3897.0288</v>
      </c>
      <c r="Q32" s="9"/>
    </row>
    <row r="33" spans="1:17" s="2" customFormat="1" ht="24" customHeight="1">
      <c r="A33" s="66"/>
      <c r="B33" s="66"/>
      <c r="C33" s="18" t="s">
        <v>62</v>
      </c>
      <c r="D33" s="19">
        <v>980</v>
      </c>
      <c r="E33" s="19">
        <v>2160</v>
      </c>
      <c r="F33" s="47"/>
      <c r="G33" s="47"/>
      <c r="H33" s="18"/>
      <c r="I33" s="18">
        <v>1</v>
      </c>
      <c r="J33" s="32">
        <f t="shared" si="7"/>
        <v>2.1168</v>
      </c>
      <c r="K33" s="18">
        <v>300</v>
      </c>
      <c r="L33" s="18"/>
      <c r="M33" s="18"/>
      <c r="N33" s="18">
        <f t="shared" si="5"/>
        <v>0</v>
      </c>
      <c r="O33" s="18">
        <v>1</v>
      </c>
      <c r="P33" s="30">
        <f t="shared" si="2"/>
        <v>635.04</v>
      </c>
      <c r="Q33" s="9"/>
    </row>
    <row r="34" spans="1:17" s="2" customFormat="1" ht="24" customHeight="1">
      <c r="A34" s="67"/>
      <c r="B34" s="67"/>
      <c r="C34" s="18" t="s">
        <v>63</v>
      </c>
      <c r="D34" s="19"/>
      <c r="E34" s="19"/>
      <c r="F34" s="47"/>
      <c r="G34" s="47"/>
      <c r="H34" s="18"/>
      <c r="I34" s="18">
        <v>1</v>
      </c>
      <c r="J34" s="32">
        <v>1</v>
      </c>
      <c r="K34" s="18">
        <v>260</v>
      </c>
      <c r="L34" s="18"/>
      <c r="M34" s="18"/>
      <c r="N34" s="18">
        <f t="shared" si="5"/>
        <v>0</v>
      </c>
      <c r="O34" s="18">
        <v>1</v>
      </c>
      <c r="P34" s="30">
        <f t="shared" si="2"/>
        <v>260</v>
      </c>
      <c r="Q34" s="9"/>
    </row>
    <row r="35" spans="1:17" s="4" customFormat="1" ht="24" customHeight="1">
      <c r="A35" s="68">
        <v>13</v>
      </c>
      <c r="B35" s="68"/>
      <c r="C35" s="18" t="s">
        <v>64</v>
      </c>
      <c r="D35" s="19">
        <v>1260</v>
      </c>
      <c r="E35" s="19">
        <v>2160</v>
      </c>
      <c r="F35" s="47"/>
      <c r="G35" s="47"/>
      <c r="H35" s="18" t="s">
        <v>65</v>
      </c>
      <c r="I35" s="18">
        <v>1</v>
      </c>
      <c r="J35" s="32">
        <v>2.8</v>
      </c>
      <c r="K35" s="18">
        <v>3760</v>
      </c>
      <c r="L35" s="18"/>
      <c r="M35" s="18"/>
      <c r="N35" s="18">
        <f t="shared" si="5"/>
        <v>0</v>
      </c>
      <c r="O35" s="18">
        <v>0.7</v>
      </c>
      <c r="P35" s="30">
        <f t="shared" si="2"/>
        <v>7369.5999999999995</v>
      </c>
      <c r="Q35" s="20"/>
    </row>
    <row r="36" spans="1:17" s="4" customFormat="1" ht="24" customHeight="1">
      <c r="A36" s="68"/>
      <c r="B36" s="68"/>
      <c r="C36" s="18" t="s">
        <v>66</v>
      </c>
      <c r="D36" s="19"/>
      <c r="E36" s="19"/>
      <c r="F36" s="47"/>
      <c r="G36" s="47"/>
      <c r="H36" s="18"/>
      <c r="I36" s="18">
        <v>1</v>
      </c>
      <c r="J36" s="32">
        <v>1</v>
      </c>
      <c r="K36" s="18">
        <v>850</v>
      </c>
      <c r="L36" s="18"/>
      <c r="M36" s="18"/>
      <c r="N36" s="18">
        <f t="shared" si="5"/>
        <v>0</v>
      </c>
      <c r="O36" s="18">
        <v>1</v>
      </c>
      <c r="P36" s="30">
        <f t="shared" si="2"/>
        <v>850</v>
      </c>
      <c r="Q36" s="20"/>
    </row>
    <row r="37" spans="1:17" s="4" customFormat="1" ht="24" customHeight="1">
      <c r="A37" s="20">
        <v>14</v>
      </c>
      <c r="B37" s="20"/>
      <c r="C37" s="20" t="s">
        <v>67</v>
      </c>
      <c r="D37" s="21">
        <v>890</v>
      </c>
      <c r="E37" s="21">
        <v>2390</v>
      </c>
      <c r="F37" s="9" t="s">
        <v>49</v>
      </c>
      <c r="G37" s="9" t="s">
        <v>44</v>
      </c>
      <c r="H37" s="9" t="s">
        <v>30</v>
      </c>
      <c r="I37" s="20">
        <v>1</v>
      </c>
      <c r="J37" s="32">
        <f t="shared" si="7"/>
        <v>2.1271</v>
      </c>
      <c r="K37" s="20">
        <v>1280</v>
      </c>
      <c r="L37" s="20"/>
      <c r="M37" s="20"/>
      <c r="N37" s="20">
        <f t="shared" si="5"/>
        <v>0</v>
      </c>
      <c r="O37" s="20">
        <v>0.65</v>
      </c>
      <c r="P37" s="30">
        <f t="shared" si="2"/>
        <v>1769.7472</v>
      </c>
      <c r="Q37" s="20"/>
    </row>
    <row r="38" spans="1:17" s="4" customFormat="1" ht="24" customHeight="1">
      <c r="A38" s="69">
        <v>15</v>
      </c>
      <c r="B38" s="69"/>
      <c r="C38" s="20" t="s">
        <v>68</v>
      </c>
      <c r="D38" s="21">
        <v>2590</v>
      </c>
      <c r="E38" s="21">
        <v>1790</v>
      </c>
      <c r="F38" s="9" t="s">
        <v>47</v>
      </c>
      <c r="G38" s="9" t="s">
        <v>44</v>
      </c>
      <c r="H38" s="9" t="s">
        <v>30</v>
      </c>
      <c r="I38" s="20">
        <v>1</v>
      </c>
      <c r="J38" s="32">
        <f t="shared" si="7"/>
        <v>4.6360999999999999</v>
      </c>
      <c r="K38" s="20">
        <v>620</v>
      </c>
      <c r="L38" s="20">
        <v>2</v>
      </c>
      <c r="M38" s="20">
        <v>720</v>
      </c>
      <c r="N38" s="20">
        <f t="shared" si="5"/>
        <v>1440</v>
      </c>
      <c r="O38" s="20">
        <v>0.65</v>
      </c>
      <c r="P38" s="30">
        <f t="shared" si="2"/>
        <v>2804.3482999999997</v>
      </c>
      <c r="Q38" s="20"/>
    </row>
    <row r="39" spans="1:17" s="4" customFormat="1" ht="24" customHeight="1">
      <c r="A39" s="70"/>
      <c r="B39" s="70"/>
      <c r="C39" s="23" t="s">
        <v>58</v>
      </c>
      <c r="D39" s="24"/>
      <c r="E39" s="24"/>
      <c r="F39" s="9"/>
      <c r="G39" s="9"/>
      <c r="H39" s="9"/>
      <c r="I39" s="23">
        <v>2</v>
      </c>
      <c r="J39" s="32">
        <v>1</v>
      </c>
      <c r="K39" s="23">
        <v>50</v>
      </c>
      <c r="L39" s="20"/>
      <c r="M39" s="20"/>
      <c r="N39" s="20">
        <v>0</v>
      </c>
      <c r="O39" s="20">
        <v>1</v>
      </c>
      <c r="P39" s="30">
        <f t="shared" si="2"/>
        <v>100</v>
      </c>
      <c r="Q39" s="20"/>
    </row>
    <row r="40" spans="1:17" s="4" customFormat="1" ht="24" customHeight="1">
      <c r="A40" s="11">
        <v>16</v>
      </c>
      <c r="B40" s="11"/>
      <c r="C40" s="11" t="s">
        <v>69</v>
      </c>
      <c r="D40" s="12">
        <v>1640</v>
      </c>
      <c r="E40" s="12">
        <v>1790</v>
      </c>
      <c r="F40" s="9" t="s">
        <v>42</v>
      </c>
      <c r="G40" s="9" t="s">
        <v>29</v>
      </c>
      <c r="H40" s="9" t="s">
        <v>30</v>
      </c>
      <c r="I40" s="11">
        <v>1</v>
      </c>
      <c r="J40" s="32">
        <f t="shared" ref="J40:J46" si="8">D40*E40/1000000</f>
        <v>2.9356</v>
      </c>
      <c r="K40" s="11">
        <v>690</v>
      </c>
      <c r="L40" s="20">
        <v>1</v>
      </c>
      <c r="M40" s="20">
        <v>1300</v>
      </c>
      <c r="N40" s="9">
        <f t="shared" ref="N40:N46" si="9">L40*M40</f>
        <v>1300</v>
      </c>
      <c r="O40" s="9">
        <v>0.65</v>
      </c>
      <c r="P40" s="30">
        <f t="shared" si="2"/>
        <v>2161.6166000000003</v>
      </c>
      <c r="Q40" s="20"/>
    </row>
    <row r="41" spans="1:17" s="4" customFormat="1" ht="24" customHeight="1">
      <c r="A41" s="63">
        <v>17</v>
      </c>
      <c r="B41" s="63"/>
      <c r="C41" s="11" t="s">
        <v>70</v>
      </c>
      <c r="D41" s="12">
        <v>1640</v>
      </c>
      <c r="E41" s="12">
        <v>1790</v>
      </c>
      <c r="F41" s="9" t="s">
        <v>32</v>
      </c>
      <c r="G41" s="9" t="s">
        <v>29</v>
      </c>
      <c r="H41" s="9" t="s">
        <v>30</v>
      </c>
      <c r="I41" s="11">
        <v>1</v>
      </c>
      <c r="J41" s="32">
        <f t="shared" si="8"/>
        <v>2.9356</v>
      </c>
      <c r="K41" s="11">
        <v>550</v>
      </c>
      <c r="L41" s="20">
        <v>1</v>
      </c>
      <c r="M41" s="20">
        <v>590</v>
      </c>
      <c r="N41" s="9">
        <f t="shared" si="9"/>
        <v>590</v>
      </c>
      <c r="O41" s="9">
        <v>0.65</v>
      </c>
      <c r="P41" s="30">
        <f t="shared" si="2"/>
        <v>1432.9770000000001</v>
      </c>
      <c r="Q41" s="20"/>
    </row>
    <row r="42" spans="1:17" s="4" customFormat="1" ht="24" customHeight="1">
      <c r="A42" s="64"/>
      <c r="B42" s="64"/>
      <c r="C42" s="11" t="s">
        <v>71</v>
      </c>
      <c r="D42" s="12"/>
      <c r="E42" s="12"/>
      <c r="F42" s="9"/>
      <c r="G42" s="9"/>
      <c r="H42" s="11"/>
      <c r="I42" s="11">
        <v>1</v>
      </c>
      <c r="J42" s="29">
        <v>1</v>
      </c>
      <c r="K42" s="11">
        <v>260</v>
      </c>
      <c r="L42" s="20"/>
      <c r="M42" s="20"/>
      <c r="N42" s="9">
        <f t="shared" si="9"/>
        <v>0</v>
      </c>
      <c r="O42" s="9">
        <v>1</v>
      </c>
      <c r="P42" s="30">
        <f t="shared" si="2"/>
        <v>260</v>
      </c>
      <c r="Q42" s="20"/>
    </row>
    <row r="43" spans="1:17" s="4" customFormat="1" ht="24" customHeight="1">
      <c r="A43" s="63">
        <v>18</v>
      </c>
      <c r="B43" s="63"/>
      <c r="C43" s="11" t="s">
        <v>72</v>
      </c>
      <c r="D43" s="25">
        <v>750</v>
      </c>
      <c r="E43" s="25">
        <v>2150</v>
      </c>
      <c r="F43" s="48" t="s">
        <v>28</v>
      </c>
      <c r="G43" s="49"/>
      <c r="H43" s="25" t="s">
        <v>73</v>
      </c>
      <c r="I43" s="25">
        <v>1</v>
      </c>
      <c r="J43" s="32">
        <f t="shared" si="8"/>
        <v>1.6125</v>
      </c>
      <c r="K43" s="11">
        <v>530</v>
      </c>
      <c r="L43" s="20"/>
      <c r="M43" s="20"/>
      <c r="N43" s="9">
        <f t="shared" si="9"/>
        <v>0</v>
      </c>
      <c r="O43" s="9">
        <v>0.65</v>
      </c>
      <c r="P43" s="30">
        <f t="shared" si="2"/>
        <v>555.50625000000002</v>
      </c>
      <c r="Q43" s="20"/>
    </row>
    <row r="44" spans="1:17" s="4" customFormat="1" ht="33" customHeight="1">
      <c r="A44" s="64"/>
      <c r="B44" s="64"/>
      <c r="C44" s="25" t="s">
        <v>73</v>
      </c>
      <c r="D44" s="25">
        <v>750</v>
      </c>
      <c r="E44" s="25">
        <v>2150</v>
      </c>
      <c r="F44" s="9" t="s">
        <v>74</v>
      </c>
      <c r="G44" s="9" t="s">
        <v>74</v>
      </c>
      <c r="H44" s="11"/>
      <c r="I44" s="25">
        <v>1</v>
      </c>
      <c r="J44" s="32">
        <f t="shared" si="8"/>
        <v>1.6125</v>
      </c>
      <c r="K44" s="11">
        <v>715</v>
      </c>
      <c r="L44" s="20"/>
      <c r="M44" s="20"/>
      <c r="N44" s="9">
        <f t="shared" si="9"/>
        <v>0</v>
      </c>
      <c r="O44" s="9">
        <v>1</v>
      </c>
      <c r="P44" s="30">
        <f t="shared" si="2"/>
        <v>1152.9375</v>
      </c>
      <c r="Q44" s="20"/>
    </row>
    <row r="45" spans="1:17" s="4" customFormat="1" ht="24" customHeight="1">
      <c r="A45" s="25">
        <v>19</v>
      </c>
      <c r="B45" s="25"/>
      <c r="C45" s="25" t="s">
        <v>72</v>
      </c>
      <c r="D45" s="25">
        <v>750</v>
      </c>
      <c r="E45" s="25">
        <v>2150</v>
      </c>
      <c r="F45" s="48" t="s">
        <v>75</v>
      </c>
      <c r="G45" s="49"/>
      <c r="H45" s="18" t="s">
        <v>76</v>
      </c>
      <c r="I45" s="25">
        <v>1</v>
      </c>
      <c r="J45" s="32">
        <f t="shared" si="8"/>
        <v>1.6125</v>
      </c>
      <c r="K45" s="11">
        <v>530</v>
      </c>
      <c r="L45" s="20"/>
      <c r="M45" s="20"/>
      <c r="N45" s="9">
        <f t="shared" si="9"/>
        <v>0</v>
      </c>
      <c r="O45" s="9">
        <v>0.65</v>
      </c>
      <c r="P45" s="30">
        <f t="shared" si="2"/>
        <v>555.50625000000002</v>
      </c>
      <c r="Q45" s="20"/>
    </row>
    <row r="46" spans="1:17" s="4" customFormat="1" ht="24" customHeight="1">
      <c r="A46" s="26">
        <v>20</v>
      </c>
      <c r="B46" s="26"/>
      <c r="C46" s="26" t="s">
        <v>72</v>
      </c>
      <c r="D46" s="26">
        <v>750</v>
      </c>
      <c r="E46" s="26">
        <v>2150</v>
      </c>
      <c r="F46" s="50" t="s">
        <v>49</v>
      </c>
      <c r="G46" s="51"/>
      <c r="H46" s="27" t="s">
        <v>76</v>
      </c>
      <c r="I46" s="26">
        <v>1</v>
      </c>
      <c r="J46" s="33">
        <f t="shared" si="8"/>
        <v>1.6125</v>
      </c>
      <c r="K46" s="14">
        <v>530</v>
      </c>
      <c r="L46" s="22"/>
      <c r="M46" s="22"/>
      <c r="N46" s="10">
        <f t="shared" si="9"/>
        <v>0</v>
      </c>
      <c r="O46" s="10">
        <v>0.65</v>
      </c>
      <c r="P46" s="30">
        <f t="shared" si="2"/>
        <v>555.50625000000002</v>
      </c>
      <c r="Q46" s="22"/>
    </row>
    <row r="47" spans="1:17" s="4" customFormat="1" ht="24" customHeight="1">
      <c r="A47" s="52" t="s">
        <v>77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17" s="4" customFormat="1" ht="24" customHeight="1">
      <c r="A48" s="9">
        <v>1</v>
      </c>
      <c r="B48" s="9"/>
      <c r="C48" s="9" t="s">
        <v>78</v>
      </c>
      <c r="D48" s="13">
        <v>4000</v>
      </c>
      <c r="E48" s="13">
        <v>1465</v>
      </c>
      <c r="F48" s="9" t="s">
        <v>28</v>
      </c>
      <c r="G48" s="9" t="s">
        <v>79</v>
      </c>
      <c r="H48" s="9" t="s">
        <v>80</v>
      </c>
      <c r="I48" s="9">
        <v>2</v>
      </c>
      <c r="J48" s="29">
        <f t="shared" ref="J48:J50" si="10">D48*E48/1000000</f>
        <v>5.86</v>
      </c>
      <c r="K48" s="9">
        <v>1200</v>
      </c>
      <c r="L48" s="9"/>
      <c r="M48" s="9"/>
      <c r="N48" s="9">
        <f t="shared" ref="N48:N53" si="11">L48*M48</f>
        <v>0</v>
      </c>
      <c r="O48" s="9">
        <v>0.65</v>
      </c>
      <c r="P48" s="30">
        <f t="shared" ref="P48:P60" si="12">(J48*K48+N48)*O48*I48</f>
        <v>9141.6</v>
      </c>
      <c r="Q48" s="28"/>
    </row>
    <row r="49" spans="1:17" s="4" customFormat="1" ht="24" customHeight="1">
      <c r="A49" s="9">
        <v>2</v>
      </c>
      <c r="B49" s="9"/>
      <c r="C49" s="9" t="s">
        <v>81</v>
      </c>
      <c r="D49" s="13">
        <v>4000</v>
      </c>
      <c r="E49" s="13">
        <v>2800</v>
      </c>
      <c r="F49" s="9" t="s">
        <v>28</v>
      </c>
      <c r="G49" s="9" t="s">
        <v>79</v>
      </c>
      <c r="H49" s="9" t="s">
        <v>82</v>
      </c>
      <c r="I49" s="9">
        <v>1</v>
      </c>
      <c r="J49" s="29">
        <f t="shared" si="10"/>
        <v>11.2</v>
      </c>
      <c r="K49" s="9">
        <v>1230</v>
      </c>
      <c r="L49" s="9"/>
      <c r="M49" s="9"/>
      <c r="N49" s="9">
        <f t="shared" si="11"/>
        <v>0</v>
      </c>
      <c r="O49" s="9">
        <v>0.65</v>
      </c>
      <c r="P49" s="30">
        <f t="shared" si="12"/>
        <v>8954.4</v>
      </c>
      <c r="Q49" s="28"/>
    </row>
    <row r="50" spans="1:17" s="4" customFormat="1" ht="24" customHeight="1">
      <c r="A50" s="9">
        <v>3</v>
      </c>
      <c r="B50" s="9"/>
      <c r="C50" s="9" t="s">
        <v>83</v>
      </c>
      <c r="D50" s="13">
        <v>2800</v>
      </c>
      <c r="E50" s="13">
        <v>375</v>
      </c>
      <c r="F50" s="9" t="s">
        <v>28</v>
      </c>
      <c r="G50" s="9" t="s">
        <v>79</v>
      </c>
      <c r="H50" s="9" t="s">
        <v>84</v>
      </c>
      <c r="I50" s="9">
        <v>2</v>
      </c>
      <c r="J50" s="34">
        <f t="shared" si="10"/>
        <v>1.05</v>
      </c>
      <c r="K50" s="9">
        <v>500</v>
      </c>
      <c r="L50" s="9"/>
      <c r="M50" s="9"/>
      <c r="N50" s="9">
        <f t="shared" si="11"/>
        <v>0</v>
      </c>
      <c r="O50" s="9">
        <v>0.65</v>
      </c>
      <c r="P50" s="30">
        <f t="shared" si="12"/>
        <v>682.5</v>
      </c>
      <c r="Q50" s="28"/>
    </row>
    <row r="51" spans="1:17" s="4" customFormat="1" ht="24" customHeight="1">
      <c r="A51" s="9">
        <v>4</v>
      </c>
      <c r="B51" s="9"/>
      <c r="C51" s="9" t="s">
        <v>85</v>
      </c>
      <c r="D51" s="13"/>
      <c r="E51" s="13"/>
      <c r="F51" s="9"/>
      <c r="G51" s="9" t="s">
        <v>79</v>
      </c>
      <c r="H51" s="9"/>
      <c r="I51" s="9">
        <v>1</v>
      </c>
      <c r="J51" s="29">
        <v>13.6</v>
      </c>
      <c r="K51" s="9">
        <v>128</v>
      </c>
      <c r="L51" s="9"/>
      <c r="M51" s="9"/>
      <c r="N51" s="9">
        <f t="shared" si="11"/>
        <v>0</v>
      </c>
      <c r="O51" s="9">
        <v>0.65</v>
      </c>
      <c r="P51" s="30">
        <f t="shared" si="12"/>
        <v>1131.52</v>
      </c>
      <c r="Q51" s="28"/>
    </row>
    <row r="52" spans="1:17" s="4" customFormat="1" ht="24" customHeight="1">
      <c r="A52" s="9">
        <v>5</v>
      </c>
      <c r="B52" s="9"/>
      <c r="C52" s="9" t="s">
        <v>86</v>
      </c>
      <c r="D52" s="13"/>
      <c r="E52" s="13"/>
      <c r="F52" s="9" t="s">
        <v>28</v>
      </c>
      <c r="G52" s="9" t="s">
        <v>79</v>
      </c>
      <c r="H52" s="9"/>
      <c r="I52" s="9">
        <v>4</v>
      </c>
      <c r="J52" s="29">
        <v>2.2000000000000002</v>
      </c>
      <c r="K52" s="9">
        <v>2800</v>
      </c>
      <c r="L52" s="9"/>
      <c r="M52" s="9"/>
      <c r="N52" s="9">
        <f t="shared" si="11"/>
        <v>0</v>
      </c>
      <c r="O52" s="9">
        <v>0.65</v>
      </c>
      <c r="P52" s="30">
        <f t="shared" si="12"/>
        <v>16016.000000000004</v>
      </c>
      <c r="Q52" s="28"/>
    </row>
    <row r="53" spans="1:17" s="2" customFormat="1" ht="24" customHeight="1">
      <c r="A53" s="9">
        <v>6</v>
      </c>
      <c r="B53" s="9"/>
      <c r="C53" s="9" t="s">
        <v>87</v>
      </c>
      <c r="D53" s="13"/>
      <c r="E53" s="13"/>
      <c r="F53" s="9" t="s">
        <v>28</v>
      </c>
      <c r="G53" s="9" t="s">
        <v>79</v>
      </c>
      <c r="H53" s="9"/>
      <c r="I53" s="9">
        <v>2</v>
      </c>
      <c r="J53" s="29">
        <v>2.2000000000000002</v>
      </c>
      <c r="K53" s="9">
        <v>900</v>
      </c>
      <c r="L53" s="9"/>
      <c r="M53" s="9"/>
      <c r="N53" s="9">
        <f t="shared" si="11"/>
        <v>0</v>
      </c>
      <c r="O53" s="9">
        <v>0.65</v>
      </c>
      <c r="P53" s="30">
        <f t="shared" si="12"/>
        <v>2574.0000000000005</v>
      </c>
      <c r="Q53" s="9"/>
    </row>
    <row r="54" spans="1:17" s="2" customFormat="1" ht="24" customHeight="1">
      <c r="A54" s="9">
        <v>7</v>
      </c>
      <c r="B54" s="9"/>
      <c r="C54" s="9" t="s">
        <v>88</v>
      </c>
      <c r="D54" s="13">
        <v>2240</v>
      </c>
      <c r="E54" s="13">
        <v>2200</v>
      </c>
      <c r="F54" s="9" t="s">
        <v>28</v>
      </c>
      <c r="G54" s="9" t="s">
        <v>79</v>
      </c>
      <c r="H54" s="9" t="s">
        <v>89</v>
      </c>
      <c r="I54" s="9">
        <v>1</v>
      </c>
      <c r="J54" s="29">
        <f t="shared" ref="J54:J60" si="13">D54*E54/1000000</f>
        <v>4.9279999999999999</v>
      </c>
      <c r="K54" s="9">
        <v>730</v>
      </c>
      <c r="L54" s="9">
        <v>1.82</v>
      </c>
      <c r="M54" s="9">
        <v>940</v>
      </c>
      <c r="N54" s="9">
        <f>2*M54</f>
        <v>1880</v>
      </c>
      <c r="O54" s="9">
        <v>0.65</v>
      </c>
      <c r="P54" s="30">
        <f t="shared" si="12"/>
        <v>3560.3360000000002</v>
      </c>
      <c r="Q54" s="9"/>
    </row>
    <row r="55" spans="1:17" s="2" customFormat="1" ht="24" customHeight="1">
      <c r="A55" s="9">
        <v>8</v>
      </c>
      <c r="B55" s="9"/>
      <c r="C55" s="9" t="s">
        <v>90</v>
      </c>
      <c r="D55" s="13">
        <v>3440</v>
      </c>
      <c r="E55" s="13">
        <v>2200</v>
      </c>
      <c r="F55" s="9" t="s">
        <v>28</v>
      </c>
      <c r="G55" s="9" t="s">
        <v>79</v>
      </c>
      <c r="H55" s="9" t="s">
        <v>91</v>
      </c>
      <c r="I55" s="9">
        <v>1</v>
      </c>
      <c r="J55" s="29">
        <f t="shared" si="13"/>
        <v>7.5679999999999996</v>
      </c>
      <c r="K55" s="9">
        <v>850</v>
      </c>
      <c r="L55" s="9"/>
      <c r="M55" s="9"/>
      <c r="N55" s="9">
        <f t="shared" ref="N55:N60" si="14">L55*M55</f>
        <v>0</v>
      </c>
      <c r="O55" s="9">
        <v>0.65</v>
      </c>
      <c r="P55" s="30">
        <f t="shared" si="12"/>
        <v>4181.32</v>
      </c>
      <c r="Q55" s="9"/>
    </row>
    <row r="56" spans="1:17" s="2" customFormat="1" ht="24" customHeight="1">
      <c r="A56" s="62">
        <v>9</v>
      </c>
      <c r="B56" s="9"/>
      <c r="C56" s="9" t="s">
        <v>34</v>
      </c>
      <c r="D56" s="13">
        <v>750</v>
      </c>
      <c r="E56" s="13">
        <v>2200</v>
      </c>
      <c r="F56" s="9" t="s">
        <v>28</v>
      </c>
      <c r="G56" s="9" t="s">
        <v>79</v>
      </c>
      <c r="H56" s="9" t="s">
        <v>89</v>
      </c>
      <c r="I56" s="9">
        <v>2</v>
      </c>
      <c r="J56" s="29">
        <f t="shared" si="13"/>
        <v>1.65</v>
      </c>
      <c r="K56" s="9">
        <v>850</v>
      </c>
      <c r="L56" s="9">
        <v>1.95</v>
      </c>
      <c r="M56" s="9">
        <v>980</v>
      </c>
      <c r="N56" s="9">
        <f>2*M56</f>
        <v>1960</v>
      </c>
      <c r="O56" s="9">
        <v>0.65</v>
      </c>
      <c r="P56" s="30">
        <f t="shared" si="12"/>
        <v>4371.25</v>
      </c>
      <c r="Q56" s="9"/>
    </row>
    <row r="57" spans="1:17" s="2" customFormat="1" ht="24" customHeight="1">
      <c r="A57" s="63"/>
      <c r="B57" s="9"/>
      <c r="C57" s="9" t="s">
        <v>92</v>
      </c>
      <c r="D57" s="13">
        <v>750</v>
      </c>
      <c r="E57" s="13">
        <v>1300</v>
      </c>
      <c r="F57" s="9"/>
      <c r="G57" s="9"/>
      <c r="H57" s="9" t="s">
        <v>89</v>
      </c>
      <c r="I57" s="9">
        <v>2</v>
      </c>
      <c r="J57" s="29">
        <f t="shared" si="13"/>
        <v>0.97499999999999998</v>
      </c>
      <c r="K57" s="9">
        <v>780</v>
      </c>
      <c r="L57" s="9"/>
      <c r="M57" s="9"/>
      <c r="N57" s="9">
        <f t="shared" si="14"/>
        <v>0</v>
      </c>
      <c r="O57" s="9">
        <v>0.65</v>
      </c>
      <c r="P57" s="30">
        <f t="shared" si="12"/>
        <v>988.65</v>
      </c>
      <c r="Q57" s="9"/>
    </row>
    <row r="58" spans="1:17" s="2" customFormat="1" ht="24" customHeight="1">
      <c r="A58" s="63"/>
      <c r="B58" s="9"/>
      <c r="C58" s="9" t="s">
        <v>93</v>
      </c>
      <c r="D58" s="13">
        <v>1772</v>
      </c>
      <c r="E58" s="13">
        <v>2200</v>
      </c>
      <c r="F58" s="9" t="s">
        <v>28</v>
      </c>
      <c r="G58" s="9" t="s">
        <v>79</v>
      </c>
      <c r="H58" s="9" t="s">
        <v>89</v>
      </c>
      <c r="I58" s="9">
        <v>1</v>
      </c>
      <c r="J58" s="29">
        <f t="shared" si="13"/>
        <v>3.8984000000000001</v>
      </c>
      <c r="K58" s="9">
        <v>730</v>
      </c>
      <c r="L58" s="9"/>
      <c r="M58" s="9"/>
      <c r="N58" s="9">
        <f t="shared" si="14"/>
        <v>0</v>
      </c>
      <c r="O58" s="9">
        <v>0.65</v>
      </c>
      <c r="P58" s="30">
        <f t="shared" si="12"/>
        <v>1849.7908</v>
      </c>
      <c r="Q58" s="9"/>
    </row>
    <row r="59" spans="1:17" s="2" customFormat="1" ht="24" customHeight="1">
      <c r="A59" s="64"/>
      <c r="B59" s="9"/>
      <c r="C59" s="9" t="s">
        <v>92</v>
      </c>
      <c r="D59" s="13">
        <v>1172</v>
      </c>
      <c r="E59" s="13">
        <v>1300</v>
      </c>
      <c r="F59" s="9"/>
      <c r="G59" s="9"/>
      <c r="H59" s="9" t="s">
        <v>89</v>
      </c>
      <c r="I59" s="9">
        <v>1</v>
      </c>
      <c r="J59" s="29">
        <f t="shared" si="13"/>
        <v>1.5236000000000001</v>
      </c>
      <c r="K59" s="9">
        <v>780</v>
      </c>
      <c r="L59" s="9"/>
      <c r="M59" s="9"/>
      <c r="N59" s="9">
        <f t="shared" si="14"/>
        <v>0</v>
      </c>
      <c r="O59" s="9">
        <v>0.65</v>
      </c>
      <c r="P59" s="30">
        <f t="shared" si="12"/>
        <v>772.4652000000001</v>
      </c>
      <c r="Q59" s="9"/>
    </row>
    <row r="60" spans="1:17" s="2" customFormat="1" ht="24" customHeight="1">
      <c r="A60" s="9">
        <v>11</v>
      </c>
      <c r="B60" s="9"/>
      <c r="C60" s="9" t="s">
        <v>94</v>
      </c>
      <c r="D60" s="13">
        <v>2240</v>
      </c>
      <c r="E60" s="13">
        <v>2200</v>
      </c>
      <c r="F60" s="9"/>
      <c r="G60" s="9" t="s">
        <v>79</v>
      </c>
      <c r="H60" s="9" t="s">
        <v>91</v>
      </c>
      <c r="I60" s="9">
        <v>1</v>
      </c>
      <c r="J60" s="29">
        <f t="shared" si="13"/>
        <v>4.9279999999999999</v>
      </c>
      <c r="K60" s="9">
        <v>1090</v>
      </c>
      <c r="L60" s="9"/>
      <c r="M60" s="9"/>
      <c r="N60" s="9">
        <f t="shared" si="14"/>
        <v>0</v>
      </c>
      <c r="O60" s="9">
        <v>0.65</v>
      </c>
      <c r="P60" s="30">
        <f t="shared" si="12"/>
        <v>3491.4879999999998</v>
      </c>
      <c r="Q60" s="9"/>
    </row>
    <row r="61" spans="1:17" s="2" customFormat="1" ht="24" customHeight="1">
      <c r="A61" s="9"/>
      <c r="B61" s="9"/>
      <c r="C61" s="9" t="s">
        <v>95</v>
      </c>
      <c r="D61" s="13"/>
      <c r="E61" s="13"/>
      <c r="F61" s="9"/>
      <c r="G61" s="9"/>
      <c r="H61" s="9"/>
      <c r="I61" s="9">
        <v>1</v>
      </c>
      <c r="J61" s="29">
        <v>1</v>
      </c>
      <c r="K61" s="9">
        <v>27546</v>
      </c>
      <c r="L61" s="9"/>
      <c r="M61" s="9"/>
      <c r="N61" s="9"/>
      <c r="O61" s="9">
        <v>0.65</v>
      </c>
      <c r="P61" s="30">
        <f>(J61*K61+N61)*O61*I61</f>
        <v>17904.900000000001</v>
      </c>
      <c r="Q61" s="9"/>
    </row>
    <row r="62" spans="1:17" s="2" customFormat="1" ht="24" customHeight="1">
      <c r="A62" s="9"/>
      <c r="B62" s="9"/>
      <c r="C62" s="9" t="s">
        <v>96</v>
      </c>
      <c r="D62" s="13"/>
      <c r="E62" s="13"/>
      <c r="F62" s="9"/>
      <c r="G62" s="9"/>
      <c r="H62" s="9"/>
      <c r="I62" s="9">
        <v>1</v>
      </c>
      <c r="J62" s="29">
        <v>1</v>
      </c>
      <c r="K62" s="9">
        <f>K61/10</f>
        <v>2754.6</v>
      </c>
      <c r="L62" s="9"/>
      <c r="M62" s="9"/>
      <c r="N62" s="9"/>
      <c r="O62" s="9">
        <v>1</v>
      </c>
      <c r="P62" s="30">
        <f>(J62*K62+N62)*O62*I62</f>
        <v>2754.6</v>
      </c>
      <c r="Q62" s="9"/>
    </row>
    <row r="63" spans="1:17" s="2" customFormat="1" ht="24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 t="s">
        <v>97</v>
      </c>
      <c r="L63" s="25"/>
      <c r="M63" s="25"/>
      <c r="N63" s="25"/>
      <c r="O63" s="25"/>
      <c r="P63" s="35">
        <f>SUM(P6:P62)</f>
        <v>149005.84522500003</v>
      </c>
      <c r="Q63" s="25"/>
    </row>
    <row r="64" spans="1:17" s="1" customFormat="1" ht="24" customHeight="1">
      <c r="A64" s="53" t="s">
        <v>98</v>
      </c>
      <c r="B64" s="53"/>
      <c r="C64" s="53"/>
      <c r="D64" s="53"/>
      <c r="E64" s="53"/>
      <c r="F64" s="53"/>
      <c r="G64" s="54"/>
      <c r="H64" s="53"/>
      <c r="I64" s="53"/>
      <c r="J64" s="53"/>
      <c r="K64" s="53"/>
      <c r="L64" s="53"/>
      <c r="M64" s="53"/>
      <c r="N64" s="53" t="s">
        <v>99</v>
      </c>
      <c r="O64" s="53"/>
      <c r="P64" s="53"/>
      <c r="Q64" s="53"/>
    </row>
    <row r="65" spans="1:17" s="1" customFormat="1" ht="24" customHeight="1">
      <c r="A65" s="53" t="s">
        <v>100</v>
      </c>
      <c r="B65" s="53"/>
      <c r="C65" s="53"/>
      <c r="D65" s="53"/>
      <c r="E65" s="53"/>
      <c r="F65" s="53"/>
      <c r="G65" s="54"/>
      <c r="H65" s="53"/>
      <c r="I65" s="53"/>
      <c r="J65" s="53"/>
      <c r="K65" s="53"/>
      <c r="L65" s="53"/>
      <c r="M65" s="53"/>
      <c r="N65" s="53" t="s">
        <v>99</v>
      </c>
      <c r="O65" s="53"/>
      <c r="P65" s="53"/>
      <c r="Q65" s="53"/>
    </row>
    <row r="66" spans="1:17" s="5" customFormat="1" ht="24.95" customHeight="1">
      <c r="A66" s="53" t="s">
        <v>101</v>
      </c>
      <c r="B66" s="53"/>
      <c r="C66" s="53"/>
      <c r="D66" s="55" t="s">
        <v>102</v>
      </c>
      <c r="E66" s="55"/>
      <c r="F66" s="55"/>
      <c r="G66" s="55"/>
      <c r="H66" s="55"/>
      <c r="I66" s="56" t="s">
        <v>103</v>
      </c>
      <c r="J66" s="56"/>
      <c r="K66" s="56"/>
      <c r="L66" s="56"/>
      <c r="M66" s="56"/>
      <c r="N66" s="56" t="s">
        <v>104</v>
      </c>
      <c r="O66" s="56"/>
      <c r="P66" s="56"/>
      <c r="Q66" s="56"/>
    </row>
    <row r="67" spans="1:17" ht="35.1" customHeight="1">
      <c r="A67" s="36" t="s">
        <v>22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 ht="57.95" customHeight="1">
      <c r="A68" s="58" t="s">
        <v>105</v>
      </c>
      <c r="B68" s="58"/>
      <c r="C68" s="58"/>
      <c r="D68" s="58"/>
      <c r="E68" s="58"/>
      <c r="F68" s="58"/>
      <c r="G68" s="59"/>
      <c r="H68" s="58"/>
      <c r="I68" s="58"/>
      <c r="J68" s="58"/>
      <c r="K68" s="58"/>
      <c r="L68" s="58"/>
      <c r="M68" s="58"/>
      <c r="N68" s="58"/>
      <c r="O68" s="58"/>
      <c r="P68" s="58"/>
      <c r="Q68" s="58"/>
    </row>
    <row r="69" spans="1:17" ht="24.95" customHeight="1">
      <c r="A69" s="60" t="s">
        <v>106</v>
      </c>
      <c r="B69" s="60"/>
      <c r="C69" s="60"/>
      <c r="D69" s="60"/>
      <c r="E69" s="60"/>
      <c r="F69" s="60"/>
      <c r="G69" s="61"/>
      <c r="H69" s="60"/>
      <c r="I69" s="60"/>
      <c r="J69" s="60"/>
      <c r="K69" s="60"/>
      <c r="L69" s="60"/>
      <c r="M69" s="60"/>
      <c r="N69" s="60"/>
      <c r="O69" s="60"/>
      <c r="P69" s="60"/>
      <c r="Q69" s="60"/>
    </row>
  </sheetData>
  <mergeCells count="89">
    <mergeCell ref="F24:G25"/>
    <mergeCell ref="F26:G31"/>
    <mergeCell ref="H6:H7"/>
    <mergeCell ref="I4:I5"/>
    <mergeCell ref="J4:J5"/>
    <mergeCell ref="F22:F23"/>
    <mergeCell ref="G6:G7"/>
    <mergeCell ref="G14:G15"/>
    <mergeCell ref="G16:G17"/>
    <mergeCell ref="G20:G21"/>
    <mergeCell ref="G22:G23"/>
    <mergeCell ref="F8:G9"/>
    <mergeCell ref="E6:E7"/>
    <mergeCell ref="F6:F7"/>
    <mergeCell ref="F14:F15"/>
    <mergeCell ref="F16:F17"/>
    <mergeCell ref="F20:F21"/>
    <mergeCell ref="B41:B42"/>
    <mergeCell ref="B43:B44"/>
    <mergeCell ref="C4:C5"/>
    <mergeCell ref="C6:C7"/>
    <mergeCell ref="D6:D7"/>
    <mergeCell ref="A41:A42"/>
    <mergeCell ref="A43:A44"/>
    <mergeCell ref="A56:A59"/>
    <mergeCell ref="B4:B5"/>
    <mergeCell ref="B6:B7"/>
    <mergeCell ref="B8:B9"/>
    <mergeCell ref="B10:B13"/>
    <mergeCell ref="B14:B15"/>
    <mergeCell ref="B16:B17"/>
    <mergeCell ref="B20:B21"/>
    <mergeCell ref="B22:B23"/>
    <mergeCell ref="B24:B25"/>
    <mergeCell ref="B26:B31"/>
    <mergeCell ref="B32:B34"/>
    <mergeCell ref="B35:B36"/>
    <mergeCell ref="B38:B39"/>
    <mergeCell ref="B67:Q67"/>
    <mergeCell ref="A68:Q68"/>
    <mergeCell ref="A69:Q69"/>
    <mergeCell ref="A4:A5"/>
    <mergeCell ref="A6:A7"/>
    <mergeCell ref="A8:A9"/>
    <mergeCell ref="A10:A13"/>
    <mergeCell ref="A14:A15"/>
    <mergeCell ref="A16:A17"/>
    <mergeCell ref="A20:A21"/>
    <mergeCell ref="A22:A23"/>
    <mergeCell ref="A24:A25"/>
    <mergeCell ref="A26:A31"/>
    <mergeCell ref="A32:A34"/>
    <mergeCell ref="A35:A36"/>
    <mergeCell ref="A38:A39"/>
    <mergeCell ref="A65:M65"/>
    <mergeCell ref="N65:Q65"/>
    <mergeCell ref="A66:C66"/>
    <mergeCell ref="D66:H66"/>
    <mergeCell ref="I66:M66"/>
    <mergeCell ref="N66:Q66"/>
    <mergeCell ref="F43:G43"/>
    <mergeCell ref="F45:G45"/>
    <mergeCell ref="F46:G46"/>
    <mergeCell ref="A47:Q47"/>
    <mergeCell ref="A64:M64"/>
    <mergeCell ref="N64:Q64"/>
    <mergeCell ref="F32:G32"/>
    <mergeCell ref="F33:G33"/>
    <mergeCell ref="F34:G34"/>
    <mergeCell ref="F35:G35"/>
    <mergeCell ref="F36:G36"/>
    <mergeCell ref="A3:G3"/>
    <mergeCell ref="H3:L3"/>
    <mergeCell ref="M3:Q3"/>
    <mergeCell ref="D4:E4"/>
    <mergeCell ref="F4:G4"/>
    <mergeCell ref="H4:H5"/>
    <mergeCell ref="M4:M5"/>
    <mergeCell ref="N4:N5"/>
    <mergeCell ref="O4:O5"/>
    <mergeCell ref="P4:P5"/>
    <mergeCell ref="Q4:Q5"/>
    <mergeCell ref="K4:K5"/>
    <mergeCell ref="L4:L5"/>
    <mergeCell ref="A1:Q1"/>
    <mergeCell ref="A2:C2"/>
    <mergeCell ref="D2:G2"/>
    <mergeCell ref="H2:L2"/>
    <mergeCell ref="M2:Q2"/>
  </mergeCells>
  <phoneticPr fontId="18" type="noConversion"/>
  <pageMargins left="0.39305555555555599" right="0" top="0.196527777777778" bottom="0" header="0" footer="0"/>
  <pageSetup paperSize="9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订货单</vt:lpstr>
      <vt:lpstr>订货单!Print_Area</vt:lpstr>
    </vt:vector>
  </TitlesOfParts>
  <Company>mycomputer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2016-12-12T01:56:00Z</dcterms:created>
  <dcterms:modified xsi:type="dcterms:W3CDTF">2017-05-05T06:23:09Z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