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新艾臣营销管理平台\原始表单\"/>
    </mc:Choice>
  </mc:AlternateContent>
  <bookViews>
    <workbookView xWindow="0" yWindow="0" windowWidth="28695" windowHeight="13050"/>
  </bookViews>
  <sheets>
    <sheet name="订货单" sheetId="1" r:id="rId1"/>
  </sheets>
  <definedNames>
    <definedName name="_xlnm.Print_Area" localSheetId="0">订货单!$A$1:$Q$47</definedName>
  </definedNames>
  <calcPr calcId="152511"/>
</workbook>
</file>

<file path=xl/calcChain.xml><?xml version="1.0" encoding="utf-8"?>
<calcChain xmlns="http://schemas.openxmlformats.org/spreadsheetml/2006/main">
  <c r="J6" i="1" l="1"/>
  <c r="N6" i="1"/>
  <c r="P6" i="1"/>
  <c r="P7" i="1"/>
  <c r="N8" i="1"/>
  <c r="P8" i="1"/>
  <c r="J9" i="1"/>
  <c r="N9" i="1"/>
  <c r="P9" i="1"/>
  <c r="J10" i="1"/>
  <c r="N10" i="1"/>
  <c r="P10" i="1"/>
  <c r="J11" i="1"/>
  <c r="N11" i="1"/>
  <c r="P11" i="1"/>
  <c r="J12" i="1"/>
  <c r="N12" i="1"/>
  <c r="P12" i="1"/>
  <c r="N13" i="1"/>
  <c r="P13" i="1"/>
  <c r="J14" i="1"/>
  <c r="N14" i="1"/>
  <c r="P14" i="1"/>
  <c r="N15" i="1"/>
  <c r="P15" i="1"/>
  <c r="J16" i="1"/>
  <c r="N16" i="1"/>
  <c r="P16" i="1"/>
  <c r="J17" i="1"/>
  <c r="N17" i="1"/>
  <c r="P17" i="1"/>
  <c r="D18" i="1"/>
  <c r="J18" i="1"/>
  <c r="N18" i="1"/>
  <c r="P18" i="1"/>
  <c r="N19" i="1"/>
  <c r="P19" i="1"/>
  <c r="N20" i="1"/>
  <c r="P20" i="1"/>
  <c r="J21" i="1"/>
  <c r="N21" i="1"/>
  <c r="P21" i="1"/>
  <c r="J22" i="1"/>
  <c r="N22" i="1"/>
  <c r="P22" i="1"/>
  <c r="N23" i="1"/>
  <c r="P23" i="1"/>
  <c r="N24" i="1"/>
  <c r="P24" i="1"/>
  <c r="N25" i="1"/>
  <c r="P25" i="1"/>
  <c r="J27" i="1"/>
  <c r="N27" i="1"/>
  <c r="P27" i="1"/>
  <c r="J28" i="1"/>
  <c r="N28" i="1"/>
  <c r="P28" i="1"/>
  <c r="D29" i="1"/>
  <c r="E29" i="1"/>
  <c r="J29" i="1"/>
  <c r="N29" i="1"/>
  <c r="P29" i="1"/>
  <c r="J30" i="1"/>
  <c r="N30" i="1"/>
  <c r="P30" i="1"/>
  <c r="J31" i="1"/>
  <c r="N31" i="1"/>
  <c r="P31" i="1"/>
  <c r="N32" i="1"/>
  <c r="P32" i="1"/>
  <c r="N33" i="1"/>
  <c r="P33" i="1"/>
  <c r="J34" i="1"/>
  <c r="N34" i="1"/>
  <c r="P34" i="1"/>
  <c r="J35" i="1"/>
  <c r="N35" i="1"/>
  <c r="P35" i="1"/>
  <c r="J36" i="1"/>
  <c r="N36" i="1"/>
  <c r="P36" i="1"/>
  <c r="J37" i="1"/>
  <c r="P37" i="1"/>
  <c r="J38" i="1"/>
  <c r="N38" i="1"/>
  <c r="P38" i="1"/>
  <c r="J39" i="1"/>
  <c r="P39" i="1"/>
  <c r="J40" i="1"/>
  <c r="N40" i="1"/>
  <c r="P40" i="1"/>
  <c r="P41" i="1"/>
</calcChain>
</file>

<file path=xl/sharedStrings.xml><?xml version="1.0" encoding="utf-8"?>
<sst xmlns="http://schemas.openxmlformats.org/spreadsheetml/2006/main" count="112" uniqueCount="79">
  <si>
    <r>
      <rPr>
        <b/>
        <sz val="22"/>
        <color rgb="FF000000"/>
        <rFont val="宋体"/>
        <charset val="134"/>
      </rPr>
      <t xml:space="preserve">艾臣家居门窗订货单  </t>
    </r>
    <r>
      <rPr>
        <b/>
        <sz val="10"/>
        <color rgb="FF000000"/>
        <rFont val="宋体"/>
        <charset val="134"/>
      </rPr>
      <t xml:space="preserve">     业务传真：0757-29361502        服务热线：400-816-2882   </t>
    </r>
  </si>
  <si>
    <t xml:space="preserve">经销商联系电话：                                                    </t>
  </si>
  <si>
    <t>经销商联系人：</t>
  </si>
  <si>
    <t xml:space="preserve"> 下单日期：    年  月   日</t>
  </si>
  <si>
    <t xml:space="preserve">订单编号NO：    </t>
  </si>
  <si>
    <t xml:space="preserve">地址：广东省佛山市顺德区陈村镇白陈路石洲路段雄盈物流C3栋5楼                      </t>
  </si>
  <si>
    <t xml:space="preserve"> 工程名称：                          </t>
  </si>
  <si>
    <t>店面地址：</t>
  </si>
  <si>
    <t>序号</t>
  </si>
  <si>
    <t>生产编号</t>
  </si>
  <si>
    <t>产品名称</t>
  </si>
  <si>
    <t>产品尺寸（mm）</t>
  </si>
  <si>
    <t xml:space="preserve">颜色 </t>
  </si>
  <si>
    <t>玻璃种类</t>
  </si>
  <si>
    <t>数量
（樘）</t>
  </si>
  <si>
    <t>面积
（㎡）</t>
  </si>
  <si>
    <t>单价
（元）</t>
  </si>
  <si>
    <t>开启扇</t>
  </si>
  <si>
    <t>开启扇
单价</t>
  </si>
  <si>
    <t>小计</t>
  </si>
  <si>
    <t>折扣</t>
  </si>
  <si>
    <t>金额
（元）</t>
  </si>
  <si>
    <t>备注</t>
  </si>
  <si>
    <t>宽</t>
  </si>
  <si>
    <t>高</t>
  </si>
  <si>
    <t>内</t>
  </si>
  <si>
    <t>外</t>
  </si>
  <si>
    <t>87窗纱一体平开窗</t>
  </si>
  <si>
    <t>大红酸枝</t>
  </si>
  <si>
    <t>砂灰色</t>
  </si>
  <si>
    <t>标配</t>
  </si>
  <si>
    <t>拉弯料</t>
  </si>
  <si>
    <t>钥匙锁</t>
  </si>
  <si>
    <t>A65平开门</t>
  </si>
  <si>
    <t>樱桃红</t>
  </si>
  <si>
    <t>120-90扇推拉门</t>
  </si>
  <si>
    <t>肌肤钛金
（氟碳）</t>
  </si>
  <si>
    <t>晶煌玻璃</t>
  </si>
  <si>
    <t>112电动窗（带金刚纱网）</t>
  </si>
  <si>
    <t xml:space="preserve">小包门套  </t>
  </si>
  <si>
    <t>豪华拉手</t>
  </si>
  <si>
    <t>135三轨带纱推拉窗</t>
  </si>
  <si>
    <t>白橡木-绿纹</t>
  </si>
  <si>
    <t>65非断桥窗纱一体平开窗</t>
  </si>
  <si>
    <t>咖啡色</t>
  </si>
  <si>
    <t>95手摇窗</t>
  </si>
  <si>
    <t>90度转角料</t>
  </si>
  <si>
    <t>不锈钢-中式-单开门</t>
  </si>
  <si>
    <t>SB-001</t>
  </si>
  <si>
    <t>门花JDHC-W1012</t>
  </si>
  <si>
    <t>F66A66B65-红古拉丝</t>
  </si>
  <si>
    <t>不锈钢-现代-子母门</t>
  </si>
  <si>
    <t>AS-003</t>
  </si>
  <si>
    <t>乐可多指纹锁</t>
  </si>
  <si>
    <t>280系统阳光房</t>
  </si>
  <si>
    <t>阳光房顶面</t>
  </si>
  <si>
    <t>墨绿色</t>
  </si>
  <si>
    <t>钢结构</t>
  </si>
  <si>
    <t>三角部分</t>
  </si>
  <si>
    <t>水槽</t>
  </si>
  <si>
    <t>水槽的防堵塞网</t>
  </si>
  <si>
    <t>280转角立柱（带设备腔体）</t>
  </si>
  <si>
    <t>次立柱</t>
  </si>
  <si>
    <t>75折叠门</t>
  </si>
  <si>
    <t>110平开窗（带纱）</t>
  </si>
  <si>
    <t>112电动窗</t>
  </si>
  <si>
    <t>电动百叶</t>
  </si>
  <si>
    <t>110固定窗</t>
  </si>
  <si>
    <t>120塔斯马里亚门</t>
  </si>
  <si>
    <t>总 计</t>
  </si>
  <si>
    <t xml:space="preserve">合计金额（大写）：  ￥ 万 仟 佰 拾 元 整                                                                      </t>
  </si>
  <si>
    <t>（小写）￥：</t>
  </si>
  <si>
    <t xml:space="preserve">折后金额（大写）：  ￥ 万 仟 佰 拾 元 整                                                                      </t>
  </si>
  <si>
    <t>预收定金：</t>
  </si>
  <si>
    <t>货物出厂前应付金额：</t>
  </si>
  <si>
    <t>安装后应付款（直营店）：</t>
  </si>
  <si>
    <t>付款方式：转账</t>
  </si>
  <si>
    <t xml:space="preserve">1 此单价不含税金；不含运输费用、安装费用、木箱包装费用；
2 铝框门门洞测量方法参照型材决定；以上所报尺寸均为最终下单生产制作尺寸，具体门窗风格详见《门窗设计图纸》；
3 付款方式：客户在下单确认后付50%以上，厂家发货前付清全部货款，未付清货款前，产品所有权归厂方所有；
4 门页在弯曲2.5mm以内属正常范围，门套线与门页门框稍有色差属正常，内容填写清楚并核实，如因错误造成损失，公司不负责任。 </t>
  </si>
  <si>
    <t xml:space="preserve">交货日期：收款后  35  天交货,即 年 月 日； 制单：                订单部负责人审核：                财务审核：                  客户签名：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</si>
</sst>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2"/>
      <color rgb="FF000000"/>
      <name val="宋体"/>
      <charset val="134"/>
    </font>
    <font>
      <b/>
      <sz val="20"/>
      <color indexed="8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charset val="134"/>
    </font>
    <font>
      <b/>
      <sz val="11"/>
      <color indexed="8"/>
      <name val="仿宋"/>
      <charset val="134"/>
    </font>
    <font>
      <b/>
      <sz val="10"/>
      <name val="仿宋"/>
      <charset val="134"/>
    </font>
    <font>
      <b/>
      <sz val="11"/>
      <name val="仿宋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0" fontId="4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19050</xdr:rowOff>
    </xdr:from>
    <xdr:to>
      <xdr:col>3</xdr:col>
      <xdr:colOff>157480</xdr:colOff>
      <xdr:row>0</xdr:row>
      <xdr:rowOff>446405</xdr:rowOff>
    </xdr:to>
    <xdr:pic>
      <xdr:nvPicPr>
        <xdr:cNvPr id="2" name="图片 1" descr="24217931061637711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" y="19050"/>
          <a:ext cx="2852420" cy="427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tabSelected="1" topLeftCell="A19" workbookViewId="0">
      <selection activeCell="P41" sqref="P41"/>
    </sheetView>
  </sheetViews>
  <sheetFormatPr defaultColWidth="9" defaultRowHeight="13.5"/>
  <cols>
    <col min="1" max="1" width="7" customWidth="1"/>
    <col min="2" max="2" width="9.875" customWidth="1"/>
    <col min="3" max="3" width="18.5" customWidth="1"/>
    <col min="4" max="5" width="6.625" customWidth="1"/>
    <col min="6" max="6" width="9.375" customWidth="1"/>
    <col min="7" max="7" width="7.375" customWidth="1"/>
    <col min="8" max="8" width="9.875" customWidth="1"/>
    <col min="9" max="13" width="7" customWidth="1"/>
    <col min="14" max="16" width="8.625" customWidth="1"/>
    <col min="17" max="17" width="14.75" customWidth="1"/>
  </cols>
  <sheetData>
    <row r="1" spans="1:17" ht="39" customHeight="1">
      <c r="A1" s="49" t="s">
        <v>0</v>
      </c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s="1" customFormat="1" ht="27.95" customHeight="1">
      <c r="A2" s="51" t="s">
        <v>1</v>
      </c>
      <c r="B2" s="51"/>
      <c r="C2" s="51"/>
      <c r="D2" s="51" t="s">
        <v>2</v>
      </c>
      <c r="E2" s="51"/>
      <c r="F2" s="51"/>
      <c r="G2" s="51"/>
      <c r="H2" s="51" t="s">
        <v>3</v>
      </c>
      <c r="I2" s="51"/>
      <c r="J2" s="51"/>
      <c r="K2" s="51"/>
      <c r="L2" s="51"/>
      <c r="M2" s="51" t="s">
        <v>4</v>
      </c>
      <c r="N2" s="51"/>
      <c r="O2" s="51"/>
      <c r="P2" s="51"/>
      <c r="Q2" s="51"/>
    </row>
    <row r="3" spans="1:17" s="1" customFormat="1" ht="27.95" customHeight="1">
      <c r="A3" s="46" t="s">
        <v>5</v>
      </c>
      <c r="B3" s="46"/>
      <c r="C3" s="46"/>
      <c r="D3" s="46"/>
      <c r="E3" s="46"/>
      <c r="F3" s="46"/>
      <c r="G3" s="46"/>
      <c r="H3" s="46" t="s">
        <v>6</v>
      </c>
      <c r="I3" s="46"/>
      <c r="J3" s="46"/>
      <c r="K3" s="46"/>
      <c r="L3" s="46"/>
      <c r="M3" s="46" t="s">
        <v>7</v>
      </c>
      <c r="N3" s="46"/>
      <c r="O3" s="46"/>
      <c r="P3" s="46"/>
      <c r="Q3" s="46"/>
    </row>
    <row r="4" spans="1:17" ht="24.95" customHeight="1">
      <c r="A4" s="33" t="s">
        <v>8</v>
      </c>
      <c r="B4" s="33" t="s">
        <v>9</v>
      </c>
      <c r="C4" s="33" t="s">
        <v>10</v>
      </c>
      <c r="D4" s="47" t="s">
        <v>11</v>
      </c>
      <c r="E4" s="47"/>
      <c r="F4" s="48" t="s">
        <v>12</v>
      </c>
      <c r="G4" s="48"/>
      <c r="H4" s="33" t="s">
        <v>13</v>
      </c>
      <c r="I4" s="48" t="s">
        <v>14</v>
      </c>
      <c r="J4" s="48" t="s">
        <v>15</v>
      </c>
      <c r="K4" s="48" t="s">
        <v>16</v>
      </c>
      <c r="L4" s="48" t="s">
        <v>17</v>
      </c>
      <c r="M4" s="48" t="s">
        <v>18</v>
      </c>
      <c r="N4" s="48" t="s">
        <v>19</v>
      </c>
      <c r="O4" s="48" t="s">
        <v>20</v>
      </c>
      <c r="P4" s="48" t="s">
        <v>21</v>
      </c>
      <c r="Q4" s="48" t="s">
        <v>22</v>
      </c>
    </row>
    <row r="5" spans="1:17" ht="24.95" customHeight="1">
      <c r="A5" s="33"/>
      <c r="B5" s="33"/>
      <c r="C5" s="33"/>
      <c r="D5" s="5" t="s">
        <v>23</v>
      </c>
      <c r="E5" s="5" t="s">
        <v>24</v>
      </c>
      <c r="F5" s="4" t="s">
        <v>25</v>
      </c>
      <c r="G5" s="4" t="s">
        <v>26</v>
      </c>
      <c r="H5" s="33"/>
      <c r="I5" s="48"/>
      <c r="J5" s="48"/>
      <c r="K5" s="48"/>
      <c r="L5" s="48"/>
      <c r="M5" s="48"/>
      <c r="N5" s="48"/>
      <c r="O5" s="48"/>
      <c r="P5" s="48"/>
      <c r="Q5" s="48"/>
    </row>
    <row r="6" spans="1:17" s="2" customFormat="1" ht="24" customHeight="1">
      <c r="A6" s="27">
        <v>1</v>
      </c>
      <c r="B6" s="27"/>
      <c r="C6" s="7" t="s">
        <v>27</v>
      </c>
      <c r="D6" s="8">
        <v>2590</v>
      </c>
      <c r="E6" s="8">
        <v>2690</v>
      </c>
      <c r="F6" s="7" t="s">
        <v>28</v>
      </c>
      <c r="G6" s="7" t="s">
        <v>29</v>
      </c>
      <c r="H6" s="7" t="s">
        <v>30</v>
      </c>
      <c r="I6" s="7">
        <v>1</v>
      </c>
      <c r="J6" s="14">
        <f>D6*E6/1000000</f>
        <v>6.9671000000000003</v>
      </c>
      <c r="K6" s="7">
        <v>620</v>
      </c>
      <c r="L6" s="7">
        <v>2</v>
      </c>
      <c r="M6" s="7">
        <v>720</v>
      </c>
      <c r="N6" s="7">
        <f>L6*M6</f>
        <v>1440</v>
      </c>
      <c r="O6" s="7">
        <v>0.65</v>
      </c>
      <c r="P6" s="15">
        <f>(J6*K6+N6)*O6*I6</f>
        <v>3743.7413000000001</v>
      </c>
      <c r="Q6" s="7"/>
    </row>
    <row r="7" spans="1:17" s="2" customFormat="1" ht="24" customHeight="1">
      <c r="A7" s="34"/>
      <c r="B7" s="34"/>
      <c r="C7" s="7" t="s">
        <v>31</v>
      </c>
      <c r="D7" s="8"/>
      <c r="E7" s="8"/>
      <c r="F7" s="7" t="s">
        <v>28</v>
      </c>
      <c r="G7" s="7" t="s">
        <v>29</v>
      </c>
      <c r="I7" s="7">
        <v>1</v>
      </c>
      <c r="J7" s="14">
        <v>1</v>
      </c>
      <c r="K7" s="7">
        <v>300</v>
      </c>
      <c r="L7" s="7"/>
      <c r="M7" s="7"/>
      <c r="N7" s="7"/>
      <c r="O7" s="7">
        <v>1</v>
      </c>
      <c r="P7" s="15">
        <f>(J7*K7+N7)*O7*I7</f>
        <v>300</v>
      </c>
      <c r="Q7" s="7"/>
    </row>
    <row r="8" spans="1:17" s="2" customFormat="1" ht="24" customHeight="1">
      <c r="A8" s="28"/>
      <c r="B8" s="28"/>
      <c r="C8" s="7" t="s">
        <v>32</v>
      </c>
      <c r="D8" s="8"/>
      <c r="E8" s="8"/>
      <c r="F8" s="7"/>
      <c r="G8" s="7"/>
      <c r="H8" s="7"/>
      <c r="I8" s="7">
        <v>2</v>
      </c>
      <c r="J8" s="14">
        <v>1</v>
      </c>
      <c r="K8" s="7">
        <v>50</v>
      </c>
      <c r="L8" s="7"/>
      <c r="M8" s="7"/>
      <c r="N8" s="7">
        <f>L8*M8</f>
        <v>0</v>
      </c>
      <c r="O8" s="7">
        <v>1</v>
      </c>
      <c r="P8" s="15">
        <f>(J8*K8+N8)*O8*I8</f>
        <v>100</v>
      </c>
      <c r="Q8" s="7"/>
    </row>
    <row r="9" spans="1:17" s="2" customFormat="1" ht="24" customHeight="1">
      <c r="A9" s="7">
        <v>2</v>
      </c>
      <c r="B9" s="7"/>
      <c r="C9" s="7" t="s">
        <v>33</v>
      </c>
      <c r="D9" s="8">
        <v>3190</v>
      </c>
      <c r="E9" s="8">
        <v>2990</v>
      </c>
      <c r="F9" s="7" t="s">
        <v>34</v>
      </c>
      <c r="G9" s="7" t="s">
        <v>29</v>
      </c>
      <c r="H9" s="7" t="s">
        <v>30</v>
      </c>
      <c r="I9" s="7">
        <v>1</v>
      </c>
      <c r="J9" s="14">
        <f t="shared" ref="J9:J12" si="0">D9*E9/1000000</f>
        <v>9.5381</v>
      </c>
      <c r="K9" s="7">
        <v>1080</v>
      </c>
      <c r="L9" s="7"/>
      <c r="M9" s="7"/>
      <c r="N9" s="7">
        <f t="shared" ref="N9:N14" si="1">L9*M9</f>
        <v>0</v>
      </c>
      <c r="O9" s="7">
        <v>0.65</v>
      </c>
      <c r="P9" s="15">
        <f t="shared" ref="P9:P18" si="2">(J9*K9+N9)*O9*I9</f>
        <v>6695.7461999999996</v>
      </c>
      <c r="Q9" s="7"/>
    </row>
    <row r="10" spans="1:17" s="2" customFormat="1" ht="24" customHeight="1">
      <c r="A10" s="27">
        <v>3</v>
      </c>
      <c r="B10" s="27"/>
      <c r="C10" s="7" t="s">
        <v>35</v>
      </c>
      <c r="D10" s="8">
        <v>3190</v>
      </c>
      <c r="E10" s="8">
        <v>2390</v>
      </c>
      <c r="F10" s="21" t="s">
        <v>36</v>
      </c>
      <c r="G10" s="22"/>
      <c r="H10" s="7" t="s">
        <v>30</v>
      </c>
      <c r="I10" s="7">
        <v>1</v>
      </c>
      <c r="J10" s="14">
        <f t="shared" si="0"/>
        <v>7.6241000000000003</v>
      </c>
      <c r="K10" s="7">
        <v>530</v>
      </c>
      <c r="L10" s="7"/>
      <c r="M10" s="7"/>
      <c r="N10" s="7">
        <f t="shared" si="1"/>
        <v>0</v>
      </c>
      <c r="O10" s="7">
        <v>0.65</v>
      </c>
      <c r="P10" s="15">
        <f t="shared" si="2"/>
        <v>2626.50245</v>
      </c>
      <c r="Q10" s="7"/>
    </row>
    <row r="11" spans="1:17" s="2" customFormat="1" ht="21" customHeight="1">
      <c r="A11" s="34"/>
      <c r="B11" s="34"/>
      <c r="C11" s="7" t="s">
        <v>37</v>
      </c>
      <c r="D11" s="8">
        <v>3190</v>
      </c>
      <c r="E11" s="8">
        <v>2390</v>
      </c>
      <c r="F11" s="23"/>
      <c r="G11" s="24"/>
      <c r="H11" s="7" t="s">
        <v>37</v>
      </c>
      <c r="I11" s="7">
        <v>1</v>
      </c>
      <c r="J11" s="14">
        <f t="shared" si="0"/>
        <v>7.6241000000000003</v>
      </c>
      <c r="K11" s="7">
        <v>300</v>
      </c>
      <c r="L11" s="7"/>
      <c r="M11" s="7"/>
      <c r="N11" s="7">
        <f t="shared" si="1"/>
        <v>0</v>
      </c>
      <c r="O11" s="7">
        <v>1</v>
      </c>
      <c r="P11" s="15">
        <f t="shared" si="2"/>
        <v>2287.23</v>
      </c>
      <c r="Q11" s="7"/>
    </row>
    <row r="12" spans="1:17" s="2" customFormat="1" ht="30.95" customHeight="1">
      <c r="A12" s="34"/>
      <c r="B12" s="34"/>
      <c r="C12" s="7" t="s">
        <v>38</v>
      </c>
      <c r="D12" s="8">
        <v>3190</v>
      </c>
      <c r="E12" s="8">
        <v>600</v>
      </c>
      <c r="F12" s="23"/>
      <c r="G12" s="24"/>
      <c r="H12" s="7" t="s">
        <v>30</v>
      </c>
      <c r="I12" s="7">
        <v>1</v>
      </c>
      <c r="J12" s="14">
        <f t="shared" si="0"/>
        <v>1.9139999999999999</v>
      </c>
      <c r="K12" s="7">
        <v>850</v>
      </c>
      <c r="L12" s="7">
        <v>4</v>
      </c>
      <c r="M12" s="7">
        <v>1180</v>
      </c>
      <c r="N12" s="7">
        <f t="shared" si="1"/>
        <v>4720</v>
      </c>
      <c r="O12" s="7">
        <v>0.65</v>
      </c>
      <c r="P12" s="15">
        <f t="shared" si="2"/>
        <v>4125.4849999999997</v>
      </c>
      <c r="Q12" s="7"/>
    </row>
    <row r="13" spans="1:17" s="2" customFormat="1" ht="24" customHeight="1">
      <c r="A13" s="34"/>
      <c r="B13" s="34"/>
      <c r="C13" s="7" t="s">
        <v>32</v>
      </c>
      <c r="D13" s="8"/>
      <c r="E13" s="8"/>
      <c r="F13" s="23"/>
      <c r="G13" s="24"/>
      <c r="H13" s="7"/>
      <c r="I13" s="7">
        <v>1</v>
      </c>
      <c r="J13" s="14">
        <v>1</v>
      </c>
      <c r="K13" s="7">
        <v>150</v>
      </c>
      <c r="L13" s="7"/>
      <c r="M13" s="7"/>
      <c r="N13" s="7">
        <f t="shared" si="1"/>
        <v>0</v>
      </c>
      <c r="O13" s="7">
        <v>1</v>
      </c>
      <c r="P13" s="15">
        <f t="shared" si="2"/>
        <v>150</v>
      </c>
      <c r="Q13" s="7"/>
    </row>
    <row r="14" spans="1:17" s="2" customFormat="1" ht="24" customHeight="1">
      <c r="A14" s="34"/>
      <c r="B14" s="34"/>
      <c r="C14" s="7" t="s">
        <v>39</v>
      </c>
      <c r="D14" s="8">
        <v>3190</v>
      </c>
      <c r="E14" s="8">
        <v>2990</v>
      </c>
      <c r="F14" s="23"/>
      <c r="G14" s="24"/>
      <c r="H14" s="7"/>
      <c r="I14" s="7">
        <v>1</v>
      </c>
      <c r="J14" s="14">
        <f>(D14+E14*2)/1000</f>
        <v>9.17</v>
      </c>
      <c r="K14" s="7">
        <v>40</v>
      </c>
      <c r="L14" s="7"/>
      <c r="M14" s="7"/>
      <c r="N14" s="7">
        <f t="shared" si="1"/>
        <v>0</v>
      </c>
      <c r="O14" s="7">
        <v>0.65</v>
      </c>
      <c r="P14" s="15">
        <f t="shared" si="2"/>
        <v>238.42000000000002</v>
      </c>
      <c r="Q14" s="7"/>
    </row>
    <row r="15" spans="1:17" s="2" customFormat="1" ht="24" customHeight="1">
      <c r="A15" s="28"/>
      <c r="B15" s="28"/>
      <c r="C15" s="7" t="s">
        <v>40</v>
      </c>
      <c r="D15" s="8"/>
      <c r="E15" s="8"/>
      <c r="F15" s="25"/>
      <c r="G15" s="26"/>
      <c r="H15" s="7"/>
      <c r="I15" s="7">
        <v>2</v>
      </c>
      <c r="J15" s="14">
        <v>1</v>
      </c>
      <c r="K15" s="7">
        <v>340</v>
      </c>
      <c r="L15" s="7"/>
      <c r="M15" s="7"/>
      <c r="N15" s="7">
        <f t="shared" ref="N15:N25" si="3">L15*M15</f>
        <v>0</v>
      </c>
      <c r="O15" s="7">
        <v>1</v>
      </c>
      <c r="P15" s="15">
        <f t="shared" si="2"/>
        <v>680</v>
      </c>
      <c r="Q15" s="7"/>
    </row>
    <row r="16" spans="1:17" s="2" customFormat="1" ht="35.1" customHeight="1">
      <c r="A16" s="7">
        <v>4</v>
      </c>
      <c r="B16" s="7"/>
      <c r="C16" s="7" t="s">
        <v>41</v>
      </c>
      <c r="D16" s="8">
        <v>2430</v>
      </c>
      <c r="E16" s="8">
        <v>2690</v>
      </c>
      <c r="F16" s="7" t="s">
        <v>42</v>
      </c>
      <c r="G16" s="7" t="s">
        <v>29</v>
      </c>
      <c r="H16" s="7" t="s">
        <v>30</v>
      </c>
      <c r="I16" s="7">
        <v>1</v>
      </c>
      <c r="J16" s="14">
        <f t="shared" ref="J16:J18" si="4">D16*E16/1000000</f>
        <v>6.5366999999999997</v>
      </c>
      <c r="K16" s="7">
        <v>990</v>
      </c>
      <c r="L16" s="7"/>
      <c r="M16" s="7"/>
      <c r="N16" s="7">
        <f t="shared" si="3"/>
        <v>0</v>
      </c>
      <c r="O16" s="7">
        <v>0.65</v>
      </c>
      <c r="P16" s="15">
        <f t="shared" si="2"/>
        <v>4206.3664499999995</v>
      </c>
      <c r="Q16" s="7"/>
    </row>
    <row r="17" spans="1:17" s="2" customFormat="1" ht="30" customHeight="1">
      <c r="A17" s="7">
        <v>5</v>
      </c>
      <c r="B17" s="7"/>
      <c r="C17" s="7" t="s">
        <v>43</v>
      </c>
      <c r="D17" s="8">
        <v>2490</v>
      </c>
      <c r="E17" s="8">
        <v>2690</v>
      </c>
      <c r="F17" s="43" t="s">
        <v>44</v>
      </c>
      <c r="G17" s="44"/>
      <c r="H17" s="7" t="s">
        <v>30</v>
      </c>
      <c r="I17" s="7">
        <v>1</v>
      </c>
      <c r="J17" s="14">
        <f t="shared" si="4"/>
        <v>6.6981000000000002</v>
      </c>
      <c r="K17" s="7">
        <v>435</v>
      </c>
      <c r="L17" s="7">
        <v>2</v>
      </c>
      <c r="M17" s="7">
        <v>450</v>
      </c>
      <c r="N17" s="7">
        <f t="shared" si="3"/>
        <v>900</v>
      </c>
      <c r="O17" s="7">
        <v>0.65</v>
      </c>
      <c r="P17" s="15">
        <f t="shared" si="2"/>
        <v>2478.8877750000001</v>
      </c>
      <c r="Q17" s="7"/>
    </row>
    <row r="18" spans="1:17" s="2" customFormat="1" ht="24" customHeight="1">
      <c r="A18" s="27">
        <v>6</v>
      </c>
      <c r="B18" s="27"/>
      <c r="C18" s="27" t="s">
        <v>45</v>
      </c>
      <c r="D18" s="29">
        <f>2815+465-95-95</f>
        <v>3090</v>
      </c>
      <c r="E18" s="29">
        <v>1945</v>
      </c>
      <c r="F18" s="29" t="s">
        <v>28</v>
      </c>
      <c r="G18" s="29" t="s">
        <v>29</v>
      </c>
      <c r="H18" s="7" t="s">
        <v>30</v>
      </c>
      <c r="I18" s="7">
        <v>1</v>
      </c>
      <c r="J18" s="14">
        <f t="shared" si="4"/>
        <v>6.0100499999999997</v>
      </c>
      <c r="K18" s="7">
        <v>700</v>
      </c>
      <c r="L18" s="7">
        <v>1</v>
      </c>
      <c r="M18" s="7">
        <v>950</v>
      </c>
      <c r="N18" s="7">
        <f t="shared" si="3"/>
        <v>950</v>
      </c>
      <c r="O18" s="7">
        <v>0.65</v>
      </c>
      <c r="P18" s="15">
        <f t="shared" si="2"/>
        <v>3352.0727499999998</v>
      </c>
      <c r="Q18" s="7"/>
    </row>
    <row r="19" spans="1:17" s="2" customFormat="1" ht="24" customHeight="1">
      <c r="A19" s="34"/>
      <c r="B19" s="34"/>
      <c r="C19" s="28"/>
      <c r="D19" s="30"/>
      <c r="E19" s="30"/>
      <c r="F19" s="30"/>
      <c r="G19" s="30"/>
      <c r="H19" s="7"/>
      <c r="I19" s="7"/>
      <c r="J19" s="14"/>
      <c r="K19" s="7"/>
      <c r="L19" s="7">
        <v>1</v>
      </c>
      <c r="M19" s="7">
        <v>980</v>
      </c>
      <c r="N19" s="7">
        <f t="shared" si="3"/>
        <v>980</v>
      </c>
      <c r="O19" s="7">
        <v>0.65</v>
      </c>
      <c r="P19" s="15">
        <f>N19*O19</f>
        <v>637</v>
      </c>
      <c r="Q19" s="7"/>
    </row>
    <row r="20" spans="1:17" s="2" customFormat="1" ht="51" customHeight="1">
      <c r="A20" s="28"/>
      <c r="B20" s="28"/>
      <c r="C20" s="7" t="s">
        <v>46</v>
      </c>
      <c r="D20" s="8"/>
      <c r="E20" s="8">
        <v>1945</v>
      </c>
      <c r="F20" s="8"/>
      <c r="G20" s="8"/>
      <c r="H20" s="7"/>
      <c r="I20" s="7">
        <v>1</v>
      </c>
      <c r="J20" s="14">
        <v>1.9450000000000001</v>
      </c>
      <c r="K20" s="7">
        <v>130</v>
      </c>
      <c r="L20" s="7"/>
      <c r="M20" s="7"/>
      <c r="N20" s="7">
        <f t="shared" si="3"/>
        <v>0</v>
      </c>
      <c r="O20" s="7">
        <v>0.65</v>
      </c>
      <c r="P20" s="15">
        <f t="shared" ref="P20:P25" si="5">(J20*K20+N20)*O20*I20</f>
        <v>164.35249999999999</v>
      </c>
      <c r="Q20" s="7"/>
    </row>
    <row r="21" spans="1:17" s="2" customFormat="1" ht="24" customHeight="1">
      <c r="A21" s="27">
        <v>7</v>
      </c>
      <c r="B21" s="27"/>
      <c r="C21" s="7" t="s">
        <v>47</v>
      </c>
      <c r="D21" s="8">
        <v>980</v>
      </c>
      <c r="E21" s="8">
        <v>2160</v>
      </c>
      <c r="F21" s="45"/>
      <c r="G21" s="45"/>
      <c r="H21" s="7" t="s">
        <v>48</v>
      </c>
      <c r="I21" s="7">
        <v>1</v>
      </c>
      <c r="J21" s="14">
        <f>D21*E21/1000000</f>
        <v>2.1168</v>
      </c>
      <c r="K21" s="7">
        <v>2630</v>
      </c>
      <c r="L21" s="7"/>
      <c r="M21" s="7"/>
      <c r="N21" s="7">
        <f t="shared" si="3"/>
        <v>0</v>
      </c>
      <c r="O21" s="7">
        <v>0.7</v>
      </c>
      <c r="P21" s="15">
        <f t="shared" si="5"/>
        <v>3897.0288</v>
      </c>
      <c r="Q21" s="7"/>
    </row>
    <row r="22" spans="1:17" s="2" customFormat="1" ht="32.1" customHeight="1">
      <c r="A22" s="34"/>
      <c r="B22" s="34"/>
      <c r="C22" s="7" t="s">
        <v>49</v>
      </c>
      <c r="D22" s="8">
        <v>980</v>
      </c>
      <c r="E22" s="8">
        <v>2160</v>
      </c>
      <c r="F22" s="45"/>
      <c r="G22" s="45"/>
      <c r="H22" s="7"/>
      <c r="I22" s="7">
        <v>1</v>
      </c>
      <c r="J22" s="14">
        <f>D22*E22/1000000</f>
        <v>2.1168</v>
      </c>
      <c r="K22" s="7">
        <v>300</v>
      </c>
      <c r="L22" s="7"/>
      <c r="M22" s="7"/>
      <c r="N22" s="7">
        <f t="shared" si="3"/>
        <v>0</v>
      </c>
      <c r="O22" s="7">
        <v>1</v>
      </c>
      <c r="P22" s="15">
        <f t="shared" si="5"/>
        <v>635.04</v>
      </c>
      <c r="Q22" s="7"/>
    </row>
    <row r="23" spans="1:17" s="2" customFormat="1" ht="24" customHeight="1">
      <c r="A23" s="28"/>
      <c r="B23" s="28"/>
      <c r="C23" s="7" t="s">
        <v>50</v>
      </c>
      <c r="D23" s="8"/>
      <c r="E23" s="8"/>
      <c r="F23" s="45"/>
      <c r="G23" s="45"/>
      <c r="H23" s="7"/>
      <c r="I23" s="7">
        <v>1</v>
      </c>
      <c r="J23" s="14">
        <v>1</v>
      </c>
      <c r="K23" s="7">
        <v>260</v>
      </c>
      <c r="L23" s="7"/>
      <c r="M23" s="7"/>
      <c r="N23" s="7">
        <f t="shared" si="3"/>
        <v>0</v>
      </c>
      <c r="O23" s="7">
        <v>1</v>
      </c>
      <c r="P23" s="15">
        <f t="shared" si="5"/>
        <v>260</v>
      </c>
      <c r="Q23" s="7"/>
    </row>
    <row r="24" spans="1:17" s="2" customFormat="1" ht="24" customHeight="1">
      <c r="A24" s="27">
        <v>8</v>
      </c>
      <c r="B24" s="27"/>
      <c r="C24" s="7" t="s">
        <v>51</v>
      </c>
      <c r="D24" s="8">
        <v>1260</v>
      </c>
      <c r="E24" s="8">
        <v>2160</v>
      </c>
      <c r="F24" s="45"/>
      <c r="G24" s="45"/>
      <c r="H24" s="7" t="s">
        <v>52</v>
      </c>
      <c r="I24" s="7">
        <v>1</v>
      </c>
      <c r="J24" s="14">
        <v>2.8</v>
      </c>
      <c r="K24" s="7">
        <v>3760</v>
      </c>
      <c r="L24" s="7"/>
      <c r="M24" s="7"/>
      <c r="N24" s="7">
        <f t="shared" si="3"/>
        <v>0</v>
      </c>
      <c r="O24" s="7">
        <v>0.7</v>
      </c>
      <c r="P24" s="15">
        <f t="shared" si="5"/>
        <v>7369.5999999999995</v>
      </c>
      <c r="Q24" s="7"/>
    </row>
    <row r="25" spans="1:17" s="2" customFormat="1" ht="24" customHeight="1">
      <c r="A25" s="34"/>
      <c r="B25" s="34"/>
      <c r="C25" s="6" t="s">
        <v>53</v>
      </c>
      <c r="D25" s="9"/>
      <c r="E25" s="9"/>
      <c r="F25" s="27"/>
      <c r="G25" s="27"/>
      <c r="H25" s="6"/>
      <c r="I25" s="6">
        <v>1</v>
      </c>
      <c r="J25" s="16">
        <v>1</v>
      </c>
      <c r="K25" s="6">
        <v>850</v>
      </c>
      <c r="L25" s="6"/>
      <c r="M25" s="6"/>
      <c r="N25" s="6">
        <f t="shared" si="3"/>
        <v>0</v>
      </c>
      <c r="O25" s="6">
        <v>1</v>
      </c>
      <c r="P25" s="17">
        <f t="shared" si="5"/>
        <v>850</v>
      </c>
      <c r="Q25" s="6"/>
    </row>
    <row r="26" spans="1:17" s="2" customFormat="1" ht="24" customHeight="1">
      <c r="A26" s="41" t="s">
        <v>54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</row>
    <row r="27" spans="1:17" s="2" customFormat="1" ht="24" customHeight="1">
      <c r="A27" s="10">
        <v>1</v>
      </c>
      <c r="B27" s="35"/>
      <c r="C27" s="10" t="s">
        <v>55</v>
      </c>
      <c r="D27" s="11">
        <v>3700</v>
      </c>
      <c r="E27" s="11">
        <v>1840</v>
      </c>
      <c r="F27" s="10" t="s">
        <v>28</v>
      </c>
      <c r="G27" s="10" t="s">
        <v>56</v>
      </c>
      <c r="H27" s="10"/>
      <c r="I27" s="10">
        <v>2</v>
      </c>
      <c r="J27" s="18">
        <f t="shared" ref="J27:J29" si="6">D27*E27/1000000</f>
        <v>6.8079999999999998</v>
      </c>
      <c r="K27" s="10">
        <v>1200</v>
      </c>
      <c r="L27" s="10"/>
      <c r="M27" s="10"/>
      <c r="N27" s="10">
        <f t="shared" ref="N27:N36" si="7">L27*M27</f>
        <v>0</v>
      </c>
      <c r="O27" s="10">
        <v>0.65</v>
      </c>
      <c r="P27" s="19">
        <f t="shared" ref="P27:P40" si="8">(J27*K27+N27)*O27*I27</f>
        <v>10620.48</v>
      </c>
      <c r="Q27" s="10"/>
    </row>
    <row r="28" spans="1:17" s="2" customFormat="1" ht="24" customHeight="1">
      <c r="A28" s="10">
        <v>2</v>
      </c>
      <c r="B28" s="42"/>
      <c r="C28" s="10" t="s">
        <v>57</v>
      </c>
      <c r="D28" s="11">
        <v>3500</v>
      </c>
      <c r="E28" s="11">
        <v>3700</v>
      </c>
      <c r="F28" s="10"/>
      <c r="G28" s="10"/>
      <c r="H28" s="10"/>
      <c r="I28" s="10">
        <v>1</v>
      </c>
      <c r="J28" s="18">
        <f t="shared" si="6"/>
        <v>12.95</v>
      </c>
      <c r="K28" s="10">
        <v>1230</v>
      </c>
      <c r="L28" s="10"/>
      <c r="M28" s="10"/>
      <c r="N28" s="10">
        <f t="shared" si="7"/>
        <v>0</v>
      </c>
      <c r="O28" s="10">
        <v>0.65</v>
      </c>
      <c r="P28" s="19">
        <f t="shared" si="8"/>
        <v>10353.525</v>
      </c>
      <c r="Q28" s="10"/>
    </row>
    <row r="29" spans="1:17" s="2" customFormat="1" ht="24" customHeight="1">
      <c r="A29" s="10">
        <v>3</v>
      </c>
      <c r="B29" s="42"/>
      <c r="C29" s="10" t="s">
        <v>58</v>
      </c>
      <c r="D29" s="11">
        <f>3500/2</f>
        <v>1750</v>
      </c>
      <c r="E29" s="11">
        <f>2950-2200</f>
        <v>750</v>
      </c>
      <c r="F29" s="10" t="s">
        <v>28</v>
      </c>
      <c r="G29" s="10" t="s">
        <v>56</v>
      </c>
      <c r="H29" s="10"/>
      <c r="I29" s="10">
        <v>2</v>
      </c>
      <c r="J29" s="18">
        <f t="shared" si="6"/>
        <v>1.3125</v>
      </c>
      <c r="K29" s="10">
        <v>650</v>
      </c>
      <c r="L29" s="10"/>
      <c r="M29" s="10"/>
      <c r="N29" s="10">
        <f t="shared" si="7"/>
        <v>0</v>
      </c>
      <c r="O29" s="10">
        <v>0.65</v>
      </c>
      <c r="P29" s="19">
        <f t="shared" si="8"/>
        <v>1109.0625</v>
      </c>
      <c r="Q29" s="10"/>
    </row>
    <row r="30" spans="1:17" s="2" customFormat="1" ht="24" customHeight="1">
      <c r="A30" s="10">
        <v>4</v>
      </c>
      <c r="B30" s="42"/>
      <c r="C30" s="10" t="s">
        <v>59</v>
      </c>
      <c r="D30" s="11">
        <v>3500</v>
      </c>
      <c r="E30" s="11">
        <v>3700</v>
      </c>
      <c r="F30" s="10"/>
      <c r="G30" s="10" t="s">
        <v>56</v>
      </c>
      <c r="H30" s="10"/>
      <c r="I30" s="10">
        <v>1</v>
      </c>
      <c r="J30" s="18">
        <f>(D30*2+E30*2)/1000</f>
        <v>14.4</v>
      </c>
      <c r="K30" s="10">
        <v>128</v>
      </c>
      <c r="L30" s="10"/>
      <c r="M30" s="10"/>
      <c r="N30" s="10">
        <f t="shared" si="7"/>
        <v>0</v>
      </c>
      <c r="O30" s="10">
        <v>0.65</v>
      </c>
      <c r="P30" s="19">
        <f t="shared" si="8"/>
        <v>1198.0800000000002</v>
      </c>
      <c r="Q30" s="10"/>
    </row>
    <row r="31" spans="1:17" s="2" customFormat="1" ht="24" customHeight="1">
      <c r="A31" s="10">
        <v>5</v>
      </c>
      <c r="B31" s="36"/>
      <c r="C31" s="10" t="s">
        <v>60</v>
      </c>
      <c r="D31" s="11">
        <v>3500</v>
      </c>
      <c r="E31" s="11">
        <v>3700</v>
      </c>
      <c r="F31" s="10"/>
      <c r="G31" s="10"/>
      <c r="H31" s="10"/>
      <c r="I31" s="10">
        <v>1</v>
      </c>
      <c r="J31" s="18">
        <f>(D31*2+E31*2)/1000</f>
        <v>14.4</v>
      </c>
      <c r="K31" s="10">
        <v>80</v>
      </c>
      <c r="L31" s="10"/>
      <c r="M31" s="10"/>
      <c r="N31" s="10">
        <f t="shared" si="7"/>
        <v>0</v>
      </c>
      <c r="O31" s="10">
        <v>0.65</v>
      </c>
      <c r="P31" s="19">
        <f t="shared" si="8"/>
        <v>748.80000000000007</v>
      </c>
      <c r="Q31" s="10"/>
    </row>
    <row r="32" spans="1:17" s="2" customFormat="1" ht="24" customHeight="1">
      <c r="A32" s="10">
        <v>6</v>
      </c>
      <c r="B32" s="35"/>
      <c r="C32" s="10" t="s">
        <v>61</v>
      </c>
      <c r="D32" s="11"/>
      <c r="E32" s="11"/>
      <c r="F32" s="10" t="s">
        <v>28</v>
      </c>
      <c r="G32" s="10" t="s">
        <v>56</v>
      </c>
      <c r="H32" s="10"/>
      <c r="I32" s="10">
        <v>4</v>
      </c>
      <c r="J32" s="18">
        <v>2.2000000000000002</v>
      </c>
      <c r="K32" s="10">
        <v>2800</v>
      </c>
      <c r="L32" s="10"/>
      <c r="M32" s="10"/>
      <c r="N32" s="10">
        <f t="shared" si="7"/>
        <v>0</v>
      </c>
      <c r="O32" s="10">
        <v>0.65</v>
      </c>
      <c r="P32" s="19">
        <f t="shared" si="8"/>
        <v>16016.000000000004</v>
      </c>
      <c r="Q32" s="10"/>
    </row>
    <row r="33" spans="1:17" s="2" customFormat="1" ht="24" customHeight="1">
      <c r="A33" s="10">
        <v>7</v>
      </c>
      <c r="B33" s="36"/>
      <c r="C33" s="10" t="s">
        <v>62</v>
      </c>
      <c r="D33" s="11"/>
      <c r="E33" s="11"/>
      <c r="F33" s="10" t="s">
        <v>28</v>
      </c>
      <c r="G33" s="10" t="s">
        <v>56</v>
      </c>
      <c r="H33" s="10"/>
      <c r="I33" s="10">
        <v>2</v>
      </c>
      <c r="J33" s="18">
        <v>2.2000000000000002</v>
      </c>
      <c r="K33" s="10">
        <v>900</v>
      </c>
      <c r="L33" s="10"/>
      <c r="M33" s="10"/>
      <c r="N33" s="10">
        <f t="shared" si="7"/>
        <v>0</v>
      </c>
      <c r="O33" s="10">
        <v>0.65</v>
      </c>
      <c r="P33" s="19">
        <f t="shared" si="8"/>
        <v>2574.0000000000005</v>
      </c>
      <c r="Q33" s="10"/>
    </row>
    <row r="34" spans="1:17" s="2" customFormat="1" ht="24" customHeight="1">
      <c r="A34" s="10">
        <v>8</v>
      </c>
      <c r="B34" s="10"/>
      <c r="C34" s="10" t="s">
        <v>63</v>
      </c>
      <c r="D34" s="11">
        <v>3140</v>
      </c>
      <c r="E34" s="11">
        <v>2200</v>
      </c>
      <c r="F34" s="10"/>
      <c r="G34" s="10" t="s">
        <v>56</v>
      </c>
      <c r="H34" s="10"/>
      <c r="I34" s="10">
        <v>1</v>
      </c>
      <c r="J34" s="18">
        <f t="shared" ref="J34:J40" si="9">D34*E34/1000000</f>
        <v>6.9080000000000004</v>
      </c>
      <c r="K34" s="10">
        <v>1090</v>
      </c>
      <c r="L34" s="10"/>
      <c r="M34" s="10"/>
      <c r="N34" s="10">
        <f t="shared" si="7"/>
        <v>0</v>
      </c>
      <c r="O34" s="10">
        <v>0.65</v>
      </c>
      <c r="P34" s="19">
        <f t="shared" si="8"/>
        <v>4894.3180000000002</v>
      </c>
      <c r="Q34" s="10"/>
    </row>
    <row r="35" spans="1:17" s="2" customFormat="1" ht="24" customHeight="1">
      <c r="A35" s="10">
        <v>9</v>
      </c>
      <c r="B35" s="10"/>
      <c r="C35" s="10" t="s">
        <v>64</v>
      </c>
      <c r="D35" s="11">
        <v>2940</v>
      </c>
      <c r="E35" s="11">
        <v>2200</v>
      </c>
      <c r="F35" s="10" t="s">
        <v>28</v>
      </c>
      <c r="G35" s="10" t="s">
        <v>56</v>
      </c>
      <c r="H35" s="10"/>
      <c r="I35" s="10">
        <v>1</v>
      </c>
      <c r="J35" s="18">
        <f t="shared" si="9"/>
        <v>6.468</v>
      </c>
      <c r="K35" s="10">
        <v>730</v>
      </c>
      <c r="L35" s="10">
        <v>2.16</v>
      </c>
      <c r="M35" s="10">
        <v>940</v>
      </c>
      <c r="N35" s="10">
        <f t="shared" si="7"/>
        <v>2030.4</v>
      </c>
      <c r="O35" s="10">
        <v>0.65</v>
      </c>
      <c r="P35" s="19">
        <f t="shared" si="8"/>
        <v>4388.8260000000009</v>
      </c>
      <c r="Q35" s="10"/>
    </row>
    <row r="36" spans="1:17" s="2" customFormat="1" ht="24" customHeight="1">
      <c r="A36" s="35">
        <v>10</v>
      </c>
      <c r="B36" s="35"/>
      <c r="C36" s="10" t="s">
        <v>65</v>
      </c>
      <c r="D36" s="11">
        <v>800</v>
      </c>
      <c r="E36" s="11">
        <v>2200</v>
      </c>
      <c r="F36" s="10" t="s">
        <v>28</v>
      </c>
      <c r="G36" s="10" t="s">
        <v>56</v>
      </c>
      <c r="H36" s="10"/>
      <c r="I36" s="10">
        <v>2</v>
      </c>
      <c r="J36" s="18">
        <f t="shared" si="9"/>
        <v>1.76</v>
      </c>
      <c r="K36" s="10">
        <v>850</v>
      </c>
      <c r="L36" s="10">
        <v>2.16</v>
      </c>
      <c r="M36" s="10">
        <v>980</v>
      </c>
      <c r="N36" s="10">
        <f t="shared" si="7"/>
        <v>2116.8000000000002</v>
      </c>
      <c r="O36" s="10">
        <v>0.65</v>
      </c>
      <c r="P36" s="19">
        <f t="shared" si="8"/>
        <v>4696.6400000000003</v>
      </c>
      <c r="Q36" s="10"/>
    </row>
    <row r="37" spans="1:17" s="2" customFormat="1" ht="24" customHeight="1">
      <c r="A37" s="36"/>
      <c r="B37" s="36"/>
      <c r="C37" s="10" t="s">
        <v>66</v>
      </c>
      <c r="D37" s="11">
        <v>800</v>
      </c>
      <c r="E37" s="11">
        <v>1350</v>
      </c>
      <c r="F37" s="10"/>
      <c r="G37" s="10"/>
      <c r="H37" s="10"/>
      <c r="I37" s="10">
        <v>2</v>
      </c>
      <c r="J37" s="18">
        <f t="shared" si="9"/>
        <v>1.08</v>
      </c>
      <c r="K37" s="10">
        <v>780</v>
      </c>
      <c r="L37" s="10"/>
      <c r="M37" s="10"/>
      <c r="N37" s="10"/>
      <c r="O37" s="10">
        <v>1</v>
      </c>
      <c r="P37" s="19">
        <f t="shared" si="8"/>
        <v>1684.8000000000002</v>
      </c>
      <c r="Q37" s="10"/>
    </row>
    <row r="38" spans="1:17" s="2" customFormat="1" ht="24" customHeight="1">
      <c r="A38" s="35">
        <v>11</v>
      </c>
      <c r="B38" s="35"/>
      <c r="C38" s="10" t="s">
        <v>67</v>
      </c>
      <c r="D38" s="11">
        <v>1372</v>
      </c>
      <c r="E38" s="11">
        <v>2200</v>
      </c>
      <c r="F38" s="10" t="s">
        <v>28</v>
      </c>
      <c r="G38" s="10" t="s">
        <v>56</v>
      </c>
      <c r="H38" s="10"/>
      <c r="I38" s="10">
        <v>1</v>
      </c>
      <c r="J38" s="18">
        <f t="shared" si="9"/>
        <v>3.0184000000000002</v>
      </c>
      <c r="K38" s="10">
        <v>730</v>
      </c>
      <c r="L38" s="10"/>
      <c r="M38" s="10"/>
      <c r="N38" s="10">
        <f>L38*M38</f>
        <v>0</v>
      </c>
      <c r="O38" s="10">
        <v>0.65</v>
      </c>
      <c r="P38" s="19">
        <f t="shared" si="8"/>
        <v>1432.2308000000003</v>
      </c>
      <c r="Q38" s="10"/>
    </row>
    <row r="39" spans="1:17" s="2" customFormat="1" ht="24" customHeight="1">
      <c r="A39" s="36"/>
      <c r="B39" s="36"/>
      <c r="C39" s="10" t="s">
        <v>66</v>
      </c>
      <c r="D39" s="11">
        <v>1372</v>
      </c>
      <c r="E39" s="11">
        <v>1350</v>
      </c>
      <c r="F39" s="10"/>
      <c r="G39" s="10"/>
      <c r="H39" s="10"/>
      <c r="I39" s="10">
        <v>1</v>
      </c>
      <c r="J39" s="18">
        <f t="shared" si="9"/>
        <v>1.8522000000000001</v>
      </c>
      <c r="K39" s="10">
        <v>780</v>
      </c>
      <c r="L39" s="10"/>
      <c r="M39" s="10"/>
      <c r="N39" s="10"/>
      <c r="O39" s="10">
        <v>1</v>
      </c>
      <c r="P39" s="19">
        <f t="shared" si="8"/>
        <v>1444.7160000000001</v>
      </c>
      <c r="Q39" s="10"/>
    </row>
    <row r="40" spans="1:17" s="2" customFormat="1" ht="24" customHeight="1">
      <c r="A40" s="10">
        <v>12</v>
      </c>
      <c r="B40" s="10"/>
      <c r="C40" s="10" t="s">
        <v>68</v>
      </c>
      <c r="D40" s="11">
        <v>2940</v>
      </c>
      <c r="E40" s="11">
        <v>2200</v>
      </c>
      <c r="F40" s="10" t="s">
        <v>28</v>
      </c>
      <c r="G40" s="10"/>
      <c r="H40" s="10"/>
      <c r="I40" s="10">
        <v>1</v>
      </c>
      <c r="J40" s="18">
        <f t="shared" si="9"/>
        <v>6.468</v>
      </c>
      <c r="K40" s="10">
        <v>890</v>
      </c>
      <c r="L40" s="10"/>
      <c r="M40" s="10"/>
      <c r="N40" s="10">
        <f>L40*M40</f>
        <v>0</v>
      </c>
      <c r="O40" s="10">
        <v>0.65</v>
      </c>
      <c r="P40" s="19">
        <f t="shared" si="8"/>
        <v>3741.7379999999998</v>
      </c>
      <c r="Q40" s="10"/>
    </row>
    <row r="41" spans="1:17" s="2" customFormat="1" ht="24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 t="s">
        <v>69</v>
      </c>
      <c r="L41" s="12"/>
      <c r="M41" s="12"/>
      <c r="N41" s="12"/>
      <c r="O41" s="12"/>
      <c r="P41" s="20">
        <f>SUM(P6:P40)</f>
        <v>109700.68952499999</v>
      </c>
      <c r="Q41" s="12"/>
    </row>
    <row r="42" spans="1:17" s="1" customFormat="1" ht="24" customHeight="1">
      <c r="A42" s="37" t="s">
        <v>70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 t="s">
        <v>71</v>
      </c>
      <c r="O42" s="37"/>
      <c r="P42" s="37"/>
      <c r="Q42" s="37"/>
    </row>
    <row r="43" spans="1:17" s="1" customFormat="1" ht="24" customHeight="1">
      <c r="A43" s="37" t="s">
        <v>72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 t="s">
        <v>71</v>
      </c>
      <c r="O43" s="37"/>
      <c r="P43" s="37"/>
      <c r="Q43" s="37"/>
    </row>
    <row r="44" spans="1:17" s="3" customFormat="1" ht="24.95" customHeight="1">
      <c r="A44" s="37" t="s">
        <v>73</v>
      </c>
      <c r="B44" s="37"/>
      <c r="C44" s="37"/>
      <c r="D44" s="38" t="s">
        <v>74</v>
      </c>
      <c r="E44" s="38"/>
      <c r="F44" s="38"/>
      <c r="G44" s="38"/>
      <c r="H44" s="38"/>
      <c r="I44" s="39" t="s">
        <v>75</v>
      </c>
      <c r="J44" s="39"/>
      <c r="K44" s="39"/>
      <c r="L44" s="39"/>
      <c r="M44" s="39"/>
      <c r="N44" s="39" t="s">
        <v>76</v>
      </c>
      <c r="O44" s="39"/>
      <c r="P44" s="39"/>
      <c r="Q44" s="39"/>
    </row>
    <row r="45" spans="1:17" ht="35.1" customHeight="1">
      <c r="A45" s="13" t="s">
        <v>22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ht="57.95" customHeight="1">
      <c r="A46" s="31" t="s">
        <v>77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ht="24.95" customHeight="1">
      <c r="A47" s="32" t="s">
        <v>78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</row>
  </sheetData>
  <mergeCells count="63">
    <mergeCell ref="A1:Q1"/>
    <mergeCell ref="A2:C2"/>
    <mergeCell ref="D2:G2"/>
    <mergeCell ref="H2:L2"/>
    <mergeCell ref="M2:Q2"/>
    <mergeCell ref="H3:L3"/>
    <mergeCell ref="M3:Q3"/>
    <mergeCell ref="D4:E4"/>
    <mergeCell ref="F4:G4"/>
    <mergeCell ref="C4:C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F21:G21"/>
    <mergeCell ref="F22:G22"/>
    <mergeCell ref="F23:G23"/>
    <mergeCell ref="F24:G24"/>
    <mergeCell ref="A3:G3"/>
    <mergeCell ref="F25:G25"/>
    <mergeCell ref="A26:Q26"/>
    <mergeCell ref="A42:M42"/>
    <mergeCell ref="N42:Q42"/>
    <mergeCell ref="A43:M43"/>
    <mergeCell ref="N43:Q43"/>
    <mergeCell ref="B27:B31"/>
    <mergeCell ref="B32:B33"/>
    <mergeCell ref="B36:B37"/>
    <mergeCell ref="B38:B39"/>
    <mergeCell ref="A44:C44"/>
    <mergeCell ref="D44:H44"/>
    <mergeCell ref="I44:M44"/>
    <mergeCell ref="N44:Q44"/>
    <mergeCell ref="B45:Q45"/>
    <mergeCell ref="A46:Q46"/>
    <mergeCell ref="A47:Q47"/>
    <mergeCell ref="A4:A5"/>
    <mergeCell ref="A6:A8"/>
    <mergeCell ref="A10:A15"/>
    <mergeCell ref="A18:A20"/>
    <mergeCell ref="A21:A23"/>
    <mergeCell ref="A24:A25"/>
    <mergeCell ref="A36:A37"/>
    <mergeCell ref="A38:A39"/>
    <mergeCell ref="B4:B5"/>
    <mergeCell ref="B6:B8"/>
    <mergeCell ref="B10:B15"/>
    <mergeCell ref="B18:B20"/>
    <mergeCell ref="B21:B23"/>
    <mergeCell ref="B24:B25"/>
    <mergeCell ref="F10:G15"/>
    <mergeCell ref="C18:C19"/>
    <mergeCell ref="D18:D19"/>
    <mergeCell ref="E18:E19"/>
    <mergeCell ref="F18:F19"/>
    <mergeCell ref="G18:G19"/>
    <mergeCell ref="F17:G17"/>
  </mergeCells>
  <phoneticPr fontId="15" type="noConversion"/>
  <pageMargins left="0.39305555555555599" right="0" top="0.196527777777778" bottom="0" header="0" footer="0"/>
  <pageSetup paperSize="9" scale="9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订货单</vt:lpstr>
      <vt:lpstr>订货单!Print_Area</vt:lpstr>
    </vt:vector>
  </TitlesOfParts>
  <Company>mycomputer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2016-12-12T01:56:00Z</dcterms:created>
  <dcterms:modified xsi:type="dcterms:W3CDTF">2017-05-05T06:21:46Z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