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0" i="1"/>
  <c r="R3" i="1"/>
  <c r="R4" i="1"/>
  <c r="R5" i="1"/>
  <c r="R6" i="1"/>
  <c r="R7" i="1"/>
  <c r="R8" i="1"/>
  <c r="R9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" i="1"/>
  <c r="Q11" i="1"/>
  <c r="Q12" i="1"/>
  <c r="Q13" i="1"/>
  <c r="Q14" i="1"/>
  <c r="Q10" i="1"/>
  <c r="Q3" i="1"/>
  <c r="Q4" i="1"/>
  <c r="Q5" i="1"/>
  <c r="Q6" i="1"/>
  <c r="Q7" i="1"/>
  <c r="Q8" i="1"/>
  <c r="Q9" i="1"/>
  <c r="Q2" i="1"/>
  <c r="Q20" i="1"/>
  <c r="P11" i="1"/>
  <c r="P12" i="1"/>
  <c r="P13" i="1"/>
  <c r="P14" i="1"/>
  <c r="P20" i="1"/>
  <c r="Q19" i="1"/>
  <c r="P10" i="1"/>
  <c r="P19" i="1"/>
  <c r="P3" i="1"/>
  <c r="P4" i="1"/>
  <c r="P5" i="1"/>
  <c r="P6" i="1"/>
  <c r="P7" i="1"/>
  <c r="P8" i="1"/>
  <c r="P9" i="1"/>
  <c r="P2" i="1"/>
  <c r="K10" i="1"/>
  <c r="K11" i="1"/>
  <c r="K12" i="1"/>
  <c r="K13" i="1"/>
  <c r="K14" i="1"/>
  <c r="K19" i="1"/>
  <c r="L10" i="1"/>
  <c r="L11" i="1"/>
  <c r="L12" i="1"/>
  <c r="L13" i="1"/>
  <c r="L14" i="1"/>
  <c r="L19" i="1"/>
  <c r="Q22" i="1"/>
  <c r="K2" i="1"/>
  <c r="K3" i="1"/>
  <c r="K4" i="1"/>
  <c r="K5" i="1"/>
  <c r="K6" i="1"/>
  <c r="K7" i="1"/>
  <c r="K8" i="1"/>
  <c r="K9" i="1"/>
  <c r="K20" i="1"/>
  <c r="L2" i="1"/>
  <c r="L3" i="1"/>
  <c r="L4" i="1"/>
  <c r="L5" i="1"/>
  <c r="L6" i="1"/>
  <c r="L7" i="1"/>
  <c r="L8" i="1"/>
  <c r="L9" i="1"/>
  <c r="L20" i="1"/>
  <c r="R22" i="1"/>
  <c r="Q23" i="1"/>
  <c r="R23" i="1"/>
  <c r="K21" i="1"/>
  <c r="G2" i="1"/>
  <c r="J2" i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J20" i="1"/>
  <c r="G10" i="1"/>
  <c r="J10" i="1"/>
  <c r="G11" i="1"/>
  <c r="J11" i="1"/>
  <c r="G12" i="1"/>
  <c r="J12" i="1"/>
  <c r="G13" i="1"/>
  <c r="J13" i="1"/>
  <c r="G14" i="1"/>
  <c r="J14" i="1"/>
  <c r="J19" i="1"/>
  <c r="J21" i="1"/>
  <c r="J24" i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F20" i="1"/>
  <c r="D10" i="1"/>
  <c r="F10" i="1"/>
  <c r="D11" i="1"/>
  <c r="F11" i="1"/>
  <c r="D12" i="1"/>
  <c r="F12" i="1"/>
  <c r="D13" i="1"/>
  <c r="F13" i="1"/>
  <c r="D14" i="1"/>
  <c r="F14" i="1"/>
  <c r="F19" i="1"/>
  <c r="F22" i="1"/>
  <c r="K22" i="1"/>
  <c r="L22" i="1"/>
  <c r="J22" i="1"/>
  <c r="B14" i="2"/>
  <c r="C8" i="2"/>
  <c r="C7" i="2"/>
  <c r="C6" i="2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D21" i="1"/>
  <c r="G20" i="1"/>
  <c r="D20" i="1"/>
  <c r="G19" i="1"/>
  <c r="D19" i="1"/>
  <c r="G18" i="1"/>
  <c r="D18" i="1"/>
</calcChain>
</file>

<file path=xl/sharedStrings.xml><?xml version="1.0" encoding="utf-8"?>
<sst xmlns="http://schemas.openxmlformats.org/spreadsheetml/2006/main" count="95" uniqueCount="60">
  <si>
    <t>Species</t>
  </si>
  <si>
    <t>Plant</t>
  </si>
  <si>
    <t>Treatment</t>
  </si>
  <si>
    <t>arthropods</t>
  </si>
  <si>
    <t>kg</t>
  </si>
  <si>
    <t>arth/kg</t>
  </si>
  <si>
    <t>herb_total</t>
  </si>
  <si>
    <t>aran_total</t>
  </si>
  <si>
    <t>cole_total</t>
  </si>
  <si>
    <t>herb_dens</t>
  </si>
  <si>
    <t>aran_dens</t>
  </si>
  <si>
    <t>col_dens</t>
  </si>
  <si>
    <t>other pred</t>
  </si>
  <si>
    <t>herb_L</t>
  </si>
  <si>
    <t>herb_s</t>
  </si>
  <si>
    <t>ISME</t>
  </si>
  <si>
    <t>T</t>
  </si>
  <si>
    <t>C</t>
  </si>
  <si>
    <t>=</t>
  </si>
  <si>
    <t xml:space="preserve"> </t>
  </si>
  <si>
    <t>C vs T arth</t>
  </si>
  <si>
    <t>p=.0674</t>
  </si>
  <si>
    <t>f ratio</t>
  </si>
  <si>
    <t>df</t>
  </si>
  <si>
    <t>treat</t>
  </si>
  <si>
    <t>mean</t>
  </si>
  <si>
    <t>c</t>
  </si>
  <si>
    <t>t</t>
  </si>
  <si>
    <t>ste</t>
  </si>
  <si>
    <t>DD=</t>
  </si>
  <si>
    <t>ID=</t>
  </si>
  <si>
    <t>log(t/c)</t>
  </si>
  <si>
    <t>n</t>
  </si>
  <si>
    <t>birds</t>
  </si>
  <si>
    <t>no birds</t>
  </si>
  <si>
    <t>effect of no birds</t>
  </si>
  <si>
    <t>effect of birds increase</t>
  </si>
  <si>
    <t>increases arthropod density</t>
  </si>
  <si>
    <t>decreases artho</t>
  </si>
  <si>
    <t>birds/spiders</t>
  </si>
  <si>
    <t>bird</t>
  </si>
  <si>
    <t>no bird</t>
  </si>
  <si>
    <t>p=0024</t>
  </si>
  <si>
    <t>effect of birds (</t>
  </si>
  <si>
    <t>spiders on beetles</t>
  </si>
  <si>
    <t>mean C</t>
  </si>
  <si>
    <t>mean T</t>
  </si>
  <si>
    <t>effect size t/c</t>
  </si>
  <si>
    <t>spiders on herb</t>
  </si>
  <si>
    <t>ratio</t>
  </si>
  <si>
    <t>spider to beetle</t>
  </si>
  <si>
    <t>log</t>
  </si>
  <si>
    <t>aran</t>
  </si>
  <si>
    <t>cole</t>
  </si>
  <si>
    <t>herb</t>
  </si>
  <si>
    <t>L herb</t>
  </si>
  <si>
    <t>S herb</t>
  </si>
  <si>
    <t>L dens</t>
  </si>
  <si>
    <t>s dense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</si>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</sst>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Sheet1!$K$2:$K$14</c:f>
              <c:numCache>
                <c:formatCode>General</c:formatCode>
                <c:ptCount val="13"/>
                <c:pt idx="0">
                  <c:v>4.664875354530527</c:v>
                </c:pt>
                <c:pt idx="1">
                  <c:v>8.979885057471264</c:v>
                </c:pt>
                <c:pt idx="2">
                  <c:v>2.798925212718316</c:v>
                </c:pt>
                <c:pt idx="3">
                  <c:v>0.932975070906105</c:v>
                </c:pt>
                <c:pt idx="4">
                  <c:v>1.140302864440795</c:v>
                </c:pt>
                <c:pt idx="5">
                  <c:v>3.688675765400221</c:v>
                </c:pt>
                <c:pt idx="6">
                  <c:v>0.0</c:v>
                </c:pt>
                <c:pt idx="7">
                  <c:v>2.199155524278677</c:v>
                </c:pt>
                <c:pt idx="8">
                  <c:v>0.929368029739777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2.798925212718316</c:v>
                </c:pt>
                <c:pt idx="1">
                  <c:v>2.56568144499179</c:v>
                </c:pt>
                <c:pt idx="2">
                  <c:v>5.597850425436633</c:v>
                </c:pt>
                <c:pt idx="3">
                  <c:v>13.99462606359158</c:v>
                </c:pt>
                <c:pt idx="4">
                  <c:v>15.96424010217114</c:v>
                </c:pt>
                <c:pt idx="5">
                  <c:v>14.75470306160088</c:v>
                </c:pt>
                <c:pt idx="6">
                  <c:v>4.105090311986864</c:v>
                </c:pt>
                <c:pt idx="7">
                  <c:v>12.46188130424584</c:v>
                </c:pt>
                <c:pt idx="8">
                  <c:v>13.94052044609665</c:v>
                </c:pt>
                <c:pt idx="9">
                  <c:v>20.52545155993432</c:v>
                </c:pt>
                <c:pt idx="10">
                  <c:v>27.70935960591133</c:v>
                </c:pt>
                <c:pt idx="11">
                  <c:v>20.52545155993432</c:v>
                </c:pt>
                <c:pt idx="12">
                  <c:v>21.55172413793104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Sheet1!$K$2:$K$14</c:f>
              <c:numCache>
                <c:formatCode>General</c:formatCode>
                <c:ptCount val="13"/>
                <c:pt idx="0">
                  <c:v>4.664875354530527</c:v>
                </c:pt>
                <c:pt idx="1">
                  <c:v>8.979885057471264</c:v>
                </c:pt>
                <c:pt idx="2">
                  <c:v>2.798925212718316</c:v>
                </c:pt>
                <c:pt idx="3">
                  <c:v>0.932975070906105</c:v>
                </c:pt>
                <c:pt idx="4">
                  <c:v>1.140302864440795</c:v>
                </c:pt>
                <c:pt idx="5">
                  <c:v>3.688675765400221</c:v>
                </c:pt>
                <c:pt idx="6">
                  <c:v>0.0</c:v>
                </c:pt>
                <c:pt idx="7">
                  <c:v>2.199155524278677</c:v>
                </c:pt>
                <c:pt idx="8">
                  <c:v>0.929368029739777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5.597850425436633</c:v>
                </c:pt>
                <c:pt idx="1">
                  <c:v>15.39408866995074</c:v>
                </c:pt>
                <c:pt idx="2">
                  <c:v>1.865950141812211</c:v>
                </c:pt>
                <c:pt idx="3">
                  <c:v>1.865950141812211</c:v>
                </c:pt>
                <c:pt idx="4">
                  <c:v>2.28060572888159</c:v>
                </c:pt>
                <c:pt idx="5">
                  <c:v>6.455182589450386</c:v>
                </c:pt>
                <c:pt idx="6">
                  <c:v>3.078817733990148</c:v>
                </c:pt>
                <c:pt idx="7">
                  <c:v>3.665259207131129</c:v>
                </c:pt>
                <c:pt idx="8">
                  <c:v>0.0</c:v>
                </c:pt>
                <c:pt idx="9">
                  <c:v>0.0</c:v>
                </c:pt>
                <c:pt idx="10">
                  <c:v>9.236453201970445</c:v>
                </c:pt>
                <c:pt idx="11">
                  <c:v>6.157635467980296</c:v>
                </c:pt>
                <c:pt idx="12">
                  <c:v>2.052545155993432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60376"/>
        <c:axId val="704117032"/>
      </c:scatterChart>
      <c:valAx>
        <c:axId val="71806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4117032"/>
        <c:crosses val="autoZero"/>
        <c:crossBetween val="midCat"/>
      </c:valAx>
      <c:valAx>
        <c:axId val="704117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806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HEMI</c:v>
          </c:tx>
          <c:spPr>
            <a:ln w="28575">
              <a:noFill/>
            </a:ln>
          </c:spPr>
          <c:marker>
            <c:symbol val="triangle"/>
            <c:size val="9"/>
          </c:marker>
          <c:trendline>
            <c:spPr>
              <a:ln w="22225"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13.06165099268548</c:v>
                </c:pt>
                <c:pt idx="1">
                  <c:v>26.93965517241379</c:v>
                </c:pt>
                <c:pt idx="2">
                  <c:v>10.26272577996716</c:v>
                </c:pt>
                <c:pt idx="3">
                  <c:v>16.7935512763099</c:v>
                </c:pt>
                <c:pt idx="4">
                  <c:v>19.38514869549352</c:v>
                </c:pt>
                <c:pt idx="5">
                  <c:v>24.89856141645149</c:v>
                </c:pt>
                <c:pt idx="6">
                  <c:v>7.183908045977011</c:v>
                </c:pt>
                <c:pt idx="7">
                  <c:v>18.32629603565564</c:v>
                </c:pt>
                <c:pt idx="8">
                  <c:v>14.86988847583643</c:v>
                </c:pt>
                <c:pt idx="9">
                  <c:v>20.52545155993432</c:v>
                </c:pt>
                <c:pt idx="10">
                  <c:v>36.94581280788177</c:v>
                </c:pt>
                <c:pt idx="11">
                  <c:v>26.68308702791462</c:v>
                </c:pt>
                <c:pt idx="12">
                  <c:v>23.60426929392446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5.597850425436633</c:v>
                </c:pt>
                <c:pt idx="1">
                  <c:v>15.39408866995074</c:v>
                </c:pt>
                <c:pt idx="2">
                  <c:v>1.865950141812211</c:v>
                </c:pt>
                <c:pt idx="3">
                  <c:v>1.865950141812211</c:v>
                </c:pt>
                <c:pt idx="4">
                  <c:v>2.28060572888159</c:v>
                </c:pt>
                <c:pt idx="5">
                  <c:v>6.455182589450386</c:v>
                </c:pt>
                <c:pt idx="6">
                  <c:v>3.078817733990148</c:v>
                </c:pt>
                <c:pt idx="7">
                  <c:v>3.665259207131129</c:v>
                </c:pt>
                <c:pt idx="8">
                  <c:v>0.0</c:v>
                </c:pt>
                <c:pt idx="9">
                  <c:v>0.0</c:v>
                </c:pt>
                <c:pt idx="10">
                  <c:v>9.236453201970445</c:v>
                </c:pt>
                <c:pt idx="11">
                  <c:v>6.157635467980296</c:v>
                </c:pt>
                <c:pt idx="12">
                  <c:v>2.052545155993432</c:v>
                </c:pt>
              </c:numCache>
            </c:numRef>
          </c:yVal>
          <c:smooth val="0"/>
        </c:ser>
        <c:ser>
          <c:idx val="1"/>
          <c:order val="1"/>
          <c:tx>
            <c:v>ARAN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13.06165099268548</c:v>
                </c:pt>
                <c:pt idx="1">
                  <c:v>26.93965517241379</c:v>
                </c:pt>
                <c:pt idx="2">
                  <c:v>10.26272577996716</c:v>
                </c:pt>
                <c:pt idx="3">
                  <c:v>16.7935512763099</c:v>
                </c:pt>
                <c:pt idx="4">
                  <c:v>19.38514869549352</c:v>
                </c:pt>
                <c:pt idx="5">
                  <c:v>24.89856141645149</c:v>
                </c:pt>
                <c:pt idx="6">
                  <c:v>7.183908045977011</c:v>
                </c:pt>
                <c:pt idx="7">
                  <c:v>18.32629603565564</c:v>
                </c:pt>
                <c:pt idx="8">
                  <c:v>14.86988847583643</c:v>
                </c:pt>
                <c:pt idx="9">
                  <c:v>20.52545155993432</c:v>
                </c:pt>
                <c:pt idx="10">
                  <c:v>36.94581280788177</c:v>
                </c:pt>
                <c:pt idx="11">
                  <c:v>26.68308702791462</c:v>
                </c:pt>
                <c:pt idx="12">
                  <c:v>23.60426929392446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4.664875354530527</c:v>
                </c:pt>
                <c:pt idx="1">
                  <c:v>8.979885057471264</c:v>
                </c:pt>
                <c:pt idx="2">
                  <c:v>2.798925212718316</c:v>
                </c:pt>
                <c:pt idx="3">
                  <c:v>0.932975070906105</c:v>
                </c:pt>
                <c:pt idx="4">
                  <c:v>1.140302864440795</c:v>
                </c:pt>
                <c:pt idx="5">
                  <c:v>3.688675765400221</c:v>
                </c:pt>
                <c:pt idx="6">
                  <c:v>0.0</c:v>
                </c:pt>
                <c:pt idx="7">
                  <c:v>2.199155524278677</c:v>
                </c:pt>
                <c:pt idx="8">
                  <c:v>0.929368029739777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COLE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22225"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13.06165099268548</c:v>
                </c:pt>
                <c:pt idx="1">
                  <c:v>26.93965517241379</c:v>
                </c:pt>
                <c:pt idx="2">
                  <c:v>10.26272577996716</c:v>
                </c:pt>
                <c:pt idx="3">
                  <c:v>16.7935512763099</c:v>
                </c:pt>
                <c:pt idx="4">
                  <c:v>19.38514869549352</c:v>
                </c:pt>
                <c:pt idx="5">
                  <c:v>24.89856141645149</c:v>
                </c:pt>
                <c:pt idx="6">
                  <c:v>7.183908045977011</c:v>
                </c:pt>
                <c:pt idx="7">
                  <c:v>18.32629603565564</c:v>
                </c:pt>
                <c:pt idx="8">
                  <c:v>14.86988847583643</c:v>
                </c:pt>
                <c:pt idx="9">
                  <c:v>20.52545155993432</c:v>
                </c:pt>
                <c:pt idx="10">
                  <c:v>36.94581280788177</c:v>
                </c:pt>
                <c:pt idx="11">
                  <c:v>26.68308702791462</c:v>
                </c:pt>
                <c:pt idx="12">
                  <c:v>23.60426929392446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2.798925212718316</c:v>
                </c:pt>
                <c:pt idx="1">
                  <c:v>2.56568144499179</c:v>
                </c:pt>
                <c:pt idx="2">
                  <c:v>5.597850425436633</c:v>
                </c:pt>
                <c:pt idx="3">
                  <c:v>13.99462606359158</c:v>
                </c:pt>
                <c:pt idx="4">
                  <c:v>15.96424010217114</c:v>
                </c:pt>
                <c:pt idx="5">
                  <c:v>14.75470306160088</c:v>
                </c:pt>
                <c:pt idx="6">
                  <c:v>4.105090311986864</c:v>
                </c:pt>
                <c:pt idx="7">
                  <c:v>12.46188130424584</c:v>
                </c:pt>
                <c:pt idx="8">
                  <c:v>13.94052044609665</c:v>
                </c:pt>
                <c:pt idx="9">
                  <c:v>20.52545155993432</c:v>
                </c:pt>
                <c:pt idx="10">
                  <c:v>27.70935960591133</c:v>
                </c:pt>
                <c:pt idx="11">
                  <c:v>20.52545155993432</c:v>
                </c:pt>
                <c:pt idx="12">
                  <c:v>21.55172413793104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05448"/>
        <c:axId val="521808552"/>
      </c:scatterChart>
      <c:valAx>
        <c:axId val="52180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808552"/>
        <c:crosses val="autoZero"/>
        <c:crossBetween val="midCat"/>
      </c:valAx>
      <c:valAx>
        <c:axId val="521808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18054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089105950364"/>
          <c:y val="0.0581583198707593"/>
          <c:w val="0.797506229442839"/>
          <c:h val="0.876101408164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Sheet1!$W$12</c:f>
              <c:strCache>
                <c:ptCount val="1"/>
                <c:pt idx="0">
                  <c:v>birds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Sheet1!$Y$13:$Y$17</c:f>
                <c:numCache>
                  <c:formatCode>General</c:formatCode>
                  <c:ptCount val="5"/>
                  <c:pt idx="0">
                    <c:v>0.6296</c:v>
                  </c:pt>
                  <c:pt idx="1">
                    <c:v>1.5125</c:v>
                  </c:pt>
                  <c:pt idx="2">
                    <c:v>1.206</c:v>
                  </c:pt>
                  <c:pt idx="3">
                    <c:v>0.888522</c:v>
                  </c:pt>
                  <c:pt idx="4">
                    <c:v>1.023</c:v>
                  </c:pt>
                </c:numCache>
              </c:numRef>
            </c:plus>
            <c:minus>
              <c:numRef>
                <c:f>Sheet1!$Y$13:$Y$17</c:f>
                <c:numCache>
                  <c:formatCode>General</c:formatCode>
                  <c:ptCount val="5"/>
                  <c:pt idx="0">
                    <c:v>0.6296</c:v>
                  </c:pt>
                  <c:pt idx="1">
                    <c:v>1.5125</c:v>
                  </c:pt>
                  <c:pt idx="2">
                    <c:v>1.206</c:v>
                  </c:pt>
                  <c:pt idx="3">
                    <c:v>0.888522</c:v>
                  </c:pt>
                  <c:pt idx="4">
                    <c:v>1.023</c:v>
                  </c:pt>
                </c:numCache>
              </c:numRef>
            </c:minus>
          </c:errBars>
          <c:cat>
            <c:strRef>
              <c:f>Sheet1!$V$13:$V$17</c:f>
              <c:strCache>
                <c:ptCount val="5"/>
                <c:pt idx="0">
                  <c:v>aran</c:v>
                </c:pt>
                <c:pt idx="1">
                  <c:v>cole</c:v>
                </c:pt>
                <c:pt idx="2">
                  <c:v>herb</c:v>
                </c:pt>
                <c:pt idx="3">
                  <c:v>L herb</c:v>
                </c:pt>
                <c:pt idx="4">
                  <c:v>S herb</c:v>
                </c:pt>
              </c:strCache>
            </c:strRef>
          </c:cat>
          <c:val>
            <c:numRef>
              <c:f>Sheet1!$W$13:$W$17</c:f>
              <c:numCache>
                <c:formatCode>General</c:formatCode>
                <c:ptCount val="5"/>
                <c:pt idx="0">
                  <c:v>0.18587</c:v>
                </c:pt>
                <c:pt idx="1">
                  <c:v>20.85</c:v>
                </c:pt>
                <c:pt idx="2">
                  <c:v>3.489326765188834</c:v>
                </c:pt>
                <c:pt idx="3">
                  <c:v>2.87256</c:v>
                </c:pt>
                <c:pt idx="4">
                  <c:v>0.61576</c:v>
                </c:pt>
              </c:numCache>
            </c:numRef>
          </c:val>
        </c:ser>
        <c:ser>
          <c:idx val="1"/>
          <c:order val="1"/>
          <c:tx>
            <c:strRef>
              <c:f>Sheet1!$X$12</c:f>
              <c:strCache>
                <c:ptCount val="1"/>
                <c:pt idx="0">
                  <c:v>no birds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Sheet1!$Y$13:$Y$17</c:f>
                <c:numCache>
                  <c:formatCode>General</c:formatCode>
                  <c:ptCount val="5"/>
                  <c:pt idx="0">
                    <c:v>0.6296</c:v>
                  </c:pt>
                  <c:pt idx="1">
                    <c:v>1.5125</c:v>
                  </c:pt>
                  <c:pt idx="2">
                    <c:v>1.206</c:v>
                  </c:pt>
                  <c:pt idx="3">
                    <c:v>0.888522</c:v>
                  </c:pt>
                  <c:pt idx="4">
                    <c:v>1.023</c:v>
                  </c:pt>
                </c:numCache>
              </c:numRef>
            </c:plus>
            <c:minus>
              <c:numRef>
                <c:f>Sheet1!$Y$13:$Y$17</c:f>
                <c:numCache>
                  <c:formatCode>General</c:formatCode>
                  <c:ptCount val="5"/>
                  <c:pt idx="0">
                    <c:v>0.6296</c:v>
                  </c:pt>
                  <c:pt idx="1">
                    <c:v>1.5125</c:v>
                  </c:pt>
                  <c:pt idx="2">
                    <c:v>1.206</c:v>
                  </c:pt>
                  <c:pt idx="3">
                    <c:v>0.888522</c:v>
                  </c:pt>
                  <c:pt idx="4">
                    <c:v>1.023</c:v>
                  </c:pt>
                </c:numCache>
              </c:numRef>
            </c:minus>
          </c:errBars>
          <c:cat>
            <c:strRef>
              <c:f>Sheet1!$V$13:$V$17</c:f>
              <c:strCache>
                <c:ptCount val="5"/>
                <c:pt idx="0">
                  <c:v>aran</c:v>
                </c:pt>
                <c:pt idx="1">
                  <c:v>cole</c:v>
                </c:pt>
                <c:pt idx="2">
                  <c:v>herb</c:v>
                </c:pt>
                <c:pt idx="3">
                  <c:v>L herb</c:v>
                </c:pt>
                <c:pt idx="4">
                  <c:v>S herb</c:v>
                </c:pt>
              </c:strCache>
            </c:strRef>
          </c:cat>
          <c:val>
            <c:numRef>
              <c:f>Sheet1!$X$13:$X$17</c:f>
              <c:numCache>
                <c:formatCode>General</c:formatCode>
                <c:ptCount val="5"/>
                <c:pt idx="0">
                  <c:v>3.05</c:v>
                </c:pt>
                <c:pt idx="1">
                  <c:v>9.03</c:v>
                </c:pt>
                <c:pt idx="2">
                  <c:v>5.025</c:v>
                </c:pt>
                <c:pt idx="3">
                  <c:v>3.5919</c:v>
                </c:pt>
                <c:pt idx="4">
                  <c:v>0.7697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859272"/>
        <c:axId val="7186584"/>
      </c:barChart>
      <c:catAx>
        <c:axId val="5208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186584"/>
        <c:crosses val="autoZero"/>
        <c:auto val="1"/>
        <c:lblAlgn val="ctr"/>
        <c:lblOffset val="100"/>
        <c:noMultiLvlLbl val="0"/>
      </c:catAx>
      <c:valAx>
        <c:axId val="7186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0859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35</xdr:row>
      <xdr:rowOff>57150</xdr:rowOff>
    </xdr:from>
    <xdr:to>
      <xdr:col>10</xdr:col>
      <xdr:colOff>228600</xdr:colOff>
      <xdr:row>49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28</xdr:row>
      <xdr:rowOff>76200</xdr:rowOff>
    </xdr:from>
    <xdr:to>
      <xdr:col>24</xdr:col>
      <xdr:colOff>292100</xdr:colOff>
      <xdr:row>56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520700</xdr:colOff>
      <xdr:row>15</xdr:row>
      <xdr:rowOff>177800</xdr:rowOff>
    </xdr:from>
    <xdr:to>
      <xdr:col>18</xdr:col>
      <xdr:colOff>393700</xdr:colOff>
      <xdr:row>40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G12" workbookViewId="0">
      <selection activeCell="Y16" sqref="Y16"/>
    </sheetView>
  </sheetViews>
  <sheetFormatPr baseColWidth="10" defaultRowHeight="15" x14ac:dyDescent="0"/>
  <cols>
    <col min="1" max="1" width="6.33203125" customWidth="1"/>
    <col min="2" max="2" width="3.6640625" customWidth="1"/>
    <col min="3" max="3" width="3" customWidth="1"/>
    <col min="4" max="6" width="8" customWidth="1"/>
    <col min="7" max="9" width="8.33203125" customWidth="1"/>
    <col min="10" max="10" width="10.5" customWidth="1"/>
    <col min="11" max="15" width="8.33203125" customWidth="1"/>
    <col min="16" max="16" width="15.33203125" customWidth="1"/>
  </cols>
  <sheetData>
    <row r="1" spans="1:2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57</v>
      </c>
      <c r="Q1" s="1" t="s">
        <v>58</v>
      </c>
      <c r="R1" s="1" t="s">
        <v>18</v>
      </c>
      <c r="S1" s="1">
        <f>255</f>
        <v>255</v>
      </c>
    </row>
    <row r="2" spans="1:25">
      <c r="A2" t="s">
        <v>15</v>
      </c>
      <c r="B2">
        <v>1</v>
      </c>
      <c r="C2" t="s">
        <v>16</v>
      </c>
      <c r="D2">
        <f>SUM(G2:I2)</f>
        <v>14</v>
      </c>
      <c r="E2">
        <v>1071.8399999999999</v>
      </c>
      <c r="F2">
        <f>(D2/E2)*1000</f>
        <v>13.061650992685477</v>
      </c>
      <c r="G2">
        <f>SUM(N2+O2)</f>
        <v>6</v>
      </c>
      <c r="H2">
        <v>5</v>
      </c>
      <c r="I2">
        <v>3</v>
      </c>
      <c r="J2">
        <f>(G2/E2)*1000</f>
        <v>5.5978504254366328</v>
      </c>
      <c r="K2">
        <f>(H2/E2)*1000</f>
        <v>4.664875354530527</v>
      </c>
      <c r="L2">
        <f>(I2/E2)*1000</f>
        <v>2.7989252127183164</v>
      </c>
      <c r="M2" t="s">
        <v>19</v>
      </c>
      <c r="N2">
        <v>0</v>
      </c>
      <c r="O2">
        <v>6</v>
      </c>
      <c r="P2">
        <f>(N2/E2)*1000</f>
        <v>0</v>
      </c>
      <c r="Q2">
        <f>(O2/E2)*1000</f>
        <v>5.5978504254366328</v>
      </c>
      <c r="R2">
        <f>5.025-J2</f>
        <v>-0.57285042543663245</v>
      </c>
      <c r="S2">
        <f>R2^2</f>
        <v>0.3281576099229308</v>
      </c>
    </row>
    <row r="3" spans="1:25">
      <c r="A3" t="s">
        <v>15</v>
      </c>
      <c r="B3">
        <v>2</v>
      </c>
      <c r="C3" t="s">
        <v>16</v>
      </c>
      <c r="D3">
        <f>SUM(G3:I3)</f>
        <v>21</v>
      </c>
      <c r="E3">
        <v>779.52</v>
      </c>
      <c r="F3">
        <f t="shared" ref="F3:F13" si="0">(D3/E3)*1000</f>
        <v>26.939655172413794</v>
      </c>
      <c r="G3">
        <f>12</f>
        <v>12</v>
      </c>
      <c r="H3">
        <v>7</v>
      </c>
      <c r="I3">
        <v>2</v>
      </c>
      <c r="J3">
        <f t="shared" ref="J3:J14" si="1">(G3/E3)*1000</f>
        <v>15.394088669950738</v>
      </c>
      <c r="K3">
        <f t="shared" ref="K3:K14" si="2">(H3/E3)*1000</f>
        <v>8.9798850574712645</v>
      </c>
      <c r="L3">
        <f t="shared" ref="L3:L14" si="3">(I3/E3)*1000</f>
        <v>2.5656814449917897</v>
      </c>
      <c r="N3">
        <v>1</v>
      </c>
      <c r="O3">
        <v>9</v>
      </c>
      <c r="P3">
        <f t="shared" ref="P3:P14" si="4">(N3/E3)*1000</f>
        <v>1.2828407224958949</v>
      </c>
      <c r="Q3">
        <f t="shared" ref="Q3:Q14" si="5">(O3/E3)*1000</f>
        <v>11.545566502463053</v>
      </c>
      <c r="R3">
        <f t="shared" ref="R3:R9" si="6">5.025-J3</f>
        <v>-10.369088669950738</v>
      </c>
      <c r="S3">
        <f t="shared" ref="S3:S14" si="7">R3^2</f>
        <v>107.51799984530076</v>
      </c>
    </row>
    <row r="4" spans="1:25">
      <c r="A4" t="s">
        <v>15</v>
      </c>
      <c r="B4">
        <v>3</v>
      </c>
      <c r="C4" t="s">
        <v>16</v>
      </c>
      <c r="D4">
        <f>SUM(G4:I4)</f>
        <v>11</v>
      </c>
      <c r="E4">
        <v>1071.8399999999999</v>
      </c>
      <c r="F4">
        <f t="shared" si="0"/>
        <v>10.262725779967161</v>
      </c>
      <c r="G4">
        <f>SUM(N4+O4)</f>
        <v>2</v>
      </c>
      <c r="H4">
        <v>3</v>
      </c>
      <c r="I4">
        <v>6</v>
      </c>
      <c r="J4">
        <f t="shared" si="1"/>
        <v>1.8659501418122109</v>
      </c>
      <c r="K4">
        <f t="shared" si="2"/>
        <v>2.7989252127183164</v>
      </c>
      <c r="L4">
        <f t="shared" si="3"/>
        <v>5.5978504254366328</v>
      </c>
      <c r="N4">
        <v>0</v>
      </c>
      <c r="O4">
        <v>2</v>
      </c>
      <c r="P4">
        <f t="shared" si="4"/>
        <v>0</v>
      </c>
      <c r="Q4">
        <f t="shared" si="5"/>
        <v>1.8659501418122109</v>
      </c>
      <c r="R4">
        <f t="shared" si="6"/>
        <v>3.1590498581877897</v>
      </c>
      <c r="S4">
        <f t="shared" si="7"/>
        <v>9.9795960065162941</v>
      </c>
    </row>
    <row r="5" spans="1:25">
      <c r="A5" t="s">
        <v>15</v>
      </c>
      <c r="B5">
        <v>4</v>
      </c>
      <c r="C5" t="s">
        <v>16</v>
      </c>
      <c r="D5">
        <f>SUM(G5:I5)</f>
        <v>18</v>
      </c>
      <c r="E5">
        <v>1071.8399999999999</v>
      </c>
      <c r="F5">
        <f t="shared" si="0"/>
        <v>16.793551276309898</v>
      </c>
      <c r="G5">
        <f>SUM(N5+O5)</f>
        <v>2</v>
      </c>
      <c r="H5">
        <v>1</v>
      </c>
      <c r="I5">
        <v>15</v>
      </c>
      <c r="J5">
        <f t="shared" si="1"/>
        <v>1.8659501418122109</v>
      </c>
      <c r="K5">
        <f t="shared" si="2"/>
        <v>0.93297507090610543</v>
      </c>
      <c r="L5">
        <f t="shared" si="3"/>
        <v>13.994626063591582</v>
      </c>
      <c r="N5">
        <v>0</v>
      </c>
      <c r="O5">
        <v>2</v>
      </c>
      <c r="P5">
        <f t="shared" si="4"/>
        <v>0</v>
      </c>
      <c r="Q5">
        <f t="shared" si="5"/>
        <v>1.8659501418122109</v>
      </c>
      <c r="R5">
        <f t="shared" si="6"/>
        <v>3.1590498581877897</v>
      </c>
      <c r="S5">
        <f t="shared" si="7"/>
        <v>9.9795960065162941</v>
      </c>
    </row>
    <row r="6" spans="1:25">
      <c r="A6" t="s">
        <v>15</v>
      </c>
      <c r="B6">
        <v>5</v>
      </c>
      <c r="C6" t="s">
        <v>16</v>
      </c>
      <c r="D6">
        <f>SUM(G6:I6)</f>
        <v>17</v>
      </c>
      <c r="E6">
        <v>876.96</v>
      </c>
      <c r="F6">
        <f t="shared" si="0"/>
        <v>19.385148695493523</v>
      </c>
      <c r="G6">
        <f>SUM(N6+O6)</f>
        <v>2</v>
      </c>
      <c r="H6">
        <v>1</v>
      </c>
      <c r="I6">
        <v>14</v>
      </c>
      <c r="J6">
        <f t="shared" si="1"/>
        <v>2.2806057288815906</v>
      </c>
      <c r="K6">
        <f t="shared" si="2"/>
        <v>1.1403028644407953</v>
      </c>
      <c r="L6">
        <f t="shared" si="3"/>
        <v>15.964240102171138</v>
      </c>
      <c r="N6">
        <v>0</v>
      </c>
      <c r="O6">
        <v>2</v>
      </c>
      <c r="P6">
        <f t="shared" si="4"/>
        <v>0</v>
      </c>
      <c r="Q6">
        <f t="shared" si="5"/>
        <v>2.2806057288815906</v>
      </c>
      <c r="R6">
        <f t="shared" si="6"/>
        <v>2.7443942711184097</v>
      </c>
      <c r="S6">
        <f t="shared" si="7"/>
        <v>7.5316999153475477</v>
      </c>
    </row>
    <row r="7" spans="1:25">
      <c r="A7" t="s">
        <v>15</v>
      </c>
      <c r="B7">
        <v>6</v>
      </c>
      <c r="C7" t="s">
        <v>16</v>
      </c>
      <c r="D7">
        <f>SUM(G7:I7)</f>
        <v>27</v>
      </c>
      <c r="E7">
        <v>1084.4000000000001</v>
      </c>
      <c r="F7">
        <f t="shared" si="0"/>
        <v>24.898561416451489</v>
      </c>
      <c r="G7">
        <f>SUM(N7+O7)</f>
        <v>7</v>
      </c>
      <c r="H7">
        <v>4</v>
      </c>
      <c r="I7">
        <v>16</v>
      </c>
      <c r="J7">
        <f t="shared" si="1"/>
        <v>6.455182589450386</v>
      </c>
      <c r="K7">
        <f t="shared" si="2"/>
        <v>3.6886757654002209</v>
      </c>
      <c r="L7">
        <f t="shared" si="3"/>
        <v>14.754703061600884</v>
      </c>
      <c r="N7">
        <v>5</v>
      </c>
      <c r="O7">
        <v>2</v>
      </c>
      <c r="P7">
        <f t="shared" si="4"/>
        <v>4.6108447067502762</v>
      </c>
      <c r="Q7">
        <f t="shared" si="5"/>
        <v>1.8443378827001105</v>
      </c>
      <c r="R7">
        <f t="shared" si="6"/>
        <v>-1.4301825894503857</v>
      </c>
      <c r="S7">
        <f t="shared" si="7"/>
        <v>2.0454222391670105</v>
      </c>
    </row>
    <row r="8" spans="1:25">
      <c r="A8" t="s">
        <v>15</v>
      </c>
      <c r="B8">
        <v>7</v>
      </c>
      <c r="C8" t="s">
        <v>16</v>
      </c>
      <c r="D8">
        <f>SUM(G8:I8)</f>
        <v>7</v>
      </c>
      <c r="E8">
        <v>974.4</v>
      </c>
      <c r="F8">
        <f t="shared" si="0"/>
        <v>7.1839080459770113</v>
      </c>
      <c r="G8">
        <f>SUM(N8+O8)</f>
        <v>3</v>
      </c>
      <c r="H8">
        <v>0</v>
      </c>
      <c r="I8">
        <v>4</v>
      </c>
      <c r="J8">
        <f t="shared" si="1"/>
        <v>3.0788177339901481</v>
      </c>
      <c r="K8">
        <f t="shared" si="2"/>
        <v>0</v>
      </c>
      <c r="L8">
        <f t="shared" si="3"/>
        <v>4.1050903119868636</v>
      </c>
      <c r="M8">
        <v>1</v>
      </c>
      <c r="N8">
        <v>1</v>
      </c>
      <c r="O8">
        <v>2</v>
      </c>
      <c r="P8">
        <f t="shared" si="4"/>
        <v>1.0262725779967159</v>
      </c>
      <c r="Q8">
        <f t="shared" si="5"/>
        <v>2.0525451559934318</v>
      </c>
      <c r="R8">
        <f t="shared" si="6"/>
        <v>1.9461822660098522</v>
      </c>
      <c r="S8">
        <f t="shared" si="7"/>
        <v>3.7876254125312432</v>
      </c>
    </row>
    <row r="9" spans="1:25">
      <c r="A9" t="s">
        <v>15</v>
      </c>
      <c r="B9">
        <v>8</v>
      </c>
      <c r="C9" t="s">
        <v>16</v>
      </c>
      <c r="D9">
        <f>SUM(G9:I9)</f>
        <v>25</v>
      </c>
      <c r="E9">
        <v>1364.1599999999999</v>
      </c>
      <c r="F9">
        <f t="shared" si="0"/>
        <v>18.326296035655645</v>
      </c>
      <c r="G9">
        <f>SUM(N9+O9)</f>
        <v>5</v>
      </c>
      <c r="H9">
        <v>3</v>
      </c>
      <c r="I9">
        <v>17</v>
      </c>
      <c r="J9">
        <f t="shared" si="1"/>
        <v>3.665259207131129</v>
      </c>
      <c r="K9">
        <f t="shared" si="2"/>
        <v>2.1991555242786771</v>
      </c>
      <c r="L9">
        <f t="shared" si="3"/>
        <v>12.461881304245837</v>
      </c>
      <c r="M9">
        <v>2</v>
      </c>
      <c r="N9">
        <v>3</v>
      </c>
      <c r="O9">
        <v>2</v>
      </c>
      <c r="P9">
        <f t="shared" si="4"/>
        <v>2.1991555242786771</v>
      </c>
      <c r="Q9">
        <f t="shared" si="5"/>
        <v>1.4661036828524514</v>
      </c>
      <c r="R9">
        <f t="shared" si="6"/>
        <v>1.3597407928688714</v>
      </c>
      <c r="S9">
        <f t="shared" si="7"/>
        <v>1.848895023791667</v>
      </c>
    </row>
    <row r="10" spans="1:25">
      <c r="A10" t="s">
        <v>15</v>
      </c>
      <c r="B10">
        <v>9</v>
      </c>
      <c r="C10" t="s">
        <v>17</v>
      </c>
      <c r="D10">
        <f>SUM(G10:I10)</f>
        <v>16</v>
      </c>
      <c r="E10">
        <v>1076</v>
      </c>
      <c r="F10">
        <f t="shared" si="0"/>
        <v>14.869888475836431</v>
      </c>
      <c r="G10">
        <f>SUM(N10+O10)</f>
        <v>0</v>
      </c>
      <c r="H10">
        <v>1</v>
      </c>
      <c r="I10">
        <v>15</v>
      </c>
      <c r="J10">
        <f t="shared" si="1"/>
        <v>0</v>
      </c>
      <c r="K10">
        <f t="shared" si="2"/>
        <v>0.92936802973977695</v>
      </c>
      <c r="L10">
        <f t="shared" si="3"/>
        <v>13.940520446096654</v>
      </c>
      <c r="N10">
        <v>0</v>
      </c>
      <c r="O10">
        <v>0</v>
      </c>
      <c r="P10">
        <f t="shared" si="4"/>
        <v>0</v>
      </c>
      <c r="Q10">
        <f t="shared" si="5"/>
        <v>0</v>
      </c>
      <c r="R10">
        <f>3.48932-J10</f>
        <v>3.4893200000000002</v>
      </c>
      <c r="S10">
        <f t="shared" si="7"/>
        <v>12.175354062400002</v>
      </c>
    </row>
    <row r="11" spans="1:25">
      <c r="A11" t="s">
        <v>15</v>
      </c>
      <c r="B11">
        <v>10</v>
      </c>
      <c r="C11" t="s">
        <v>17</v>
      </c>
      <c r="D11">
        <f>SUM(G11:I11)</f>
        <v>18</v>
      </c>
      <c r="E11">
        <v>876.96</v>
      </c>
      <c r="F11">
        <f t="shared" si="0"/>
        <v>20.525451559934318</v>
      </c>
      <c r="G11">
        <f>SUM(N11+O11)</f>
        <v>0</v>
      </c>
      <c r="H11">
        <v>0</v>
      </c>
      <c r="I11">
        <v>18</v>
      </c>
      <c r="J11">
        <f t="shared" si="1"/>
        <v>0</v>
      </c>
      <c r="K11">
        <f t="shared" si="2"/>
        <v>0</v>
      </c>
      <c r="L11">
        <f t="shared" si="3"/>
        <v>20.525451559934318</v>
      </c>
      <c r="N11">
        <v>0</v>
      </c>
      <c r="O11">
        <v>0</v>
      </c>
      <c r="P11">
        <f t="shared" si="4"/>
        <v>0</v>
      </c>
      <c r="Q11">
        <f t="shared" si="5"/>
        <v>0</v>
      </c>
      <c r="R11">
        <f t="shared" ref="R11:R14" si="8">3.48932-J11</f>
        <v>3.4893200000000002</v>
      </c>
      <c r="S11">
        <f t="shared" si="7"/>
        <v>12.175354062400002</v>
      </c>
    </row>
    <row r="12" spans="1:25">
      <c r="A12" t="s">
        <v>15</v>
      </c>
      <c r="B12">
        <v>11</v>
      </c>
      <c r="C12" t="s">
        <v>17</v>
      </c>
      <c r="D12">
        <f>SUM(G12:I12)</f>
        <v>36</v>
      </c>
      <c r="E12">
        <v>974.4</v>
      </c>
      <c r="F12">
        <f t="shared" si="0"/>
        <v>36.945812807881779</v>
      </c>
      <c r="G12">
        <f>SUM(N12+O12)</f>
        <v>9</v>
      </c>
      <c r="H12">
        <v>0</v>
      </c>
      <c r="I12">
        <v>27</v>
      </c>
      <c r="J12">
        <f t="shared" si="1"/>
        <v>9.2364532019704448</v>
      </c>
      <c r="K12">
        <f t="shared" si="2"/>
        <v>0</v>
      </c>
      <c r="L12">
        <f t="shared" si="3"/>
        <v>27.709359605911331</v>
      </c>
      <c r="M12">
        <v>1</v>
      </c>
      <c r="N12">
        <v>8</v>
      </c>
      <c r="O12">
        <v>1</v>
      </c>
      <c r="P12">
        <f t="shared" si="4"/>
        <v>8.2101806239737272</v>
      </c>
      <c r="Q12">
        <f t="shared" si="5"/>
        <v>1.0262725779967159</v>
      </c>
      <c r="R12">
        <f t="shared" si="8"/>
        <v>-5.7471332019704446</v>
      </c>
      <c r="S12">
        <f t="shared" si="7"/>
        <v>33.029540041191055</v>
      </c>
      <c r="W12" t="s">
        <v>33</v>
      </c>
      <c r="X12" t="s">
        <v>34</v>
      </c>
      <c r="Y12" t="s">
        <v>59</v>
      </c>
    </row>
    <row r="13" spans="1:25">
      <c r="A13" t="s">
        <v>15</v>
      </c>
      <c r="B13">
        <v>12</v>
      </c>
      <c r="C13" t="s">
        <v>17</v>
      </c>
      <c r="D13">
        <f>SUM(G13:I13)</f>
        <v>26</v>
      </c>
      <c r="E13">
        <v>974.4</v>
      </c>
      <c r="F13">
        <f t="shared" si="0"/>
        <v>26.683087027914617</v>
      </c>
      <c r="G13">
        <f>SUM(N13+O13)</f>
        <v>6</v>
      </c>
      <c r="H13">
        <v>0</v>
      </c>
      <c r="I13">
        <v>20</v>
      </c>
      <c r="J13">
        <f t="shared" si="1"/>
        <v>6.1576354679802963</v>
      </c>
      <c r="K13">
        <f t="shared" si="2"/>
        <v>0</v>
      </c>
      <c r="L13">
        <f t="shared" si="3"/>
        <v>20.525451559934318</v>
      </c>
      <c r="N13">
        <v>4</v>
      </c>
      <c r="O13">
        <v>2</v>
      </c>
      <c r="P13">
        <f t="shared" si="4"/>
        <v>4.1050903119868636</v>
      </c>
      <c r="Q13">
        <f t="shared" si="5"/>
        <v>2.0525451559934318</v>
      </c>
      <c r="R13">
        <f t="shared" si="8"/>
        <v>-2.6683154679802961</v>
      </c>
      <c r="S13">
        <f t="shared" si="7"/>
        <v>7.1199074366629063</v>
      </c>
      <c r="V13" t="s">
        <v>52</v>
      </c>
      <c r="W13">
        <v>0.18587000000000001</v>
      </c>
      <c r="X13">
        <v>3.05</v>
      </c>
      <c r="Y13">
        <v>0.62960000000000005</v>
      </c>
    </row>
    <row r="14" spans="1:25">
      <c r="A14" t="s">
        <v>15</v>
      </c>
      <c r="B14">
        <v>13</v>
      </c>
      <c r="C14" t="s">
        <v>17</v>
      </c>
      <c r="D14">
        <f>SUM(G14:I14)</f>
        <v>23</v>
      </c>
      <c r="E14">
        <v>974.4</v>
      </c>
      <c r="F14">
        <f>(D14/E14)*1000</f>
        <v>23.604269293924464</v>
      </c>
      <c r="G14">
        <f>SUM(N14+O14)</f>
        <v>2</v>
      </c>
      <c r="H14">
        <v>0</v>
      </c>
      <c r="I14">
        <v>21</v>
      </c>
      <c r="J14">
        <f t="shared" si="1"/>
        <v>2.0525451559934318</v>
      </c>
      <c r="K14">
        <f t="shared" si="2"/>
        <v>0</v>
      </c>
      <c r="L14">
        <f t="shared" si="3"/>
        <v>21.551724137931036</v>
      </c>
      <c r="N14">
        <v>2</v>
      </c>
      <c r="O14">
        <v>0</v>
      </c>
      <c r="P14">
        <f t="shared" si="4"/>
        <v>2.0525451559934318</v>
      </c>
      <c r="Q14">
        <f t="shared" si="5"/>
        <v>0</v>
      </c>
      <c r="R14">
        <f t="shared" si="8"/>
        <v>1.4367748440065684</v>
      </c>
      <c r="S14">
        <f t="shared" si="7"/>
        <v>2.0643219523700989</v>
      </c>
      <c r="V14" t="s">
        <v>53</v>
      </c>
      <c r="W14">
        <v>20.85</v>
      </c>
      <c r="X14">
        <v>9.0299999999999994</v>
      </c>
      <c r="Y14">
        <v>1.5125</v>
      </c>
    </row>
    <row r="15" spans="1:25">
      <c r="Q15" t="s">
        <v>27</v>
      </c>
      <c r="S15">
        <f>SUM(S2:S14)</f>
        <v>209.5834696141178</v>
      </c>
      <c r="V15" t="s">
        <v>54</v>
      </c>
      <c r="W15">
        <v>3.4893267651888342</v>
      </c>
      <c r="X15">
        <v>5.0250000000000004</v>
      </c>
      <c r="Y15">
        <v>1.206</v>
      </c>
    </row>
    <row r="16" spans="1:25">
      <c r="Q16" t="s">
        <v>26</v>
      </c>
      <c r="S16">
        <f>S15/12</f>
        <v>17.465289134509817</v>
      </c>
      <c r="V16" t="s">
        <v>55</v>
      </c>
      <c r="W16">
        <v>2.87256</v>
      </c>
      <c r="X16">
        <v>3.5918999999999999</v>
      </c>
      <c r="Y16">
        <v>0.88852200000000003</v>
      </c>
    </row>
    <row r="17" spans="1:25">
      <c r="S17">
        <f>SQRT(S16)</f>
        <v>4.1791493314441182</v>
      </c>
      <c r="V17" t="s">
        <v>56</v>
      </c>
      <c r="W17">
        <v>0.61575999999999997</v>
      </c>
      <c r="X17">
        <v>0.76970000000000005</v>
      </c>
      <c r="Y17">
        <v>1.0229999999999999</v>
      </c>
    </row>
    <row r="18" spans="1:25">
      <c r="D18">
        <f>SUM(G18:I18)</f>
        <v>0</v>
      </c>
      <c r="G18">
        <f>SUM(N18+O18)</f>
        <v>0</v>
      </c>
      <c r="Q18" t="s">
        <v>59</v>
      </c>
      <c r="S18">
        <f>S17/(SQRT(12))</f>
        <v>1.2064164957464532</v>
      </c>
    </row>
    <row r="19" spans="1:25">
      <c r="D19">
        <f>SUM(G19:I19)</f>
        <v>0</v>
      </c>
      <c r="F19">
        <f>AVERAGE(F10:F14)</f>
        <v>24.525701833098321</v>
      </c>
      <c r="G19">
        <f>SUM(N19+O19)</f>
        <v>0</v>
      </c>
      <c r="H19" t="s">
        <v>45</v>
      </c>
      <c r="J19">
        <f>AVERAGE(J10:J14)</f>
        <v>3.4893267651888342</v>
      </c>
      <c r="K19">
        <f>AVERAGE(K10:K14)</f>
        <v>0.18587360594795538</v>
      </c>
      <c r="L19">
        <f>AVERAGE(L10:L14)</f>
        <v>20.850501461961532</v>
      </c>
      <c r="P19">
        <f>AVERAGE(P10:P14)</f>
        <v>2.8735632183908044</v>
      </c>
      <c r="Q19">
        <f>AVERAGE(Q10:Q14)</f>
        <v>0.61576354679802958</v>
      </c>
    </row>
    <row r="20" spans="1:25">
      <c r="D20">
        <f>SUM(G20:I20)</f>
        <v>0</v>
      </c>
      <c r="F20">
        <f>AVERAGE(F2:F9)</f>
        <v>17.10643717686925</v>
      </c>
      <c r="G20">
        <f>SUM(N20+O20)</f>
        <v>0</v>
      </c>
      <c r="H20" t="s">
        <v>46</v>
      </c>
      <c r="J20">
        <f>AVERAGE(J2:J9)</f>
        <v>5.025463079808131</v>
      </c>
      <c r="K20">
        <f>AVERAGE(K2:K9)</f>
        <v>3.0505993562182381</v>
      </c>
      <c r="L20">
        <f>AVERAGE(L2:L9)</f>
        <v>9.0303747408428805</v>
      </c>
      <c r="P20">
        <f>AVERAGE(P11:P18)</f>
        <v>3.5919540229885056</v>
      </c>
      <c r="Q20">
        <f>AVERAGE(Q11:Q18)</f>
        <v>0.76970443349753692</v>
      </c>
      <c r="R20" t="s">
        <v>27</v>
      </c>
    </row>
    <row r="21" spans="1:25">
      <c r="D21">
        <f>SUM(G21:I21)</f>
        <v>0</v>
      </c>
      <c r="G21">
        <f>SUM(N21+O21)</f>
        <v>0</v>
      </c>
      <c r="J21">
        <f>J20-J19</f>
        <v>1.5361363146192968</v>
      </c>
      <c r="K21">
        <f>K20-K19</f>
        <v>2.8647257502702828</v>
      </c>
      <c r="P21" t="s">
        <v>49</v>
      </c>
    </row>
    <row r="22" spans="1:25">
      <c r="F22">
        <f>LOG(F20/F19)</f>
        <v>-0.15646187731455144</v>
      </c>
      <c r="G22">
        <f>SUM(N22+O22)</f>
        <v>0</v>
      </c>
      <c r="H22" t="s">
        <v>47</v>
      </c>
      <c r="J22">
        <f>LOG(J20/J19)</f>
        <v>0.15843444498367212</v>
      </c>
      <c r="K22">
        <f t="shared" ref="K22:L22" si="9">LOG(K20/K19)</f>
        <v>1.2151674499397662</v>
      </c>
      <c r="L22">
        <f t="shared" si="9"/>
        <v>-0.36341073141122682</v>
      </c>
      <c r="P22" t="s">
        <v>50</v>
      </c>
      <c r="Q22">
        <f>(K19/L19)</f>
        <v>8.9145868403718055E-3</v>
      </c>
      <c r="R22">
        <f>(K20/L20)</f>
        <v>0.33781536688847313</v>
      </c>
    </row>
    <row r="23" spans="1:25">
      <c r="G23">
        <f>SUM(N23+O23)</f>
        <v>0</v>
      </c>
      <c r="P23" t="s">
        <v>51</v>
      </c>
      <c r="Q23">
        <f>LOG(Q22/R22)</f>
        <v>-1.5785781813509931</v>
      </c>
      <c r="R23">
        <f>LOG(R22)</f>
        <v>-0.47132059868722942</v>
      </c>
    </row>
    <row r="24" spans="1:25">
      <c r="G24">
        <f>SUM(N24+O24)</f>
        <v>0</v>
      </c>
      <c r="H24" t="s">
        <v>48</v>
      </c>
      <c r="J24">
        <f>LOG(K21/J21)</f>
        <v>0.27065329573808417</v>
      </c>
    </row>
    <row r="25" spans="1:25">
      <c r="G25">
        <f>SUM(N25+O25)</f>
        <v>0</v>
      </c>
      <c r="J25" t="s">
        <v>19</v>
      </c>
    </row>
    <row r="26" spans="1:25">
      <c r="A26" t="s">
        <v>20</v>
      </c>
      <c r="G26">
        <f>SUM(N26+O26)</f>
        <v>0</v>
      </c>
      <c r="J26" t="s">
        <v>19</v>
      </c>
      <c r="K26" t="s">
        <v>19</v>
      </c>
    </row>
    <row r="27" spans="1:25">
      <c r="A27" t="s">
        <v>21</v>
      </c>
      <c r="G27">
        <f>SUM(N27+O27)</f>
        <v>0</v>
      </c>
      <c r="J27" t="s">
        <v>19</v>
      </c>
      <c r="K27" t="s">
        <v>19</v>
      </c>
    </row>
    <row r="28" spans="1:25">
      <c r="A28" t="s">
        <v>22</v>
      </c>
      <c r="B28">
        <v>4.1158000000000001</v>
      </c>
      <c r="G28">
        <f>SUM(N28+O28)</f>
        <v>0</v>
      </c>
    </row>
    <row r="29" spans="1:25">
      <c r="A29" t="s">
        <v>23</v>
      </c>
      <c r="B29">
        <v>1</v>
      </c>
      <c r="G29">
        <f>SUM(N29+O29)</f>
        <v>0</v>
      </c>
    </row>
    <row r="30" spans="1:25">
      <c r="G30">
        <f>SUM(N30+O30)</f>
        <v>0</v>
      </c>
    </row>
    <row r="31" spans="1:25">
      <c r="G31">
        <f>SUM(N31+O31)</f>
        <v>0</v>
      </c>
    </row>
    <row r="32" spans="1:25">
      <c r="G32">
        <f>SUM(N32+O32)</f>
        <v>0</v>
      </c>
    </row>
    <row r="33" spans="7:7">
      <c r="G33">
        <f>SUM(N33+O33)</f>
        <v>0</v>
      </c>
    </row>
    <row r="34" spans="7:7">
      <c r="G34">
        <f>SUM(N34+O34)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baseColWidth="10" defaultRowHeight="15" x14ac:dyDescent="0"/>
  <cols>
    <col min="4" max="4" width="22" customWidth="1"/>
  </cols>
  <sheetData>
    <row r="1" spans="1:5">
      <c r="A1" t="s">
        <v>24</v>
      </c>
      <c r="B1" t="s">
        <v>25</v>
      </c>
      <c r="C1" t="s">
        <v>28</v>
      </c>
      <c r="D1" t="s">
        <v>32</v>
      </c>
    </row>
    <row r="2" spans="1:5">
      <c r="A2" t="s">
        <v>26</v>
      </c>
      <c r="B2">
        <v>25.200700000000001</v>
      </c>
      <c r="C2">
        <v>3.1297999999999999</v>
      </c>
      <c r="D2">
        <v>5</v>
      </c>
      <c r="E2" t="s">
        <v>33</v>
      </c>
    </row>
    <row r="3" spans="1:5">
      <c r="A3" t="s">
        <v>27</v>
      </c>
      <c r="B3">
        <v>17.106400000000001</v>
      </c>
      <c r="C3">
        <v>2.4744000000000002</v>
      </c>
      <c r="D3">
        <v>8</v>
      </c>
      <c r="E3" t="s">
        <v>34</v>
      </c>
    </row>
    <row r="4" spans="1:5">
      <c r="A4" t="s">
        <v>33</v>
      </c>
    </row>
    <row r="5" spans="1:5">
      <c r="B5" t="s">
        <v>29</v>
      </c>
      <c r="C5">
        <v>25.200700000000001</v>
      </c>
    </row>
    <row r="6" spans="1:5">
      <c r="B6" t="s">
        <v>30</v>
      </c>
      <c r="C6">
        <f>(B2-B3)/B2</f>
        <v>0.32119345891185563</v>
      </c>
    </row>
    <row r="7" spans="1:5">
      <c r="B7" t="s">
        <v>31</v>
      </c>
      <c r="C7">
        <f>LOG(B3/B2)</f>
        <v>-0.16825398140327205</v>
      </c>
      <c r="D7" t="s">
        <v>35</v>
      </c>
      <c r="E7" t="s">
        <v>38</v>
      </c>
    </row>
    <row r="8" spans="1:5">
      <c r="C8">
        <f>LOG(B2/B3)</f>
        <v>0.16825398140327213</v>
      </c>
      <c r="D8" t="s">
        <v>36</v>
      </c>
      <c r="E8" t="s">
        <v>37</v>
      </c>
    </row>
    <row r="10" spans="1:5">
      <c r="B10" t="s">
        <v>39</v>
      </c>
    </row>
    <row r="11" spans="1:5">
      <c r="A11" t="s">
        <v>40</v>
      </c>
      <c r="B11">
        <v>0.2</v>
      </c>
      <c r="C11">
        <v>0.2</v>
      </c>
    </row>
    <row r="12" spans="1:5">
      <c r="A12" t="s">
        <v>41</v>
      </c>
      <c r="B12">
        <v>3</v>
      </c>
      <c r="C12">
        <v>0.66400999999999999</v>
      </c>
      <c r="D12" t="s">
        <v>42</v>
      </c>
    </row>
    <row r="14" spans="1:5">
      <c r="A14" t="s">
        <v>43</v>
      </c>
      <c r="B14">
        <f>LOG(B12/B11)</f>
        <v>1.1760912590556813</v>
      </c>
    </row>
    <row r="17" spans="1:1">
      <c r="A17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2015-05-15T21:00:50Z</dcterms:created>
  <dcterms:modified xsi:type="dcterms:W3CDTF">2015-05-16T21:54:49Z</dcterms:modified>
</cp:coreProperties>
</file>