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ris\Documents\Consulting\Uflip\"/>
    </mc:Choice>
  </mc:AlternateContent>
  <xr:revisionPtr revIDLastSave="0" documentId="13_ncr:1_{B259CE87-BF1F-47AF-B259-455FDA2A8E8B}" xr6:coauthVersionLast="45" xr6:coauthVersionMax="45" xr10:uidLastSave="{00000000-0000-0000-0000-000000000000}"/>
  <bookViews>
    <workbookView xWindow="28680" yWindow="-120" windowWidth="29040" windowHeight="15840" xr2:uid="{1908D759-04AE-4117-A90D-6199CD6ADE45}"/>
  </bookViews>
  <sheets>
    <sheet name="Ticket #" sheetId="6" r:id="rId1"/>
    <sheet name="Economical &amp; Product Driv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6" l="1"/>
  <c r="A15" i="6"/>
  <c r="A14" i="6"/>
  <c r="A13" i="6"/>
  <c r="A12" i="6"/>
  <c r="L13" i="6"/>
  <c r="L5" i="6"/>
  <c r="L4" i="6"/>
  <c r="L3" i="6"/>
  <c r="L2" i="6"/>
  <c r="D22" i="6" l="1"/>
  <c r="D21" i="6"/>
  <c r="D19" i="6"/>
  <c r="D18" i="6"/>
  <c r="D23" i="6" l="1"/>
  <c r="D27" i="6" s="1"/>
  <c r="E27" i="6" s="1"/>
  <c r="C6" i="6"/>
  <c r="C7" i="6"/>
  <c r="C5" i="6"/>
  <c r="D28" i="6" l="1"/>
  <c r="E28" i="6" s="1"/>
  <c r="C9" i="6"/>
  <c r="D26" i="6" s="1"/>
  <c r="D30" i="6" l="1"/>
  <c r="E30" i="6" s="1"/>
  <c r="E26" i="6"/>
  <c r="E1" i="6"/>
</calcChain>
</file>

<file path=xl/sharedStrings.xml><?xml version="1.0" encoding="utf-8"?>
<sst xmlns="http://schemas.openxmlformats.org/spreadsheetml/2006/main" count="73" uniqueCount="63">
  <si>
    <t>Operations Expense</t>
  </si>
  <si>
    <t>Ticket #</t>
  </si>
  <si>
    <t>Ticket Development Expense (@$125)</t>
  </si>
  <si>
    <t>C-Suite Hours Saved  (@$250)</t>
  </si>
  <si>
    <t>Sr. Member Hours Saved  (@$150)</t>
  </si>
  <si>
    <t>Jr Member Hours Saved  (@$100)</t>
  </si>
  <si>
    <t>Year 1 EBIT</t>
  </si>
  <si>
    <t>Year 2 EBIT</t>
  </si>
  <si>
    <t>Year 3 EBIT</t>
  </si>
  <si>
    <t>Bug List Issue (Customer Calls, 404 Errors, etc)</t>
  </si>
  <si>
    <t>Cost of Delay (COD)</t>
  </si>
  <si>
    <t>Totals</t>
  </si>
  <si>
    <t>Back Office / Operation Expenses or Savings (Process Effeciency)</t>
  </si>
  <si>
    <t>Risk Mitigation /Technical Debt (Risk of breaking, People dependent)</t>
  </si>
  <si>
    <t>Consulting Hours Saved (@$125)</t>
  </si>
  <si>
    <t>Total Monthy Bottom Line Earnings</t>
  </si>
  <si>
    <t>Economic and Product Drivers</t>
  </si>
  <si>
    <t>WSJ =</t>
  </si>
  <si>
    <t>A</t>
  </si>
  <si>
    <t>B</t>
  </si>
  <si>
    <t>C</t>
  </si>
  <si>
    <t>D</t>
  </si>
  <si>
    <t>E</t>
  </si>
  <si>
    <t>Details below is to give an idea on what each driver means to the bottom line of the business.  Are we adding a feature or new technology product?  Or are we simply reducing the cost and overhead?  Additionally what are the back office drivers or technology debt that mounts up as products are released.  Keep in mind every new product will take up 2 to 10% in yearly maintenance to maintain and update.   One should consider a time frame 3 to 5 years to do a forklift upgrade   Each one of these categories bring about positive econical outcome to the business.  What is that value?</t>
  </si>
  <si>
    <t>Ticket Non Development Expenses</t>
  </si>
  <si>
    <t>Temp Help Hours Saved  (@  $13)</t>
  </si>
  <si>
    <t>Direct Product Earnings and Savings (Added Features/Overhead)</t>
  </si>
  <si>
    <t>Flipper / Broker Directed Earnings &amp; Savings (Core Customers Needs)</t>
  </si>
  <si>
    <t>CN</t>
  </si>
  <si>
    <t>Task</t>
  </si>
  <si>
    <t>Small</t>
  </si>
  <si>
    <t>Medium</t>
  </si>
  <si>
    <t>Large</t>
  </si>
  <si>
    <t>ITShirt Size</t>
  </si>
  <si>
    <t>Value</t>
  </si>
  <si>
    <t>UI Work</t>
  </si>
  <si>
    <t>Wardrobe Total</t>
  </si>
  <si>
    <t>Database field addON</t>
  </si>
  <si>
    <t>API Work (adding new value and grab percentage)</t>
  </si>
  <si>
    <t>Monthly Hours</t>
  </si>
  <si>
    <t xml:space="preserve"> </t>
  </si>
  <si>
    <t>Project Shirt Size</t>
  </si>
  <si>
    <t>Complexity</t>
  </si>
  <si>
    <t>XtraSmall</t>
  </si>
  <si>
    <t>XtraLarge</t>
  </si>
  <si>
    <t>Couple of Hours</t>
  </si>
  <si>
    <t>A Day</t>
  </si>
  <si>
    <t>2 Days</t>
  </si>
  <si>
    <t>Week</t>
  </si>
  <si>
    <t>Two Weeks</t>
  </si>
  <si>
    <t>Easy</t>
  </si>
  <si>
    <t>Qualified</t>
  </si>
  <si>
    <t>Ticket Testing (25% of Wardrobe at @125)</t>
  </si>
  <si>
    <t>Ticket BA &amp; PM Expense (25% of Wardrobe @$125)</t>
  </si>
  <si>
    <t>Estimated Ticket Expenses</t>
  </si>
  <si>
    <t>Ticket Development Estimation</t>
  </si>
  <si>
    <t>Monthly Earnings</t>
  </si>
  <si>
    <t>Weighted Shortest Job (WSJ)</t>
  </si>
  <si>
    <t xml:space="preserve">What will this idea / feature / work order bring to the business.   Direct revenue effecting the bottom line or even indirect overhead and operating cost.  This is assumed to hit the overal UFLIP business.   </t>
  </si>
  <si>
    <t>What will this idea / feature / work order bring directly from the flippers or brokers.   Will it give directed earnings and/or will it save in cost.  Maybe less customer calls, maybe quicker ticket flipping.  Basically we are looking to use this for directed focus on flipers and buyers</t>
  </si>
  <si>
    <t>Does this new idea / feature / work order save us Opex or improve our process where automation removes the human factor or allows for a Junior member to work the process instead of a senior member.    Remove the work from 3rd tier engineering for support and move it to the front line junior member.  Or, again automation</t>
  </si>
  <si>
    <t>What does this feature save us or cause less risk of critical business disruption.   Examples are when a mandatory update hasn't completed and system is out of date.  Could there be a security flaw that could shut down the business.   Does this new idea / feature  / work order reduce the risk of a single person dependency to the businesss</t>
  </si>
  <si>
    <t>Bug issues can cause business disruption.  What level of business disruption is happening.  Level 1 would say "Broken" we can't do our work.  Level 2 says "Broken but we have a work around"  Level 3 is we need this feature but it isn't mission critical at this time.  Level 4 is "Boy that would be nice".   Put a value on what this issue/workorder/feature is saving us in solving bug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</si>
</sst>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000_);_(* \(#,##0.000\);_(* &quot;-&quot;??_);_(@_)"/>
    <numFmt numFmtId="166" formatCode="_(* #,##0.0000_);_(* \(#,##0.0000\);_(* &quot;-&quot;??_);_(@_)"/>
  </numFmts>
  <fonts count="12" x14ac:knownFonts="1">
    <font>
      <sz val="11"/>
      <color theme="1"/>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i/>
      <sz val="12"/>
      <color theme="1"/>
      <name val="Calibri"/>
      <family val="2"/>
      <scheme val="minor"/>
    </font>
    <font>
      <b/>
      <u/>
      <sz val="20"/>
      <color theme="1"/>
      <name val="Calibri"/>
      <family val="2"/>
      <scheme val="minor"/>
    </font>
    <font>
      <u/>
      <sz val="11"/>
      <color theme="10"/>
      <name val="Calibri"/>
      <family val="2"/>
      <scheme val="minor"/>
    </font>
    <font>
      <sz val="14"/>
      <color theme="1"/>
      <name val="Calibri"/>
      <family val="2"/>
      <scheme val="minor"/>
    </font>
    <font>
      <b/>
      <u/>
      <sz val="14"/>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rgb="FF00B0F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79E97"/>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4.9989318521683403E-2"/>
        <bgColor indexed="64"/>
      </patternFill>
    </fill>
  </fills>
  <borders count="5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0" fontId="9" fillId="0" borderId="0" applyNumberFormat="0" applyFill="0" applyBorder="0" applyAlignment="0" applyProtection="0"/>
  </cellStyleXfs>
  <cellXfs count="180">
    <xf numFmtId="0" fontId="0" fillId="0" borderId="0" xfId="0"/>
    <xf numFmtId="0" fontId="2" fillId="0" borderId="0" xfId="0" applyFont="1"/>
    <xf numFmtId="0" fontId="2" fillId="0" borderId="0" xfId="0" applyFont="1" applyAlignment="1">
      <alignment horizontal="center" wrapText="1"/>
    </xf>
    <xf numFmtId="0" fontId="2" fillId="0" borderId="0" xfId="0" applyFont="1" applyBorder="1"/>
    <xf numFmtId="0" fontId="3" fillId="7" borderId="17" xfId="0" applyFont="1" applyFill="1" applyBorder="1" applyAlignment="1">
      <alignment horizontal="center" wrapText="1"/>
    </xf>
    <xf numFmtId="164" fontId="2" fillId="0" borderId="9" xfId="1" applyNumberFormat="1" applyFont="1" applyFill="1" applyBorder="1" applyAlignment="1">
      <alignment horizontal="left" wrapText="1"/>
    </xf>
    <xf numFmtId="164" fontId="2" fillId="0" borderId="10" xfId="1" applyNumberFormat="1" applyFont="1" applyFill="1" applyBorder="1" applyAlignment="1">
      <alignment horizontal="left" wrapText="1"/>
    </xf>
    <xf numFmtId="44" fontId="4" fillId="0" borderId="1" xfId="0" applyNumberFormat="1" applyFont="1" applyFill="1" applyBorder="1" applyAlignment="1">
      <alignment horizontal="center" wrapText="1"/>
    </xf>
    <xf numFmtId="164" fontId="3" fillId="3" borderId="1" xfId="1" applyNumberFormat="1" applyFont="1" applyFill="1" applyBorder="1" applyAlignment="1">
      <alignment horizontal="left" wrapText="1"/>
    </xf>
    <xf numFmtId="0" fontId="2" fillId="0" borderId="0" xfId="0" applyFont="1" applyFill="1" applyBorder="1" applyAlignment="1">
      <alignment horizontal="center"/>
    </xf>
    <xf numFmtId="0" fontId="2" fillId="0" borderId="0" xfId="0" applyFont="1" applyFill="1" applyBorder="1" applyAlignment="1"/>
    <xf numFmtId="165" fontId="4" fillId="0" borderId="1" xfId="2" applyNumberFormat="1" applyFont="1" applyFill="1" applyBorder="1"/>
    <xf numFmtId="0" fontId="2" fillId="4" borderId="15" xfId="0" applyFont="1" applyFill="1" applyBorder="1"/>
    <xf numFmtId="0" fontId="2" fillId="4" borderId="0" xfId="0" applyFont="1" applyFill="1" applyBorder="1"/>
    <xf numFmtId="0" fontId="2" fillId="4" borderId="0" xfId="0" applyFont="1" applyFill="1" applyBorder="1" applyAlignment="1">
      <alignment horizontal="center" wrapText="1"/>
    </xf>
    <xf numFmtId="165" fontId="2" fillId="4" borderId="28" xfId="2" applyNumberFormat="1" applyFont="1" applyFill="1" applyBorder="1"/>
    <xf numFmtId="164" fontId="2" fillId="4" borderId="1" xfId="1" applyNumberFormat="1" applyFont="1" applyFill="1" applyBorder="1" applyAlignment="1">
      <alignment horizontal="left" wrapText="1"/>
    </xf>
    <xf numFmtId="0" fontId="4" fillId="4" borderId="17" xfId="0" applyFont="1" applyFill="1" applyBorder="1" applyAlignment="1">
      <alignment horizontal="center" wrapText="1"/>
    </xf>
    <xf numFmtId="165" fontId="4" fillId="8" borderId="21" xfId="2" applyNumberFormat="1" applyFont="1" applyFill="1" applyBorder="1"/>
    <xf numFmtId="165" fontId="4" fillId="0" borderId="22" xfId="2" applyNumberFormat="1" applyFont="1" applyFill="1" applyBorder="1"/>
    <xf numFmtId="165" fontId="4" fillId="0" borderId="23" xfId="2" applyNumberFormat="1" applyFont="1" applyFill="1" applyBorder="1"/>
    <xf numFmtId="44" fontId="4" fillId="3" borderId="4" xfId="0" applyNumberFormat="1" applyFont="1" applyFill="1" applyBorder="1" applyAlignment="1">
      <alignment horizontal="center" wrapText="1"/>
    </xf>
    <xf numFmtId="44" fontId="4" fillId="0" borderId="6" xfId="0" applyNumberFormat="1" applyFont="1" applyFill="1" applyBorder="1" applyAlignment="1">
      <alignment horizontal="center" wrapText="1"/>
    </xf>
    <xf numFmtId="44" fontId="4" fillId="0" borderId="8" xfId="0" applyNumberFormat="1" applyFont="1" applyFill="1" applyBorder="1" applyAlignment="1">
      <alignment horizontal="center" wrapText="1"/>
    </xf>
    <xf numFmtId="0" fontId="2" fillId="13" borderId="21" xfId="0" applyFont="1" applyFill="1" applyBorder="1" applyAlignment="1">
      <alignment horizontal="center"/>
    </xf>
    <xf numFmtId="0" fontId="2" fillId="13" borderId="22" xfId="0" applyFont="1" applyFill="1" applyBorder="1" applyAlignment="1">
      <alignment horizontal="center"/>
    </xf>
    <xf numFmtId="0" fontId="2" fillId="9" borderId="14" xfId="0" applyFont="1" applyFill="1" applyBorder="1" applyAlignment="1"/>
    <xf numFmtId="0" fontId="2" fillId="9" borderId="29" xfId="0" applyFont="1" applyFill="1" applyBorder="1" applyAlignment="1">
      <alignment horizontal="right"/>
    </xf>
    <xf numFmtId="0" fontId="2" fillId="6" borderId="14" xfId="0" applyFont="1" applyFill="1" applyBorder="1" applyAlignment="1"/>
    <xf numFmtId="0" fontId="2" fillId="6" borderId="29" xfId="0" applyFont="1" applyFill="1" applyBorder="1" applyAlignment="1">
      <alignment horizontal="right"/>
    </xf>
    <xf numFmtId="0" fontId="2" fillId="10" borderId="14" xfId="0" applyFont="1" applyFill="1" applyBorder="1" applyAlignment="1"/>
    <xf numFmtId="0" fontId="2" fillId="10" borderId="29" xfId="0" applyFont="1" applyFill="1" applyBorder="1" applyAlignment="1">
      <alignment horizontal="right"/>
    </xf>
    <xf numFmtId="0" fontId="4" fillId="9" borderId="12" xfId="0" applyFont="1" applyFill="1" applyBorder="1" applyAlignment="1">
      <alignment horizontal="center"/>
    </xf>
    <xf numFmtId="0" fontId="4" fillId="6" borderId="12" xfId="0" applyFont="1" applyFill="1" applyBorder="1" applyAlignment="1">
      <alignment horizontal="center"/>
    </xf>
    <xf numFmtId="0" fontId="4" fillId="10" borderId="12" xfId="0" applyFont="1" applyFill="1" applyBorder="1" applyAlignment="1">
      <alignment horizontal="center"/>
    </xf>
    <xf numFmtId="164" fontId="3" fillId="11" borderId="26" xfId="1" applyNumberFormat="1" applyFont="1" applyFill="1" applyBorder="1" applyAlignment="1"/>
    <xf numFmtId="0" fontId="2" fillId="13" borderId="43" xfId="0" applyFont="1" applyFill="1" applyBorder="1" applyAlignment="1">
      <alignment horizontal="center"/>
    </xf>
    <xf numFmtId="0" fontId="10" fillId="0" borderId="0" xfId="0" applyFont="1"/>
    <xf numFmtId="49" fontId="10" fillId="0" borderId="0" xfId="0" applyNumberFormat="1" applyFont="1"/>
    <xf numFmtId="0" fontId="3" fillId="4" borderId="20" xfId="0" applyFont="1" applyFill="1" applyBorder="1" applyAlignment="1">
      <alignment horizontal="center" vertical="center" wrapText="1"/>
    </xf>
    <xf numFmtId="0" fontId="2" fillId="14" borderId="24" xfId="0" applyFont="1" applyFill="1" applyBorder="1" applyAlignment="1">
      <alignment horizontal="center" vertical="center"/>
    </xf>
    <xf numFmtId="0" fontId="3" fillId="4" borderId="45" xfId="0" applyFont="1" applyFill="1" applyBorder="1" applyAlignment="1">
      <alignment horizontal="center" vertical="center" wrapText="1"/>
    </xf>
    <xf numFmtId="0" fontId="3" fillId="4" borderId="46" xfId="0" applyFont="1" applyFill="1" applyBorder="1" applyAlignment="1">
      <alignment horizontal="center" vertical="center"/>
    </xf>
    <xf numFmtId="0" fontId="2" fillId="14" borderId="32" xfId="0" applyFont="1" applyFill="1" applyBorder="1" applyAlignment="1">
      <alignment horizontal="center" vertical="center"/>
    </xf>
    <xf numFmtId="0" fontId="10" fillId="0" borderId="31" xfId="0" applyFont="1" applyBorder="1" applyAlignment="1">
      <alignment horizontal="center" vertical="center"/>
    </xf>
    <xf numFmtId="0" fontId="10" fillId="0" borderId="4" xfId="0" applyFont="1" applyBorder="1" applyAlignment="1">
      <alignment horizontal="center" vertical="center"/>
    </xf>
    <xf numFmtId="0" fontId="10" fillId="0" borderId="24" xfId="0" applyFont="1" applyBorder="1" applyAlignment="1">
      <alignment horizontal="center" vertical="center"/>
    </xf>
    <xf numFmtId="49" fontId="10" fillId="0" borderId="6" xfId="0" applyNumberFormat="1" applyFont="1" applyBorder="1" applyAlignment="1">
      <alignment horizontal="center" vertical="center"/>
    </xf>
    <xf numFmtId="0" fontId="10" fillId="0" borderId="32" xfId="0" applyFont="1" applyBorder="1" applyAlignment="1">
      <alignment horizontal="center" vertical="center"/>
    </xf>
    <xf numFmtId="49" fontId="10" fillId="0" borderId="8" xfId="0" applyNumberFormat="1" applyFont="1" applyBorder="1" applyAlignment="1">
      <alignment horizontal="center" vertical="center"/>
    </xf>
    <xf numFmtId="165" fontId="3" fillId="8" borderId="26" xfId="2" applyNumberFormat="1" applyFont="1" applyFill="1" applyBorder="1" applyAlignment="1">
      <alignment horizontal="center" vertical="center"/>
    </xf>
    <xf numFmtId="166" fontId="3" fillId="7" borderId="27" xfId="2" applyNumberFormat="1" applyFont="1" applyFill="1" applyBorder="1" applyAlignment="1">
      <alignment horizontal="right" vertical="center"/>
    </xf>
    <xf numFmtId="164" fontId="2" fillId="13" borderId="9" xfId="1" applyNumberFormat="1"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Fill="1" applyAlignment="1">
      <alignment horizontal="center" vertical="center"/>
    </xf>
    <xf numFmtId="164" fontId="2" fillId="13" borderId="10" xfId="1" applyNumberFormat="1" applyFont="1" applyFill="1" applyBorder="1" applyAlignment="1">
      <alignment horizontal="center" vertical="center" wrapText="1"/>
    </xf>
    <xf numFmtId="0" fontId="0" fillId="0" borderId="0" xfId="0" applyAlignment="1">
      <alignment horizontal="center" vertical="center"/>
    </xf>
    <xf numFmtId="164" fontId="2" fillId="13" borderId="11" xfId="1" applyNumberFormat="1" applyFont="1" applyFill="1" applyBorder="1" applyAlignment="1">
      <alignment horizontal="center" vertical="center" wrapText="1"/>
    </xf>
    <xf numFmtId="0" fontId="2" fillId="14" borderId="47" xfId="0" applyFont="1" applyFill="1" applyBorder="1" applyAlignment="1">
      <alignment horizontal="center" vertical="center"/>
    </xf>
    <xf numFmtId="0" fontId="3" fillId="4" borderId="1" xfId="0" applyFont="1" applyFill="1" applyBorder="1" applyAlignment="1">
      <alignment horizontal="center" wrapText="1"/>
    </xf>
    <xf numFmtId="0" fontId="3" fillId="4" borderId="1" xfId="0" applyFont="1" applyFill="1" applyBorder="1" applyAlignment="1">
      <alignment horizontal="center"/>
    </xf>
    <xf numFmtId="164" fontId="2" fillId="6" borderId="4" xfId="1" applyNumberFormat="1" applyFont="1" applyFill="1" applyBorder="1" applyAlignment="1"/>
    <xf numFmtId="164" fontId="2" fillId="6" borderId="6" xfId="1" applyNumberFormat="1" applyFont="1" applyFill="1" applyBorder="1" applyAlignment="1"/>
    <xf numFmtId="164" fontId="2" fillId="6" borderId="8" xfId="1" applyNumberFormat="1" applyFont="1" applyFill="1" applyBorder="1" applyAlignment="1"/>
    <xf numFmtId="164" fontId="2" fillId="13" borderId="26" xfId="1" applyNumberFormat="1" applyFont="1" applyFill="1" applyBorder="1" applyAlignment="1"/>
    <xf numFmtId="0" fontId="11" fillId="14" borderId="26" xfId="3" applyFont="1" applyFill="1" applyBorder="1" applyAlignment="1">
      <alignment horizontal="center" vertical="center"/>
    </xf>
    <xf numFmtId="0" fontId="3" fillId="8" borderId="20" xfId="0" applyFont="1" applyFill="1" applyBorder="1" applyAlignment="1">
      <alignment horizontal="center" vertical="center"/>
    </xf>
    <xf numFmtId="0" fontId="2" fillId="14" borderId="5" xfId="0" applyFont="1" applyFill="1" applyBorder="1" applyAlignment="1">
      <alignment horizontal="right"/>
    </xf>
    <xf numFmtId="0" fontId="3" fillId="15" borderId="2" xfId="0" applyFont="1" applyFill="1" applyBorder="1" applyAlignment="1">
      <alignment horizontal="center" vertical="center"/>
    </xf>
    <xf numFmtId="0" fontId="3" fillId="15" borderId="27"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18" xfId="0" applyFont="1" applyFill="1" applyBorder="1" applyAlignment="1">
      <alignment horizontal="center" vertical="center"/>
    </xf>
    <xf numFmtId="0" fontId="3" fillId="0" borderId="19" xfId="0" applyFont="1" applyBorder="1" applyAlignment="1">
      <alignment horizontal="center" vertical="center"/>
    </xf>
    <xf numFmtId="0" fontId="2" fillId="0" borderId="25" xfId="0" applyFont="1" applyFill="1" applyBorder="1" applyAlignment="1">
      <alignment horizontal="right" indent="1"/>
    </xf>
    <xf numFmtId="0" fontId="0" fillId="0" borderId="48" xfId="0" applyBorder="1" applyAlignment="1">
      <alignment horizontal="right" indent="1"/>
    </xf>
    <xf numFmtId="0" fontId="2" fillId="6" borderId="3" xfId="0" applyFont="1" applyFill="1" applyBorder="1" applyAlignment="1">
      <alignment horizontal="right" indent="1"/>
    </xf>
    <xf numFmtId="0" fontId="0" fillId="6" borderId="31" xfId="0" applyFill="1" applyBorder="1" applyAlignment="1">
      <alignment horizontal="right" indent="1"/>
    </xf>
    <xf numFmtId="0" fontId="2" fillId="6" borderId="5" xfId="0" applyFont="1" applyFill="1" applyBorder="1" applyAlignment="1">
      <alignment horizontal="right" indent="1"/>
    </xf>
    <xf numFmtId="0" fontId="0" fillId="6" borderId="24" xfId="0" applyFill="1" applyBorder="1" applyAlignment="1">
      <alignment horizontal="right" indent="1"/>
    </xf>
    <xf numFmtId="0" fontId="2" fillId="6" borderId="7" xfId="0" applyFont="1" applyFill="1" applyBorder="1" applyAlignment="1">
      <alignment horizontal="right" indent="1"/>
    </xf>
    <xf numFmtId="0" fontId="0" fillId="6" borderId="32" xfId="0" applyFill="1" applyBorder="1" applyAlignment="1">
      <alignment horizontal="right" indent="1"/>
    </xf>
    <xf numFmtId="0" fontId="2" fillId="0" borderId="40" xfId="0" applyFont="1" applyBorder="1" applyAlignment="1">
      <alignment horizontal="right" indent="1"/>
    </xf>
    <xf numFmtId="0" fontId="0" fillId="0" borderId="22" xfId="0" applyBorder="1" applyAlignment="1">
      <alignment horizontal="right" indent="1"/>
    </xf>
    <xf numFmtId="0" fontId="3" fillId="11" borderId="2" xfId="0" applyFont="1" applyFill="1" applyBorder="1" applyAlignment="1">
      <alignment horizontal="right" indent="1"/>
    </xf>
    <xf numFmtId="0" fontId="10" fillId="0" borderId="27" xfId="0" applyFont="1" applyBorder="1" applyAlignment="1">
      <alignment horizontal="right" indent="1"/>
    </xf>
    <xf numFmtId="0" fontId="4" fillId="4" borderId="2" xfId="0" applyFont="1" applyFill="1" applyBorder="1" applyAlignment="1">
      <alignment horizontal="center" vertical="center"/>
    </xf>
    <xf numFmtId="0" fontId="4" fillId="4" borderId="18" xfId="0" applyFont="1" applyFill="1" applyBorder="1" applyAlignment="1">
      <alignment horizontal="center" vertical="center"/>
    </xf>
    <xf numFmtId="0" fontId="4" fillId="0" borderId="19" xfId="0" applyFont="1" applyBorder="1" applyAlignment="1">
      <alignment horizontal="center" vertical="center"/>
    </xf>
    <xf numFmtId="0" fontId="2" fillId="2" borderId="3" xfId="0" applyFont="1" applyFill="1" applyBorder="1" applyAlignment="1">
      <alignment horizontal="right" vertical="center"/>
    </xf>
    <xf numFmtId="0" fontId="2" fillId="2" borderId="33" xfId="0" applyFont="1" applyFill="1" applyBorder="1" applyAlignment="1">
      <alignment horizontal="right" vertical="center"/>
    </xf>
    <xf numFmtId="0" fontId="0" fillId="2" borderId="4" xfId="0" applyFill="1" applyBorder="1" applyAlignment="1">
      <alignment horizontal="right" vertical="center"/>
    </xf>
    <xf numFmtId="0" fontId="2" fillId="12" borderId="5" xfId="0" applyFont="1" applyFill="1" applyBorder="1" applyAlignment="1">
      <alignment horizontal="right" vertical="center"/>
    </xf>
    <xf numFmtId="0" fontId="2" fillId="12" borderId="34" xfId="0" applyFont="1" applyFill="1" applyBorder="1" applyAlignment="1">
      <alignment horizontal="right" vertical="center"/>
    </xf>
    <xf numFmtId="0" fontId="0" fillId="12" borderId="6" xfId="0" applyFill="1" applyBorder="1" applyAlignment="1">
      <alignment horizontal="right" vertical="center"/>
    </xf>
    <xf numFmtId="0" fontId="2" fillId="9" borderId="5" xfId="0" applyFont="1" applyFill="1" applyBorder="1" applyAlignment="1">
      <alignment horizontal="right" vertical="center"/>
    </xf>
    <xf numFmtId="0" fontId="2" fillId="9" borderId="34" xfId="0" applyFont="1" applyFill="1" applyBorder="1" applyAlignment="1">
      <alignment horizontal="right" vertical="center"/>
    </xf>
    <xf numFmtId="0" fontId="0" fillId="9" borderId="6" xfId="0" applyFill="1" applyBorder="1" applyAlignment="1">
      <alignment horizontal="right" vertical="center"/>
    </xf>
    <xf numFmtId="0" fontId="2" fillId="6" borderId="5" xfId="0" applyFont="1" applyFill="1" applyBorder="1" applyAlignment="1">
      <alignment horizontal="right" vertical="center"/>
    </xf>
    <xf numFmtId="0" fontId="2" fillId="6" borderId="34" xfId="0" applyFont="1" applyFill="1" applyBorder="1" applyAlignment="1">
      <alignment horizontal="right" vertical="center"/>
    </xf>
    <xf numFmtId="0" fontId="0" fillId="6" borderId="6" xfId="0" applyFill="1" applyBorder="1" applyAlignment="1">
      <alignment horizontal="right" vertical="center"/>
    </xf>
    <xf numFmtId="0" fontId="2" fillId="10" borderId="7" xfId="0" applyFont="1" applyFill="1" applyBorder="1" applyAlignment="1">
      <alignment horizontal="right" vertical="center"/>
    </xf>
    <xf numFmtId="0" fontId="2" fillId="10" borderId="35" xfId="0" applyFont="1" applyFill="1" applyBorder="1" applyAlignment="1">
      <alignment horizontal="right" vertical="center"/>
    </xf>
    <xf numFmtId="0" fontId="0" fillId="10" borderId="8" xfId="0" applyFill="1" applyBorder="1" applyAlignment="1">
      <alignment horizontal="right" vertical="center"/>
    </xf>
    <xf numFmtId="0" fontId="10" fillId="0" borderId="19" xfId="0" applyFont="1" applyBorder="1" applyAlignment="1">
      <alignment horizontal="center" vertical="center"/>
    </xf>
    <xf numFmtId="0" fontId="2" fillId="0" borderId="39" xfId="0" applyFont="1" applyBorder="1" applyAlignment="1">
      <alignment horizontal="right" indent="1"/>
    </xf>
    <xf numFmtId="0" fontId="0" fillId="0" borderId="21" xfId="0" applyBorder="1" applyAlignment="1">
      <alignment horizontal="right" indent="1"/>
    </xf>
    <xf numFmtId="0" fontId="4" fillId="0" borderId="40" xfId="0" applyFont="1" applyFill="1" applyBorder="1" applyAlignment="1">
      <alignment horizontal="right"/>
    </xf>
    <xf numFmtId="0" fontId="4" fillId="0" borderId="34" xfId="0" applyFont="1" applyFill="1" applyBorder="1" applyAlignment="1">
      <alignment horizontal="right"/>
    </xf>
    <xf numFmtId="0" fontId="4" fillId="0" borderId="37" xfId="0" applyFont="1" applyFill="1" applyBorder="1" applyAlignment="1">
      <alignment horizontal="right"/>
    </xf>
    <xf numFmtId="0" fontId="4" fillId="0" borderId="41" xfId="0" applyFont="1" applyFill="1" applyBorder="1" applyAlignment="1">
      <alignment horizontal="right"/>
    </xf>
    <xf numFmtId="0" fontId="4" fillId="0" borderId="35" xfId="0" applyFont="1" applyFill="1" applyBorder="1" applyAlignment="1">
      <alignment horizontal="right"/>
    </xf>
    <xf numFmtId="0" fontId="4" fillId="0" borderId="38" xfId="0" applyFont="1" applyFill="1" applyBorder="1" applyAlignment="1">
      <alignment horizontal="right"/>
    </xf>
    <xf numFmtId="0" fontId="4" fillId="0" borderId="2" xfId="0" applyFont="1" applyFill="1" applyBorder="1" applyAlignment="1">
      <alignment horizontal="right" indent="1"/>
    </xf>
    <xf numFmtId="0" fontId="4" fillId="0" borderId="18" xfId="0" applyFont="1" applyFill="1" applyBorder="1" applyAlignment="1">
      <alignment horizontal="right" indent="1"/>
    </xf>
    <xf numFmtId="0" fontId="4" fillId="0" borderId="19" xfId="0" applyFont="1" applyFill="1" applyBorder="1" applyAlignment="1">
      <alignment horizontal="right" indent="1"/>
    </xf>
    <xf numFmtId="0" fontId="2" fillId="0" borderId="42" xfId="0" applyFont="1" applyBorder="1" applyAlignment="1">
      <alignment horizontal="right" indent="1"/>
    </xf>
    <xf numFmtId="0" fontId="0" fillId="0" borderId="43" xfId="0" applyBorder="1" applyAlignment="1">
      <alignment horizontal="right" indent="1"/>
    </xf>
    <xf numFmtId="0" fontId="3" fillId="3" borderId="2" xfId="0" applyFont="1" applyFill="1" applyBorder="1" applyAlignment="1">
      <alignment horizontal="right"/>
    </xf>
    <xf numFmtId="0" fontId="3" fillId="3" borderId="18" xfId="0" applyFont="1" applyFill="1" applyBorder="1" applyAlignment="1">
      <alignment horizontal="right"/>
    </xf>
    <xf numFmtId="0" fontId="3" fillId="3" borderId="19" xfId="0" applyFont="1" applyFill="1" applyBorder="1" applyAlignment="1">
      <alignment horizontal="right"/>
    </xf>
    <xf numFmtId="0" fontId="5" fillId="5" borderId="14" xfId="0" applyFont="1" applyFill="1" applyBorder="1" applyAlignment="1">
      <alignment horizontal="center" vertical="center"/>
    </xf>
    <xf numFmtId="0" fontId="5" fillId="5" borderId="12" xfId="0" applyFont="1" applyFill="1" applyBorder="1" applyAlignment="1">
      <alignment horizontal="center" vertical="center"/>
    </xf>
    <xf numFmtId="0" fontId="6" fillId="5" borderId="12" xfId="0" applyFont="1" applyFill="1" applyBorder="1" applyAlignment="1">
      <alignment horizontal="center" vertical="center"/>
    </xf>
    <xf numFmtId="0" fontId="6" fillId="5" borderId="29" xfId="0" applyFont="1" applyFill="1" applyBorder="1" applyAlignment="1">
      <alignment horizontal="center" vertical="center"/>
    </xf>
    <xf numFmtId="0" fontId="4" fillId="3" borderId="3" xfId="0" applyFont="1" applyFill="1" applyBorder="1" applyAlignment="1">
      <alignment horizontal="right"/>
    </xf>
    <xf numFmtId="0" fontId="4" fillId="3" borderId="36" xfId="0" applyFont="1" applyFill="1" applyBorder="1" applyAlignment="1">
      <alignment horizontal="right"/>
    </xf>
    <xf numFmtId="0" fontId="4" fillId="3" borderId="31" xfId="0" applyFont="1" applyFill="1" applyBorder="1" applyAlignment="1">
      <alignment horizontal="right"/>
    </xf>
    <xf numFmtId="0" fontId="8" fillId="5" borderId="14" xfId="0" applyFont="1" applyFill="1" applyBorder="1" applyAlignment="1">
      <alignment horizontal="center" vertical="center"/>
    </xf>
    <xf numFmtId="0" fontId="8" fillId="5" borderId="12" xfId="0" applyFont="1" applyFill="1" applyBorder="1" applyAlignment="1">
      <alignment horizontal="center" vertical="center"/>
    </xf>
    <xf numFmtId="0" fontId="8" fillId="5" borderId="29"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0" xfId="0" applyFont="1" applyFill="1" applyBorder="1" applyAlignment="1">
      <alignment horizontal="center" vertical="center"/>
    </xf>
    <xf numFmtId="0" fontId="8" fillId="5" borderId="28"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30" xfId="0" applyFont="1" applyFill="1" applyBorder="1" applyAlignment="1">
      <alignment horizontal="center" vertical="center"/>
    </xf>
    <xf numFmtId="0" fontId="7" fillId="4" borderId="2" xfId="0" applyFont="1" applyFill="1" applyBorder="1" applyAlignment="1">
      <alignment vertical="center" wrapText="1"/>
    </xf>
    <xf numFmtId="0" fontId="7" fillId="4" borderId="18" xfId="0" applyFont="1" applyFill="1" applyBorder="1" applyAlignment="1">
      <alignment vertical="center" wrapText="1"/>
    </xf>
    <xf numFmtId="0" fontId="7" fillId="4" borderId="19" xfId="0" applyFont="1" applyFill="1" applyBorder="1" applyAlignment="1">
      <alignment vertical="center" wrapText="1"/>
    </xf>
    <xf numFmtId="0" fontId="10" fillId="0" borderId="3"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7" xfId="0" applyFont="1" applyFill="1" applyBorder="1" applyAlignment="1">
      <alignment horizontal="center" vertical="center"/>
    </xf>
    <xf numFmtId="0" fontId="3" fillId="7" borderId="16" xfId="0" applyFont="1" applyFill="1" applyBorder="1" applyAlignment="1">
      <alignment horizontal="center" vertical="center"/>
    </xf>
    <xf numFmtId="0" fontId="3" fillId="7" borderId="30" xfId="0" applyFont="1" applyFill="1" applyBorder="1" applyAlignment="1">
      <alignment horizontal="center" vertical="center"/>
    </xf>
    <xf numFmtId="0" fontId="2" fillId="14" borderId="24" xfId="0" applyFont="1" applyFill="1" applyBorder="1" applyAlignment="1">
      <alignment horizontal="right"/>
    </xf>
    <xf numFmtId="0" fontId="0" fillId="14" borderId="24" xfId="0" applyFill="1" applyBorder="1" applyAlignment="1">
      <alignment horizontal="right"/>
    </xf>
    <xf numFmtId="0" fontId="2" fillId="14" borderId="24" xfId="0" applyFont="1" applyFill="1" applyBorder="1" applyAlignment="1">
      <alignment horizontal="left"/>
    </xf>
    <xf numFmtId="0" fontId="2" fillId="14" borderId="47" xfId="0" applyFont="1" applyFill="1" applyBorder="1" applyAlignment="1">
      <alignment horizontal="right"/>
    </xf>
    <xf numFmtId="0" fontId="0" fillId="14" borderId="47" xfId="0" applyFill="1" applyBorder="1" applyAlignment="1">
      <alignment horizontal="right"/>
    </xf>
    <xf numFmtId="0" fontId="2" fillId="14" borderId="49" xfId="0" applyFont="1" applyFill="1" applyBorder="1" applyAlignment="1">
      <alignment horizontal="right"/>
    </xf>
    <xf numFmtId="0" fontId="2" fillId="14" borderId="5" xfId="0" applyFont="1" applyFill="1" applyBorder="1" applyAlignment="1">
      <alignment horizontal="left"/>
    </xf>
    <xf numFmtId="0" fontId="2" fillId="14" borderId="7" xfId="0" applyFont="1" applyFill="1" applyBorder="1" applyAlignment="1">
      <alignment horizontal="left"/>
    </xf>
    <xf numFmtId="0" fontId="2" fillId="14" borderId="32" xfId="0" applyFont="1" applyFill="1" applyBorder="1" applyAlignment="1">
      <alignment horizontal="left"/>
    </xf>
    <xf numFmtId="0" fontId="3" fillId="4" borderId="2" xfId="0" applyFont="1" applyFill="1" applyBorder="1" applyAlignment="1">
      <alignment horizontal="center" wrapText="1"/>
    </xf>
    <xf numFmtId="0" fontId="2" fillId="14" borderId="50" xfId="0" applyFont="1" applyFill="1" applyBorder="1" applyAlignment="1">
      <alignment horizontal="center" vertical="center"/>
    </xf>
    <xf numFmtId="0" fontId="2" fillId="14" borderId="44" xfId="0" applyFont="1" applyFill="1" applyBorder="1" applyAlignment="1">
      <alignment horizontal="center" vertical="center"/>
    </xf>
    <xf numFmtId="0" fontId="2" fillId="14" borderId="51" xfId="0" applyFont="1" applyFill="1" applyBorder="1" applyAlignment="1">
      <alignment horizontal="center" vertical="center"/>
    </xf>
    <xf numFmtId="0" fontId="2" fillId="0" borderId="52"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2" borderId="15" xfId="0" applyFont="1" applyFill="1" applyBorder="1" applyAlignment="1">
      <alignment horizontal="left" vertical="top" wrapText="1"/>
    </xf>
    <xf numFmtId="0" fontId="0" fillId="0" borderId="0" xfId="0" applyAlignment="1">
      <alignment horizontal="left" vertical="top" wrapText="1"/>
    </xf>
    <xf numFmtId="0" fontId="0" fillId="0" borderId="28"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3" xfId="0" applyBorder="1" applyAlignment="1">
      <alignment horizontal="left" vertical="top" wrapText="1"/>
    </xf>
    <xf numFmtId="0" fontId="0" fillId="0" borderId="30" xfId="0" applyBorder="1" applyAlignment="1">
      <alignment horizontal="left" vertical="top" wrapText="1"/>
    </xf>
    <xf numFmtId="0" fontId="2" fillId="2" borderId="2" xfId="0" applyFont="1" applyFill="1" applyBorder="1" applyAlignment="1"/>
    <xf numFmtId="0" fontId="4" fillId="2" borderId="18" xfId="0" applyFont="1" applyFill="1" applyBorder="1" applyAlignment="1">
      <alignment horizontal="center"/>
    </xf>
    <xf numFmtId="0" fontId="2" fillId="2" borderId="19" xfId="0" applyFont="1" applyFill="1" applyBorder="1" applyAlignment="1">
      <alignment horizontal="left"/>
    </xf>
    <xf numFmtId="0" fontId="2" fillId="12" borderId="2" xfId="0" applyFont="1" applyFill="1" applyBorder="1" applyAlignment="1"/>
    <xf numFmtId="0" fontId="4" fillId="12" borderId="18" xfId="0" applyFont="1" applyFill="1" applyBorder="1" applyAlignment="1">
      <alignment horizontal="center"/>
    </xf>
    <xf numFmtId="0" fontId="2" fillId="12" borderId="19" xfId="0" applyFont="1" applyFill="1" applyBorder="1" applyAlignment="1">
      <alignment horizontal="right"/>
    </xf>
    <xf numFmtId="0" fontId="2" fillId="12" borderId="14" xfId="0" applyFont="1" applyFill="1" applyBorder="1" applyAlignment="1">
      <alignment horizontal="left" vertical="top" wrapText="1"/>
    </xf>
    <xf numFmtId="0" fontId="0" fillId="0" borderId="12" xfId="0" applyBorder="1" applyAlignment="1">
      <alignment horizontal="left" vertical="top" wrapText="1"/>
    </xf>
    <xf numFmtId="0" fontId="0" fillId="0" borderId="29" xfId="0" applyBorder="1" applyAlignment="1">
      <alignment horizontal="left" vertical="top" wrapText="1"/>
    </xf>
    <xf numFmtId="0" fontId="0" fillId="0" borderId="0" xfId="0" applyBorder="1" applyAlignment="1">
      <alignment horizontal="left" vertical="top" wrapText="1"/>
    </xf>
    <xf numFmtId="0" fontId="2" fillId="9" borderId="14" xfId="0" applyFont="1" applyFill="1" applyBorder="1" applyAlignment="1">
      <alignment horizontal="left" vertical="top" wrapText="1"/>
    </xf>
    <xf numFmtId="0" fontId="2" fillId="10" borderId="14" xfId="0" applyFont="1" applyFill="1" applyBorder="1" applyAlignment="1">
      <alignment horizontal="left" vertical="top" wrapText="1"/>
    </xf>
    <xf numFmtId="0" fontId="2" fillId="6" borderId="14" xfId="0" applyFont="1" applyFill="1" applyBorder="1" applyAlignment="1">
      <alignment horizontal="left" vertical="top" wrapText="1"/>
    </xf>
  </cellXfs>
  <cellStyles count="4">
    <cellStyle name="Comma" xfId="2" builtinId="3"/>
    <cellStyle name="Currency" xfId="1" builtinId="4"/>
    <cellStyle name="Hyperlink" xfId="3" builtinId="8"/>
    <cellStyle name="Normal" xfId="0" builtinId="0"/>
  </cellStyles>
  <dxfs count="0"/>
  <tableStyles count="0" defaultTableStyle="TableStyleMedium2" defaultPivotStyle="PivotStyleLight16"/>
  <colors>
    <mruColors>
      <color rgb="FFF79E97"/>
      <color rgb="FFF58077"/>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1057276</xdr:colOff>
      <xdr:row>12</xdr:row>
      <xdr:rowOff>98464</xdr:rowOff>
    </xdr:from>
    <xdr:to>
      <xdr:col>6</xdr:col>
      <xdr:colOff>314326</xdr:colOff>
      <xdr:row>15</xdr:row>
      <xdr:rowOff>2</xdr:rowOff>
    </xdr:to>
    <xdr:pic>
      <xdr:nvPicPr>
        <xdr:cNvPr id="2" name="Picture 1">
          <a:extLst>
            <a:ext uri="{FF2B5EF4-FFF2-40B4-BE49-F238E27FC236}">
              <a16:creationId xmlns:a16="http://schemas.microsoft.com/office/drawing/2014/main" id="{F4B7B4FA-EC10-48E0-9C18-D9E870253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726713">
          <a:off x="5524501" y="2746414"/>
          <a:ext cx="2305050" cy="5016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ev.azure.com/uflip/UFlip/_boards/board/t/UFlip%20Team/Ideas/?workitem=117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091B1-6BA8-4036-BB6E-67E185690100}">
  <dimension ref="A1:P38"/>
  <sheetViews>
    <sheetView tabSelected="1" workbookViewId="0">
      <selection activeCell="H25" sqref="H25"/>
    </sheetView>
  </sheetViews>
  <sheetFormatPr defaultRowHeight="15.75" x14ac:dyDescent="0.25"/>
  <cols>
    <col min="1" max="1" width="46.140625" style="1" customWidth="1"/>
    <col min="2" max="2" width="8.5703125" style="1" customWidth="1"/>
    <col min="3" max="3" width="12.28515625" style="1" bestFit="1" customWidth="1"/>
    <col min="4" max="4" width="18.5703125" style="2" bestFit="1" customWidth="1"/>
    <col min="5" max="5" width="19" style="1" customWidth="1"/>
    <col min="6" max="6" width="8.140625" style="1" customWidth="1"/>
    <col min="7" max="7" width="24.28515625" style="1" customWidth="1"/>
    <col min="8" max="8" width="20.42578125" style="1" customWidth="1"/>
    <col min="9" max="9" width="19" style="1" customWidth="1"/>
    <col min="10" max="10" width="15.5703125" style="1" bestFit="1" customWidth="1"/>
    <col min="11" max="11" width="14" style="1" bestFit="1" customWidth="1"/>
    <col min="12" max="12" width="19.28515625" style="1" bestFit="1" customWidth="1"/>
    <col min="13" max="13" width="11.5703125" style="1" customWidth="1"/>
    <col min="14" max="16384" width="9.140625" style="1"/>
  </cols>
  <sheetData>
    <row r="1" spans="1:16" s="37" customFormat="1" ht="19.5" thickBot="1" x14ac:dyDescent="0.35">
      <c r="A1" s="68" t="s">
        <v>1</v>
      </c>
      <c r="B1" s="69"/>
      <c r="C1" s="65">
        <v>1170</v>
      </c>
      <c r="D1" s="51" t="s">
        <v>17</v>
      </c>
      <c r="E1" s="50">
        <f>ABS((L13/D26)*100)</f>
        <v>7.6502732240437163</v>
      </c>
      <c r="G1" s="70" t="s">
        <v>55</v>
      </c>
      <c r="H1" s="71"/>
      <c r="I1" s="72"/>
      <c r="J1" s="59" t="s">
        <v>51</v>
      </c>
      <c r="K1" s="153" t="s">
        <v>33</v>
      </c>
      <c r="L1" s="60" t="s">
        <v>34</v>
      </c>
    </row>
    <row r="2" spans="1:16" ht="15.75" customHeight="1" thickBot="1" x14ac:dyDescent="0.3">
      <c r="G2" s="149" t="s">
        <v>37</v>
      </c>
      <c r="H2" s="147"/>
      <c r="I2" s="148"/>
      <c r="J2" s="58" t="s">
        <v>28</v>
      </c>
      <c r="K2" s="154" t="s">
        <v>43</v>
      </c>
      <c r="L2" s="157">
        <f>VLOOKUP(K2,$J$18:$K$23,2,FALSE)</f>
        <v>2</v>
      </c>
    </row>
    <row r="3" spans="1:16" ht="15.75" customHeight="1" thickBot="1" x14ac:dyDescent="0.3">
      <c r="A3" s="73" t="s">
        <v>24</v>
      </c>
      <c r="B3" s="74"/>
      <c r="C3" s="64">
        <v>0</v>
      </c>
      <c r="G3" s="67" t="s">
        <v>35</v>
      </c>
      <c r="H3" s="144"/>
      <c r="I3" s="145"/>
      <c r="J3" s="58" t="s">
        <v>28</v>
      </c>
      <c r="K3" s="154" t="s">
        <v>43</v>
      </c>
      <c r="L3" s="157">
        <f>VLOOKUP(K3,$J$18:$K$23,2,FALSE)</f>
        <v>2</v>
      </c>
    </row>
    <row r="4" spans="1:16" ht="15.75" customHeight="1" thickBot="1" x14ac:dyDescent="0.3">
      <c r="G4" s="67" t="s">
        <v>35</v>
      </c>
      <c r="H4" s="144"/>
      <c r="I4" s="145"/>
      <c r="J4" s="58" t="s">
        <v>28</v>
      </c>
      <c r="K4" s="154" t="s">
        <v>43</v>
      </c>
      <c r="L4" s="157">
        <f>VLOOKUP(K4,$J$18:$K$23,2,FALSE)</f>
        <v>2</v>
      </c>
    </row>
    <row r="5" spans="1:16" ht="15.75" customHeight="1" x14ac:dyDescent="0.25">
      <c r="A5" s="75" t="s">
        <v>2</v>
      </c>
      <c r="B5" s="76"/>
      <c r="C5" s="61">
        <f>(L13*125)</f>
        <v>1750</v>
      </c>
      <c r="G5" s="67" t="s">
        <v>38</v>
      </c>
      <c r="H5" s="144"/>
      <c r="I5" s="145"/>
      <c r="J5" s="58" t="s">
        <v>28</v>
      </c>
      <c r="K5" s="154" t="s">
        <v>30</v>
      </c>
      <c r="L5" s="157">
        <f>VLOOKUP(K5,$J$18:$K$23,2,FALSE)</f>
        <v>8</v>
      </c>
    </row>
    <row r="6" spans="1:16" ht="15.75" customHeight="1" x14ac:dyDescent="0.25">
      <c r="A6" s="77" t="s">
        <v>53</v>
      </c>
      <c r="B6" s="78"/>
      <c r="C6" s="62">
        <f>(L13*0.25)*125</f>
        <v>437.5</v>
      </c>
      <c r="G6" s="150"/>
      <c r="H6" s="146"/>
      <c r="I6" s="146"/>
      <c r="J6" s="40"/>
      <c r="K6" s="155"/>
      <c r="L6" s="158"/>
    </row>
    <row r="7" spans="1:16" ht="15.75" customHeight="1" thickBot="1" x14ac:dyDescent="0.3">
      <c r="A7" s="79" t="s">
        <v>52</v>
      </c>
      <c r="B7" s="80"/>
      <c r="C7" s="63">
        <f>(L13*0.25)*125</f>
        <v>437.5</v>
      </c>
      <c r="G7" s="150"/>
      <c r="H7" s="146"/>
      <c r="I7" s="146"/>
      <c r="J7" s="40"/>
      <c r="K7" s="155"/>
      <c r="L7" s="158"/>
    </row>
    <row r="8" spans="1:16" ht="15.75" customHeight="1" thickBot="1" x14ac:dyDescent="0.3">
      <c r="G8" s="150"/>
      <c r="H8" s="146"/>
      <c r="I8" s="146"/>
      <c r="J8" s="40"/>
      <c r="K8" s="155"/>
      <c r="L8" s="158"/>
    </row>
    <row r="9" spans="1:16" ht="15.75" customHeight="1" thickBot="1" x14ac:dyDescent="0.35">
      <c r="A9" s="83" t="s">
        <v>54</v>
      </c>
      <c r="B9" s="84"/>
      <c r="C9" s="35">
        <f>SUM(C5:C8)</f>
        <v>2625</v>
      </c>
      <c r="G9" s="150"/>
      <c r="H9" s="146"/>
      <c r="I9" s="146"/>
      <c r="J9" s="40"/>
      <c r="K9" s="155"/>
      <c r="L9" s="158"/>
    </row>
    <row r="10" spans="1:16" s="53" customFormat="1" ht="15.75" customHeight="1" thickBot="1" x14ac:dyDescent="0.3">
      <c r="G10" s="150"/>
      <c r="H10" s="146"/>
      <c r="I10" s="146"/>
      <c r="J10" s="40"/>
      <c r="K10" s="155"/>
      <c r="L10" s="158"/>
    </row>
    <row r="11" spans="1:16" s="53" customFormat="1" ht="15.75" customHeight="1" thickBot="1" x14ac:dyDescent="0.3">
      <c r="A11" s="85" t="s">
        <v>16</v>
      </c>
      <c r="B11" s="86"/>
      <c r="C11" s="87"/>
      <c r="D11" s="17" t="s">
        <v>56</v>
      </c>
      <c r="E11" s="1"/>
      <c r="G11" s="150"/>
      <c r="H11" s="146"/>
      <c r="I11" s="146"/>
      <c r="J11" s="40"/>
      <c r="K11" s="155"/>
      <c r="L11" s="158"/>
      <c r="N11" s="56"/>
    </row>
    <row r="12" spans="1:16" s="53" customFormat="1" ht="15.75" customHeight="1" thickBot="1" x14ac:dyDescent="0.3">
      <c r="A12" s="88" t="str">
        <f>'Economical &amp; Product Drivers'!B5</f>
        <v>Direct Product Earnings and Savings (Added Features/Overhead)</v>
      </c>
      <c r="B12" s="89"/>
      <c r="C12" s="90"/>
      <c r="D12" s="52">
        <v>0</v>
      </c>
      <c r="G12" s="151"/>
      <c r="H12" s="152"/>
      <c r="I12" s="152"/>
      <c r="J12" s="43"/>
      <c r="K12" s="156"/>
      <c r="L12" s="159"/>
    </row>
    <row r="13" spans="1:16" s="53" customFormat="1" ht="15.75" customHeight="1" thickBot="1" x14ac:dyDescent="0.3">
      <c r="A13" s="91" t="str">
        <f>'Economical &amp; Product Drivers'!B16</f>
        <v>Flipper / Broker Directed Earnings &amp; Savings (Core Customers Needs)</v>
      </c>
      <c r="B13" s="92"/>
      <c r="C13" s="93"/>
      <c r="D13" s="55">
        <v>0</v>
      </c>
      <c r="F13" s="53" t="s">
        <v>40</v>
      </c>
      <c r="G13" s="1"/>
      <c r="H13" s="1"/>
      <c r="I13" s="1"/>
      <c r="J13" s="142" t="s">
        <v>36</v>
      </c>
      <c r="K13" s="143"/>
      <c r="L13" s="66">
        <f>SUM(L2:L12)</f>
        <v>14</v>
      </c>
    </row>
    <row r="14" spans="1:16" s="53" customFormat="1" ht="15.75" customHeight="1" x14ac:dyDescent="0.25">
      <c r="A14" s="94" t="str">
        <f>'Economical &amp; Product Drivers'!B26</f>
        <v>Back Office / Operation Expenses or Savings (Process Effeciency)</v>
      </c>
      <c r="B14" s="95"/>
      <c r="C14" s="96"/>
      <c r="D14" s="55">
        <v>0</v>
      </c>
      <c r="G14" s="54"/>
      <c r="H14" s="54"/>
      <c r="I14" s="54"/>
      <c r="J14" s="54"/>
    </row>
    <row r="15" spans="1:16" ht="15.75" customHeight="1" x14ac:dyDescent="0.3">
      <c r="A15" s="97" t="str">
        <f>'Economical &amp; Product Drivers'!B36</f>
        <v>Risk Mitigation /Technical Debt (Risk of breaking, People dependent)</v>
      </c>
      <c r="B15" s="98"/>
      <c r="C15" s="99"/>
      <c r="D15" s="55">
        <v>0</v>
      </c>
      <c r="E15" s="53"/>
      <c r="L15" s="53"/>
      <c r="M15" s="37"/>
      <c r="N15" s="38"/>
      <c r="O15" s="37"/>
      <c r="P15" s="37"/>
    </row>
    <row r="16" spans="1:16" ht="15.75" customHeight="1" thickBot="1" x14ac:dyDescent="0.35">
      <c r="A16" s="100" t="str">
        <f>'Economical &amp; Product Drivers'!B45</f>
        <v>Bug List Issue (Customer Calls, 404 Errors, etc)</v>
      </c>
      <c r="B16" s="101"/>
      <c r="C16" s="102"/>
      <c r="D16" s="57">
        <v>0</v>
      </c>
      <c r="E16" s="53"/>
      <c r="L16" s="53"/>
      <c r="M16" s="37"/>
      <c r="N16" s="38"/>
      <c r="O16" s="37"/>
      <c r="P16" s="37"/>
    </row>
    <row r="17" spans="1:16" ht="38.25" thickBot="1" x14ac:dyDescent="0.35">
      <c r="A17" s="70" t="s">
        <v>0</v>
      </c>
      <c r="B17" s="103"/>
      <c r="C17" s="39" t="s">
        <v>39</v>
      </c>
      <c r="D17" s="16"/>
      <c r="E17" s="3"/>
      <c r="J17" s="41" t="s">
        <v>41</v>
      </c>
      <c r="K17" s="42" t="s">
        <v>34</v>
      </c>
      <c r="L17" s="42" t="s">
        <v>42</v>
      </c>
      <c r="M17" s="37"/>
      <c r="N17" s="38"/>
      <c r="O17" s="37"/>
      <c r="P17" s="37"/>
    </row>
    <row r="18" spans="1:16" ht="15.75" customHeight="1" x14ac:dyDescent="0.3">
      <c r="A18" s="104" t="s">
        <v>3</v>
      </c>
      <c r="B18" s="105"/>
      <c r="C18" s="24">
        <v>0</v>
      </c>
      <c r="D18" s="5">
        <f>C18*250</f>
        <v>0</v>
      </c>
      <c r="J18" s="139" t="s">
        <v>29</v>
      </c>
      <c r="K18" s="44">
        <v>1</v>
      </c>
      <c r="L18" s="45" t="s">
        <v>50</v>
      </c>
      <c r="M18" s="37"/>
      <c r="N18" s="38"/>
      <c r="O18" s="37"/>
      <c r="P18" s="37"/>
    </row>
    <row r="19" spans="1:16" ht="15.75" customHeight="1" x14ac:dyDescent="0.3">
      <c r="A19" s="81" t="s">
        <v>4</v>
      </c>
      <c r="B19" s="82"/>
      <c r="C19" s="25">
        <v>0</v>
      </c>
      <c r="D19" s="6">
        <f>C19*150</f>
        <v>0</v>
      </c>
      <c r="J19" s="140" t="s">
        <v>43</v>
      </c>
      <c r="K19" s="46">
        <v>2</v>
      </c>
      <c r="L19" s="47" t="s">
        <v>45</v>
      </c>
      <c r="M19" s="37"/>
      <c r="N19" s="38"/>
      <c r="O19" s="37"/>
      <c r="P19" s="37"/>
    </row>
    <row r="20" spans="1:16" ht="15.75" customHeight="1" x14ac:dyDescent="0.3">
      <c r="A20" s="81" t="s">
        <v>5</v>
      </c>
      <c r="B20" s="82"/>
      <c r="C20" s="25">
        <v>0</v>
      </c>
      <c r="D20" s="6">
        <v>0</v>
      </c>
      <c r="J20" s="140" t="s">
        <v>30</v>
      </c>
      <c r="K20" s="46">
        <v>8</v>
      </c>
      <c r="L20" s="47" t="s">
        <v>46</v>
      </c>
      <c r="M20" s="37"/>
      <c r="N20" s="38"/>
      <c r="O20" s="37"/>
      <c r="P20" s="37"/>
    </row>
    <row r="21" spans="1:16" ht="15.75" customHeight="1" x14ac:dyDescent="0.25">
      <c r="A21" s="81" t="s">
        <v>25</v>
      </c>
      <c r="B21" s="82"/>
      <c r="C21" s="25">
        <v>18</v>
      </c>
      <c r="D21" s="6">
        <f>C21*13</f>
        <v>234</v>
      </c>
      <c r="J21" s="140" t="s">
        <v>31</v>
      </c>
      <c r="K21" s="46">
        <v>16</v>
      </c>
      <c r="L21" s="47" t="s">
        <v>47</v>
      </c>
    </row>
    <row r="22" spans="1:16" ht="15.75" customHeight="1" thickBot="1" x14ac:dyDescent="0.3">
      <c r="A22" s="115" t="s">
        <v>14</v>
      </c>
      <c r="B22" s="116"/>
      <c r="C22" s="36">
        <v>0</v>
      </c>
      <c r="D22" s="6">
        <f>C22*125</f>
        <v>0</v>
      </c>
      <c r="J22" s="140" t="s">
        <v>32</v>
      </c>
      <c r="K22" s="46">
        <v>40</v>
      </c>
      <c r="L22" s="47" t="s">
        <v>48</v>
      </c>
    </row>
    <row r="23" spans="1:16" ht="19.5" thickBot="1" x14ac:dyDescent="0.35">
      <c r="A23" s="117" t="s">
        <v>15</v>
      </c>
      <c r="B23" s="118"/>
      <c r="C23" s="119"/>
      <c r="D23" s="8">
        <f>(SUM(D12:D22))</f>
        <v>234</v>
      </c>
      <c r="J23" s="141" t="s">
        <v>44</v>
      </c>
      <c r="K23" s="48">
        <v>200</v>
      </c>
      <c r="L23" s="49" t="s">
        <v>49</v>
      </c>
    </row>
    <row r="24" spans="1:16" ht="16.5" thickBot="1" x14ac:dyDescent="0.3"/>
    <row r="25" spans="1:16" ht="57" thickBot="1" x14ac:dyDescent="0.35">
      <c r="A25" s="120" t="s">
        <v>10</v>
      </c>
      <c r="B25" s="121"/>
      <c r="C25" s="122"/>
      <c r="D25" s="123"/>
      <c r="E25" s="4" t="s">
        <v>57</v>
      </c>
    </row>
    <row r="26" spans="1:16" x14ac:dyDescent="0.25">
      <c r="A26" s="124" t="s">
        <v>6</v>
      </c>
      <c r="B26" s="125"/>
      <c r="C26" s="126"/>
      <c r="D26" s="21">
        <f>($D$23*12)-C9</f>
        <v>183</v>
      </c>
      <c r="E26" s="18">
        <f>ABS((L13/D26)*100)</f>
        <v>7.6502732240437163</v>
      </c>
    </row>
    <row r="27" spans="1:16" x14ac:dyDescent="0.25">
      <c r="A27" s="106" t="s">
        <v>7</v>
      </c>
      <c r="B27" s="107"/>
      <c r="C27" s="108"/>
      <c r="D27" s="22">
        <f>($D$23*24)</f>
        <v>5616</v>
      </c>
      <c r="E27" s="19">
        <f>ABS( (L13/D27)*100)</f>
        <v>0.24928774928774927</v>
      </c>
    </row>
    <row r="28" spans="1:16" ht="16.5" thickBot="1" x14ac:dyDescent="0.3">
      <c r="A28" s="109" t="s">
        <v>8</v>
      </c>
      <c r="B28" s="110"/>
      <c r="C28" s="111"/>
      <c r="D28" s="23">
        <f>($D$23*36)</f>
        <v>8424</v>
      </c>
      <c r="E28" s="20">
        <f>ABS( (L13/D28)*100)</f>
        <v>0.16619183285849953</v>
      </c>
    </row>
    <row r="29" spans="1:16" ht="16.5" thickBot="1" x14ac:dyDescent="0.3">
      <c r="A29" s="12"/>
      <c r="B29" s="13"/>
      <c r="C29" s="13"/>
      <c r="D29" s="14"/>
      <c r="E29" s="15"/>
    </row>
    <row r="30" spans="1:16" ht="16.5" thickBot="1" x14ac:dyDescent="0.3">
      <c r="A30" s="112" t="s">
        <v>11</v>
      </c>
      <c r="B30" s="113"/>
      <c r="C30" s="114"/>
      <c r="D30" s="7">
        <f>SUM(D26:D28)</f>
        <v>14223</v>
      </c>
      <c r="E30" s="11">
        <f>ABS( (L13/D30)*100 )</f>
        <v>9.8432116993601909E-2</v>
      </c>
    </row>
    <row r="32" spans="1:16" x14ac:dyDescent="0.25">
      <c r="D32"/>
    </row>
    <row r="34" spans="2:4" x14ac:dyDescent="0.25">
      <c r="D34"/>
    </row>
    <row r="38" spans="2:4" x14ac:dyDescent="0.25">
      <c r="B38"/>
    </row>
  </sheetData>
  <mergeCells count="37">
    <mergeCell ref="A27:C27"/>
    <mergeCell ref="A28:C28"/>
    <mergeCell ref="A30:C30"/>
    <mergeCell ref="A20:B20"/>
    <mergeCell ref="A21:B21"/>
    <mergeCell ref="A22:B22"/>
    <mergeCell ref="A23:C23"/>
    <mergeCell ref="A25:D25"/>
    <mergeCell ref="A26:C26"/>
    <mergeCell ref="A19:B19"/>
    <mergeCell ref="G12:I12"/>
    <mergeCell ref="A9:B9"/>
    <mergeCell ref="J13:K13"/>
    <mergeCell ref="A11:C11"/>
    <mergeCell ref="A12:C12"/>
    <mergeCell ref="A13:C13"/>
    <mergeCell ref="A14:C14"/>
    <mergeCell ref="A15:C15"/>
    <mergeCell ref="A16:C16"/>
    <mergeCell ref="A17:B17"/>
    <mergeCell ref="A18:B18"/>
    <mergeCell ref="A5:B5"/>
    <mergeCell ref="G5:I5"/>
    <mergeCell ref="A6:B6"/>
    <mergeCell ref="G10:I10"/>
    <mergeCell ref="A7:B7"/>
    <mergeCell ref="G11:I11"/>
    <mergeCell ref="G6:I6"/>
    <mergeCell ref="G7:I7"/>
    <mergeCell ref="G9:I9"/>
    <mergeCell ref="G8:I8"/>
    <mergeCell ref="G4:I4"/>
    <mergeCell ref="A1:B1"/>
    <mergeCell ref="G1:I1"/>
    <mergeCell ref="G2:I2"/>
    <mergeCell ref="A3:B3"/>
    <mergeCell ref="G3:I3"/>
  </mergeCells>
  <dataValidations count="3">
    <dataValidation type="list" allowBlank="1" showInputMessage="1" showErrorMessage="1" sqref="J2:J5" xr:uid="{EEF4CD2A-AB22-43B6-99F7-79E4496E4DC7}">
      <formula1>"CN,LB,KK,CM"</formula1>
    </dataValidation>
    <dataValidation type="list" allowBlank="1" showInputMessage="1" showErrorMessage="1" sqref="K6:K12" xr:uid="{2D1C6E55-0119-4988-A281-71DB6DA9C7A8}">
      <formula1>#REF!</formula1>
    </dataValidation>
    <dataValidation type="list" allowBlank="1" showInputMessage="1" showErrorMessage="1" sqref="K2:K5" xr:uid="{67D0044A-6CAA-404E-9C29-5105980EC6CA}">
      <formula1>$J$18:$J$23</formula1>
    </dataValidation>
  </dataValidations>
  <hyperlinks>
    <hyperlink ref="C1" r:id="rId1" display="https://dev.azure.com/uflip/UFlip/_boards/board/t/UFlip Team/Ideas/?workitem=1170" xr:uid="{EE11E328-9D80-4D99-A468-B6D3213EEC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A6ED2-9C6C-43BF-B8B9-D9718E888866}">
  <dimension ref="A1:C55"/>
  <sheetViews>
    <sheetView workbookViewId="0">
      <selection activeCell="E35" sqref="E35"/>
    </sheetView>
  </sheetViews>
  <sheetFormatPr defaultRowHeight="15.75" x14ac:dyDescent="0.25"/>
  <cols>
    <col min="1" max="1" width="7" style="10" customWidth="1"/>
    <col min="2" max="2" width="81.5703125" style="9" bestFit="1" customWidth="1"/>
    <col min="3" max="16384" width="9.140625" style="10"/>
  </cols>
  <sheetData>
    <row r="1" spans="1:3" x14ac:dyDescent="0.25">
      <c r="A1" s="127" t="s">
        <v>16</v>
      </c>
      <c r="B1" s="128"/>
      <c r="C1" s="129"/>
    </row>
    <row r="2" spans="1:3" x14ac:dyDescent="0.25">
      <c r="A2" s="130"/>
      <c r="B2" s="131"/>
      <c r="C2" s="132"/>
    </row>
    <row r="3" spans="1:3" ht="16.5" thickBot="1" x14ac:dyDescent="0.3">
      <c r="A3" s="133"/>
      <c r="B3" s="134"/>
      <c r="C3" s="135"/>
    </row>
    <row r="4" spans="1:3" ht="117" customHeight="1" thickBot="1" x14ac:dyDescent="0.3">
      <c r="A4" s="136" t="s">
        <v>23</v>
      </c>
      <c r="B4" s="137"/>
      <c r="C4" s="138"/>
    </row>
    <row r="5" spans="1:3" ht="16.5" thickBot="1" x14ac:dyDescent="0.3">
      <c r="A5" s="167" t="s">
        <v>18</v>
      </c>
      <c r="B5" s="168" t="s">
        <v>26</v>
      </c>
      <c r="C5" s="169"/>
    </row>
    <row r="6" spans="1:3" x14ac:dyDescent="0.25">
      <c r="A6" s="160" t="s">
        <v>58</v>
      </c>
      <c r="B6" s="161"/>
      <c r="C6" s="162"/>
    </row>
    <row r="7" spans="1:3" x14ac:dyDescent="0.25">
      <c r="A7" s="163"/>
      <c r="B7" s="161"/>
      <c r="C7" s="162"/>
    </row>
    <row r="8" spans="1:3" x14ac:dyDescent="0.25">
      <c r="A8" s="163"/>
      <c r="B8" s="161"/>
      <c r="C8" s="162"/>
    </row>
    <row r="9" spans="1:3" x14ac:dyDescent="0.25">
      <c r="A9" s="163"/>
      <c r="B9" s="161"/>
      <c r="C9" s="162"/>
    </row>
    <row r="10" spans="1:3" x14ac:dyDescent="0.25">
      <c r="A10" s="163"/>
      <c r="B10" s="161"/>
      <c r="C10" s="162"/>
    </row>
    <row r="11" spans="1:3" x14ac:dyDescent="0.25">
      <c r="A11" s="163"/>
      <c r="B11" s="161"/>
      <c r="C11" s="162"/>
    </row>
    <row r="12" spans="1:3" x14ac:dyDescent="0.25">
      <c r="A12" s="163"/>
      <c r="B12" s="161"/>
      <c r="C12" s="162"/>
    </row>
    <row r="13" spans="1:3" x14ac:dyDescent="0.25">
      <c r="A13" s="163"/>
      <c r="B13" s="161"/>
      <c r="C13" s="162"/>
    </row>
    <row r="14" spans="1:3" x14ac:dyDescent="0.25">
      <c r="A14" s="163"/>
      <c r="B14" s="161"/>
      <c r="C14" s="162"/>
    </row>
    <row r="15" spans="1:3" ht="16.5" thickBot="1" x14ac:dyDescent="0.3">
      <c r="A15" s="164"/>
      <c r="B15" s="165"/>
      <c r="C15" s="166"/>
    </row>
    <row r="16" spans="1:3" ht="16.5" thickBot="1" x14ac:dyDescent="0.3">
      <c r="A16" s="170" t="s">
        <v>19</v>
      </c>
      <c r="B16" s="171" t="s">
        <v>27</v>
      </c>
      <c r="C16" s="172"/>
    </row>
    <row r="17" spans="1:3" x14ac:dyDescent="0.25">
      <c r="A17" s="173" t="s">
        <v>59</v>
      </c>
      <c r="B17" s="174"/>
      <c r="C17" s="175"/>
    </row>
    <row r="18" spans="1:3" x14ac:dyDescent="0.25">
      <c r="A18" s="163"/>
      <c r="B18" s="176"/>
      <c r="C18" s="162"/>
    </row>
    <row r="19" spans="1:3" x14ac:dyDescent="0.25">
      <c r="A19" s="163"/>
      <c r="B19" s="176"/>
      <c r="C19" s="162"/>
    </row>
    <row r="20" spans="1:3" x14ac:dyDescent="0.25">
      <c r="A20" s="163"/>
      <c r="B20" s="176"/>
      <c r="C20" s="162"/>
    </row>
    <row r="21" spans="1:3" x14ac:dyDescent="0.25">
      <c r="A21" s="163"/>
      <c r="B21" s="176"/>
      <c r="C21" s="162"/>
    </row>
    <row r="22" spans="1:3" x14ac:dyDescent="0.25">
      <c r="A22" s="163"/>
      <c r="B22" s="176"/>
      <c r="C22" s="162"/>
    </row>
    <row r="23" spans="1:3" x14ac:dyDescent="0.25">
      <c r="A23" s="163"/>
      <c r="B23" s="176"/>
      <c r="C23" s="162"/>
    </row>
    <row r="24" spans="1:3" x14ac:dyDescent="0.25">
      <c r="A24" s="163"/>
      <c r="B24" s="176"/>
      <c r="C24" s="162"/>
    </row>
    <row r="25" spans="1:3" ht="16.5" thickBot="1" x14ac:dyDescent="0.3">
      <c r="A25" s="164"/>
      <c r="B25" s="165"/>
      <c r="C25" s="166"/>
    </row>
    <row r="26" spans="1:3" ht="16.5" thickBot="1" x14ac:dyDescent="0.3">
      <c r="A26" s="26" t="s">
        <v>20</v>
      </c>
      <c r="B26" s="32" t="s">
        <v>12</v>
      </c>
      <c r="C26" s="27"/>
    </row>
    <row r="27" spans="1:3" x14ac:dyDescent="0.25">
      <c r="A27" s="177" t="s">
        <v>60</v>
      </c>
      <c r="B27" s="174"/>
      <c r="C27" s="175"/>
    </row>
    <row r="28" spans="1:3" x14ac:dyDescent="0.25">
      <c r="A28" s="163"/>
      <c r="B28" s="176"/>
      <c r="C28" s="162"/>
    </row>
    <row r="29" spans="1:3" x14ac:dyDescent="0.25">
      <c r="A29" s="163"/>
      <c r="B29" s="176"/>
      <c r="C29" s="162"/>
    </row>
    <row r="30" spans="1:3" x14ac:dyDescent="0.25">
      <c r="A30" s="163"/>
      <c r="B30" s="176"/>
      <c r="C30" s="162"/>
    </row>
    <row r="31" spans="1:3" x14ac:dyDescent="0.25">
      <c r="A31" s="163"/>
      <c r="B31" s="176"/>
      <c r="C31" s="162"/>
    </row>
    <row r="32" spans="1:3" x14ac:dyDescent="0.25">
      <c r="A32" s="163"/>
      <c r="B32" s="176"/>
      <c r="C32" s="162"/>
    </row>
    <row r="33" spans="1:3" x14ac:dyDescent="0.25">
      <c r="A33" s="163"/>
      <c r="B33" s="176"/>
      <c r="C33" s="162"/>
    </row>
    <row r="34" spans="1:3" x14ac:dyDescent="0.25">
      <c r="A34" s="163"/>
      <c r="B34" s="176"/>
      <c r="C34" s="162"/>
    </row>
    <row r="35" spans="1:3" ht="16.5" customHeight="1" thickBot="1" x14ac:dyDescent="0.3">
      <c r="A35" s="164"/>
      <c r="B35" s="165"/>
      <c r="C35" s="166"/>
    </row>
    <row r="36" spans="1:3" ht="16.5" thickBot="1" x14ac:dyDescent="0.3">
      <c r="A36" s="28" t="s">
        <v>21</v>
      </c>
      <c r="B36" s="33" t="s">
        <v>13</v>
      </c>
      <c r="C36" s="29"/>
    </row>
    <row r="37" spans="1:3" x14ac:dyDescent="0.25">
      <c r="A37" s="179" t="s">
        <v>61</v>
      </c>
      <c r="B37" s="174"/>
      <c r="C37" s="175"/>
    </row>
    <row r="38" spans="1:3" x14ac:dyDescent="0.25">
      <c r="A38" s="163"/>
      <c r="B38" s="176"/>
      <c r="C38" s="162"/>
    </row>
    <row r="39" spans="1:3" x14ac:dyDescent="0.25">
      <c r="A39" s="163"/>
      <c r="B39" s="176"/>
      <c r="C39" s="162"/>
    </row>
    <row r="40" spans="1:3" x14ac:dyDescent="0.25">
      <c r="A40" s="163"/>
      <c r="B40" s="176"/>
      <c r="C40" s="162"/>
    </row>
    <row r="41" spans="1:3" x14ac:dyDescent="0.25">
      <c r="A41" s="163"/>
      <c r="B41" s="176"/>
      <c r="C41" s="162"/>
    </row>
    <row r="42" spans="1:3" x14ac:dyDescent="0.25">
      <c r="A42" s="163"/>
      <c r="B42" s="176"/>
      <c r="C42" s="162"/>
    </row>
    <row r="43" spans="1:3" x14ac:dyDescent="0.25">
      <c r="A43" s="163"/>
      <c r="B43" s="176"/>
      <c r="C43" s="162"/>
    </row>
    <row r="44" spans="1:3" ht="16.5" thickBot="1" x14ac:dyDescent="0.3">
      <c r="A44" s="164"/>
      <c r="B44" s="165"/>
      <c r="C44" s="166"/>
    </row>
    <row r="45" spans="1:3" ht="16.5" thickBot="1" x14ac:dyDescent="0.3">
      <c r="A45" s="30" t="s">
        <v>22</v>
      </c>
      <c r="B45" s="34" t="s">
        <v>9</v>
      </c>
      <c r="C45" s="31"/>
    </row>
    <row r="46" spans="1:3" x14ac:dyDescent="0.25">
      <c r="A46" s="178" t="s">
        <v>62</v>
      </c>
      <c r="B46" s="174"/>
      <c r="C46" s="175"/>
    </row>
    <row r="47" spans="1:3" x14ac:dyDescent="0.25">
      <c r="A47" s="163"/>
      <c r="B47" s="161"/>
      <c r="C47" s="162"/>
    </row>
    <row r="48" spans="1:3" x14ac:dyDescent="0.25">
      <c r="A48" s="163"/>
      <c r="B48" s="161"/>
      <c r="C48" s="162"/>
    </row>
    <row r="49" spans="1:3" x14ac:dyDescent="0.25">
      <c r="A49" s="163"/>
      <c r="B49" s="161"/>
      <c r="C49" s="162"/>
    </row>
    <row r="50" spans="1:3" x14ac:dyDescent="0.25">
      <c r="A50" s="163"/>
      <c r="B50" s="161"/>
      <c r="C50" s="162"/>
    </row>
    <row r="51" spans="1:3" x14ac:dyDescent="0.25">
      <c r="A51" s="163"/>
      <c r="B51" s="161"/>
      <c r="C51" s="162"/>
    </row>
    <row r="52" spans="1:3" x14ac:dyDescent="0.25">
      <c r="A52" s="163"/>
      <c r="B52" s="161"/>
      <c r="C52" s="162"/>
    </row>
    <row r="53" spans="1:3" x14ac:dyDescent="0.25">
      <c r="A53" s="163"/>
      <c r="B53" s="161"/>
      <c r="C53" s="162"/>
    </row>
    <row r="54" spans="1:3" x14ac:dyDescent="0.25">
      <c r="A54" s="163"/>
      <c r="B54" s="161"/>
      <c r="C54" s="162"/>
    </row>
    <row r="55" spans="1:3" ht="16.5" thickBot="1" x14ac:dyDescent="0.3">
      <c r="A55" s="164"/>
      <c r="B55" s="165"/>
      <c r="C55" s="166"/>
    </row>
  </sheetData>
  <mergeCells count="7">
    <mergeCell ref="A37:C44"/>
    <mergeCell ref="A46:C55"/>
    <mergeCell ref="A1:C3"/>
    <mergeCell ref="A4:C4"/>
    <mergeCell ref="A6:C15"/>
    <mergeCell ref="A17:C25"/>
    <mergeCell ref="A27:C3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Ticket #</vt:lpstr>
      <vt:lpstr>Economical &amp; Product Drivers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dc:creator>
  <cp:lastModifiedBy>Kris</cp:lastModifiedBy>
  <cp:lastPrinted>2020-05-27T16:32:16Z</cp:lastPrinted>
  <dcterms:created xsi:type="dcterms:W3CDTF">2020-05-22T20:00:26Z</dcterms:created>
  <dcterms:modified xsi:type="dcterms:W3CDTF">2020-06-13T20:46:19Z</dcterms:modified>
</cp:coreProperties>
</file>