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TD.COM\Merchandise\Design\Recipes\"/>
    </mc:Choice>
  </mc:AlternateContent>
  <xr:revisionPtr revIDLastSave="0" documentId="13_ncr:1_{A4D969E4-9FE3-4489-A75B-D06FF096B829}" xr6:coauthVersionLast="45" xr6:coauthVersionMax="45" xr10:uidLastSave="{00000000-0000-0000-0000-000000000000}"/>
  <bookViews>
    <workbookView xWindow="-110" yWindow="-110" windowWidth="19420" windowHeight="10420" tabRatio="967" xr2:uid="{00000000-000D-0000-FFFF-FFFF00000000}"/>
  </bookViews>
  <sheets>
    <sheet name="BF89-11K" sheetId="87" r:id="rId1"/>
    <sheet name="BF216-11KM" sheetId="88" r:id="rId2"/>
    <sheet name="BF375-11KM" sheetId="70" r:id="rId3"/>
    <sheet name="TEV55-6" sheetId="73" r:id="rId4"/>
    <sheet name="T46-1" sheetId="86" r:id="rId5"/>
    <sheet name="TEV25-3" sheetId="85" r:id="rId6"/>
    <sheet name="BF116-11KM" sheetId="80" r:id="rId7"/>
    <sheet name="BF761-11KM" sheetId="81" r:id="rId8"/>
    <sheet name="T37-1" sheetId="78" r:id="rId9"/>
    <sheet name="T43-1" sheetId="72" r:id="rId10"/>
    <sheet name="T55-2" sheetId="83" r:id="rId11"/>
    <sheet name="BF335-11KM-2" sheetId="84" r:id="rId12"/>
  </sheets>
  <definedNames>
    <definedName name="_xlnm.Print_Area" localSheetId="6">'BF116-11KM'!$A$1:$K$35</definedName>
    <definedName name="_xlnm.Print_Area" localSheetId="1">'BF216-11KM'!$A$1:$I$33</definedName>
    <definedName name="_xlnm.Print_Area" localSheetId="11">'BF335-11KM-2'!$A$1:$K$35</definedName>
    <definedName name="_xlnm.Print_Area" localSheetId="2">'BF375-11KM'!$A$1:$K$33</definedName>
    <definedName name="_xlnm.Print_Area" localSheetId="7">'BF761-11KM'!$A$1:$K$34</definedName>
    <definedName name="_xlnm.Print_Area" localSheetId="0">'BF89-11K'!$A$1:$I$33</definedName>
    <definedName name="_xlnm.Print_Area" localSheetId="8">'T37-1'!$A$1:$K$36</definedName>
    <definedName name="_xlnm.Print_Area" localSheetId="9">'T43-1'!$A$1:$I$38</definedName>
    <definedName name="_xlnm.Print_Area" localSheetId="4">'T46-1'!$A$1:$I$34</definedName>
    <definedName name="_xlnm.Print_Area" localSheetId="10">'T55-2'!$A$1:$I$35</definedName>
    <definedName name="_xlnm.Print_Area" localSheetId="5">'TEV25-3'!$A$1:$J$34</definedName>
    <definedName name="_xlnm.Print_Area" localSheetId="3">'TEV55-6'!$A$1:$K$37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84" l="1"/>
  <c r="G3" i="84"/>
  <c r="I3" i="83"/>
  <c r="G3" i="83"/>
  <c r="I3" i="72" l="1"/>
  <c r="G3" i="72"/>
  <c r="I3" i="78"/>
  <c r="G3" i="78"/>
  <c r="I3" i="81"/>
  <c r="G3" i="81"/>
  <c r="E10" i="81"/>
  <c r="I3" i="80" l="1"/>
  <c r="G3" i="80"/>
  <c r="I3" i="85"/>
  <c r="G3" i="85"/>
  <c r="I3" i="86"/>
  <c r="G3" i="86"/>
  <c r="I3" i="73"/>
  <c r="G3" i="73"/>
  <c r="E16" i="73"/>
  <c r="I10" i="70" l="1"/>
  <c r="G10" i="70"/>
  <c r="E10" i="70"/>
  <c r="I3" i="70"/>
  <c r="G3" i="70"/>
  <c r="I3" i="88"/>
  <c r="G3" i="88"/>
  <c r="I3" i="87"/>
  <c r="G3" i="87"/>
  <c r="D96" i="84" l="1"/>
  <c r="D95" i="84"/>
  <c r="D94" i="84"/>
  <c r="D93" i="84"/>
  <c r="D92" i="84"/>
  <c r="D91" i="84"/>
  <c r="D90" i="84"/>
  <c r="D89" i="84"/>
  <c r="D87" i="84"/>
  <c r="D85" i="84"/>
  <c r="D84" i="84"/>
  <c r="D83" i="84"/>
  <c r="D82" i="84"/>
  <c r="D81" i="84"/>
  <c r="D80" i="84"/>
  <c r="D78" i="84"/>
  <c r="D77" i="84"/>
  <c r="D76" i="84"/>
  <c r="D75" i="84"/>
  <c r="D74" i="84"/>
  <c r="D73" i="84"/>
  <c r="D72" i="84"/>
  <c r="D71" i="84"/>
  <c r="D70" i="84"/>
  <c r="D69" i="84"/>
  <c r="D68" i="84"/>
  <c r="D67" i="84"/>
  <c r="D64" i="84"/>
  <c r="D63" i="84"/>
  <c r="D62" i="84"/>
  <c r="D61" i="84"/>
  <c r="D59" i="84"/>
  <c r="D58" i="84"/>
  <c r="D57" i="84"/>
  <c r="D56" i="84"/>
  <c r="D55" i="84"/>
  <c r="D54" i="84"/>
  <c r="D53" i="84"/>
  <c r="D52" i="84"/>
  <c r="D51" i="84"/>
  <c r="D50" i="84"/>
  <c r="D49" i="84"/>
  <c r="D48" i="84"/>
  <c r="D47" i="84"/>
  <c r="D46" i="84"/>
  <c r="D45" i="84"/>
  <c r="D44" i="84"/>
  <c r="D43" i="84"/>
  <c r="D96" i="83"/>
  <c r="D95" i="83"/>
  <c r="D94" i="83"/>
  <c r="D93" i="83"/>
  <c r="D92" i="83"/>
  <c r="D91" i="83"/>
  <c r="D90" i="83"/>
  <c r="D89" i="83"/>
  <c r="D87" i="83"/>
  <c r="D85" i="83"/>
  <c r="D84" i="83"/>
  <c r="D83" i="83"/>
  <c r="D82" i="83"/>
  <c r="D81" i="83"/>
  <c r="D80" i="83"/>
  <c r="D78" i="83"/>
  <c r="D77" i="83"/>
  <c r="D76" i="83"/>
  <c r="D75" i="83"/>
  <c r="D74" i="83"/>
  <c r="D73" i="83"/>
  <c r="D72" i="83"/>
  <c r="D71" i="83"/>
  <c r="D70" i="83"/>
  <c r="D69" i="83"/>
  <c r="D68" i="83"/>
  <c r="D67" i="83"/>
  <c r="D64" i="83"/>
  <c r="D63" i="83"/>
  <c r="D62" i="83"/>
  <c r="D61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96" i="72"/>
  <c r="D95" i="72"/>
  <c r="D94" i="72"/>
  <c r="D93" i="72"/>
  <c r="D92" i="72"/>
  <c r="D91" i="72"/>
  <c r="D90" i="72"/>
  <c r="D89" i="72"/>
  <c r="D87" i="72"/>
  <c r="D85" i="72"/>
  <c r="D84" i="72"/>
  <c r="D83" i="72"/>
  <c r="D82" i="72"/>
  <c r="D81" i="72"/>
  <c r="D80" i="72"/>
  <c r="D78" i="72"/>
  <c r="D77" i="72"/>
  <c r="D76" i="72"/>
  <c r="D75" i="72"/>
  <c r="D74" i="72"/>
  <c r="D73" i="72"/>
  <c r="D72" i="72"/>
  <c r="D71" i="72"/>
  <c r="D70" i="72"/>
  <c r="D69" i="72"/>
  <c r="D68" i="72"/>
  <c r="D67" i="72"/>
  <c r="D64" i="72"/>
  <c r="D63" i="72"/>
  <c r="D62" i="72"/>
  <c r="D61" i="72"/>
  <c r="D59" i="72"/>
  <c r="D58" i="72"/>
  <c r="D57" i="72"/>
  <c r="D56" i="72"/>
  <c r="D55" i="72"/>
  <c r="D54" i="72"/>
  <c r="D53" i="72"/>
  <c r="D52" i="72"/>
  <c r="D51" i="72"/>
  <c r="D50" i="72"/>
  <c r="D49" i="72"/>
  <c r="D48" i="72"/>
  <c r="D47" i="72"/>
  <c r="D46" i="72"/>
  <c r="D45" i="72"/>
  <c r="D44" i="72"/>
  <c r="D43" i="72"/>
  <c r="D96" i="81"/>
  <c r="D95" i="81"/>
  <c r="D94" i="81"/>
  <c r="D93" i="81"/>
  <c r="D92" i="81"/>
  <c r="D91" i="81"/>
  <c r="D90" i="81"/>
  <c r="D89" i="81"/>
  <c r="D87" i="81"/>
  <c r="D85" i="81"/>
  <c r="D84" i="81"/>
  <c r="D83" i="81"/>
  <c r="D82" i="81"/>
  <c r="D81" i="81"/>
  <c r="D80" i="81"/>
  <c r="D78" i="81"/>
  <c r="D77" i="81"/>
  <c r="D76" i="81"/>
  <c r="D75" i="81"/>
  <c r="D74" i="81"/>
  <c r="D73" i="81"/>
  <c r="D72" i="81"/>
  <c r="D71" i="81"/>
  <c r="D70" i="81"/>
  <c r="D69" i="81"/>
  <c r="D68" i="81"/>
  <c r="D67" i="81"/>
  <c r="D64" i="81"/>
  <c r="D63" i="81"/>
  <c r="D62" i="81"/>
  <c r="D61" i="81"/>
  <c r="D59" i="81"/>
  <c r="D58" i="81"/>
  <c r="D57" i="81"/>
  <c r="D56" i="81"/>
  <c r="D55" i="81"/>
  <c r="D54" i="81"/>
  <c r="D53" i="81"/>
  <c r="D52" i="81"/>
  <c r="D51" i="81"/>
  <c r="D50" i="81"/>
  <c r="D49" i="81"/>
  <c r="D48" i="81"/>
  <c r="D47" i="81"/>
  <c r="D46" i="81"/>
  <c r="D45" i="81"/>
  <c r="D44" i="81"/>
  <c r="D43" i="81"/>
  <c r="D96" i="78"/>
  <c r="D95" i="78"/>
  <c r="D94" i="78"/>
  <c r="D93" i="78"/>
  <c r="D92" i="78"/>
  <c r="D91" i="78"/>
  <c r="D90" i="78"/>
  <c r="D89" i="78"/>
  <c r="D87" i="78"/>
  <c r="D85" i="78"/>
  <c r="D84" i="78"/>
  <c r="D83" i="78"/>
  <c r="D82" i="78"/>
  <c r="D81" i="78"/>
  <c r="D80" i="78"/>
  <c r="D78" i="78"/>
  <c r="D77" i="78"/>
  <c r="D76" i="78"/>
  <c r="D75" i="78"/>
  <c r="D74" i="78"/>
  <c r="D73" i="78"/>
  <c r="D72" i="78"/>
  <c r="D71" i="78"/>
  <c r="D70" i="78"/>
  <c r="D69" i="78"/>
  <c r="D68" i="78"/>
  <c r="D67" i="78"/>
  <c r="D64" i="78"/>
  <c r="D63" i="78"/>
  <c r="D62" i="78"/>
  <c r="D61" i="78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96" i="80"/>
  <c r="D95" i="80"/>
  <c r="D94" i="80"/>
  <c r="D93" i="80"/>
  <c r="D92" i="80"/>
  <c r="D91" i="80"/>
  <c r="D90" i="80"/>
  <c r="D89" i="80"/>
  <c r="D87" i="80"/>
  <c r="D85" i="80"/>
  <c r="D84" i="80"/>
  <c r="D83" i="80"/>
  <c r="D82" i="80"/>
  <c r="D81" i="80"/>
  <c r="D80" i="80"/>
  <c r="D78" i="80"/>
  <c r="D77" i="80"/>
  <c r="D76" i="80"/>
  <c r="D75" i="80"/>
  <c r="D74" i="80"/>
  <c r="D73" i="80"/>
  <c r="D72" i="80"/>
  <c r="D71" i="80"/>
  <c r="D70" i="80"/>
  <c r="D69" i="80"/>
  <c r="D68" i="80"/>
  <c r="D67" i="80"/>
  <c r="D64" i="80"/>
  <c r="D63" i="80"/>
  <c r="D62" i="80"/>
  <c r="D61" i="80"/>
  <c r="D59" i="80"/>
  <c r="D58" i="80"/>
  <c r="D57" i="80"/>
  <c r="D56" i="80"/>
  <c r="D55" i="80"/>
  <c r="D54" i="80"/>
  <c r="D53" i="80"/>
  <c r="D52" i="80"/>
  <c r="D51" i="80"/>
  <c r="D50" i="80"/>
  <c r="D49" i="80"/>
  <c r="D48" i="80"/>
  <c r="D47" i="80"/>
  <c r="D46" i="80"/>
  <c r="D45" i="80"/>
  <c r="D44" i="80"/>
  <c r="D43" i="80"/>
  <c r="D96" i="85"/>
  <c r="D95" i="85"/>
  <c r="D94" i="85"/>
  <c r="D93" i="85"/>
  <c r="D92" i="85"/>
  <c r="D91" i="85"/>
  <c r="D90" i="85"/>
  <c r="D89" i="85"/>
  <c r="D87" i="85"/>
  <c r="D85" i="85"/>
  <c r="D84" i="85"/>
  <c r="D83" i="85"/>
  <c r="D82" i="85"/>
  <c r="D81" i="85"/>
  <c r="D80" i="85"/>
  <c r="D78" i="85"/>
  <c r="D77" i="85"/>
  <c r="D76" i="85"/>
  <c r="D75" i="85"/>
  <c r="D74" i="85"/>
  <c r="D73" i="85"/>
  <c r="D72" i="85"/>
  <c r="D71" i="85"/>
  <c r="D70" i="85"/>
  <c r="D69" i="85"/>
  <c r="D68" i="85"/>
  <c r="D67" i="85"/>
  <c r="D64" i="85"/>
  <c r="D63" i="85"/>
  <c r="D62" i="85"/>
  <c r="D61" i="85"/>
  <c r="D59" i="85"/>
  <c r="D58" i="85"/>
  <c r="D57" i="85"/>
  <c r="D56" i="85"/>
  <c r="D55" i="85"/>
  <c r="D54" i="85"/>
  <c r="D53" i="85"/>
  <c r="D52" i="85"/>
  <c r="D51" i="85"/>
  <c r="D50" i="85"/>
  <c r="D49" i="85"/>
  <c r="D48" i="85"/>
  <c r="D47" i="85"/>
  <c r="D46" i="85"/>
  <c r="D45" i="85"/>
  <c r="D44" i="85"/>
  <c r="D43" i="85"/>
  <c r="D96" i="86"/>
  <c r="D95" i="86"/>
  <c r="D94" i="86"/>
  <c r="D93" i="86"/>
  <c r="D92" i="86"/>
  <c r="D91" i="86"/>
  <c r="D90" i="86"/>
  <c r="D89" i="86"/>
  <c r="D87" i="86"/>
  <c r="D85" i="86"/>
  <c r="D84" i="86"/>
  <c r="D83" i="86"/>
  <c r="D82" i="86"/>
  <c r="D81" i="86"/>
  <c r="D80" i="86"/>
  <c r="D78" i="86"/>
  <c r="D77" i="86"/>
  <c r="D76" i="86"/>
  <c r="D75" i="86"/>
  <c r="D74" i="86"/>
  <c r="D73" i="86"/>
  <c r="D72" i="86"/>
  <c r="D71" i="86"/>
  <c r="D70" i="86"/>
  <c r="D69" i="86"/>
  <c r="D68" i="86"/>
  <c r="D67" i="86"/>
  <c r="D64" i="86"/>
  <c r="D63" i="86"/>
  <c r="D62" i="86"/>
  <c r="D61" i="86"/>
  <c r="D59" i="86"/>
  <c r="D58" i="86"/>
  <c r="D57" i="86"/>
  <c r="D56" i="86"/>
  <c r="D55" i="86"/>
  <c r="D54" i="86"/>
  <c r="D53" i="86"/>
  <c r="D52" i="86"/>
  <c r="D51" i="86"/>
  <c r="D50" i="86"/>
  <c r="D49" i="86"/>
  <c r="D48" i="86"/>
  <c r="D47" i="86"/>
  <c r="D46" i="86"/>
  <c r="D45" i="86"/>
  <c r="D44" i="86"/>
  <c r="D43" i="86"/>
  <c r="D96" i="73"/>
  <c r="D95" i="73"/>
  <c r="D94" i="73"/>
  <c r="D93" i="73"/>
  <c r="D92" i="73"/>
  <c r="D91" i="73"/>
  <c r="D90" i="73"/>
  <c r="D89" i="73"/>
  <c r="D87" i="73"/>
  <c r="D85" i="73"/>
  <c r="D84" i="73"/>
  <c r="D83" i="73"/>
  <c r="D82" i="73"/>
  <c r="D81" i="73"/>
  <c r="D80" i="73"/>
  <c r="D78" i="73"/>
  <c r="D77" i="73"/>
  <c r="D76" i="73"/>
  <c r="D75" i="73"/>
  <c r="D74" i="73"/>
  <c r="D73" i="73"/>
  <c r="D72" i="73"/>
  <c r="D71" i="73"/>
  <c r="D70" i="73"/>
  <c r="D69" i="73"/>
  <c r="D68" i="73"/>
  <c r="D67" i="73"/>
  <c r="D64" i="73"/>
  <c r="D63" i="73"/>
  <c r="D62" i="73"/>
  <c r="D61" i="73"/>
  <c r="D59" i="73"/>
  <c r="D58" i="73"/>
  <c r="D57" i="73"/>
  <c r="D56" i="73"/>
  <c r="D55" i="73"/>
  <c r="D54" i="73"/>
  <c r="D53" i="73"/>
  <c r="D52" i="73"/>
  <c r="D51" i="73"/>
  <c r="D50" i="73"/>
  <c r="D49" i="73"/>
  <c r="D48" i="73"/>
  <c r="D47" i="73"/>
  <c r="D46" i="73"/>
  <c r="D45" i="73"/>
  <c r="D44" i="73"/>
  <c r="D43" i="73"/>
  <c r="D96" i="70"/>
  <c r="D95" i="70"/>
  <c r="D94" i="70"/>
  <c r="D93" i="70"/>
  <c r="D92" i="70"/>
  <c r="D91" i="70"/>
  <c r="D90" i="70"/>
  <c r="D89" i="70"/>
  <c r="D87" i="70"/>
  <c r="D85" i="70"/>
  <c r="D84" i="70"/>
  <c r="D83" i="70"/>
  <c r="D82" i="70"/>
  <c r="D81" i="70"/>
  <c r="D80" i="70"/>
  <c r="D78" i="70"/>
  <c r="D77" i="70"/>
  <c r="D76" i="70"/>
  <c r="D75" i="70"/>
  <c r="D74" i="70"/>
  <c r="D73" i="70"/>
  <c r="D72" i="70"/>
  <c r="D71" i="70"/>
  <c r="D70" i="70"/>
  <c r="D69" i="70"/>
  <c r="D68" i="70"/>
  <c r="D67" i="70"/>
  <c r="D64" i="70"/>
  <c r="D63" i="70"/>
  <c r="D62" i="70"/>
  <c r="D61" i="70"/>
  <c r="D59" i="70"/>
  <c r="D58" i="70"/>
  <c r="D57" i="70"/>
  <c r="D56" i="70"/>
  <c r="D55" i="70"/>
  <c r="D54" i="70"/>
  <c r="D53" i="70"/>
  <c r="D52" i="70"/>
  <c r="D51" i="70"/>
  <c r="D50" i="70"/>
  <c r="D49" i="70"/>
  <c r="D48" i="70"/>
  <c r="D47" i="70"/>
  <c r="D46" i="70"/>
  <c r="D45" i="70"/>
  <c r="D44" i="70"/>
  <c r="D43" i="70"/>
  <c r="D96" i="88"/>
  <c r="D95" i="88"/>
  <c r="D94" i="88"/>
  <c r="D93" i="88"/>
  <c r="D92" i="88"/>
  <c r="D91" i="88"/>
  <c r="D90" i="88"/>
  <c r="D89" i="88"/>
  <c r="D87" i="88"/>
  <c r="D85" i="88"/>
  <c r="D84" i="88"/>
  <c r="D83" i="88"/>
  <c r="D82" i="88"/>
  <c r="D81" i="88"/>
  <c r="D80" i="88"/>
  <c r="D78" i="88"/>
  <c r="D77" i="88"/>
  <c r="D76" i="88"/>
  <c r="D75" i="88"/>
  <c r="D74" i="88"/>
  <c r="D73" i="88"/>
  <c r="D72" i="88"/>
  <c r="D71" i="88"/>
  <c r="D70" i="88"/>
  <c r="D69" i="88"/>
  <c r="D68" i="88"/>
  <c r="D67" i="88"/>
  <c r="D64" i="88"/>
  <c r="D63" i="88"/>
  <c r="D62" i="88"/>
  <c r="D61" i="88"/>
  <c r="D59" i="88"/>
  <c r="D58" i="88"/>
  <c r="D57" i="88"/>
  <c r="D56" i="88"/>
  <c r="D55" i="88"/>
  <c r="D54" i="88"/>
  <c r="D53" i="88"/>
  <c r="D52" i="88"/>
  <c r="D51" i="88"/>
  <c r="D50" i="88"/>
  <c r="D49" i="88"/>
  <c r="D48" i="88"/>
  <c r="D47" i="88"/>
  <c r="D46" i="88"/>
  <c r="D45" i="88"/>
  <c r="D44" i="88"/>
  <c r="D43" i="88"/>
  <c r="D96" i="87"/>
  <c r="D95" i="87"/>
  <c r="D94" i="87"/>
  <c r="D93" i="87"/>
  <c r="D92" i="87"/>
  <c r="D91" i="87"/>
  <c r="D90" i="87"/>
  <c r="D89" i="87"/>
  <c r="D87" i="87"/>
  <c r="D85" i="87"/>
  <c r="D84" i="87"/>
  <c r="D83" i="87"/>
  <c r="D82" i="87"/>
  <c r="D81" i="87"/>
  <c r="D80" i="87"/>
  <c r="D78" i="87"/>
  <c r="D77" i="87"/>
  <c r="D76" i="87"/>
  <c r="D75" i="87"/>
  <c r="D74" i="87"/>
  <c r="D73" i="87"/>
  <c r="D72" i="87"/>
  <c r="D71" i="87"/>
  <c r="D70" i="87"/>
  <c r="D69" i="87"/>
  <c r="D68" i="87"/>
  <c r="D67" i="87"/>
  <c r="D64" i="87"/>
  <c r="D63" i="87"/>
  <c r="D62" i="87"/>
  <c r="D61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K34" i="87" l="1"/>
  <c r="I34" i="87"/>
  <c r="G34" i="87"/>
  <c r="E34" i="87"/>
  <c r="K33" i="87"/>
  <c r="I33" i="87"/>
  <c r="G33" i="87"/>
  <c r="E33" i="87"/>
  <c r="I26" i="87"/>
  <c r="G26" i="87"/>
  <c r="E26" i="87"/>
  <c r="K26" i="87" s="1"/>
  <c r="K25" i="87"/>
  <c r="I25" i="87"/>
  <c r="G25" i="87"/>
  <c r="E25" i="87"/>
  <c r="I24" i="87"/>
  <c r="G24" i="87"/>
  <c r="E24" i="87"/>
  <c r="K24" i="87" s="1"/>
  <c r="E18" i="87"/>
  <c r="E23" i="87" s="1"/>
  <c r="K16" i="87"/>
  <c r="I16" i="87"/>
  <c r="G16" i="87"/>
  <c r="E16" i="87"/>
  <c r="K15" i="87"/>
  <c r="I15" i="87"/>
  <c r="G15" i="87"/>
  <c r="E15" i="87"/>
  <c r="K14" i="87"/>
  <c r="I14" i="87"/>
  <c r="G14" i="87"/>
  <c r="E14" i="87"/>
  <c r="K13" i="87"/>
  <c r="I13" i="87"/>
  <c r="G13" i="87"/>
  <c r="E13" i="87"/>
  <c r="K12" i="87"/>
  <c r="I12" i="87"/>
  <c r="G12" i="87"/>
  <c r="E12" i="87"/>
  <c r="K11" i="87"/>
  <c r="I11" i="87"/>
  <c r="G11" i="87"/>
  <c r="E11" i="87"/>
  <c r="K10" i="87"/>
  <c r="I10" i="87"/>
  <c r="G10" i="87"/>
  <c r="E10" i="87"/>
  <c r="K9" i="87"/>
  <c r="I9" i="87"/>
  <c r="G9" i="87"/>
  <c r="E9" i="87"/>
  <c r="K8" i="87"/>
  <c r="I8" i="87"/>
  <c r="G8" i="87"/>
  <c r="E8" i="87"/>
  <c r="K7" i="87"/>
  <c r="I7" i="87"/>
  <c r="G7" i="87"/>
  <c r="E7" i="87"/>
  <c r="K6" i="87"/>
  <c r="I6" i="87"/>
  <c r="G6" i="87"/>
  <c r="E6" i="87"/>
  <c r="K5" i="87"/>
  <c r="K17" i="87" s="1"/>
  <c r="I5" i="87"/>
  <c r="I17" i="87" s="1"/>
  <c r="G5" i="87"/>
  <c r="E5" i="87"/>
  <c r="E4" i="87"/>
  <c r="A1" i="87"/>
  <c r="H2" i="87" s="1"/>
  <c r="K34" i="88"/>
  <c r="I34" i="88"/>
  <c r="G34" i="88"/>
  <c r="E34" i="88"/>
  <c r="K33" i="88"/>
  <c r="I33" i="88"/>
  <c r="G33" i="88"/>
  <c r="E33" i="88"/>
  <c r="I26" i="88"/>
  <c r="G26" i="88"/>
  <c r="E26" i="88"/>
  <c r="K26" i="88" s="1"/>
  <c r="I25" i="88"/>
  <c r="G25" i="88"/>
  <c r="E25" i="88"/>
  <c r="K25" i="88" s="1"/>
  <c r="I24" i="88"/>
  <c r="G24" i="88"/>
  <c r="E24" i="88"/>
  <c r="K24" i="88" s="1"/>
  <c r="E18" i="88"/>
  <c r="E23" i="88" s="1"/>
  <c r="K16" i="88"/>
  <c r="I16" i="88"/>
  <c r="G16" i="88"/>
  <c r="E16" i="88"/>
  <c r="K15" i="88"/>
  <c r="I15" i="88"/>
  <c r="G15" i="88"/>
  <c r="E15" i="88"/>
  <c r="K14" i="88"/>
  <c r="I14" i="88"/>
  <c r="G14" i="88"/>
  <c r="E14" i="88"/>
  <c r="K13" i="88"/>
  <c r="I13" i="88"/>
  <c r="G13" i="88"/>
  <c r="E13" i="88"/>
  <c r="K12" i="88"/>
  <c r="I12" i="88"/>
  <c r="G12" i="88"/>
  <c r="E12" i="88"/>
  <c r="K11" i="88"/>
  <c r="I11" i="88"/>
  <c r="G11" i="88"/>
  <c r="E11" i="88"/>
  <c r="K10" i="88"/>
  <c r="I10" i="88"/>
  <c r="G10" i="88"/>
  <c r="E10" i="88"/>
  <c r="K9" i="88"/>
  <c r="I9" i="88"/>
  <c r="G9" i="88"/>
  <c r="E9" i="88"/>
  <c r="K8" i="88"/>
  <c r="I8" i="88"/>
  <c r="G8" i="88"/>
  <c r="E8" i="88"/>
  <c r="K7" i="88"/>
  <c r="I7" i="88"/>
  <c r="G7" i="88"/>
  <c r="E7" i="88"/>
  <c r="K6" i="88"/>
  <c r="I6" i="88"/>
  <c r="G6" i="88"/>
  <c r="E6" i="88"/>
  <c r="K5" i="88"/>
  <c r="I5" i="88"/>
  <c r="G5" i="88"/>
  <c r="E5" i="88"/>
  <c r="G4" i="88"/>
  <c r="E4" i="88"/>
  <c r="G18" i="88"/>
  <c r="A1" i="88"/>
  <c r="J2" i="88" s="1"/>
  <c r="K34" i="70"/>
  <c r="I34" i="70"/>
  <c r="G34" i="70"/>
  <c r="E34" i="70"/>
  <c r="K33" i="70"/>
  <c r="I33" i="70"/>
  <c r="G33" i="70"/>
  <c r="E33" i="70"/>
  <c r="I26" i="70"/>
  <c r="G26" i="70"/>
  <c r="E26" i="70"/>
  <c r="K26" i="70" s="1"/>
  <c r="I25" i="70"/>
  <c r="G25" i="70"/>
  <c r="E25" i="70"/>
  <c r="K25" i="70" s="1"/>
  <c r="I24" i="70"/>
  <c r="G24" i="70"/>
  <c r="E24" i="70"/>
  <c r="K24" i="70" s="1"/>
  <c r="E18" i="70"/>
  <c r="E23" i="70" s="1"/>
  <c r="K16" i="70"/>
  <c r="I16" i="70"/>
  <c r="G16" i="70"/>
  <c r="E16" i="70"/>
  <c r="K15" i="70"/>
  <c r="I15" i="70"/>
  <c r="G15" i="70"/>
  <c r="E15" i="70"/>
  <c r="K14" i="70"/>
  <c r="I14" i="70"/>
  <c r="G14" i="70"/>
  <c r="E14" i="70"/>
  <c r="K13" i="70"/>
  <c r="I13" i="70"/>
  <c r="G13" i="70"/>
  <c r="E13" i="70"/>
  <c r="K12" i="70"/>
  <c r="I12" i="70"/>
  <c r="G12" i="70"/>
  <c r="E12" i="70"/>
  <c r="K11" i="70"/>
  <c r="I11" i="70"/>
  <c r="G11" i="70"/>
  <c r="E11" i="70"/>
  <c r="K10" i="70"/>
  <c r="K9" i="70"/>
  <c r="I9" i="70"/>
  <c r="G9" i="70"/>
  <c r="E9" i="70"/>
  <c r="K8" i="70"/>
  <c r="I8" i="70"/>
  <c r="G8" i="70"/>
  <c r="E8" i="70"/>
  <c r="K7" i="70"/>
  <c r="I7" i="70"/>
  <c r="G7" i="70"/>
  <c r="E7" i="70"/>
  <c r="K6" i="70"/>
  <c r="I6" i="70"/>
  <c r="G6" i="70"/>
  <c r="E6" i="70"/>
  <c r="K5" i="70"/>
  <c r="I5" i="70"/>
  <c r="G5" i="70"/>
  <c r="E5" i="70"/>
  <c r="E4" i="70"/>
  <c r="A1" i="70"/>
  <c r="F2" i="70" s="1"/>
  <c r="I17" i="70" l="1"/>
  <c r="I30" i="70" s="1"/>
  <c r="E17" i="70"/>
  <c r="E30" i="70" s="1"/>
  <c r="K17" i="70"/>
  <c r="G17" i="70"/>
  <c r="G30" i="70" s="1"/>
  <c r="I17" i="88"/>
  <c r="E17" i="88"/>
  <c r="E30" i="88" s="1"/>
  <c r="G17" i="88"/>
  <c r="G30" i="88" s="1"/>
  <c r="K17" i="88"/>
  <c r="I18" i="88"/>
  <c r="G17" i="87"/>
  <c r="E17" i="87"/>
  <c r="E30" i="87" s="1"/>
  <c r="K3" i="87"/>
  <c r="I18" i="87"/>
  <c r="I30" i="87" s="1"/>
  <c r="I4" i="87"/>
  <c r="D2" i="87"/>
  <c r="G4" i="87"/>
  <c r="G18" i="87"/>
  <c r="F2" i="87"/>
  <c r="J2" i="87"/>
  <c r="E19" i="87"/>
  <c r="G23" i="88"/>
  <c r="G19" i="88"/>
  <c r="D2" i="88"/>
  <c r="H2" i="88"/>
  <c r="E19" i="88"/>
  <c r="F2" i="88"/>
  <c r="K3" i="70"/>
  <c r="I4" i="70"/>
  <c r="I18" i="70"/>
  <c r="D2" i="70"/>
  <c r="G4" i="70"/>
  <c r="G18" i="70"/>
  <c r="H2" i="70"/>
  <c r="J2" i="70"/>
  <c r="E19" i="70"/>
  <c r="G30" i="87" l="1"/>
  <c r="I30" i="88"/>
  <c r="K3" i="88"/>
  <c r="I4" i="88"/>
  <c r="E21" i="87"/>
  <c r="E22" i="87"/>
  <c r="E27" i="87" s="1"/>
  <c r="E28" i="87" s="1"/>
  <c r="E20" i="87"/>
  <c r="I23" i="87"/>
  <c r="I19" i="87"/>
  <c r="K18" i="87"/>
  <c r="K4" i="87"/>
  <c r="G23" i="87"/>
  <c r="G19" i="87"/>
  <c r="G21" i="88"/>
  <c r="G22" i="88"/>
  <c r="G27" i="88" s="1"/>
  <c r="G28" i="88" s="1"/>
  <c r="G20" i="88"/>
  <c r="E21" i="88"/>
  <c r="E22" i="88"/>
  <c r="E27" i="88" s="1"/>
  <c r="E28" i="88" s="1"/>
  <c r="E20" i="88"/>
  <c r="I23" i="88"/>
  <c r="I19" i="88"/>
  <c r="I23" i="70"/>
  <c r="I19" i="70"/>
  <c r="E22" i="70"/>
  <c r="E27" i="70" s="1"/>
  <c r="E28" i="70" s="1"/>
  <c r="E20" i="70"/>
  <c r="E21" i="70"/>
  <c r="G23" i="70"/>
  <c r="G19" i="70"/>
  <c r="K18" i="70"/>
  <c r="K4" i="70"/>
  <c r="K4" i="88" l="1"/>
  <c r="K18" i="88"/>
  <c r="K23" i="87"/>
  <c r="K19" i="87"/>
  <c r="K30" i="87"/>
  <c r="I21" i="87"/>
  <c r="I22" i="87"/>
  <c r="I27" i="87" s="1"/>
  <c r="I28" i="87" s="1"/>
  <c r="I20" i="87"/>
  <c r="G21" i="87"/>
  <c r="G22" i="87"/>
  <c r="G27" i="87" s="1"/>
  <c r="G28" i="87" s="1"/>
  <c r="G20" i="87"/>
  <c r="I21" i="88"/>
  <c r="I22" i="88"/>
  <c r="I27" i="88" s="1"/>
  <c r="I28" i="88" s="1"/>
  <c r="I20" i="88"/>
  <c r="K23" i="70"/>
  <c r="K19" i="70"/>
  <c r="K30" i="70"/>
  <c r="I21" i="70"/>
  <c r="I22" i="70"/>
  <c r="I27" i="70" s="1"/>
  <c r="I28" i="70" s="1"/>
  <c r="I20" i="70"/>
  <c r="G21" i="70"/>
  <c r="G22" i="70"/>
  <c r="G27" i="70" s="1"/>
  <c r="G28" i="70" s="1"/>
  <c r="G20" i="70"/>
  <c r="K30" i="88" l="1"/>
  <c r="K19" i="88"/>
  <c r="K23" i="88"/>
  <c r="K22" i="87"/>
  <c r="K27" i="87" s="1"/>
  <c r="K28" i="87" s="1"/>
  <c r="K20" i="87"/>
  <c r="K21" i="87"/>
  <c r="K21" i="70"/>
  <c r="K22" i="70"/>
  <c r="K27" i="70" s="1"/>
  <c r="K28" i="70" s="1"/>
  <c r="K20" i="70"/>
  <c r="A1" i="84"/>
  <c r="A1" i="83"/>
  <c r="A1" i="72"/>
  <c r="A1" i="81"/>
  <c r="A1" i="78"/>
  <c r="A1" i="80"/>
  <c r="A1" i="85"/>
  <c r="A1" i="86"/>
  <c r="A1" i="73"/>
  <c r="K21" i="88" l="1"/>
  <c r="K22" i="88"/>
  <c r="K27" i="88" s="1"/>
  <c r="K28" i="88" s="1"/>
  <c r="K20" i="88"/>
  <c r="E7" i="80" l="1"/>
  <c r="E7" i="78"/>
  <c r="E7" i="81"/>
  <c r="E7" i="72"/>
  <c r="E7" i="83"/>
  <c r="E7" i="84"/>
  <c r="K16" i="84"/>
  <c r="I16" i="84"/>
  <c r="G16" i="84"/>
  <c r="E16" i="84"/>
  <c r="K16" i="83"/>
  <c r="I16" i="83"/>
  <c r="G16" i="83"/>
  <c r="E16" i="83"/>
  <c r="K16" i="72"/>
  <c r="I16" i="72"/>
  <c r="G16" i="72"/>
  <c r="E16" i="72"/>
  <c r="K16" i="81"/>
  <c r="I16" i="81"/>
  <c r="G16" i="81"/>
  <c r="E16" i="81"/>
  <c r="K16" i="78"/>
  <c r="I16" i="78"/>
  <c r="G16" i="78"/>
  <c r="E16" i="78"/>
  <c r="K16" i="80"/>
  <c r="I16" i="80"/>
  <c r="G16" i="80"/>
  <c r="E16" i="80"/>
  <c r="K16" i="85"/>
  <c r="I16" i="85"/>
  <c r="G16" i="85"/>
  <c r="E16" i="85"/>
  <c r="K16" i="86"/>
  <c r="I16" i="86"/>
  <c r="G16" i="86"/>
  <c r="E16" i="86"/>
  <c r="K16" i="73"/>
  <c r="I16" i="73"/>
  <c r="G16" i="73"/>
  <c r="E7" i="85"/>
  <c r="E7" i="86"/>
  <c r="E7" i="73"/>
  <c r="K8" i="73" l="1"/>
  <c r="I8" i="73"/>
  <c r="G8" i="73"/>
  <c r="E8" i="73"/>
  <c r="K7" i="73"/>
  <c r="I7" i="73"/>
  <c r="G7" i="73"/>
  <c r="K6" i="73"/>
  <c r="I6" i="73"/>
  <c r="G6" i="73"/>
  <c r="E6" i="73"/>
  <c r="K5" i="73"/>
  <c r="I5" i="73"/>
  <c r="G5" i="73"/>
  <c r="E5" i="73"/>
  <c r="K8" i="86"/>
  <c r="I8" i="86"/>
  <c r="G8" i="86"/>
  <c r="E8" i="86"/>
  <c r="K7" i="86"/>
  <c r="I7" i="86"/>
  <c r="G7" i="86"/>
  <c r="K6" i="86"/>
  <c r="I6" i="86"/>
  <c r="G6" i="86"/>
  <c r="E6" i="86"/>
  <c r="K5" i="86"/>
  <c r="I5" i="86"/>
  <c r="G5" i="86"/>
  <c r="E5" i="86"/>
  <c r="K3" i="73"/>
  <c r="K3" i="86"/>
  <c r="K13" i="73" l="1"/>
  <c r="I13" i="73"/>
  <c r="G13" i="73"/>
  <c r="E13" i="73"/>
  <c r="K12" i="73"/>
  <c r="I12" i="73"/>
  <c r="G12" i="73"/>
  <c r="E12" i="73"/>
  <c r="K13" i="86"/>
  <c r="I13" i="86"/>
  <c r="G13" i="86"/>
  <c r="E13" i="86"/>
  <c r="K12" i="86"/>
  <c r="I12" i="86"/>
  <c r="G12" i="86"/>
  <c r="E12" i="86"/>
  <c r="K13" i="85"/>
  <c r="I13" i="85"/>
  <c r="G13" i="85"/>
  <c r="E13" i="85"/>
  <c r="K12" i="85"/>
  <c r="I12" i="85"/>
  <c r="G12" i="85"/>
  <c r="E12" i="85"/>
  <c r="K13" i="80"/>
  <c r="I13" i="80"/>
  <c r="G13" i="80"/>
  <c r="E13" i="80"/>
  <c r="K12" i="80"/>
  <c r="I12" i="80"/>
  <c r="G12" i="80"/>
  <c r="E12" i="80"/>
  <c r="K13" i="78"/>
  <c r="I13" i="78"/>
  <c r="G13" i="78"/>
  <c r="E13" i="78"/>
  <c r="K12" i="78"/>
  <c r="I12" i="78"/>
  <c r="G12" i="78"/>
  <c r="E12" i="78"/>
  <c r="K13" i="81"/>
  <c r="I13" i="81"/>
  <c r="G13" i="81"/>
  <c r="E13" i="81"/>
  <c r="K12" i="81"/>
  <c r="I12" i="81"/>
  <c r="G12" i="81"/>
  <c r="E12" i="81"/>
  <c r="K13" i="72"/>
  <c r="I13" i="72"/>
  <c r="G13" i="72"/>
  <c r="E13" i="72"/>
  <c r="K12" i="72"/>
  <c r="I12" i="72"/>
  <c r="G12" i="72"/>
  <c r="E12" i="72"/>
  <c r="K13" i="83"/>
  <c r="I13" i="83"/>
  <c r="G13" i="83"/>
  <c r="E13" i="83"/>
  <c r="K12" i="83"/>
  <c r="I12" i="83"/>
  <c r="G12" i="83"/>
  <c r="E12" i="83"/>
  <c r="K13" i="84"/>
  <c r="I13" i="84"/>
  <c r="G13" i="84"/>
  <c r="E13" i="84"/>
  <c r="K12" i="84"/>
  <c r="I12" i="84"/>
  <c r="G12" i="84"/>
  <c r="E12" i="84"/>
  <c r="K39" i="88" l="1"/>
  <c r="I39" i="88"/>
  <c r="G39" i="88"/>
  <c r="E39" i="88"/>
  <c r="K39" i="70"/>
  <c r="I39" i="70"/>
  <c r="G39" i="70"/>
  <c r="E39" i="70"/>
  <c r="K39" i="73"/>
  <c r="I39" i="73"/>
  <c r="G39" i="73"/>
  <c r="E39" i="73"/>
  <c r="K34" i="73"/>
  <c r="I34" i="73"/>
  <c r="G34" i="73"/>
  <c r="E34" i="73"/>
  <c r="K33" i="73"/>
  <c r="I33" i="73"/>
  <c r="G33" i="73"/>
  <c r="E33" i="73"/>
  <c r="I26" i="73"/>
  <c r="G26" i="73"/>
  <c r="E26" i="73"/>
  <c r="K26" i="73" s="1"/>
  <c r="I25" i="73"/>
  <c r="G25" i="73"/>
  <c r="E25" i="73"/>
  <c r="K25" i="73" s="1"/>
  <c r="I24" i="73"/>
  <c r="G24" i="73"/>
  <c r="E24" i="73"/>
  <c r="K24" i="73" s="1"/>
  <c r="E18" i="73"/>
  <c r="E23" i="73" s="1"/>
  <c r="K15" i="73"/>
  <c r="I15" i="73"/>
  <c r="G15" i="73"/>
  <c r="E15" i="73"/>
  <c r="K14" i="73"/>
  <c r="I14" i="73"/>
  <c r="G14" i="73"/>
  <c r="E14" i="73"/>
  <c r="K11" i="73"/>
  <c r="I11" i="73"/>
  <c r="G11" i="73"/>
  <c r="E11" i="73"/>
  <c r="K10" i="73"/>
  <c r="I10" i="73"/>
  <c r="G10" i="73"/>
  <c r="E10" i="73"/>
  <c r="K9" i="73"/>
  <c r="I9" i="73"/>
  <c r="G9" i="73"/>
  <c r="E9" i="73"/>
  <c r="E4" i="73"/>
  <c r="K18" i="73"/>
  <c r="I4" i="73"/>
  <c r="G18" i="73"/>
  <c r="F2" i="73"/>
  <c r="K39" i="86"/>
  <c r="I39" i="86"/>
  <c r="G39" i="86"/>
  <c r="E39" i="86"/>
  <c r="K34" i="86"/>
  <c r="I34" i="86"/>
  <c r="G34" i="86"/>
  <c r="E34" i="86"/>
  <c r="K33" i="86"/>
  <c r="I33" i="86"/>
  <c r="G33" i="86"/>
  <c r="E33" i="86"/>
  <c r="I26" i="86"/>
  <c r="G26" i="86"/>
  <c r="E26" i="86"/>
  <c r="K26" i="86" s="1"/>
  <c r="I25" i="86"/>
  <c r="G25" i="86"/>
  <c r="E25" i="86"/>
  <c r="K25" i="86" s="1"/>
  <c r="I24" i="86"/>
  <c r="G24" i="86"/>
  <c r="E24" i="86"/>
  <c r="K24" i="86" s="1"/>
  <c r="E18" i="86"/>
  <c r="E23" i="86" s="1"/>
  <c r="K15" i="86"/>
  <c r="I15" i="86"/>
  <c r="G15" i="86"/>
  <c r="E15" i="86"/>
  <c r="K14" i="86"/>
  <c r="I14" i="86"/>
  <c r="G14" i="86"/>
  <c r="E14" i="86"/>
  <c r="K11" i="86"/>
  <c r="I11" i="86"/>
  <c r="G11" i="86"/>
  <c r="E11" i="86"/>
  <c r="K10" i="86"/>
  <c r="I10" i="86"/>
  <c r="G10" i="86"/>
  <c r="E10" i="86"/>
  <c r="K9" i="86"/>
  <c r="I9" i="86"/>
  <c r="G9" i="86"/>
  <c r="E9" i="86"/>
  <c r="E4" i="86"/>
  <c r="G18" i="86"/>
  <c r="J2" i="86"/>
  <c r="K39" i="85"/>
  <c r="I39" i="85"/>
  <c r="G39" i="85"/>
  <c r="E39" i="85"/>
  <c r="K34" i="85"/>
  <c r="I34" i="85"/>
  <c r="G34" i="85"/>
  <c r="E34" i="85"/>
  <c r="K33" i="85"/>
  <c r="I33" i="85"/>
  <c r="G33" i="85"/>
  <c r="E33" i="85"/>
  <c r="I26" i="85"/>
  <c r="G26" i="85"/>
  <c r="E26" i="85"/>
  <c r="K26" i="85" s="1"/>
  <c r="I25" i="85"/>
  <c r="G25" i="85"/>
  <c r="E25" i="85"/>
  <c r="K25" i="85" s="1"/>
  <c r="I24" i="85"/>
  <c r="G24" i="85"/>
  <c r="E24" i="85"/>
  <c r="K24" i="85" s="1"/>
  <c r="E18" i="85"/>
  <c r="E19" i="85" s="1"/>
  <c r="K15" i="85"/>
  <c r="I15" i="85"/>
  <c r="G15" i="85"/>
  <c r="E15" i="85"/>
  <c r="K14" i="85"/>
  <c r="I14" i="85"/>
  <c r="G14" i="85"/>
  <c r="E14" i="85"/>
  <c r="K11" i="85"/>
  <c r="I11" i="85"/>
  <c r="G11" i="85"/>
  <c r="E11" i="85"/>
  <c r="K10" i="85"/>
  <c r="I10" i="85"/>
  <c r="G10" i="85"/>
  <c r="E10" i="85"/>
  <c r="K9" i="85"/>
  <c r="I9" i="85"/>
  <c r="G9" i="85"/>
  <c r="E9" i="85"/>
  <c r="K8" i="85"/>
  <c r="I8" i="85"/>
  <c r="G8" i="85"/>
  <c r="E8" i="85"/>
  <c r="K7" i="85"/>
  <c r="I7" i="85"/>
  <c r="G7" i="85"/>
  <c r="K6" i="85"/>
  <c r="I6" i="85"/>
  <c r="G6" i="85"/>
  <c r="E6" i="85"/>
  <c r="K5" i="85"/>
  <c r="I5" i="85"/>
  <c r="G5" i="85"/>
  <c r="E5" i="85"/>
  <c r="G4" i="85"/>
  <c r="E4" i="85"/>
  <c r="J2" i="85"/>
  <c r="K39" i="80"/>
  <c r="I39" i="80"/>
  <c r="G39" i="80"/>
  <c r="E39" i="80"/>
  <c r="K34" i="80"/>
  <c r="I34" i="80"/>
  <c r="G34" i="80"/>
  <c r="E34" i="80"/>
  <c r="K33" i="80"/>
  <c r="I33" i="80"/>
  <c r="G33" i="80"/>
  <c r="E33" i="80"/>
  <c r="I26" i="80"/>
  <c r="G26" i="80"/>
  <c r="E26" i="80"/>
  <c r="K26" i="80" s="1"/>
  <c r="I25" i="80"/>
  <c r="G25" i="80"/>
  <c r="E25" i="80"/>
  <c r="K25" i="80" s="1"/>
  <c r="I24" i="80"/>
  <c r="G24" i="80"/>
  <c r="E24" i="80"/>
  <c r="K24" i="80" s="1"/>
  <c r="G18" i="80"/>
  <c r="G23" i="80" s="1"/>
  <c r="E18" i="80"/>
  <c r="E23" i="80" s="1"/>
  <c r="K15" i="80"/>
  <c r="I15" i="80"/>
  <c r="G15" i="80"/>
  <c r="E15" i="80"/>
  <c r="K14" i="80"/>
  <c r="I14" i="80"/>
  <c r="G14" i="80"/>
  <c r="E14" i="80"/>
  <c r="K11" i="80"/>
  <c r="I11" i="80"/>
  <c r="G11" i="80"/>
  <c r="E11" i="80"/>
  <c r="K10" i="80"/>
  <c r="I10" i="80"/>
  <c r="G10" i="80"/>
  <c r="E10" i="80"/>
  <c r="K9" i="80"/>
  <c r="I9" i="80"/>
  <c r="G9" i="80"/>
  <c r="E9" i="80"/>
  <c r="K8" i="80"/>
  <c r="I8" i="80"/>
  <c r="G8" i="80"/>
  <c r="E8" i="80"/>
  <c r="K7" i="80"/>
  <c r="I7" i="80"/>
  <c r="G7" i="80"/>
  <c r="K6" i="80"/>
  <c r="I6" i="80"/>
  <c r="G6" i="80"/>
  <c r="E6" i="80"/>
  <c r="K5" i="80"/>
  <c r="I5" i="80"/>
  <c r="G5" i="80"/>
  <c r="E5" i="80"/>
  <c r="E4" i="80"/>
  <c r="I4" i="80"/>
  <c r="G4" i="80"/>
  <c r="D2" i="80"/>
  <c r="K39" i="78"/>
  <c r="I39" i="78"/>
  <c r="G39" i="78"/>
  <c r="E39" i="78"/>
  <c r="K34" i="78"/>
  <c r="I34" i="78"/>
  <c r="G34" i="78"/>
  <c r="E34" i="78"/>
  <c r="K33" i="78"/>
  <c r="I33" i="78"/>
  <c r="G33" i="78"/>
  <c r="E33" i="78"/>
  <c r="I26" i="78"/>
  <c r="G26" i="78"/>
  <c r="E26" i="78"/>
  <c r="K26" i="78" s="1"/>
  <c r="I25" i="78"/>
  <c r="G25" i="78"/>
  <c r="E25" i="78"/>
  <c r="K25" i="78" s="1"/>
  <c r="K24" i="78"/>
  <c r="I24" i="78"/>
  <c r="G24" i="78"/>
  <c r="E24" i="78"/>
  <c r="E18" i="78"/>
  <c r="E23" i="78" s="1"/>
  <c r="K15" i="78"/>
  <c r="I15" i="78"/>
  <c r="G15" i="78"/>
  <c r="E15" i="78"/>
  <c r="K14" i="78"/>
  <c r="I14" i="78"/>
  <c r="G14" i="78"/>
  <c r="E14" i="78"/>
  <c r="K11" i="78"/>
  <c r="I11" i="78"/>
  <c r="G11" i="78"/>
  <c r="E11" i="78"/>
  <c r="K10" i="78"/>
  <c r="I10" i="78"/>
  <c r="G10" i="78"/>
  <c r="E10" i="78"/>
  <c r="K9" i="78"/>
  <c r="I9" i="78"/>
  <c r="G9" i="78"/>
  <c r="E9" i="78"/>
  <c r="K8" i="78"/>
  <c r="I8" i="78"/>
  <c r="G8" i="78"/>
  <c r="E8" i="78"/>
  <c r="K7" i="78"/>
  <c r="I7" i="78"/>
  <c r="G7" i="78"/>
  <c r="K6" i="78"/>
  <c r="I6" i="78"/>
  <c r="G6" i="78"/>
  <c r="E6" i="78"/>
  <c r="K5" i="78"/>
  <c r="I5" i="78"/>
  <c r="G5" i="78"/>
  <c r="E5" i="78"/>
  <c r="E4" i="78"/>
  <c r="I18" i="78"/>
  <c r="G18" i="78"/>
  <c r="K39" i="81"/>
  <c r="I39" i="81"/>
  <c r="G39" i="81"/>
  <c r="E39" i="81"/>
  <c r="K34" i="81"/>
  <c r="I34" i="81"/>
  <c r="G34" i="81"/>
  <c r="E34" i="81"/>
  <c r="K33" i="81"/>
  <c r="I33" i="81"/>
  <c r="G33" i="81"/>
  <c r="E33" i="81"/>
  <c r="I26" i="81"/>
  <c r="G26" i="81"/>
  <c r="E26" i="81"/>
  <c r="K26" i="81" s="1"/>
  <c r="I25" i="81"/>
  <c r="G25" i="81"/>
  <c r="E25" i="81"/>
  <c r="K25" i="81" s="1"/>
  <c r="I24" i="81"/>
  <c r="G24" i="81"/>
  <c r="E24" i="81"/>
  <c r="K24" i="81" s="1"/>
  <c r="E18" i="81"/>
  <c r="E23" i="81" s="1"/>
  <c r="K15" i="81"/>
  <c r="I15" i="81"/>
  <c r="G15" i="81"/>
  <c r="E15" i="81"/>
  <c r="K14" i="81"/>
  <c r="I14" i="81"/>
  <c r="G14" i="81"/>
  <c r="E14" i="81"/>
  <c r="K11" i="81"/>
  <c r="I11" i="81"/>
  <c r="G11" i="81"/>
  <c r="E11" i="81"/>
  <c r="K10" i="81"/>
  <c r="I10" i="81"/>
  <c r="G10" i="81"/>
  <c r="K9" i="81"/>
  <c r="I9" i="81"/>
  <c r="G9" i="81"/>
  <c r="E9" i="81"/>
  <c r="K8" i="81"/>
  <c r="I8" i="81"/>
  <c r="G8" i="81"/>
  <c r="E8" i="81"/>
  <c r="K7" i="81"/>
  <c r="I7" i="81"/>
  <c r="G7" i="81"/>
  <c r="K6" i="81"/>
  <c r="I6" i="81"/>
  <c r="G6" i="81"/>
  <c r="E6" i="81"/>
  <c r="K5" i="81"/>
  <c r="I5" i="81"/>
  <c r="G5" i="81"/>
  <c r="E5" i="81"/>
  <c r="G4" i="81"/>
  <c r="E4" i="81"/>
  <c r="J2" i="81"/>
  <c r="K39" i="72"/>
  <c r="I39" i="72"/>
  <c r="G39" i="72"/>
  <c r="E39" i="72"/>
  <c r="K34" i="72"/>
  <c r="I34" i="72"/>
  <c r="G34" i="72"/>
  <c r="E34" i="72"/>
  <c r="K33" i="72"/>
  <c r="I33" i="72"/>
  <c r="G33" i="72"/>
  <c r="E33" i="72"/>
  <c r="I26" i="72"/>
  <c r="G26" i="72"/>
  <c r="E26" i="72"/>
  <c r="K26" i="72" s="1"/>
  <c r="I25" i="72"/>
  <c r="G25" i="72"/>
  <c r="E25" i="72"/>
  <c r="K25" i="72" s="1"/>
  <c r="I24" i="72"/>
  <c r="G24" i="72"/>
  <c r="E24" i="72"/>
  <c r="K24" i="72" s="1"/>
  <c r="G18" i="72"/>
  <c r="G23" i="72" s="1"/>
  <c r="E18" i="72"/>
  <c r="E23" i="72" s="1"/>
  <c r="K15" i="72"/>
  <c r="I15" i="72"/>
  <c r="G15" i="72"/>
  <c r="E15" i="72"/>
  <c r="K14" i="72"/>
  <c r="I14" i="72"/>
  <c r="G14" i="72"/>
  <c r="E14" i="72"/>
  <c r="K11" i="72"/>
  <c r="I11" i="72"/>
  <c r="G11" i="72"/>
  <c r="E11" i="72"/>
  <c r="K10" i="72"/>
  <c r="I10" i="72"/>
  <c r="G10" i="72"/>
  <c r="E10" i="72"/>
  <c r="K9" i="72"/>
  <c r="I9" i="72"/>
  <c r="G9" i="72"/>
  <c r="E9" i="72"/>
  <c r="K8" i="72"/>
  <c r="I8" i="72"/>
  <c r="G8" i="72"/>
  <c r="E8" i="72"/>
  <c r="K7" i="72"/>
  <c r="I7" i="72"/>
  <c r="G7" i="72"/>
  <c r="K6" i="72"/>
  <c r="I6" i="72"/>
  <c r="G6" i="72"/>
  <c r="E6" i="72"/>
  <c r="K5" i="72"/>
  <c r="I5" i="72"/>
  <c r="G5" i="72"/>
  <c r="E5" i="72"/>
  <c r="E4" i="72"/>
  <c r="I4" i="72"/>
  <c r="G4" i="72"/>
  <c r="D2" i="72"/>
  <c r="K39" i="83"/>
  <c r="I39" i="83"/>
  <c r="G39" i="83"/>
  <c r="E39" i="83"/>
  <c r="K34" i="83"/>
  <c r="I34" i="83"/>
  <c r="G34" i="83"/>
  <c r="E34" i="83"/>
  <c r="K33" i="83"/>
  <c r="I33" i="83"/>
  <c r="G33" i="83"/>
  <c r="E33" i="83"/>
  <c r="I26" i="83"/>
  <c r="G26" i="83"/>
  <c r="E26" i="83"/>
  <c r="K26" i="83" s="1"/>
  <c r="I25" i="83"/>
  <c r="G25" i="83"/>
  <c r="E25" i="83"/>
  <c r="K25" i="83" s="1"/>
  <c r="I24" i="83"/>
  <c r="G24" i="83"/>
  <c r="E24" i="83"/>
  <c r="K24" i="83" s="1"/>
  <c r="E18" i="83"/>
  <c r="E23" i="83" s="1"/>
  <c r="K15" i="83"/>
  <c r="I15" i="83"/>
  <c r="G15" i="83"/>
  <c r="E15" i="83"/>
  <c r="K14" i="83"/>
  <c r="I14" i="83"/>
  <c r="G14" i="83"/>
  <c r="E14" i="83"/>
  <c r="K11" i="83"/>
  <c r="I11" i="83"/>
  <c r="G11" i="83"/>
  <c r="E11" i="83"/>
  <c r="K10" i="83"/>
  <c r="I10" i="83"/>
  <c r="G10" i="83"/>
  <c r="E10" i="83"/>
  <c r="K9" i="83"/>
  <c r="I9" i="83"/>
  <c r="G9" i="83"/>
  <c r="E9" i="83"/>
  <c r="K8" i="83"/>
  <c r="I8" i="83"/>
  <c r="G8" i="83"/>
  <c r="E8" i="83"/>
  <c r="K7" i="83"/>
  <c r="I7" i="83"/>
  <c r="G7" i="83"/>
  <c r="K6" i="83"/>
  <c r="I6" i="83"/>
  <c r="G6" i="83"/>
  <c r="E6" i="83"/>
  <c r="K5" i="83"/>
  <c r="I5" i="83"/>
  <c r="G5" i="83"/>
  <c r="E5" i="83"/>
  <c r="E4" i="83"/>
  <c r="G18" i="83"/>
  <c r="F2" i="83"/>
  <c r="K39" i="84"/>
  <c r="I39" i="84"/>
  <c r="G39" i="84"/>
  <c r="E39" i="84"/>
  <c r="K34" i="84"/>
  <c r="I34" i="84"/>
  <c r="G34" i="84"/>
  <c r="E34" i="84"/>
  <c r="K33" i="84"/>
  <c r="I33" i="84"/>
  <c r="G33" i="84"/>
  <c r="E33" i="84"/>
  <c r="I26" i="84"/>
  <c r="G26" i="84"/>
  <c r="E26" i="84"/>
  <c r="K26" i="84" s="1"/>
  <c r="I25" i="84"/>
  <c r="G25" i="84"/>
  <c r="E25" i="84"/>
  <c r="K25" i="84" s="1"/>
  <c r="I24" i="84"/>
  <c r="G24" i="84"/>
  <c r="E24" i="84"/>
  <c r="K24" i="84" s="1"/>
  <c r="E18" i="84"/>
  <c r="E23" i="84" s="1"/>
  <c r="K15" i="84"/>
  <c r="I15" i="84"/>
  <c r="G15" i="84"/>
  <c r="E15" i="84"/>
  <c r="K14" i="84"/>
  <c r="I14" i="84"/>
  <c r="G14" i="84"/>
  <c r="E14" i="84"/>
  <c r="K11" i="84"/>
  <c r="I11" i="84"/>
  <c r="G11" i="84"/>
  <c r="E11" i="84"/>
  <c r="K10" i="84"/>
  <c r="I10" i="84"/>
  <c r="G10" i="84"/>
  <c r="E10" i="84"/>
  <c r="K9" i="84"/>
  <c r="I9" i="84"/>
  <c r="G9" i="84"/>
  <c r="E9" i="84"/>
  <c r="K8" i="84"/>
  <c r="I8" i="84"/>
  <c r="G8" i="84"/>
  <c r="E8" i="84"/>
  <c r="K7" i="84"/>
  <c r="I7" i="84"/>
  <c r="G7" i="84"/>
  <c r="K6" i="84"/>
  <c r="I6" i="84"/>
  <c r="G6" i="84"/>
  <c r="E6" i="84"/>
  <c r="K5" i="84"/>
  <c r="I5" i="84"/>
  <c r="G5" i="84"/>
  <c r="E5" i="84"/>
  <c r="E4" i="84"/>
  <c r="J2" i="84"/>
  <c r="K39" i="87"/>
  <c r="I39" i="87"/>
  <c r="G39" i="87"/>
  <c r="E39" i="87"/>
  <c r="K17" i="84" l="1"/>
  <c r="G17" i="86"/>
  <c r="G17" i="85"/>
  <c r="E17" i="85"/>
  <c r="E30" i="85" s="1"/>
  <c r="G17" i="78"/>
  <c r="G30" i="78" s="1"/>
  <c r="E17" i="84"/>
  <c r="E30" i="84" s="1"/>
  <c r="G17" i="72"/>
  <c r="G30" i="72" s="1"/>
  <c r="E20" i="85"/>
  <c r="E21" i="85"/>
  <c r="K17" i="78"/>
  <c r="E17" i="83"/>
  <c r="E30" i="83" s="1"/>
  <c r="I17" i="81"/>
  <c r="I17" i="83"/>
  <c r="K17" i="81"/>
  <c r="G17" i="80"/>
  <c r="G30" i="80" s="1"/>
  <c r="E17" i="81"/>
  <c r="E30" i="81" s="1"/>
  <c r="E23" i="85"/>
  <c r="K17" i="72"/>
  <c r="G17" i="83"/>
  <c r="G30" i="83" s="1"/>
  <c r="E17" i="72"/>
  <c r="E30" i="72" s="1"/>
  <c r="I17" i="78"/>
  <c r="I30" i="78" s="1"/>
  <c r="K17" i="80"/>
  <c r="E17" i="78"/>
  <c r="E30" i="78" s="1"/>
  <c r="I17" i="85"/>
  <c r="I17" i="73"/>
  <c r="E17" i="73"/>
  <c r="E30" i="73" s="1"/>
  <c r="K17" i="86"/>
  <c r="G19" i="80"/>
  <c r="G21" i="80" s="1"/>
  <c r="G30" i="86"/>
  <c r="I18" i="73"/>
  <c r="I23" i="73" s="1"/>
  <c r="D2" i="85"/>
  <c r="H2" i="73"/>
  <c r="F2" i="80"/>
  <c r="H2" i="83"/>
  <c r="F2" i="72"/>
  <c r="D2" i="81"/>
  <c r="K17" i="83"/>
  <c r="G23" i="78"/>
  <c r="G19" i="78"/>
  <c r="G18" i="84"/>
  <c r="G17" i="84"/>
  <c r="G23" i="83"/>
  <c r="G19" i="83"/>
  <c r="E19" i="81"/>
  <c r="I23" i="78"/>
  <c r="I19" i="78"/>
  <c r="H2" i="84"/>
  <c r="F2" i="84"/>
  <c r="I17" i="84"/>
  <c r="I18" i="72"/>
  <c r="K3" i="72"/>
  <c r="G18" i="81"/>
  <c r="G17" i="81"/>
  <c r="H2" i="78"/>
  <c r="F2" i="78"/>
  <c r="D2" i="78"/>
  <c r="D2" i="84"/>
  <c r="G4" i="84"/>
  <c r="I17" i="72"/>
  <c r="G19" i="72"/>
  <c r="J2" i="78"/>
  <c r="E19" i="84"/>
  <c r="J2" i="83"/>
  <c r="H2" i="72"/>
  <c r="F2" i="81"/>
  <c r="G4" i="78"/>
  <c r="E19" i="78"/>
  <c r="E17" i="80"/>
  <c r="E30" i="80" s="1"/>
  <c r="K17" i="85"/>
  <c r="G23" i="86"/>
  <c r="G19" i="86"/>
  <c r="I17" i="86"/>
  <c r="K23" i="73"/>
  <c r="K19" i="73"/>
  <c r="G17" i="73"/>
  <c r="G30" i="73" s="1"/>
  <c r="D2" i="83"/>
  <c r="G4" i="83"/>
  <c r="E19" i="83"/>
  <c r="J2" i="72"/>
  <c r="H2" i="81"/>
  <c r="I4" i="78"/>
  <c r="I18" i="80"/>
  <c r="K3" i="80"/>
  <c r="I19" i="73"/>
  <c r="E19" i="72"/>
  <c r="K3" i="78"/>
  <c r="I17" i="80"/>
  <c r="G18" i="85"/>
  <c r="H2" i="86"/>
  <c r="F2" i="86"/>
  <c r="D2" i="86"/>
  <c r="E17" i="86"/>
  <c r="E30" i="86" s="1"/>
  <c r="G23" i="73"/>
  <c r="G19" i="73"/>
  <c r="K4" i="73"/>
  <c r="K17" i="73"/>
  <c r="K30" i="73" s="1"/>
  <c r="H2" i="80"/>
  <c r="F2" i="85"/>
  <c r="G4" i="86"/>
  <c r="E19" i="86"/>
  <c r="J2" i="73"/>
  <c r="J2" i="80"/>
  <c r="H2" i="85"/>
  <c r="D2" i="73"/>
  <c r="G4" i="73"/>
  <c r="E19" i="73"/>
  <c r="E19" i="80"/>
  <c r="E22" i="85" l="1"/>
  <c r="G22" i="80"/>
  <c r="G27" i="80" s="1"/>
  <c r="G28" i="80" s="1"/>
  <c r="I30" i="73"/>
  <c r="E27" i="85"/>
  <c r="E28" i="85" s="1"/>
  <c r="G30" i="81"/>
  <c r="G20" i="80"/>
  <c r="I30" i="80"/>
  <c r="E22" i="86"/>
  <c r="E27" i="86" s="1"/>
  <c r="E28" i="86" s="1"/>
  <c r="E21" i="86"/>
  <c r="E20" i="86"/>
  <c r="G23" i="85"/>
  <c r="G19" i="85"/>
  <c r="G22" i="86"/>
  <c r="G27" i="86" s="1"/>
  <c r="G28" i="86" s="1"/>
  <c r="G21" i="86"/>
  <c r="G20" i="86"/>
  <c r="E21" i="81"/>
  <c r="E20" i="81"/>
  <c r="E22" i="81"/>
  <c r="E27" i="81" s="1"/>
  <c r="E28" i="81" s="1"/>
  <c r="E22" i="80"/>
  <c r="E27" i="80" s="1"/>
  <c r="E28" i="80" s="1"/>
  <c r="E21" i="80"/>
  <c r="E20" i="80"/>
  <c r="I20" i="73"/>
  <c r="I22" i="73"/>
  <c r="I27" i="73" s="1"/>
  <c r="I28" i="73" s="1"/>
  <c r="I21" i="73"/>
  <c r="K22" i="73"/>
  <c r="K27" i="73" s="1"/>
  <c r="K28" i="73" s="1"/>
  <c r="K21" i="73"/>
  <c r="K20" i="73"/>
  <c r="E22" i="78"/>
  <c r="E27" i="78" s="1"/>
  <c r="E28" i="78" s="1"/>
  <c r="E21" i="78"/>
  <c r="E20" i="78"/>
  <c r="I18" i="86"/>
  <c r="I4" i="86"/>
  <c r="G30" i="85"/>
  <c r="K4" i="78"/>
  <c r="K18" i="78"/>
  <c r="K18" i="80"/>
  <c r="K4" i="80"/>
  <c r="E22" i="84"/>
  <c r="E27" i="84" s="1"/>
  <c r="E28" i="84" s="1"/>
  <c r="E21" i="84"/>
  <c r="E20" i="84"/>
  <c r="G20" i="72"/>
  <c r="G22" i="72"/>
  <c r="G27" i="72" s="1"/>
  <c r="G28" i="72" s="1"/>
  <c r="G21" i="72"/>
  <c r="G23" i="81"/>
  <c r="G19" i="81"/>
  <c r="I22" i="78"/>
  <c r="I27" i="78" s="1"/>
  <c r="I28" i="78" s="1"/>
  <c r="I21" i="78"/>
  <c r="I20" i="78"/>
  <c r="G22" i="73"/>
  <c r="G27" i="73" s="1"/>
  <c r="G28" i="73" s="1"/>
  <c r="G21" i="73"/>
  <c r="G20" i="73"/>
  <c r="I4" i="83"/>
  <c r="K3" i="83"/>
  <c r="I18" i="83"/>
  <c r="I23" i="72"/>
  <c r="I19" i="72"/>
  <c r="I18" i="84"/>
  <c r="I30" i="84" s="1"/>
  <c r="K3" i="84"/>
  <c r="I4" i="84"/>
  <c r="I18" i="81"/>
  <c r="K3" i="81"/>
  <c r="I4" i="81"/>
  <c r="G22" i="83"/>
  <c r="G27" i="83" s="1"/>
  <c r="G28" i="83" s="1"/>
  <c r="G21" i="83"/>
  <c r="G20" i="83"/>
  <c r="G23" i="84"/>
  <c r="G19" i="84"/>
  <c r="G22" i="78"/>
  <c r="G27" i="78" s="1"/>
  <c r="G28" i="78" s="1"/>
  <c r="G21" i="78"/>
  <c r="G20" i="78"/>
  <c r="E22" i="73"/>
  <c r="E27" i="73" s="1"/>
  <c r="E28" i="73" s="1"/>
  <c r="E21" i="73"/>
  <c r="E20" i="73"/>
  <c r="I18" i="85"/>
  <c r="K3" i="85"/>
  <c r="I4" i="85"/>
  <c r="E22" i="72"/>
  <c r="E27" i="72" s="1"/>
  <c r="E28" i="72" s="1"/>
  <c r="E21" i="72"/>
  <c r="E20" i="72"/>
  <c r="I23" i="80"/>
  <c r="I19" i="80"/>
  <c r="E22" i="83"/>
  <c r="E27" i="83" s="1"/>
  <c r="E28" i="83" s="1"/>
  <c r="E21" i="83"/>
  <c r="E20" i="83"/>
  <c r="I30" i="72"/>
  <c r="K18" i="72"/>
  <c r="K4" i="72"/>
  <c r="G30" i="84"/>
  <c r="I22" i="80" l="1"/>
  <c r="I27" i="80" s="1"/>
  <c r="I28" i="80" s="1"/>
  <c r="I21" i="80"/>
  <c r="I20" i="80"/>
  <c r="K23" i="78"/>
  <c r="K19" i="78"/>
  <c r="K30" i="78"/>
  <c r="I23" i="86"/>
  <c r="I19" i="86"/>
  <c r="K23" i="72"/>
  <c r="K19" i="72"/>
  <c r="K30" i="72"/>
  <c r="K18" i="81"/>
  <c r="K4" i="81"/>
  <c r="I23" i="83"/>
  <c r="I19" i="83"/>
  <c r="I30" i="83"/>
  <c r="K18" i="85"/>
  <c r="K4" i="85"/>
  <c r="I23" i="81"/>
  <c r="I19" i="81"/>
  <c r="I30" i="81"/>
  <c r="K4" i="84"/>
  <c r="K18" i="84"/>
  <c r="K18" i="83"/>
  <c r="K4" i="83"/>
  <c r="I30" i="86"/>
  <c r="I23" i="85"/>
  <c r="I19" i="85"/>
  <c r="I30" i="85"/>
  <c r="G22" i="84"/>
  <c r="G27" i="84" s="1"/>
  <c r="G28" i="84" s="1"/>
  <c r="G21" i="84"/>
  <c r="G20" i="84"/>
  <c r="I23" i="84"/>
  <c r="I19" i="84"/>
  <c r="I22" i="72"/>
  <c r="I27" i="72" s="1"/>
  <c r="I28" i="72" s="1"/>
  <c r="I21" i="72"/>
  <c r="I20" i="72"/>
  <c r="G22" i="81"/>
  <c r="G27" i="81" s="1"/>
  <c r="G28" i="81" s="1"/>
  <c r="G21" i="81"/>
  <c r="G20" i="81"/>
  <c r="K23" i="80"/>
  <c r="K19" i="80"/>
  <c r="K30" i="80"/>
  <c r="K4" i="86"/>
  <c r="K18" i="86"/>
  <c r="G22" i="85"/>
  <c r="G27" i="85" s="1"/>
  <c r="G28" i="85" s="1"/>
  <c r="G21" i="85"/>
  <c r="G20" i="85"/>
  <c r="I22" i="81" l="1"/>
  <c r="I27" i="81" s="1"/>
  <c r="I28" i="81" s="1"/>
  <c r="I21" i="81"/>
  <c r="I20" i="81"/>
  <c r="K23" i="81"/>
  <c r="K19" i="81"/>
  <c r="K30" i="81"/>
  <c r="I22" i="86"/>
  <c r="I27" i="86" s="1"/>
  <c r="I28" i="86" s="1"/>
  <c r="I21" i="86"/>
  <c r="I20" i="86"/>
  <c r="K22" i="80"/>
  <c r="K27" i="80" s="1"/>
  <c r="K28" i="80" s="1"/>
  <c r="K21" i="80"/>
  <c r="K20" i="80"/>
  <c r="I22" i="84"/>
  <c r="I27" i="84" s="1"/>
  <c r="I28" i="84" s="1"/>
  <c r="I21" i="84"/>
  <c r="I20" i="84"/>
  <c r="K23" i="83"/>
  <c r="K19" i="83"/>
  <c r="K30" i="83"/>
  <c r="K23" i="84"/>
  <c r="K19" i="84"/>
  <c r="K30" i="84"/>
  <c r="K23" i="86"/>
  <c r="K19" i="86"/>
  <c r="K30" i="86"/>
  <c r="I22" i="85"/>
  <c r="I27" i="85" s="1"/>
  <c r="I28" i="85" s="1"/>
  <c r="I21" i="85"/>
  <c r="I20" i="85"/>
  <c r="K22" i="72"/>
  <c r="K27" i="72" s="1"/>
  <c r="K28" i="72" s="1"/>
  <c r="K21" i="72"/>
  <c r="K20" i="72"/>
  <c r="K23" i="85"/>
  <c r="K19" i="85"/>
  <c r="K30" i="85"/>
  <c r="I20" i="83"/>
  <c r="I21" i="83"/>
  <c r="I22" i="83"/>
  <c r="I27" i="83" s="1"/>
  <c r="I28" i="83" s="1"/>
  <c r="K20" i="78"/>
  <c r="K21" i="78"/>
  <c r="K22" i="78"/>
  <c r="K27" i="78" s="1"/>
  <c r="K28" i="78" s="1"/>
  <c r="K22" i="84" l="1"/>
  <c r="K27" i="84" s="1"/>
  <c r="K28" i="84" s="1"/>
  <c r="K20" i="84"/>
  <c r="K21" i="84"/>
  <c r="K22" i="85"/>
  <c r="K27" i="85" s="1"/>
  <c r="K28" i="85" s="1"/>
  <c r="K21" i="85"/>
  <c r="K20" i="85"/>
  <c r="K22" i="81"/>
  <c r="K27" i="81" s="1"/>
  <c r="K28" i="81" s="1"/>
  <c r="K21" i="81"/>
  <c r="K20" i="81"/>
  <c r="K21" i="86"/>
  <c r="K20" i="86"/>
  <c r="K22" i="86"/>
  <c r="K27" i="86" s="1"/>
  <c r="K28" i="86" s="1"/>
  <c r="K22" i="83"/>
  <c r="K27" i="83" s="1"/>
  <c r="K28" i="83" s="1"/>
  <c r="K21" i="83"/>
  <c r="K20" i="83"/>
</calcChain>
</file>

<file path=xl/sharedStrings.xml><?xml version="1.0" encoding="utf-8"?>
<sst xmlns="http://schemas.openxmlformats.org/spreadsheetml/2006/main" count="1328" uniqueCount="113">
  <si>
    <t>Standard</t>
  </si>
  <si>
    <t>Deluxe</t>
  </si>
  <si>
    <t>Premium</t>
  </si>
  <si>
    <t>TOTAL</t>
  </si>
  <si>
    <t>inches</t>
  </si>
  <si>
    <t>cm</t>
  </si>
  <si>
    <t>H</t>
  </si>
  <si>
    <t>W</t>
  </si>
  <si>
    <t>ea.</t>
  </si>
  <si>
    <t>White</t>
  </si>
  <si>
    <t>Cushion Pompon stems</t>
  </si>
  <si>
    <t>Red</t>
  </si>
  <si>
    <t>Mini Carnation stems</t>
  </si>
  <si>
    <t>50 cm Roses</t>
  </si>
  <si>
    <t>Standard Carnations</t>
  </si>
  <si>
    <t>Alstroemeria stems</t>
  </si>
  <si>
    <t>Spray Rose stems</t>
  </si>
  <si>
    <t>Gerbera Daisies</t>
  </si>
  <si>
    <t>Hypericum Berry stems</t>
  </si>
  <si>
    <t>Asiatic Lily stems</t>
  </si>
  <si>
    <t>Mini Calla Lilies</t>
  </si>
  <si>
    <t>Israeli Ruscus stems</t>
  </si>
  <si>
    <t>Seeded Eucalyptus stems</t>
  </si>
  <si>
    <t>Button Pompon stems</t>
  </si>
  <si>
    <t>Daisy Pompon stems</t>
  </si>
  <si>
    <t>Hydrangea blooms</t>
  </si>
  <si>
    <t>Green</t>
  </si>
  <si>
    <t>Mini Hydrangea blooms</t>
  </si>
  <si>
    <t>Pink</t>
  </si>
  <si>
    <t>Iris stems</t>
  </si>
  <si>
    <t>Monte Casino stems</t>
  </si>
  <si>
    <t>Snapdragon stems</t>
  </si>
  <si>
    <t>Solidago stems</t>
  </si>
  <si>
    <t>Statice stems</t>
  </si>
  <si>
    <t>Stock stems</t>
  </si>
  <si>
    <t>Blue</t>
  </si>
  <si>
    <t>Trick Dianthus stems</t>
  </si>
  <si>
    <t>Green Pittosporum stems</t>
  </si>
  <si>
    <t>Italian Variegated Pittosporum stems</t>
  </si>
  <si>
    <t>Variegated Pittosporum stems</t>
  </si>
  <si>
    <t>retail (w/o delivery)</t>
  </si>
  <si>
    <t>FTD.com Retail</t>
  </si>
  <si>
    <t>FTO</t>
  </si>
  <si>
    <t>Baby Blue Eucalyptus stems</t>
  </si>
  <si>
    <t>Yellow</t>
  </si>
  <si>
    <t>Peach</t>
  </si>
  <si>
    <t>Double Lisianthus stems</t>
  </si>
  <si>
    <t>LA Hybrid Lily stems</t>
  </si>
  <si>
    <t>Matsumoto Aster stems</t>
  </si>
  <si>
    <t>Spider Mums</t>
  </si>
  <si>
    <t>UCP Fee</t>
  </si>
  <si>
    <t>TOTAL  (bottom line that florist makes)</t>
  </si>
  <si>
    <t>Net Margin    (TOTAL abv/RETAIL)</t>
  </si>
  <si>
    <t>Waxflower stems</t>
  </si>
  <si>
    <t>Orange</t>
  </si>
  <si>
    <t>Lavender</t>
  </si>
  <si>
    <t>Other Fees</t>
  </si>
  <si>
    <t>Actual COGS Percentage of Retail w/o delivery</t>
  </si>
  <si>
    <t>Exquisite</t>
  </si>
  <si>
    <t>Salal tips</t>
  </si>
  <si>
    <r>
      <t xml:space="preserve">retail     </t>
    </r>
    <r>
      <rPr>
        <i/>
        <sz val="10"/>
        <rFont val="Calibri"/>
        <family val="2"/>
        <scheme val="minor"/>
      </rPr>
      <t>(w/o delivery)</t>
    </r>
  </si>
  <si>
    <r>
      <t xml:space="preserve">COGS    </t>
    </r>
    <r>
      <rPr>
        <i/>
        <sz val="10"/>
        <rFont val="Calibri"/>
        <family val="2"/>
        <scheme val="minor"/>
      </rPr>
      <t xml:space="preserve"> (EV * .50)</t>
    </r>
  </si>
  <si>
    <r>
      <t xml:space="preserve">Gross Margin     </t>
    </r>
    <r>
      <rPr>
        <i/>
        <sz val="10"/>
        <rFont val="Calibri"/>
        <family val="2"/>
        <scheme val="minor"/>
      </rPr>
      <t>(EV * .50)</t>
    </r>
  </si>
  <si>
    <r>
      <t xml:space="preserve">ACTUAL GROSS MARGIN    </t>
    </r>
    <r>
      <rPr>
        <i/>
        <sz val="10"/>
        <rFont val="Calibri"/>
        <family val="2"/>
        <scheme val="minor"/>
      </rPr>
      <t>(EV-TOTAL)</t>
    </r>
  </si>
  <si>
    <r>
      <t xml:space="preserve">Labor Cost    </t>
    </r>
    <r>
      <rPr>
        <i/>
        <sz val="10"/>
        <rFont val="Calibri"/>
        <family val="2"/>
        <scheme val="minor"/>
      </rPr>
      <t>(retail x -10%)</t>
    </r>
  </si>
  <si>
    <t>Disbud Stem</t>
  </si>
  <si>
    <t>Limonium Blue stream</t>
  </si>
  <si>
    <t>Limonium Misty Blue</t>
  </si>
  <si>
    <t>Queen Anne's Lace</t>
  </si>
  <si>
    <t>Ranunculus</t>
  </si>
  <si>
    <t>Sweet William</t>
  </si>
  <si>
    <t>Gunni Eucalyptus stems</t>
  </si>
  <si>
    <t>Silver dollar Eucalyptus stems</t>
  </si>
  <si>
    <r>
      <t xml:space="preserve">executing value         </t>
    </r>
    <r>
      <rPr>
        <i/>
        <sz val="10"/>
        <rFont val="Calibri"/>
        <family val="2"/>
        <scheme val="minor"/>
      </rPr>
      <t>(retail * .71)</t>
    </r>
  </si>
  <si>
    <t>NEW 2023</t>
  </si>
  <si>
    <t>Star of Bethlehem stems</t>
  </si>
  <si>
    <t>Dusty Miller Stems</t>
  </si>
  <si>
    <t>CDAY 2023</t>
  </si>
  <si>
    <t>Eryngium thistle stems</t>
  </si>
  <si>
    <t>EDAY 2023 PRICING</t>
  </si>
  <si>
    <t>Delphinium stems, Belladonna</t>
  </si>
  <si>
    <t>Delphinium stems, hybrid</t>
  </si>
  <si>
    <t>Rose &amp; Lily Birthday Celebration</t>
  </si>
  <si>
    <t>Big Bright Blue Skies</t>
  </si>
  <si>
    <t>Flower Fields Mason Jar</t>
  </si>
  <si>
    <t>Southern Peach Bouquet</t>
  </si>
  <si>
    <t>How Sweet it is</t>
  </si>
  <si>
    <t>Clear Blue Skies Bouquet</t>
  </si>
  <si>
    <t>You're In My Heart</t>
  </si>
  <si>
    <t>Cotton Candy</t>
  </si>
  <si>
    <t>Passionate Peaches</t>
  </si>
  <si>
    <t>Be Happy Bouquet</t>
  </si>
  <si>
    <t>Serenity and Bliss</t>
  </si>
  <si>
    <t>Special Moments Bouquet</t>
  </si>
  <si>
    <t>Purple</t>
  </si>
  <si>
    <t>R-DBL Satin #9</t>
  </si>
  <si>
    <t>Vase</t>
  </si>
  <si>
    <t>Sunflowers</t>
  </si>
  <si>
    <t>Mason Jar Vase</t>
  </si>
  <si>
    <t>Raffia</t>
  </si>
  <si>
    <t xml:space="preserve">Green </t>
  </si>
  <si>
    <t>Echevaria Succulent</t>
  </si>
  <si>
    <t>Crystal Square 4x4</t>
  </si>
  <si>
    <t>Hot Pink</t>
  </si>
  <si>
    <t>Bupleurum Stems</t>
  </si>
  <si>
    <t>Ivory</t>
  </si>
  <si>
    <t>Spray roses are not listed on flower list included</t>
  </si>
  <si>
    <t>Smiley Mug</t>
  </si>
  <si>
    <t>container freight @ 25%</t>
  </si>
  <si>
    <t>Boxwood</t>
  </si>
  <si>
    <t>Deluxe size has purple wax, other sizes have pink wax</t>
  </si>
  <si>
    <t>Purple Monte looks very unrealistic blue</t>
  </si>
  <si>
    <t>White statice does not apear on the list of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</si>
</sst>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rgb="FF7030A0"/>
      <name val="Arial Narrow"/>
      <family val="2"/>
    </font>
    <font>
      <sz val="10"/>
      <color rgb="FFC00000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030A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wrapText="1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5" fillId="0" borderId="0">
      <alignment vertical="top"/>
    </xf>
    <xf numFmtId="9" fontId="3" fillId="0" borderId="0" applyFont="0" applyFill="0" applyBorder="0" applyAlignment="0" applyProtection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44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 applyAlignment="1"/>
    <xf numFmtId="0" fontId="7" fillId="0" borderId="0" xfId="0" applyFont="1">
      <alignment vertical="top"/>
    </xf>
    <xf numFmtId="0" fontId="7" fillId="0" borderId="0" xfId="8" applyFont="1" applyFill="1" applyBorder="1" applyAlignment="1"/>
    <xf numFmtId="0" fontId="7" fillId="0" borderId="0" xfId="8" applyFont="1" applyAlignment="1"/>
    <xf numFmtId="0" fontId="7" fillId="0" borderId="0" xfId="8" applyFont="1">
      <alignment vertical="top"/>
    </xf>
    <xf numFmtId="0" fontId="7" fillId="0" borderId="0" xfId="8" applyFont="1" applyFill="1">
      <alignment vertical="top"/>
    </xf>
    <xf numFmtId="0" fontId="9" fillId="0" borderId="0" xfId="8" applyFont="1" applyFill="1" applyBorder="1" applyAlignment="1"/>
    <xf numFmtId="0" fontId="7" fillId="0" borderId="0" xfId="8" applyFont="1" applyFill="1" applyAlignment="1"/>
    <xf numFmtId="10" fontId="8" fillId="0" borderId="0" xfId="8" applyNumberFormat="1" applyFont="1" applyBorder="1" applyAlignment="1">
      <alignment horizontal="center" vertical="center"/>
    </xf>
    <xf numFmtId="0" fontId="12" fillId="0" borderId="0" xfId="12" applyFont="1" applyFill="1" applyBorder="1" applyAlignment="1">
      <alignment horizontal="center"/>
    </xf>
    <xf numFmtId="0" fontId="11" fillId="0" borderId="0" xfId="8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2" fillId="0" borderId="0" xfId="8" applyFont="1" applyFill="1" applyBorder="1" applyAlignment="1">
      <alignment horizontal="center"/>
    </xf>
    <xf numFmtId="0" fontId="11" fillId="0" borderId="0" xfId="8" applyFont="1" applyFill="1" applyBorder="1" applyAlignment="1">
      <alignment horizontal="center" vertical="top"/>
    </xf>
    <xf numFmtId="0" fontId="13" fillId="0" borderId="0" xfId="8" applyFont="1" applyFill="1" applyBorder="1" applyAlignment="1">
      <alignment horizontal="center"/>
    </xf>
    <xf numFmtId="0" fontId="13" fillId="0" borderId="0" xfId="8" applyFont="1" applyFill="1" applyBorder="1">
      <alignment vertical="top"/>
    </xf>
    <xf numFmtId="0" fontId="11" fillId="0" borderId="0" xfId="8" applyFont="1" applyFill="1" applyBorder="1">
      <alignment vertical="top"/>
    </xf>
    <xf numFmtId="0" fontId="11" fillId="0" borderId="0" xfId="0" applyFont="1" applyFill="1" applyBorder="1" applyAlignment="1"/>
    <xf numFmtId="1" fontId="11" fillId="0" borderId="0" xfId="8" applyNumberFormat="1" applyFont="1" applyFill="1" applyAlignment="1">
      <alignment horizontal="center" vertical="center"/>
    </xf>
    <xf numFmtId="165" fontId="11" fillId="2" borderId="0" xfId="8" applyNumberFormat="1" applyFont="1" applyFill="1" applyBorder="1">
      <alignment vertical="top"/>
    </xf>
    <xf numFmtId="165" fontId="11" fillId="2" borderId="0" xfId="0" applyNumberFormat="1" applyFont="1" applyFill="1" applyBorder="1">
      <alignment vertical="top"/>
    </xf>
    <xf numFmtId="164" fontId="14" fillId="0" borderId="0" xfId="8" applyNumberFormat="1" applyFont="1" applyAlignment="1"/>
    <xf numFmtId="0" fontId="11" fillId="0" borderId="0" xfId="8" applyFont="1" applyFill="1" applyAlignment="1"/>
    <xf numFmtId="1" fontId="11" fillId="0" borderId="0" xfId="8" applyNumberFormat="1" applyFont="1" applyAlignment="1">
      <alignment horizontal="center" vertical="center"/>
    </xf>
    <xf numFmtId="165" fontId="15" fillId="6" borderId="0" xfId="8" applyNumberFormat="1" applyFont="1" applyFill="1" applyAlignment="1"/>
    <xf numFmtId="165" fontId="11" fillId="0" borderId="0" xfId="8" applyNumberFormat="1" applyFont="1" applyAlignment="1">
      <alignment horizontal="center" vertical="center"/>
    </xf>
    <xf numFmtId="0" fontId="10" fillId="0" borderId="9" xfId="8" applyFont="1" applyFill="1" applyBorder="1" applyAlignment="1">
      <alignment horizontal="center" vertical="center"/>
    </xf>
    <xf numFmtId="0" fontId="10" fillId="0" borderId="4" xfId="0" applyFont="1" applyFill="1" applyBorder="1" applyAlignment="1"/>
    <xf numFmtId="164" fontId="11" fillId="0" borderId="4" xfId="0" applyNumberFormat="1" applyFont="1" applyBorder="1">
      <alignment vertical="top"/>
    </xf>
    <xf numFmtId="1" fontId="10" fillId="0" borderId="4" xfId="8" applyNumberFormat="1" applyFont="1" applyFill="1" applyBorder="1" applyAlignment="1">
      <alignment horizontal="center"/>
    </xf>
    <xf numFmtId="164" fontId="11" fillId="0" borderId="4" xfId="8" applyNumberFormat="1" applyFont="1" applyFill="1" applyBorder="1">
      <alignment vertical="top"/>
    </xf>
    <xf numFmtId="0" fontId="10" fillId="0" borderId="11" xfId="8" applyFont="1" applyFill="1" applyBorder="1" applyAlignment="1">
      <alignment horizontal="center" vertical="center"/>
    </xf>
    <xf numFmtId="0" fontId="10" fillId="0" borderId="0" xfId="8" applyFont="1" applyFill="1" applyBorder="1" applyAlignment="1"/>
    <xf numFmtId="164" fontId="10" fillId="0" borderId="0" xfId="8" applyNumberFormat="1" applyFont="1" applyFill="1" applyBorder="1" applyAlignment="1"/>
    <xf numFmtId="1" fontId="11" fillId="0" borderId="0" xfId="8" applyNumberFormat="1" applyFont="1" applyFill="1" applyBorder="1" applyAlignment="1">
      <alignment horizontal="center"/>
    </xf>
    <xf numFmtId="164" fontId="11" fillId="0" borderId="0" xfId="8" applyNumberFormat="1" applyFont="1" applyFill="1" applyBorder="1">
      <alignment vertical="top"/>
    </xf>
    <xf numFmtId="1" fontId="10" fillId="0" borderId="0" xfId="8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164" fontId="11" fillId="0" borderId="0" xfId="0" applyNumberFormat="1" applyFont="1" applyFill="1" applyBorder="1">
      <alignment vertical="top"/>
    </xf>
    <xf numFmtId="1" fontId="11" fillId="0" borderId="0" xfId="0" applyNumberFormat="1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/>
    <xf numFmtId="0" fontId="11" fillId="0" borderId="0" xfId="0" applyFont="1" applyFill="1" applyAlignment="1"/>
    <xf numFmtId="0" fontId="11" fillId="0" borderId="11" xfId="8" applyFont="1" applyFill="1" applyBorder="1" applyAlignment="1">
      <alignment horizontal="center" vertical="center"/>
    </xf>
    <xf numFmtId="0" fontId="11" fillId="0" borderId="0" xfId="8" applyFont="1" applyFill="1" applyBorder="1" applyAlignment="1"/>
    <xf numFmtId="164" fontId="11" fillId="0" borderId="0" xfId="8" applyNumberFormat="1" applyFont="1" applyFill="1" applyBorder="1" applyAlignment="1"/>
    <xf numFmtId="1" fontId="10" fillId="0" borderId="0" xfId="8" applyNumberFormat="1" applyFont="1" applyFill="1" applyBorder="1" applyAlignment="1">
      <alignment horizontal="center" vertical="center"/>
    </xf>
    <xf numFmtId="0" fontId="11" fillId="0" borderId="0" xfId="8" applyFont="1" applyBorder="1">
      <alignment vertical="top"/>
    </xf>
    <xf numFmtId="12" fontId="11" fillId="0" borderId="0" xfId="8" applyNumberFormat="1" applyFont="1" applyBorder="1" applyAlignment="1">
      <alignment horizontal="center" vertical="center"/>
    </xf>
    <xf numFmtId="1" fontId="11" fillId="0" borderId="0" xfId="8" applyNumberFormat="1" applyFont="1" applyBorder="1" applyAlignment="1">
      <alignment horizontal="center"/>
    </xf>
    <xf numFmtId="0" fontId="16" fillId="0" borderId="0" xfId="8" applyFont="1" applyBorder="1" applyAlignment="1"/>
    <xf numFmtId="164" fontId="16" fillId="0" borderId="0" xfId="8" applyNumberFormat="1" applyFont="1" applyBorder="1" applyAlignment="1"/>
    <xf numFmtId="164" fontId="16" fillId="4" borderId="0" xfId="8" applyNumberFormat="1" applyFont="1" applyFill="1" applyBorder="1" applyAlignment="1"/>
    <xf numFmtId="10" fontId="16" fillId="0" borderId="0" xfId="8" applyNumberFormat="1" applyFont="1" applyBorder="1" applyAlignment="1">
      <alignment horizontal="center" vertical="center"/>
    </xf>
    <xf numFmtId="164" fontId="11" fillId="0" borderId="0" xfId="8" applyNumberFormat="1" applyFont="1" applyAlignment="1"/>
    <xf numFmtId="0" fontId="17" fillId="0" borderId="0" xfId="8" applyFont="1" applyAlignment="1"/>
    <xf numFmtId="2" fontId="17" fillId="0" borderId="0" xfId="8" applyNumberFormat="1" applyFont="1" applyAlignment="1"/>
    <xf numFmtId="164" fontId="11" fillId="4" borderId="0" xfId="8" applyNumberFormat="1" applyFont="1" applyFill="1" applyAlignment="1"/>
    <xf numFmtId="164" fontId="11" fillId="0" borderId="0" xfId="8" applyNumberFormat="1" applyFont="1" applyFill="1" applyAlignment="1"/>
    <xf numFmtId="0" fontId="11" fillId="8" borderId="0" xfId="8" applyFont="1" applyFill="1" applyAlignment="1"/>
    <xf numFmtId="2" fontId="17" fillId="8" borderId="0" xfId="8" applyNumberFormat="1" applyFont="1" applyFill="1" applyAlignment="1"/>
    <xf numFmtId="9" fontId="17" fillId="8" borderId="0" xfId="8" applyNumberFormat="1" applyFont="1" applyFill="1" applyAlignment="1"/>
    <xf numFmtId="0" fontId="17" fillId="8" borderId="0" xfId="8" applyFont="1" applyFill="1" applyAlignment="1"/>
    <xf numFmtId="0" fontId="11" fillId="8" borderId="0" xfId="0" applyFont="1" applyFill="1" applyAlignment="1"/>
    <xf numFmtId="2" fontId="17" fillId="8" borderId="0" xfId="0" applyNumberFormat="1" applyFont="1" applyFill="1" applyAlignment="1"/>
    <xf numFmtId="1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/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0" fontId="11" fillId="5" borderId="0" xfId="0" applyNumberFormat="1" applyFont="1" applyFill="1" applyAlignment="1">
      <alignment horizontal="center" vertical="center"/>
    </xf>
    <xf numFmtId="0" fontId="11" fillId="7" borderId="14" xfId="0" applyFont="1" applyFill="1" applyBorder="1" applyAlignment="1"/>
    <xf numFmtId="0" fontId="11" fillId="0" borderId="15" xfId="0" applyFont="1" applyBorder="1" applyAlignment="1"/>
    <xf numFmtId="1" fontId="11" fillId="0" borderId="15" xfId="0" applyNumberFormat="1" applyFont="1" applyBorder="1" applyAlignment="1">
      <alignment horizontal="center" vertical="center"/>
    </xf>
    <xf numFmtId="10" fontId="16" fillId="7" borderId="15" xfId="0" applyNumberFormat="1" applyFont="1" applyFill="1" applyBorder="1" applyAlignment="1">
      <alignment horizontal="right" vertical="center"/>
    </xf>
    <xf numFmtId="0" fontId="11" fillId="0" borderId="15" xfId="0" applyFont="1" applyFill="1" applyBorder="1" applyAlignment="1"/>
    <xf numFmtId="10" fontId="16" fillId="7" borderId="16" xfId="0" applyNumberFormat="1" applyFont="1" applyFill="1" applyBorder="1" applyAlignment="1">
      <alignment horizontal="right" vertical="center"/>
    </xf>
    <xf numFmtId="0" fontId="17" fillId="0" borderId="0" xfId="8" applyFont="1" applyFill="1" applyAlignment="1">
      <alignment horizontal="right"/>
    </xf>
    <xf numFmtId="10" fontId="11" fillId="0" borderId="0" xfId="8" applyNumberFormat="1" applyFont="1" applyFill="1" applyAlignment="1">
      <alignment horizontal="center" vertical="center"/>
    </xf>
    <xf numFmtId="0" fontId="11" fillId="0" borderId="0" xfId="8" applyFont="1" applyFill="1" applyBorder="1" applyAlignment="1">
      <alignment horizontal="center"/>
    </xf>
    <xf numFmtId="164" fontId="11" fillId="0" borderId="0" xfId="8" applyNumberFormat="1" applyFont="1" applyFill="1" applyBorder="1" applyAlignment="1">
      <alignment horizontal="center"/>
    </xf>
    <xf numFmtId="0" fontId="11" fillId="0" borderId="0" xfId="8" applyFont="1" applyFill="1" applyBorder="1" applyAlignment="1">
      <alignment horizontal="right"/>
    </xf>
    <xf numFmtId="0" fontId="11" fillId="0" borderId="1" xfId="8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0" fontId="11" fillId="0" borderId="0" xfId="8" applyFont="1">
      <alignment vertical="top"/>
    </xf>
    <xf numFmtId="0" fontId="11" fillId="0" borderId="11" xfId="8" applyFont="1" applyBorder="1">
      <alignment vertical="top"/>
    </xf>
    <xf numFmtId="0" fontId="19" fillId="0" borderId="0" xfId="8" applyFont="1" applyFill="1" applyBorder="1" applyAlignment="1"/>
    <xf numFmtId="0" fontId="11" fillId="0" borderId="0" xfId="8" applyFont="1" applyFill="1">
      <alignment vertical="top"/>
    </xf>
    <xf numFmtId="0" fontId="11" fillId="0" borderId="0" xfId="0" applyFont="1">
      <alignment vertical="top"/>
    </xf>
    <xf numFmtId="9" fontId="11" fillId="0" borderId="0" xfId="4" applyFont="1" applyAlignment="1"/>
    <xf numFmtId="0" fontId="11" fillId="0" borderId="0" xfId="0" applyFont="1" applyAlignment="1">
      <alignment horizontal="center"/>
    </xf>
    <xf numFmtId="0" fontId="11" fillId="10" borderId="6" xfId="11" applyFont="1" applyFill="1" applyBorder="1" applyAlignment="1">
      <alignment horizontal="center"/>
    </xf>
    <xf numFmtId="0" fontId="10" fillId="10" borderId="7" xfId="0" applyFont="1" applyFill="1" applyBorder="1" applyAlignment="1"/>
    <xf numFmtId="164" fontId="11" fillId="10" borderId="7" xfId="8" applyNumberFormat="1" applyFont="1" applyFill="1" applyBorder="1" applyAlignment="1"/>
    <xf numFmtId="1" fontId="11" fillId="10" borderId="7" xfId="8" applyNumberFormat="1" applyFont="1" applyFill="1" applyBorder="1" applyAlignment="1">
      <alignment horizontal="center" vertical="center"/>
    </xf>
    <xf numFmtId="164" fontId="11" fillId="10" borderId="7" xfId="8" applyNumberFormat="1" applyFont="1" applyFill="1" applyBorder="1">
      <alignment vertical="top"/>
    </xf>
    <xf numFmtId="1" fontId="11" fillId="10" borderId="7" xfId="8" applyNumberFormat="1" applyFont="1" applyFill="1" applyBorder="1" applyAlignment="1">
      <alignment horizontal="center"/>
    </xf>
    <xf numFmtId="164" fontId="11" fillId="10" borderId="0" xfId="8" applyNumberFormat="1" applyFont="1" applyFill="1" applyBorder="1">
      <alignment vertical="top"/>
    </xf>
    <xf numFmtId="1" fontId="11" fillId="10" borderId="0" xfId="8" applyNumberFormat="1" applyFont="1" applyFill="1" applyBorder="1" applyAlignment="1">
      <alignment horizontal="center"/>
    </xf>
    <xf numFmtId="0" fontId="11" fillId="10" borderId="7" xfId="0" applyFont="1" applyFill="1" applyBorder="1" applyAlignment="1">
      <alignment vertical="center"/>
    </xf>
    <xf numFmtId="164" fontId="11" fillId="10" borderId="7" xfId="0" applyNumberFormat="1" applyFont="1" applyFill="1" applyBorder="1" applyAlignment="1">
      <alignment vertical="center"/>
    </xf>
    <xf numFmtId="0" fontId="12" fillId="0" borderId="0" xfId="8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1" fillId="0" borderId="0" xfId="8" applyFont="1" applyAlignment="1">
      <alignment horizontal="center"/>
    </xf>
    <xf numFmtId="164" fontId="11" fillId="4" borderId="0" xfId="8" applyNumberFormat="1" applyFont="1" applyFill="1">
      <alignment vertical="top"/>
    </xf>
    <xf numFmtId="0" fontId="10" fillId="0" borderId="0" xfId="8" applyFont="1" applyAlignment="1">
      <alignment horizontal="center" vertical="center"/>
    </xf>
    <xf numFmtId="0" fontId="10" fillId="0" borderId="0" xfId="8" applyFont="1" applyAlignment="1"/>
    <xf numFmtId="164" fontId="11" fillId="0" borderId="0" xfId="8" applyNumberFormat="1" applyFont="1">
      <alignment vertical="top"/>
    </xf>
    <xf numFmtId="164" fontId="10" fillId="0" borderId="0" xfId="8" applyNumberFormat="1" applyFont="1" applyAlignment="1"/>
    <xf numFmtId="0" fontId="10" fillId="0" borderId="0" xfId="8" applyFont="1">
      <alignment vertical="top"/>
    </xf>
    <xf numFmtId="0" fontId="10" fillId="0" borderId="12" xfId="8" applyFont="1" applyBorder="1" applyAlignment="1">
      <alignment horizontal="center" vertical="center"/>
    </xf>
    <xf numFmtId="0" fontId="10" fillId="0" borderId="13" xfId="8" applyFont="1" applyBorder="1" applyAlignment="1">
      <alignment horizontal="center" vertical="center"/>
    </xf>
    <xf numFmtId="0" fontId="10" fillId="0" borderId="3" xfId="8" applyFont="1" applyBorder="1" applyAlignment="1"/>
    <xf numFmtId="0" fontId="11" fillId="0" borderId="0" xfId="8" applyFont="1" applyAlignment="1">
      <alignment horizontal="center" vertical="center"/>
    </xf>
    <xf numFmtId="0" fontId="11" fillId="5" borderId="0" xfId="8" applyFont="1" applyFill="1" applyAlignment="1">
      <alignment horizontal="center" vertical="center"/>
    </xf>
    <xf numFmtId="0" fontId="11" fillId="5" borderId="0" xfId="8" applyFont="1" applyFill="1" applyAlignment="1"/>
    <xf numFmtId="0" fontId="11" fillId="5" borderId="0" xfId="8" applyFont="1" applyFill="1" applyAlignment="1">
      <alignment horizontal="center"/>
    </xf>
    <xf numFmtId="0" fontId="11" fillId="5" borderId="0" xfId="8" applyFont="1" applyFill="1">
      <alignment vertical="top"/>
    </xf>
    <xf numFmtId="0" fontId="10" fillId="0" borderId="17" xfId="8" applyFont="1" applyBorder="1" applyAlignment="1">
      <alignment horizontal="center" vertical="center"/>
    </xf>
    <xf numFmtId="0" fontId="10" fillId="0" borderId="2" xfId="8" applyFont="1" applyBorder="1" applyAlignment="1"/>
    <xf numFmtId="0" fontId="10" fillId="5" borderId="0" xfId="0" applyFont="1" applyFill="1" applyBorder="1" applyAlignment="1"/>
    <xf numFmtId="164" fontId="11" fillId="5" borderId="0" xfId="0" applyNumberFormat="1" applyFont="1" applyFill="1" applyBorder="1">
      <alignment vertical="top"/>
    </xf>
    <xf numFmtId="164" fontId="11" fillId="5" borderId="0" xfId="8" applyNumberFormat="1" applyFont="1" applyFill="1" applyBorder="1">
      <alignment vertical="top"/>
    </xf>
    <xf numFmtId="1" fontId="10" fillId="5" borderId="0" xfId="8" applyNumberFormat="1" applyFont="1" applyFill="1" applyBorder="1" applyAlignment="1">
      <alignment horizontal="center"/>
    </xf>
    <xf numFmtId="1" fontId="11" fillId="5" borderId="0" xfId="8" applyNumberFormat="1" applyFont="1" applyFill="1" applyBorder="1" applyAlignment="1">
      <alignment horizontal="center"/>
    </xf>
    <xf numFmtId="0" fontId="10" fillId="5" borderId="11" xfId="8" applyFont="1" applyFill="1" applyBorder="1" applyAlignment="1">
      <alignment horizontal="center" vertical="center"/>
    </xf>
    <xf numFmtId="0" fontId="12" fillId="0" borderId="0" xfId="8" applyFont="1" applyFill="1" applyBorder="1" applyAlignment="1">
      <alignment horizontal="center"/>
    </xf>
    <xf numFmtId="9" fontId="11" fillId="0" borderId="0" xfId="4" applyFont="1" applyFill="1" applyAlignment="1"/>
    <xf numFmtId="0" fontId="15" fillId="9" borderId="0" xfId="8" applyFont="1" applyFill="1" applyAlignment="1">
      <alignment horizontal="center"/>
    </xf>
    <xf numFmtId="0" fontId="12" fillId="0" borderId="0" xfId="8" applyFont="1" applyFill="1" applyBorder="1" applyAlignment="1">
      <alignment horizontal="center"/>
    </xf>
    <xf numFmtId="0" fontId="11" fillId="0" borderId="0" xfId="8" applyFont="1" applyFill="1" applyAlignment="1">
      <alignment horizontal="center"/>
    </xf>
    <xf numFmtId="1" fontId="10" fillId="0" borderId="4" xfId="8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8" applyNumberFormat="1" applyFont="1" applyAlignment="1">
      <alignment horizontal="center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Alignment="1">
      <alignment horizontal="center" vertical="center"/>
    </xf>
    <xf numFmtId="1" fontId="11" fillId="5" borderId="0" xfId="8" applyNumberFormat="1" applyFont="1" applyFill="1" applyAlignment="1">
      <alignment horizontal="center"/>
    </xf>
    <xf numFmtId="1" fontId="10" fillId="5" borderId="0" xfId="8" applyNumberFormat="1" applyFont="1" applyFill="1" applyAlignment="1">
      <alignment horizontal="center"/>
    </xf>
    <xf numFmtId="0" fontId="11" fillId="10" borderId="0" xfId="0" applyFont="1" applyFill="1" applyAlignment="1">
      <alignment vertical="center"/>
    </xf>
    <xf numFmtId="164" fontId="11" fillId="10" borderId="0" xfId="0" applyNumberFormat="1" applyFont="1" applyFill="1" applyAlignment="1">
      <alignment vertical="center"/>
    </xf>
    <xf numFmtId="0" fontId="11" fillId="10" borderId="0" xfId="8" applyFont="1" applyFill="1" applyAlignment="1">
      <alignment horizontal="center" vertical="center"/>
    </xf>
    <xf numFmtId="0" fontId="10" fillId="0" borderId="9" xfId="8" applyFont="1" applyBorder="1" applyAlignment="1">
      <alignment horizontal="center" vertical="center"/>
    </xf>
    <xf numFmtId="0" fontId="10" fillId="0" borderId="4" xfId="0" applyFont="1" applyBorder="1" applyAlignment="1"/>
    <xf numFmtId="0" fontId="10" fillId="0" borderId="11" xfId="8" applyFont="1" applyBorder="1" applyAlignment="1">
      <alignment horizontal="center" vertical="center"/>
    </xf>
    <xf numFmtId="164" fontId="11" fillId="5" borderId="0" xfId="8" applyNumberFormat="1" applyFont="1" applyFill="1">
      <alignment vertical="top"/>
    </xf>
    <xf numFmtId="1" fontId="10" fillId="5" borderId="0" xfId="8" applyNumberFormat="1" applyFont="1" applyFill="1" applyAlignment="1">
      <alignment horizontal="center" vertical="center"/>
    </xf>
    <xf numFmtId="1" fontId="11" fillId="5" borderId="0" xfId="0" applyNumberFormat="1" applyFont="1" applyFill="1" applyAlignment="1">
      <alignment horizontal="center"/>
    </xf>
    <xf numFmtId="0" fontId="20" fillId="11" borderId="0" xfId="0" applyFont="1" applyFill="1" applyAlignment="1">
      <alignment horizontal="center" vertical="center"/>
    </xf>
    <xf numFmtId="0" fontId="11" fillId="11" borderId="0" xfId="8" applyFont="1" applyFill="1" applyAlignment="1"/>
    <xf numFmtId="0" fontId="11" fillId="11" borderId="0" xfId="8" applyFont="1" applyFill="1" applyBorder="1">
      <alignment vertical="top"/>
    </xf>
    <xf numFmtId="0" fontId="11" fillId="11" borderId="0" xfId="0" applyFont="1" applyFill="1" applyBorder="1">
      <alignment vertical="top"/>
    </xf>
    <xf numFmtId="165" fontId="11" fillId="11" borderId="0" xfId="0" applyNumberFormat="1" applyFont="1" applyFill="1" applyBorder="1">
      <alignment vertical="top"/>
    </xf>
    <xf numFmtId="165" fontId="11" fillId="11" borderId="0" xfId="8" applyNumberFormat="1" applyFont="1" applyFill="1" applyAlignment="1">
      <alignment horizontal="center" vertical="center"/>
    </xf>
    <xf numFmtId="1" fontId="10" fillId="11" borderId="4" xfId="8" applyNumberFormat="1" applyFont="1" applyFill="1" applyBorder="1" applyAlignment="1">
      <alignment horizontal="center"/>
    </xf>
    <xf numFmtId="164" fontId="11" fillId="11" borderId="5" xfId="8" applyNumberFormat="1" applyFont="1" applyFill="1" applyBorder="1">
      <alignment vertical="top"/>
    </xf>
    <xf numFmtId="1" fontId="11" fillId="11" borderId="0" xfId="8" applyNumberFormat="1" applyFont="1" applyFill="1" applyBorder="1" applyAlignment="1">
      <alignment horizontal="center"/>
    </xf>
    <xf numFmtId="164" fontId="11" fillId="11" borderId="10" xfId="8" applyNumberFormat="1" applyFont="1" applyFill="1" applyBorder="1">
      <alignment vertical="top"/>
    </xf>
    <xf numFmtId="1" fontId="11" fillId="11" borderId="7" xfId="8" applyNumberFormat="1" applyFont="1" applyFill="1" applyBorder="1" applyAlignment="1">
      <alignment horizontal="center"/>
    </xf>
    <xf numFmtId="164" fontId="11" fillId="11" borderId="8" xfId="8" applyNumberFormat="1" applyFont="1" applyFill="1" applyBorder="1">
      <alignment vertical="top"/>
    </xf>
    <xf numFmtId="1" fontId="11" fillId="11" borderId="0" xfId="8" applyNumberFormat="1" applyFont="1" applyFill="1" applyAlignment="1">
      <alignment horizontal="center" vertical="center"/>
    </xf>
    <xf numFmtId="164" fontId="11" fillId="11" borderId="0" xfId="8" applyNumberFormat="1" applyFont="1" applyFill="1" applyAlignment="1"/>
    <xf numFmtId="1" fontId="11" fillId="11" borderId="0" xfId="0" applyNumberFormat="1" applyFont="1" applyFill="1" applyAlignment="1">
      <alignment horizontal="center" vertical="center"/>
    </xf>
    <xf numFmtId="164" fontId="11" fillId="11" borderId="0" xfId="0" applyNumberFormat="1" applyFont="1" applyFill="1" applyAlignment="1"/>
    <xf numFmtId="0" fontId="11" fillId="11" borderId="0" xfId="0" applyFont="1" applyFill="1" applyBorder="1" applyAlignment="1"/>
    <xf numFmtId="0" fontId="11" fillId="11" borderId="0" xfId="0" applyFont="1" applyFill="1" applyAlignment="1"/>
    <xf numFmtId="10" fontId="11" fillId="11" borderId="0" xfId="0" applyNumberFormat="1" applyFont="1" applyFill="1" applyAlignment="1">
      <alignment horizontal="center" vertical="center"/>
    </xf>
    <xf numFmtId="0" fontId="17" fillId="11" borderId="0" xfId="0" applyFont="1" applyFill="1" applyAlignment="1">
      <alignment horizontal="right"/>
    </xf>
    <xf numFmtId="0" fontId="11" fillId="11" borderId="15" xfId="0" applyFont="1" applyFill="1" applyBorder="1" applyAlignment="1"/>
    <xf numFmtId="0" fontId="21" fillId="11" borderId="0" xfId="0" applyFont="1" applyFill="1" applyAlignment="1">
      <alignment horizontal="center" vertical="center"/>
    </xf>
    <xf numFmtId="0" fontId="10" fillId="11" borderId="0" xfId="8" applyFont="1" applyFill="1" applyAlignment="1"/>
    <xf numFmtId="0" fontId="22" fillId="11" borderId="0" xfId="0" applyFont="1" applyFill="1" applyBorder="1" applyAlignment="1">
      <alignment horizontal="center"/>
    </xf>
    <xf numFmtId="0" fontId="10" fillId="11" borderId="0" xfId="8" applyFont="1" applyFill="1" applyBorder="1">
      <alignment vertical="top"/>
    </xf>
    <xf numFmtId="0" fontId="10" fillId="11" borderId="0" xfId="0" applyFont="1" applyFill="1" applyBorder="1">
      <alignment vertical="top"/>
    </xf>
    <xf numFmtId="165" fontId="10" fillId="11" borderId="0" xfId="0" applyNumberFormat="1" applyFont="1" applyFill="1" applyBorder="1">
      <alignment vertical="top"/>
    </xf>
    <xf numFmtId="165" fontId="10" fillId="11" borderId="0" xfId="8" applyNumberFormat="1" applyFont="1" applyFill="1" applyAlignment="1">
      <alignment horizontal="center" vertical="center"/>
    </xf>
    <xf numFmtId="165" fontId="22" fillId="11" borderId="0" xfId="8" applyNumberFormat="1" applyFont="1" applyFill="1" applyAlignment="1"/>
    <xf numFmtId="164" fontId="10" fillId="11" borderId="5" xfId="8" applyNumberFormat="1" applyFont="1" applyFill="1" applyBorder="1">
      <alignment vertical="top"/>
    </xf>
    <xf numFmtId="1" fontId="10" fillId="11" borderId="0" xfId="8" applyNumberFormat="1" applyFont="1" applyFill="1" applyBorder="1" applyAlignment="1">
      <alignment horizontal="center"/>
    </xf>
    <xf numFmtId="164" fontId="10" fillId="11" borderId="10" xfId="8" applyNumberFormat="1" applyFont="1" applyFill="1" applyBorder="1">
      <alignment vertical="top"/>
    </xf>
    <xf numFmtId="1" fontId="10" fillId="11" borderId="7" xfId="8" applyNumberFormat="1" applyFont="1" applyFill="1" applyBorder="1" applyAlignment="1">
      <alignment horizontal="center"/>
    </xf>
    <xf numFmtId="164" fontId="10" fillId="11" borderId="8" xfId="8" applyNumberFormat="1" applyFont="1" applyFill="1" applyBorder="1">
      <alignment vertical="top"/>
    </xf>
    <xf numFmtId="10" fontId="10" fillId="11" borderId="0" xfId="8" applyNumberFormat="1" applyFont="1" applyFill="1" applyBorder="1" applyAlignment="1">
      <alignment horizontal="center" vertical="center"/>
    </xf>
    <xf numFmtId="164" fontId="10" fillId="11" borderId="0" xfId="8" applyNumberFormat="1" applyFont="1" applyFill="1" applyBorder="1" applyAlignment="1"/>
    <xf numFmtId="1" fontId="10" fillId="11" borderId="0" xfId="8" applyNumberFormat="1" applyFont="1" applyFill="1" applyAlignment="1">
      <alignment horizontal="center" vertical="center"/>
    </xf>
    <xf numFmtId="164" fontId="10" fillId="11" borderId="0" xfId="8" applyNumberFormat="1" applyFont="1" applyFill="1" applyAlignment="1"/>
    <xf numFmtId="1" fontId="10" fillId="11" borderId="0" xfId="0" applyNumberFormat="1" applyFont="1" applyFill="1" applyAlignment="1">
      <alignment horizontal="center" vertical="center"/>
    </xf>
    <xf numFmtId="164" fontId="10" fillId="11" borderId="0" xfId="0" applyNumberFormat="1" applyFont="1" applyFill="1" applyAlignment="1"/>
    <xf numFmtId="0" fontId="10" fillId="11" borderId="0" xfId="0" applyFont="1" applyFill="1" applyBorder="1" applyAlignment="1"/>
    <xf numFmtId="0" fontId="10" fillId="11" borderId="0" xfId="0" applyFont="1" applyFill="1" applyAlignment="1"/>
    <xf numFmtId="10" fontId="10" fillId="11" borderId="0" xfId="0" applyNumberFormat="1" applyFont="1" applyFill="1" applyAlignment="1">
      <alignment horizontal="center" vertical="center"/>
    </xf>
    <xf numFmtId="0" fontId="23" fillId="11" borderId="0" xfId="0" applyFont="1" applyFill="1" applyAlignment="1">
      <alignment horizontal="right"/>
    </xf>
    <xf numFmtId="0" fontId="10" fillId="11" borderId="15" xfId="0" applyFont="1" applyFill="1" applyBorder="1" applyAlignment="1"/>
    <xf numFmtId="10" fontId="10" fillId="11" borderId="16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0" xfId="0" applyFont="1" applyFill="1" applyBorder="1" applyAlignment="1"/>
    <xf numFmtId="164" fontId="11" fillId="5" borderId="0" xfId="0" applyNumberFormat="1" applyFont="1" applyFill="1" applyBorder="1" applyAlignment="1"/>
    <xf numFmtId="0" fontId="11" fillId="10" borderId="11" xfId="8" applyFont="1" applyFill="1" applyBorder="1">
      <alignment vertical="top"/>
    </xf>
    <xf numFmtId="164" fontId="10" fillId="4" borderId="0" xfId="8" applyNumberFormat="1" applyFont="1" applyFill="1" applyBorder="1" applyAlignment="1"/>
    <xf numFmtId="0" fontId="12" fillId="11" borderId="0" xfId="0" applyFont="1" applyFill="1" applyBorder="1" applyAlignment="1">
      <alignment horizontal="center"/>
    </xf>
    <xf numFmtId="165" fontId="12" fillId="11" borderId="0" xfId="8" applyNumberFormat="1" applyFont="1" applyFill="1" applyAlignment="1"/>
    <xf numFmtId="1" fontId="11" fillId="11" borderId="4" xfId="8" applyNumberFormat="1" applyFont="1" applyFill="1" applyBorder="1" applyAlignment="1">
      <alignment horizontal="center"/>
    </xf>
    <xf numFmtId="10" fontId="11" fillId="11" borderId="0" xfId="8" applyNumberFormat="1" applyFont="1" applyFill="1" applyBorder="1" applyAlignment="1">
      <alignment horizontal="center" vertical="center"/>
    </xf>
    <xf numFmtId="164" fontId="11" fillId="11" borderId="0" xfId="8" applyNumberFormat="1" applyFont="1" applyFill="1" applyBorder="1" applyAlignment="1"/>
    <xf numFmtId="10" fontId="11" fillId="11" borderId="16" xfId="0" applyNumberFormat="1" applyFont="1" applyFill="1" applyBorder="1" applyAlignment="1">
      <alignment horizontal="right" vertical="center"/>
    </xf>
    <xf numFmtId="0" fontId="11" fillId="11" borderId="0" xfId="0" applyFont="1" applyFill="1" applyAlignment="1">
      <alignment horizontal="center" vertical="center"/>
    </xf>
    <xf numFmtId="0" fontId="11" fillId="0" borderId="11" xfId="0" applyFont="1" applyBorder="1" applyAlignment="1">
      <alignment horizontal="center"/>
    </xf>
    <xf numFmtId="164" fontId="11" fillId="4" borderId="0" xfId="0" applyNumberFormat="1" applyFont="1" applyFill="1">
      <alignment vertical="top"/>
    </xf>
    <xf numFmtId="0" fontId="11" fillId="10" borderId="0" xfId="8" applyFont="1" applyFill="1" applyBorder="1">
      <alignment vertical="top"/>
    </xf>
    <xf numFmtId="14" fontId="11" fillId="10" borderId="6" xfId="11" applyNumberFormat="1" applyFont="1" applyFill="1" applyBorder="1" applyAlignment="1">
      <alignment horizontal="center" vertical="center"/>
    </xf>
    <xf numFmtId="1" fontId="10" fillId="5" borderId="0" xfId="8" applyNumberFormat="1" applyFont="1" applyFill="1" applyBorder="1" applyAlignment="1">
      <alignment horizontal="center" vertical="center"/>
    </xf>
    <xf numFmtId="1" fontId="11" fillId="5" borderId="0" xfId="0" applyNumberFormat="1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/>
    <xf numFmtId="164" fontId="11" fillId="4" borderId="7" xfId="0" applyNumberFormat="1" applyFont="1" applyFill="1" applyBorder="1" applyAlignment="1">
      <alignment vertical="center"/>
    </xf>
    <xf numFmtId="0" fontId="11" fillId="4" borderId="0" xfId="8" applyFont="1" applyFill="1" applyAlignment="1"/>
    <xf numFmtId="0" fontId="10" fillId="4" borderId="11" xfId="8" applyFont="1" applyFill="1" applyBorder="1" applyAlignment="1">
      <alignment horizontal="center" vertical="center"/>
    </xf>
    <xf numFmtId="0" fontId="10" fillId="4" borderId="0" xfId="8" applyFont="1" applyFill="1" applyAlignment="1"/>
    <xf numFmtId="0" fontId="11" fillId="10" borderId="0" xfId="8" applyFont="1" applyFill="1">
      <alignment vertical="top"/>
    </xf>
    <xf numFmtId="164" fontId="11" fillId="10" borderId="0" xfId="8" applyNumberFormat="1" applyFont="1" applyFill="1">
      <alignment vertical="top"/>
    </xf>
    <xf numFmtId="1" fontId="11" fillId="10" borderId="0" xfId="0" applyNumberFormat="1" applyFont="1" applyFill="1" applyAlignment="1">
      <alignment horizontal="center"/>
    </xf>
    <xf numFmtId="0" fontId="11" fillId="10" borderId="7" xfId="8" applyFont="1" applyFill="1" applyBorder="1">
      <alignment vertical="top"/>
    </xf>
    <xf numFmtId="0" fontId="11" fillId="4" borderId="0" xfId="8" applyFont="1" applyFill="1">
      <alignment vertical="top"/>
    </xf>
  </cellXfs>
  <cellStyles count="16">
    <cellStyle name="Currency 2" xfId="13" xr:uid="{00000000-0005-0000-0000-000000000000}"/>
    <cellStyle name="Normal" xfId="0" builtinId="0"/>
    <cellStyle name="Normal 2" xfId="1" xr:uid="{00000000-0005-0000-0000-000002000000}"/>
    <cellStyle name="Normal 2 3" xfId="8" xr:uid="{00000000-0005-0000-0000-000003000000}"/>
    <cellStyle name="Normal 3" xfId="6" xr:uid="{00000000-0005-0000-0000-000004000000}"/>
    <cellStyle name="Normal 3 2" xfId="12" xr:uid="{00000000-0005-0000-0000-000005000000}"/>
    <cellStyle name="Normal 3 2 2 2" xfId="7" xr:uid="{00000000-0005-0000-0000-000006000000}"/>
    <cellStyle name="Normal 5" xfId="2" xr:uid="{00000000-0005-0000-0000-000007000000}"/>
    <cellStyle name="Normal 5 2" xfId="10" xr:uid="{00000000-0005-0000-0000-000008000000}"/>
    <cellStyle name="Normal_4329 2" xfId="11" xr:uid="{00000000-0005-0000-0000-000009000000}"/>
    <cellStyle name="Normal1" xfId="3" xr:uid="{00000000-0005-0000-0000-00000B000000}"/>
    <cellStyle name="Percent" xfId="4" builtinId="5"/>
    <cellStyle name="Percent 2" xfId="5" xr:uid="{00000000-0005-0000-0000-00000D000000}"/>
    <cellStyle name="Percent 2 2" xfId="9" xr:uid="{00000000-0005-0000-0000-00000E000000}"/>
    <cellStyle name="Percent 3" xfId="14" xr:uid="{00000000-0005-0000-0000-00000F000000}"/>
    <cellStyle name="Percent 3 2" xfId="15" xr:uid="{00000000-0005-0000-0000-000010000000}"/>
  </cellStyles>
  <dxfs count="1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jpe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jpeg"/><Relationship Id="rId2" Type="http://schemas.openxmlformats.org/officeDocument/2006/relationships/image" Target="../media/image52.jpeg"/><Relationship Id="rId1" Type="http://schemas.openxmlformats.org/officeDocument/2006/relationships/image" Target="../media/image51.png"/><Relationship Id="rId5" Type="http://schemas.openxmlformats.org/officeDocument/2006/relationships/image" Target="../media/image55.png"/><Relationship Id="rId4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jpeg"/><Relationship Id="rId2" Type="http://schemas.openxmlformats.org/officeDocument/2006/relationships/image" Target="../media/image57.jpeg"/><Relationship Id="rId1" Type="http://schemas.openxmlformats.org/officeDocument/2006/relationships/image" Target="../media/image56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e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eg"/><Relationship Id="rId2" Type="http://schemas.openxmlformats.org/officeDocument/2006/relationships/image" Target="../media/image32.jpeg"/><Relationship Id="rId1" Type="http://schemas.openxmlformats.org/officeDocument/2006/relationships/image" Target="../media/image31.jpe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jpeg"/><Relationship Id="rId2" Type="http://schemas.openxmlformats.org/officeDocument/2006/relationships/image" Target="../media/image37.jpeg"/><Relationship Id="rId1" Type="http://schemas.openxmlformats.org/officeDocument/2006/relationships/image" Target="../media/image36.jpe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jpeg"/><Relationship Id="rId2" Type="http://schemas.openxmlformats.org/officeDocument/2006/relationships/image" Target="../media/image42.jpeg"/><Relationship Id="rId1" Type="http://schemas.openxmlformats.org/officeDocument/2006/relationships/image" Target="../media/image41.jpe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124870</xdr:colOff>
      <xdr:row>0</xdr:row>
      <xdr:rowOff>34925</xdr:rowOff>
    </xdr:from>
    <xdr:to>
      <xdr:col>11</xdr:col>
      <xdr:colOff>74612</xdr:colOff>
      <xdr:row>9</xdr:row>
      <xdr:rowOff>73356</xdr:rowOff>
    </xdr:to>
    <xdr:pic>
      <xdr:nvPicPr>
        <xdr:cNvPr id="4" name="Picture 3" descr="Red roses, pink lilies and pink alstroemeria and glass vase">
          <a:extLst>
            <a:ext uri="{FF2B5EF4-FFF2-40B4-BE49-F238E27FC236}">
              <a16:creationId xmlns:a16="http://schemas.microsoft.com/office/drawing/2014/main" id="{F3D758C6-F03C-4969-93E1-D207B9A31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0683" y="34925"/>
          <a:ext cx="1280067" cy="154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147638</xdr:colOff>
      <xdr:row>9</xdr:row>
      <xdr:rowOff>131799</xdr:rowOff>
    </xdr:from>
    <xdr:to>
      <xdr:col>11</xdr:col>
      <xdr:colOff>169862</xdr:colOff>
      <xdr:row>19</xdr:row>
      <xdr:rowOff>73152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717A51-23FA-40B7-BD57-4AA0CFA7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83451" y="1639924"/>
          <a:ext cx="1352549" cy="1612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166806</xdr:colOff>
      <xdr:row>20</xdr:row>
      <xdr:rowOff>11114</xdr:rowOff>
    </xdr:from>
    <xdr:to>
      <xdr:col>11</xdr:col>
      <xdr:colOff>166688</xdr:colOff>
      <xdr:row>29</xdr:row>
      <xdr:rowOff>110227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86F010-8C2A-4021-956C-57B4B2069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302619" y="3360739"/>
          <a:ext cx="1333382" cy="1596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155575</xdr:colOff>
      <xdr:row>0</xdr:row>
      <xdr:rowOff>0</xdr:rowOff>
    </xdr:from>
    <xdr:to>
      <xdr:col>13</xdr:col>
      <xdr:colOff>460630</xdr:colOff>
      <xdr:row>7</xdr:row>
      <xdr:rowOff>131939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B27585-BBD0-4827-82BD-F466F64C0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4888" y="0"/>
          <a:ext cx="1829055" cy="1306689"/>
        </a:xfrm>
        <a:prstGeom prst="rect">
          <a:avLst/>
        </a:prstGeom>
      </xdr:spPr>
    </xdr:pic>
    <xdr:clientData/>
  </xdr:twoCellAnchor>
  <xdr:twoCellAnchor editAs="oneCell">
    <xdr:from>
      <xdr:col>11</xdr:col>
      <xdr:colOff>233362</xdr:colOff>
      <xdr:row>8</xdr:row>
      <xdr:rowOff>114300</xdr:rowOff>
    </xdr:from>
    <xdr:to>
      <xdr:col>18</xdr:col>
      <xdr:colOff>611983</xdr:colOff>
      <xdr:row>13</xdr:row>
      <xdr:rowOff>77896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8353A-3CB5-44A8-BE37-CA0B17281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675" y="1455738"/>
          <a:ext cx="5712621" cy="7970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54094</xdr:colOff>
      <xdr:row>0</xdr:row>
      <xdr:rowOff>38101</xdr:rowOff>
    </xdr:from>
    <xdr:to>
      <xdr:col>11</xdr:col>
      <xdr:colOff>72904</xdr:colOff>
      <xdr:row>9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3F66F-197B-4995-8F4A-05A1D849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10544" y="38101"/>
          <a:ext cx="1349135" cy="159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52753</xdr:colOff>
      <xdr:row>10</xdr:row>
      <xdr:rowOff>41276</xdr:rowOff>
    </xdr:from>
    <xdr:to>
      <xdr:col>11</xdr:col>
      <xdr:colOff>19050</xdr:colOff>
      <xdr:row>19</xdr:row>
      <xdr:rowOff>111199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8D8D9-2C98-44BC-AFAF-025154791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9203" y="1698626"/>
          <a:ext cx="1306147" cy="1562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54636</xdr:colOff>
      <xdr:row>20</xdr:row>
      <xdr:rowOff>6351</xdr:rowOff>
    </xdr:from>
    <xdr:to>
      <xdr:col>11</xdr:col>
      <xdr:colOff>53610</xdr:colOff>
      <xdr:row>29</xdr:row>
      <xdr:rowOff>111125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B01D828-05A1-4289-AF7B-BCADD1FD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11086" y="3321051"/>
          <a:ext cx="1338824" cy="1581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384175</xdr:colOff>
      <xdr:row>9</xdr:row>
      <xdr:rowOff>76200</xdr:rowOff>
    </xdr:from>
    <xdr:to>
      <xdr:col>18</xdr:col>
      <xdr:colOff>740569</xdr:colOff>
      <xdr:row>14</xdr:row>
      <xdr:rowOff>54084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AC7DC4-FBB5-4A50-9E8A-4D39FB59F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0475" y="1568450"/>
          <a:ext cx="5690394" cy="803384"/>
        </a:xfrm>
        <a:prstGeom prst="rect">
          <a:avLst/>
        </a:prstGeom>
      </xdr:spPr>
    </xdr:pic>
    <xdr:clientData/>
  </xdr:twoCellAnchor>
  <xdr:twoCellAnchor editAs="oneCell">
    <xdr:from>
      <xdr:col>11</xdr:col>
      <xdr:colOff>673100</xdr:colOff>
      <xdr:row>0</xdr:row>
      <xdr:rowOff>120650</xdr:rowOff>
    </xdr:from>
    <xdr:to>
      <xdr:col>14</xdr:col>
      <xdr:colOff>263786</xdr:colOff>
      <xdr:row>8</xdr:row>
      <xdr:rowOff>54148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758D82-EEED-47E5-B649-E1E226803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69400" y="120650"/>
          <a:ext cx="1870336" cy="125747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76319</xdr:colOff>
      <xdr:row>0</xdr:row>
      <xdr:rowOff>53975</xdr:rowOff>
    </xdr:from>
    <xdr:to>
      <xdr:col>10</xdr:col>
      <xdr:colOff>663576</xdr:colOff>
      <xdr:row>9</xdr:row>
      <xdr:rowOff>1014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956F4-C57F-4931-9C67-B2C1D06C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2769" y="53975"/>
          <a:ext cx="1209557" cy="1439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99117</xdr:colOff>
      <xdr:row>9</xdr:row>
      <xdr:rowOff>88936</xdr:rowOff>
    </xdr:from>
    <xdr:to>
      <xdr:col>10</xdr:col>
      <xdr:colOff>681424</xdr:colOff>
      <xdr:row>18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4DEE1-8C4A-4514-B51B-C7D752527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55567" y="1581186"/>
          <a:ext cx="1201432" cy="142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80036</xdr:colOff>
      <xdr:row>19</xdr:row>
      <xdr:rowOff>31752</xdr:rowOff>
    </xdr:from>
    <xdr:to>
      <xdr:col>10</xdr:col>
      <xdr:colOff>663575</xdr:colOff>
      <xdr:row>27</xdr:row>
      <xdr:rowOff>156071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535AE6-AE67-425C-A34F-FBDD8BD2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6486" y="3181352"/>
          <a:ext cx="1205839" cy="1445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158750</xdr:colOff>
      <xdr:row>0</xdr:row>
      <xdr:rowOff>6350</xdr:rowOff>
    </xdr:from>
    <xdr:to>
      <xdr:col>13</xdr:col>
      <xdr:colOff>632103</xdr:colOff>
      <xdr:row>8</xdr:row>
      <xdr:rowOff>35110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609D27-8412-4BDA-9FA8-E213EC530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5050" y="6350"/>
          <a:ext cx="1997353" cy="1346385"/>
        </a:xfrm>
        <a:prstGeom prst="rect">
          <a:avLst/>
        </a:prstGeom>
      </xdr:spPr>
    </xdr:pic>
    <xdr:clientData/>
  </xdr:twoCellAnchor>
  <xdr:twoCellAnchor editAs="oneCell">
    <xdr:from>
      <xdr:col>11</xdr:col>
      <xdr:colOff>44450</xdr:colOff>
      <xdr:row>9</xdr:row>
      <xdr:rowOff>63500</xdr:rowOff>
    </xdr:from>
    <xdr:to>
      <xdr:col>18</xdr:col>
      <xdr:colOff>435773</xdr:colOff>
      <xdr:row>14</xdr:row>
      <xdr:rowOff>92191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C7D93E-AA57-4AAC-904D-A5C5E40B2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0750" y="1555750"/>
          <a:ext cx="5718973" cy="844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73143</xdr:colOff>
      <xdr:row>0</xdr:row>
      <xdr:rowOff>53975</xdr:rowOff>
    </xdr:from>
    <xdr:to>
      <xdr:col>10</xdr:col>
      <xdr:colOff>663575</xdr:colOff>
      <xdr:row>9</xdr:row>
      <xdr:rowOff>13666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81BE08-E6F9-4878-A142-C6BF1D5E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9593" y="53975"/>
          <a:ext cx="1209557" cy="1445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67366</xdr:colOff>
      <xdr:row>9</xdr:row>
      <xdr:rowOff>60361</xdr:rowOff>
    </xdr:from>
    <xdr:to>
      <xdr:col>10</xdr:col>
      <xdr:colOff>679450</xdr:colOff>
      <xdr:row>18</xdr:row>
      <xdr:rowOff>34718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2CFB60-32C0-41E8-A0C2-EA93C1667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3816" y="1552611"/>
          <a:ext cx="1228034" cy="146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67337</xdr:colOff>
      <xdr:row>18</xdr:row>
      <xdr:rowOff>79377</xdr:rowOff>
    </xdr:from>
    <xdr:to>
      <xdr:col>10</xdr:col>
      <xdr:colOff>670395</xdr:colOff>
      <xdr:row>27</xdr:row>
      <xdr:rowOff>53976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A1FDC1-C097-4425-8154-88ED87A59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3787" y="3063877"/>
          <a:ext cx="1225358" cy="1457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79375</xdr:colOff>
      <xdr:row>0</xdr:row>
      <xdr:rowOff>76200</xdr:rowOff>
    </xdr:from>
    <xdr:to>
      <xdr:col>12</xdr:col>
      <xdr:colOff>708218</xdr:colOff>
      <xdr:row>8</xdr:row>
      <xdr:rowOff>92258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4D9033-38F9-4057-BBBB-262209F3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5675" y="76200"/>
          <a:ext cx="1390843" cy="134320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9</xdr:row>
      <xdr:rowOff>136525</xdr:rowOff>
    </xdr:from>
    <xdr:to>
      <xdr:col>18</xdr:col>
      <xdr:colOff>340509</xdr:colOff>
      <xdr:row>14</xdr:row>
      <xdr:rowOff>73129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10FE490-63CE-465A-9494-FCA7EB27B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3925" y="1628775"/>
          <a:ext cx="5626884" cy="755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95368</xdr:colOff>
      <xdr:row>0</xdr:row>
      <xdr:rowOff>38100</xdr:rowOff>
    </xdr:from>
    <xdr:to>
      <xdr:col>11</xdr:col>
      <xdr:colOff>247650</xdr:colOff>
      <xdr:row>10</xdr:row>
      <xdr:rowOff>148397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3603D-6977-4F26-A855-82FAFDE0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51818" y="38100"/>
          <a:ext cx="1492132" cy="1761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92767</xdr:colOff>
      <xdr:row>11</xdr:row>
      <xdr:rowOff>73061</xdr:rowOff>
    </xdr:from>
    <xdr:to>
      <xdr:col>11</xdr:col>
      <xdr:colOff>266701</xdr:colOff>
      <xdr:row>22</xdr:row>
      <xdr:rowOff>55070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B1C6E-4475-4B06-BE0E-C8980FD39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9217" y="1895511"/>
          <a:ext cx="1513784" cy="1804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111786</xdr:colOff>
      <xdr:row>22</xdr:row>
      <xdr:rowOff>133352</xdr:rowOff>
    </xdr:from>
    <xdr:to>
      <xdr:col>11</xdr:col>
      <xdr:colOff>225425</xdr:colOff>
      <xdr:row>33</xdr:row>
      <xdr:rowOff>40090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AA9872-189C-450A-AB4F-D3AFCC09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68236" y="3778252"/>
          <a:ext cx="1450314" cy="1722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361950</xdr:colOff>
      <xdr:row>0</xdr:row>
      <xdr:rowOff>76200</xdr:rowOff>
    </xdr:from>
    <xdr:to>
      <xdr:col>13</xdr:col>
      <xdr:colOff>647953</xdr:colOff>
      <xdr:row>9</xdr:row>
      <xdr:rowOff>16070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087140-F73D-4448-84CD-641B9FD80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8250" y="76200"/>
          <a:ext cx="1810003" cy="1422595"/>
        </a:xfrm>
        <a:prstGeom prst="rect">
          <a:avLst/>
        </a:prstGeom>
      </xdr:spPr>
    </xdr:pic>
    <xdr:clientData/>
  </xdr:twoCellAnchor>
  <xdr:twoCellAnchor editAs="oneCell">
    <xdr:from>
      <xdr:col>11</xdr:col>
      <xdr:colOff>298450</xdr:colOff>
      <xdr:row>10</xdr:row>
      <xdr:rowOff>6350</xdr:rowOff>
    </xdr:from>
    <xdr:to>
      <xdr:col>18</xdr:col>
      <xdr:colOff>664370</xdr:colOff>
      <xdr:row>14</xdr:row>
      <xdr:rowOff>136633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701DFA-757C-4AF2-91CF-714D196AD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94750" y="1663700"/>
          <a:ext cx="5696745" cy="7906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66794</xdr:colOff>
      <xdr:row>0</xdr:row>
      <xdr:rowOff>47625</xdr:rowOff>
    </xdr:from>
    <xdr:to>
      <xdr:col>11</xdr:col>
      <xdr:colOff>97585</xdr:colOff>
      <xdr:row>10</xdr:row>
      <xdr:rowOff>1587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DB4EA0-11BE-4C79-A8C8-A504A8667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2607" y="47625"/>
          <a:ext cx="1364291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63501</xdr:colOff>
      <xdr:row>10</xdr:row>
      <xdr:rowOff>38136</xdr:rowOff>
    </xdr:from>
    <xdr:to>
      <xdr:col>11</xdr:col>
      <xdr:colOff>74612</xdr:colOff>
      <xdr:row>19</xdr:row>
      <xdr:rowOff>147750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628654-F538-4739-85F4-1C51C2353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9314" y="1712949"/>
          <a:ext cx="1341436" cy="1611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67337</xdr:colOff>
      <xdr:row>20</xdr:row>
      <xdr:rowOff>38101</xdr:rowOff>
    </xdr:from>
    <xdr:to>
      <xdr:col>11</xdr:col>
      <xdr:colOff>33339</xdr:colOff>
      <xdr:row>29</xdr:row>
      <xdr:rowOff>92169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5F4DB0-724A-48C4-B7AF-DEC98BB46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3150" y="3387726"/>
          <a:ext cx="1293152" cy="1551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282575</xdr:colOff>
      <xdr:row>0</xdr:row>
      <xdr:rowOff>65088</xdr:rowOff>
    </xdr:from>
    <xdr:to>
      <xdr:col>14</xdr:col>
      <xdr:colOff>606788</xdr:colOff>
      <xdr:row>11</xdr:row>
      <xdr:rowOff>90742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36F4AC-0908-42D6-8509-1A439A7E5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51888" y="65088"/>
          <a:ext cx="2607038" cy="1867154"/>
        </a:xfrm>
        <a:prstGeom prst="rect">
          <a:avLst/>
        </a:prstGeom>
      </xdr:spPr>
    </xdr:pic>
    <xdr:clientData/>
  </xdr:twoCellAnchor>
  <xdr:twoCellAnchor editAs="oneCell">
    <xdr:from>
      <xdr:col>11</xdr:col>
      <xdr:colOff>136525</xdr:colOff>
      <xdr:row>13</xdr:row>
      <xdr:rowOff>17463</xdr:rowOff>
    </xdr:from>
    <xdr:to>
      <xdr:col>18</xdr:col>
      <xdr:colOff>550077</xdr:colOff>
      <xdr:row>18</xdr:row>
      <xdr:rowOff>1700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782E6F-C7F1-4068-8A4A-C53CF362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5838" y="2192338"/>
          <a:ext cx="5741202" cy="822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85844</xdr:colOff>
      <xdr:row>0</xdr:row>
      <xdr:rowOff>47625</xdr:rowOff>
    </xdr:from>
    <xdr:to>
      <xdr:col>11</xdr:col>
      <xdr:colOff>136526</xdr:colOff>
      <xdr:row>10</xdr:row>
      <xdr:rowOff>58880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DB71F8-3F86-40CD-BF92-3F7D912D9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2294" y="47625"/>
          <a:ext cx="1390532" cy="166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99116</xdr:colOff>
      <xdr:row>10</xdr:row>
      <xdr:rowOff>127036</xdr:rowOff>
    </xdr:from>
    <xdr:to>
      <xdr:col>11</xdr:col>
      <xdr:colOff>34819</xdr:colOff>
      <xdr:row>19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A93AB2-5821-478B-9B1E-5B471835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55566" y="1784386"/>
          <a:ext cx="1269203" cy="1498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99086</xdr:colOff>
      <xdr:row>20</xdr:row>
      <xdr:rowOff>76201</xdr:rowOff>
    </xdr:from>
    <xdr:to>
      <xdr:col>11</xdr:col>
      <xdr:colOff>19575</xdr:colOff>
      <xdr:row>29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171F5A0-9AE7-4614-B77B-848E53379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55536" y="3390901"/>
          <a:ext cx="1260339" cy="1504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0</xdr:row>
      <xdr:rowOff>0</xdr:rowOff>
    </xdr:from>
    <xdr:to>
      <xdr:col>14</xdr:col>
      <xdr:colOff>130485</xdr:colOff>
      <xdr:row>12</xdr:row>
      <xdr:rowOff>111412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DA415D-9E29-4DAA-A23D-7C28F47EC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86800" y="0"/>
          <a:ext cx="2225985" cy="209896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66676</xdr:colOff>
      <xdr:row>13</xdr:row>
      <xdr:rowOff>15875</xdr:rowOff>
    </xdr:from>
    <xdr:to>
      <xdr:col>16</xdr:col>
      <xdr:colOff>393701</xdr:colOff>
      <xdr:row>16</xdr:row>
      <xdr:rowOff>99024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3DF97A-FABD-4A85-9E54-BBD47C1D0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62976" y="2168525"/>
          <a:ext cx="4137025" cy="5847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85843</xdr:colOff>
      <xdr:row>0</xdr:row>
      <xdr:rowOff>53975</xdr:rowOff>
    </xdr:from>
    <xdr:to>
      <xdr:col>11</xdr:col>
      <xdr:colOff>92075</xdr:colOff>
      <xdr:row>9</xdr:row>
      <xdr:rowOff>151176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DDE9E9-3FC0-440F-AF42-8455D1D4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2293" y="53975"/>
          <a:ext cx="1336557" cy="1589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111816</xdr:colOff>
      <xdr:row>10</xdr:row>
      <xdr:rowOff>95287</xdr:rowOff>
    </xdr:from>
    <xdr:to>
      <xdr:col>11</xdr:col>
      <xdr:colOff>35449</xdr:colOff>
      <xdr:row>19</xdr:row>
      <xdr:rowOff>111126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6B26ED-60F2-490D-89AC-C74E1B491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68266" y="1752637"/>
          <a:ext cx="1260308" cy="1508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130836</xdr:colOff>
      <xdr:row>20</xdr:row>
      <xdr:rowOff>34926</xdr:rowOff>
    </xdr:from>
    <xdr:to>
      <xdr:col>11</xdr:col>
      <xdr:colOff>130610</xdr:colOff>
      <xdr:row>29</xdr:row>
      <xdr:rowOff>149225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01433C-8FCC-45D3-A92D-476631C3E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87286" y="3349626"/>
          <a:ext cx="1333274" cy="159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22225</xdr:colOff>
      <xdr:row>0</xdr:row>
      <xdr:rowOff>0</xdr:rowOff>
    </xdr:from>
    <xdr:to>
      <xdr:col>13</xdr:col>
      <xdr:colOff>359034</xdr:colOff>
      <xdr:row>8</xdr:row>
      <xdr:rowOff>133551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8FA389-ED5D-4859-93C5-E55B0D3A4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8525" y="0"/>
          <a:ext cx="1854459" cy="1460701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127000</xdr:colOff>
      <xdr:row>9</xdr:row>
      <xdr:rowOff>127000</xdr:rowOff>
    </xdr:from>
    <xdr:to>
      <xdr:col>18</xdr:col>
      <xdr:colOff>454813</xdr:colOff>
      <xdr:row>14</xdr:row>
      <xdr:rowOff>73129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7BC8CB-5E04-474B-BFFE-3AB84C4DF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3300" y="1619250"/>
          <a:ext cx="5655463" cy="7716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85724</xdr:colOff>
      <xdr:row>0</xdr:row>
      <xdr:rowOff>44451</xdr:rowOff>
    </xdr:from>
    <xdr:to>
      <xdr:col>11</xdr:col>
      <xdr:colOff>156276</xdr:colOff>
      <xdr:row>10</xdr:row>
      <xdr:rowOff>78544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04EB3-5557-4701-B306-3D30F71AC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2174" y="44451"/>
          <a:ext cx="1410402" cy="1691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79376</xdr:colOff>
      <xdr:row>10</xdr:row>
      <xdr:rowOff>158787</xdr:rowOff>
    </xdr:from>
    <xdr:to>
      <xdr:col>11</xdr:col>
      <xdr:colOff>1</xdr:colOff>
      <xdr:row>20</xdr:row>
      <xdr:rowOff>2655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E42232-E672-4BA0-990F-FA70AD85B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5826" y="1816137"/>
          <a:ext cx="1257300" cy="1494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108613</xdr:colOff>
      <xdr:row>20</xdr:row>
      <xdr:rowOff>69851</xdr:rowOff>
    </xdr:from>
    <xdr:to>
      <xdr:col>11</xdr:col>
      <xdr:colOff>19051</xdr:colOff>
      <xdr:row>29</xdr:row>
      <xdr:rowOff>73762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925795-F562-4A15-8048-CE78B6B2A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65063" y="3384551"/>
          <a:ext cx="1250288" cy="1483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234950</xdr:colOff>
      <xdr:row>0</xdr:row>
      <xdr:rowOff>0</xdr:rowOff>
    </xdr:from>
    <xdr:to>
      <xdr:col>14</xdr:col>
      <xdr:colOff>22513</xdr:colOff>
      <xdr:row>9</xdr:row>
      <xdr:rowOff>16081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870003-ECDF-413E-B181-3E33C360F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1250" y="0"/>
          <a:ext cx="2073563" cy="1508331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9</xdr:row>
      <xdr:rowOff>161925</xdr:rowOff>
    </xdr:from>
    <xdr:to>
      <xdr:col>18</xdr:col>
      <xdr:colOff>496098</xdr:colOff>
      <xdr:row>14</xdr:row>
      <xdr:rowOff>111229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5C8B439-CCF5-483F-80D8-7899BB6E0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1654175"/>
          <a:ext cx="5725323" cy="7684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82550</xdr:colOff>
      <xdr:row>0</xdr:row>
      <xdr:rowOff>0</xdr:rowOff>
    </xdr:from>
    <xdr:to>
      <xdr:col>10</xdr:col>
      <xdr:colOff>703262</xdr:colOff>
      <xdr:row>8</xdr:row>
      <xdr:rowOff>148179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200CD-2CBB-4877-B239-7BFF21B8A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9000" y="0"/>
          <a:ext cx="1243012" cy="1468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80067</xdr:colOff>
      <xdr:row>9</xdr:row>
      <xdr:rowOff>47661</xdr:rowOff>
    </xdr:from>
    <xdr:to>
      <xdr:col>10</xdr:col>
      <xdr:colOff>685801</xdr:colOff>
      <xdr:row>18</xdr:row>
      <xdr:rowOff>21994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02A91-18B7-450C-ACA6-8D4DFCCC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6517" y="1539911"/>
          <a:ext cx="1228034" cy="1466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18</xdr:row>
      <xdr:rowOff>123309</xdr:rowOff>
    </xdr:from>
    <xdr:to>
      <xdr:col>10</xdr:col>
      <xdr:colOff>682595</xdr:colOff>
      <xdr:row>27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B44D50-B6FA-4401-A72E-2C0CDD2F1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61225" y="3107809"/>
          <a:ext cx="1190595" cy="1426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66675</xdr:colOff>
      <xdr:row>0</xdr:row>
      <xdr:rowOff>0</xdr:rowOff>
    </xdr:from>
    <xdr:to>
      <xdr:col>13</xdr:col>
      <xdr:colOff>416186</xdr:colOff>
      <xdr:row>9</xdr:row>
      <xdr:rowOff>136748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A7AEA1-8EE2-4125-B320-7C5028BEF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2975" y="0"/>
          <a:ext cx="1867161" cy="1625823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10</xdr:row>
      <xdr:rowOff>92075</xdr:rowOff>
    </xdr:from>
    <xdr:to>
      <xdr:col>18</xdr:col>
      <xdr:colOff>365912</xdr:colOff>
      <xdr:row>15</xdr:row>
      <xdr:rowOff>41381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8E3E1B5-D625-4585-93D5-1B3475BC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0" y="1749425"/>
          <a:ext cx="5661812" cy="7748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58737</xdr:colOff>
      <xdr:row>0</xdr:row>
      <xdr:rowOff>23814</xdr:rowOff>
    </xdr:from>
    <xdr:to>
      <xdr:col>11</xdr:col>
      <xdr:colOff>35314</xdr:colOff>
      <xdr:row>9</xdr:row>
      <xdr:rowOff>74614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166F7B-2A89-4A5C-9E0C-270E23DB1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4550" y="23814"/>
          <a:ext cx="1300552" cy="155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54664</xdr:colOff>
      <xdr:row>9</xdr:row>
      <xdr:rowOff>124535</xdr:rowOff>
    </xdr:from>
    <xdr:to>
      <xdr:col>11</xdr:col>
      <xdr:colOff>23812</xdr:colOff>
      <xdr:row>19</xdr:row>
      <xdr:rowOff>21084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6FD3D5-D444-42C2-83B1-D25B6C1D7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0477" y="1632660"/>
          <a:ext cx="1302648" cy="1571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68923</xdr:colOff>
      <xdr:row>19</xdr:row>
      <xdr:rowOff>77788</xdr:rowOff>
    </xdr:from>
    <xdr:to>
      <xdr:col>11</xdr:col>
      <xdr:colOff>93662</xdr:colOff>
      <xdr:row>29</xdr:row>
      <xdr:rowOff>34781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B56327-EB82-4F99-AFF2-5AE244407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4736" y="3260726"/>
          <a:ext cx="1351889" cy="1623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146050</xdr:colOff>
      <xdr:row>9</xdr:row>
      <xdr:rowOff>61913</xdr:rowOff>
    </xdr:from>
    <xdr:to>
      <xdr:col>18</xdr:col>
      <xdr:colOff>473863</xdr:colOff>
      <xdr:row>13</xdr:row>
      <xdr:rowOff>147739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F657A5-02D1-4EF2-B2E9-F41188795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15363" y="1570038"/>
          <a:ext cx="5655463" cy="743051"/>
        </a:xfrm>
        <a:prstGeom prst="rect">
          <a:avLst/>
        </a:prstGeom>
      </xdr:spPr>
    </xdr:pic>
    <xdr:clientData/>
  </xdr:twoCellAnchor>
  <xdr:twoCellAnchor editAs="oneCell">
    <xdr:from>
      <xdr:col>11</xdr:col>
      <xdr:colOff>119063</xdr:colOff>
      <xdr:row>0</xdr:row>
      <xdr:rowOff>15876</xdr:rowOff>
    </xdr:from>
    <xdr:to>
      <xdr:col>13</xdr:col>
      <xdr:colOff>90697</xdr:colOff>
      <xdr:row>7</xdr:row>
      <xdr:rowOff>147815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88E84B-80A9-4739-8BD2-1E8D8B68F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8376" y="15876"/>
          <a:ext cx="1492459" cy="130668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73025</xdr:colOff>
      <xdr:row>0</xdr:row>
      <xdr:rowOff>37510</xdr:rowOff>
    </xdr:from>
    <xdr:to>
      <xdr:col>11</xdr:col>
      <xdr:colOff>39687</xdr:colOff>
      <xdr:row>9</xdr:row>
      <xdr:rowOff>112500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1F6FC-C2A9-41C8-A5A3-8934B63D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8838" y="37510"/>
          <a:ext cx="1300162" cy="157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72129</xdr:colOff>
      <xdr:row>10</xdr:row>
      <xdr:rowOff>19051</xdr:rowOff>
    </xdr:from>
    <xdr:to>
      <xdr:col>11</xdr:col>
      <xdr:colOff>33338</xdr:colOff>
      <xdr:row>19</xdr:row>
      <xdr:rowOff>73106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BBBC0C-CCF6-46D1-9532-FE593665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07942" y="1693864"/>
          <a:ext cx="1285184" cy="155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91352</xdr:colOff>
      <xdr:row>19</xdr:row>
      <xdr:rowOff>146049</xdr:rowOff>
    </xdr:from>
    <xdr:to>
      <xdr:col>11</xdr:col>
      <xdr:colOff>113292</xdr:colOff>
      <xdr:row>29</xdr:row>
      <xdr:rowOff>119062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30925A-0EC0-4FB2-A98D-21E8D77D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7165" y="3328987"/>
          <a:ext cx="1355440" cy="1639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93663</xdr:colOff>
      <xdr:row>0</xdr:row>
      <xdr:rowOff>0</xdr:rowOff>
    </xdr:from>
    <xdr:to>
      <xdr:col>13</xdr:col>
      <xdr:colOff>497157</xdr:colOff>
      <xdr:row>8</xdr:row>
      <xdr:rowOff>16057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6DD302-326F-4A6F-AD09-C373E48F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62976" y="0"/>
          <a:ext cx="1927494" cy="1357495"/>
        </a:xfrm>
        <a:prstGeom prst="rect">
          <a:avLst/>
        </a:prstGeom>
      </xdr:spPr>
    </xdr:pic>
    <xdr:clientData/>
  </xdr:twoCellAnchor>
  <xdr:twoCellAnchor editAs="oneCell">
    <xdr:from>
      <xdr:col>11</xdr:col>
      <xdr:colOff>36513</xdr:colOff>
      <xdr:row>9</xdr:row>
      <xdr:rowOff>104777</xdr:rowOff>
    </xdr:from>
    <xdr:to>
      <xdr:col>15</xdr:col>
      <xdr:colOff>581127</xdr:colOff>
      <xdr:row>12</xdr:row>
      <xdr:rowOff>122239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06091A-895E-4056-8722-ABDC00DF3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5826" y="1612902"/>
          <a:ext cx="3592614" cy="517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N144"/>
  <sheetViews>
    <sheetView tabSelected="1" zoomScaleNormal="100" zoomScaleSheetLayoutView="100" workbookViewId="0">
      <selection activeCell="A28" sqref="A28"/>
    </sheetView>
  </sheetViews>
  <sheetFormatPr defaultColWidth="11.42578125" defaultRowHeight="12.75" x14ac:dyDescent="0.2"/>
  <cols>
    <col min="1" max="1" width="10.28515625" style="46" customWidth="1"/>
    <col min="2" max="2" width="31.42578125" style="46" customWidth="1"/>
    <col min="3" max="3" width="7" style="46" customWidth="1"/>
    <col min="4" max="4" width="9.28515625" style="46" bestFit="1" customWidth="1"/>
    <col min="5" max="5" width="9.85546875" style="46" bestFit="1" customWidth="1"/>
    <col min="6" max="6" width="9.28515625" style="46" bestFit="1" customWidth="1"/>
    <col min="7" max="7" width="9.85546875" style="46" bestFit="1" customWidth="1"/>
    <col min="8" max="8" width="9.28515625" style="46" customWidth="1"/>
    <col min="9" max="9" width="10.7109375" style="46" customWidth="1"/>
    <col min="10" max="10" width="9.28515625" style="46" customWidth="1"/>
    <col min="11" max="11" width="10.7109375" style="46" customWidth="1"/>
    <col min="12" max="16384" width="11.42578125" style="86"/>
  </cols>
  <sheetData>
    <row r="1" spans="1:14" x14ac:dyDescent="0.2">
      <c r="A1" s="9" t="str">
        <f ca="1">""&amp;RIGHT(CELL("filename",$A$1),LEN(CELL("filename",$A$1))-FIND("]",CELL("filename",$A$1),1))</f>
        <v>BF89-11K</v>
      </c>
      <c r="B1" s="10" t="s">
        <v>82</v>
      </c>
      <c r="C1" s="10"/>
      <c r="D1" s="105" t="s">
        <v>0</v>
      </c>
      <c r="E1" s="12"/>
      <c r="F1" s="104" t="s">
        <v>1</v>
      </c>
      <c r="G1" s="18"/>
      <c r="H1" s="106" t="s">
        <v>2</v>
      </c>
      <c r="I1" s="18"/>
      <c r="J1" s="172" t="s">
        <v>58</v>
      </c>
      <c r="K1" s="173"/>
      <c r="L1" s="10"/>
      <c r="M1" s="10"/>
    </row>
    <row r="2" spans="1:14" x14ac:dyDescent="0.2">
      <c r="A2" s="130"/>
      <c r="B2" s="10"/>
      <c r="C2" s="14" t="s">
        <v>8</v>
      </c>
      <c r="D2" s="15" t="str">
        <f ca="1">CONCATENATE(A1,"s")</f>
        <v>BF89-11Ks</v>
      </c>
      <c r="E2" s="16"/>
      <c r="F2" s="15" t="str">
        <f ca="1">CONCATENATE(A1,"d")</f>
        <v>BF89-11Kd</v>
      </c>
      <c r="G2" s="16"/>
      <c r="H2" s="15" t="str">
        <f ca="1">CONCATENATE(A1,"p")</f>
        <v>BF89-11Kp</v>
      </c>
      <c r="I2" s="17"/>
      <c r="J2" s="174" t="str">
        <f ca="1">CONCATENATE(A1,"e")</f>
        <v>BF89-11Ke</v>
      </c>
      <c r="K2" s="175"/>
      <c r="L2" s="10"/>
      <c r="M2" s="10"/>
      <c r="N2" s="10"/>
    </row>
    <row r="3" spans="1:14" x14ac:dyDescent="0.2">
      <c r="A3" s="10"/>
      <c r="B3" s="10" t="s">
        <v>40</v>
      </c>
      <c r="C3" s="10"/>
      <c r="D3" s="19"/>
      <c r="E3" s="20">
        <v>35</v>
      </c>
      <c r="F3" s="17"/>
      <c r="G3" s="20">
        <f>E3+10</f>
        <v>45</v>
      </c>
      <c r="H3" s="17"/>
      <c r="I3" s="21">
        <f>G3+10</f>
        <v>55</v>
      </c>
      <c r="J3" s="176"/>
      <c r="K3" s="177">
        <f>I3+30</f>
        <v>85</v>
      </c>
      <c r="L3" s="10"/>
      <c r="M3" s="10"/>
      <c r="N3" s="10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45</v>
      </c>
      <c r="F4" s="26"/>
      <c r="G4" s="25">
        <f>G3+10</f>
        <v>55</v>
      </c>
      <c r="H4" s="26"/>
      <c r="I4" s="25">
        <f>I3+10</f>
        <v>65</v>
      </c>
      <c r="J4" s="178"/>
      <c r="K4" s="179">
        <f>K3+10</f>
        <v>95</v>
      </c>
      <c r="L4" s="10"/>
      <c r="M4" s="10"/>
      <c r="N4" s="10"/>
    </row>
    <row r="5" spans="1:14" x14ac:dyDescent="0.2">
      <c r="A5" s="27" t="s">
        <v>28</v>
      </c>
      <c r="B5" s="28" t="s">
        <v>19</v>
      </c>
      <c r="C5" s="29">
        <v>1.47</v>
      </c>
      <c r="D5" s="135">
        <v>3</v>
      </c>
      <c r="E5" s="31">
        <f>C5*D5</f>
        <v>4.41</v>
      </c>
      <c r="F5" s="135">
        <v>3</v>
      </c>
      <c r="G5" s="31">
        <f>C5*F5</f>
        <v>4.41</v>
      </c>
      <c r="H5" s="135">
        <v>3</v>
      </c>
      <c r="I5" s="31">
        <f>C5*H5</f>
        <v>4.41</v>
      </c>
      <c r="J5" s="157"/>
      <c r="K5" s="180">
        <f t="shared" ref="K5:K16" si="0">C5*J5</f>
        <v>0</v>
      </c>
      <c r="L5" s="10"/>
      <c r="M5" s="10"/>
      <c r="N5" s="10"/>
    </row>
    <row r="6" spans="1:14" x14ac:dyDescent="0.2">
      <c r="A6" s="32" t="s">
        <v>11</v>
      </c>
      <c r="B6" s="33" t="s">
        <v>13</v>
      </c>
      <c r="C6" s="34">
        <v>0.87</v>
      </c>
      <c r="D6" s="136">
        <v>1</v>
      </c>
      <c r="E6" s="36">
        <f>C6*D6</f>
        <v>0.87</v>
      </c>
      <c r="F6" s="137">
        <v>2</v>
      </c>
      <c r="G6" s="36">
        <f>C6*F6</f>
        <v>1.74</v>
      </c>
      <c r="H6" s="137">
        <v>3</v>
      </c>
      <c r="I6" s="36">
        <f>C6*H6</f>
        <v>2.61</v>
      </c>
      <c r="J6" s="181"/>
      <c r="K6" s="182">
        <f t="shared" si="0"/>
        <v>0</v>
      </c>
      <c r="L6" s="10"/>
      <c r="M6" s="10"/>
      <c r="N6" s="10"/>
    </row>
    <row r="7" spans="1:14" x14ac:dyDescent="0.2">
      <c r="A7" s="32" t="s">
        <v>28</v>
      </c>
      <c r="B7" s="38" t="s">
        <v>13</v>
      </c>
      <c r="C7" s="34">
        <v>0.96</v>
      </c>
      <c r="D7" s="137">
        <v>2</v>
      </c>
      <c r="E7" s="36">
        <f>C7*D7</f>
        <v>1.92</v>
      </c>
      <c r="F7" s="138">
        <v>2</v>
      </c>
      <c r="G7" s="36">
        <f>C7*F7</f>
        <v>1.92</v>
      </c>
      <c r="H7" s="137">
        <v>3</v>
      </c>
      <c r="I7" s="36">
        <f>C7*H7</f>
        <v>2.88</v>
      </c>
      <c r="J7" s="181"/>
      <c r="K7" s="182">
        <f t="shared" si="0"/>
        <v>0</v>
      </c>
      <c r="L7" s="10"/>
      <c r="M7" s="10"/>
      <c r="N7" s="10"/>
    </row>
    <row r="8" spans="1:14" x14ac:dyDescent="0.2">
      <c r="A8" s="32" t="s">
        <v>28</v>
      </c>
      <c r="B8" s="38" t="s">
        <v>15</v>
      </c>
      <c r="C8" s="39">
        <v>0.62</v>
      </c>
      <c r="D8" s="138">
        <v>4</v>
      </c>
      <c r="E8" s="36">
        <f>C8*D8</f>
        <v>2.48</v>
      </c>
      <c r="F8" s="138">
        <v>4</v>
      </c>
      <c r="G8" s="36">
        <f>C8*F8</f>
        <v>2.48</v>
      </c>
      <c r="H8" s="138">
        <v>4</v>
      </c>
      <c r="I8" s="36">
        <f>C8*H8</f>
        <v>2.48</v>
      </c>
      <c r="J8" s="181"/>
      <c r="K8" s="182">
        <f t="shared" si="0"/>
        <v>0</v>
      </c>
      <c r="L8" s="10"/>
      <c r="M8" s="10"/>
      <c r="N8" s="10"/>
    </row>
    <row r="9" spans="1:14" x14ac:dyDescent="0.2">
      <c r="A9" s="41" t="s">
        <v>94</v>
      </c>
      <c r="B9" s="38" t="s">
        <v>53</v>
      </c>
      <c r="C9" s="39">
        <v>1.41</v>
      </c>
      <c r="D9" s="139">
        <v>2</v>
      </c>
      <c r="E9" s="36">
        <f>C9*D9</f>
        <v>2.82</v>
      </c>
      <c r="F9" s="136">
        <v>2</v>
      </c>
      <c r="G9" s="36">
        <f>C9*F9</f>
        <v>2.82</v>
      </c>
      <c r="H9" s="136">
        <v>2</v>
      </c>
      <c r="I9" s="36">
        <f>C9*H9</f>
        <v>2.82</v>
      </c>
      <c r="J9" s="181"/>
      <c r="K9" s="182">
        <f t="shared" si="0"/>
        <v>0</v>
      </c>
      <c r="L9" s="10"/>
      <c r="M9"/>
      <c r="N9" s="10"/>
    </row>
    <row r="10" spans="1:14" x14ac:dyDescent="0.2">
      <c r="A10" s="197"/>
      <c r="B10" s="198" t="s">
        <v>39</v>
      </c>
      <c r="C10" s="199">
        <v>0.69</v>
      </c>
      <c r="D10" s="140">
        <v>2</v>
      </c>
      <c r="E10" s="126">
        <f t="shared" ref="E10:E16" si="1">C10*D10</f>
        <v>1.38</v>
      </c>
      <c r="F10" s="140">
        <v>2</v>
      </c>
      <c r="G10" s="126">
        <f t="shared" ref="G10:G16" si="2">C10*F10</f>
        <v>1.38</v>
      </c>
      <c r="H10" s="141">
        <v>3</v>
      </c>
      <c r="I10" s="126">
        <f t="shared" ref="I10:I16" si="3">C10*H10</f>
        <v>2.0699999999999998</v>
      </c>
      <c r="J10" s="181"/>
      <c r="K10" s="182">
        <f t="shared" si="0"/>
        <v>0</v>
      </c>
      <c r="L10" s="10"/>
      <c r="M10" s="10"/>
      <c r="N10" s="10"/>
    </row>
    <row r="11" spans="1:14" x14ac:dyDescent="0.2">
      <c r="A11" s="32"/>
      <c r="B11" s="33"/>
      <c r="C11" s="34"/>
      <c r="D11" s="37"/>
      <c r="E11" s="36">
        <f t="shared" si="1"/>
        <v>0</v>
      </c>
      <c r="F11" s="37"/>
      <c r="G11" s="36">
        <f t="shared" si="2"/>
        <v>0</v>
      </c>
      <c r="H11" s="37"/>
      <c r="I11" s="36">
        <f t="shared" si="3"/>
        <v>0</v>
      </c>
      <c r="J11" s="181"/>
      <c r="K11" s="182">
        <f t="shared" si="0"/>
        <v>0</v>
      </c>
      <c r="L11" s="10"/>
      <c r="M11" s="10"/>
      <c r="N11" s="10"/>
    </row>
    <row r="12" spans="1:14" s="10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81"/>
      <c r="K12" s="182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81"/>
      <c r="K13" s="182">
        <f>C13*J13</f>
        <v>0</v>
      </c>
      <c r="L13" s="10"/>
      <c r="M13" s="10"/>
      <c r="N13" s="10"/>
    </row>
    <row r="14" spans="1:14" s="10" customFormat="1" x14ac:dyDescent="0.2">
      <c r="A14" s="45"/>
      <c r="B14" s="46"/>
      <c r="C14" s="47"/>
      <c r="D14" s="48"/>
      <c r="E14" s="36">
        <f t="shared" si="1"/>
        <v>0</v>
      </c>
      <c r="F14" s="48"/>
      <c r="G14" s="36">
        <f t="shared" si="2"/>
        <v>0</v>
      </c>
      <c r="H14" s="37"/>
      <c r="I14" s="36">
        <f t="shared" si="3"/>
        <v>0</v>
      </c>
      <c r="J14" s="181"/>
      <c r="K14" s="182">
        <f t="shared" si="0"/>
        <v>0</v>
      </c>
    </row>
    <row r="15" spans="1:14" x14ac:dyDescent="0.2">
      <c r="A15" s="200" t="s">
        <v>28</v>
      </c>
      <c r="B15" s="142" t="s">
        <v>95</v>
      </c>
      <c r="C15" s="143">
        <v>0.41</v>
      </c>
      <c r="D15" s="144">
        <v>1</v>
      </c>
      <c r="E15" s="99">
        <f t="shared" si="1"/>
        <v>0.41</v>
      </c>
      <c r="F15" s="144">
        <v>1</v>
      </c>
      <c r="G15" s="99">
        <f t="shared" si="2"/>
        <v>0.41</v>
      </c>
      <c r="H15" s="144">
        <v>1</v>
      </c>
      <c r="I15" s="99">
        <f t="shared" si="3"/>
        <v>0.41</v>
      </c>
      <c r="J15" s="181"/>
      <c r="K15" s="182">
        <f t="shared" si="0"/>
        <v>0</v>
      </c>
      <c r="L15" s="10"/>
      <c r="M15" s="10"/>
      <c r="N15" s="10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1"/>
        <v>2.5</v>
      </c>
      <c r="F16" s="96">
        <v>1</v>
      </c>
      <c r="G16" s="97">
        <f t="shared" si="2"/>
        <v>2.5</v>
      </c>
      <c r="H16" s="96">
        <v>1</v>
      </c>
      <c r="I16" s="97">
        <f t="shared" si="3"/>
        <v>2.5</v>
      </c>
      <c r="J16" s="183"/>
      <c r="K16" s="184">
        <f t="shared" si="0"/>
        <v>0</v>
      </c>
      <c r="L16" s="10"/>
      <c r="M16" s="10"/>
      <c r="N16" s="10"/>
    </row>
    <row r="17" spans="1:14" x14ac:dyDescent="0.2">
      <c r="A17" s="52"/>
      <c r="B17" s="52" t="s">
        <v>3</v>
      </c>
      <c r="C17" s="53"/>
      <c r="E17" s="54">
        <f>SUM(E5:E16)</f>
        <v>16.79</v>
      </c>
      <c r="F17" s="55"/>
      <c r="G17" s="54">
        <f>SUM(G5:G16)</f>
        <v>17.66</v>
      </c>
      <c r="H17" s="55"/>
      <c r="I17" s="54">
        <f>SUM(I5:I16)</f>
        <v>20.18</v>
      </c>
      <c r="J17" s="185"/>
      <c r="K17" s="186">
        <f>SUM(K5:K16)</f>
        <v>0</v>
      </c>
      <c r="L17" s="55"/>
      <c r="M17" s="10"/>
      <c r="N17" s="10"/>
    </row>
    <row r="18" spans="1:14" x14ac:dyDescent="0.2">
      <c r="A18" s="10"/>
      <c r="B18" s="10" t="s">
        <v>60</v>
      </c>
      <c r="C18" s="10"/>
      <c r="D18" s="24"/>
      <c r="E18" s="56">
        <f>E3</f>
        <v>35</v>
      </c>
      <c r="F18" s="24"/>
      <c r="G18" s="56">
        <f>G3</f>
        <v>45</v>
      </c>
      <c r="H18" s="24"/>
      <c r="I18" s="56">
        <f>I3</f>
        <v>55</v>
      </c>
      <c r="J18" s="187"/>
      <c r="K18" s="188">
        <f>K3</f>
        <v>85</v>
      </c>
      <c r="L18" s="10"/>
      <c r="M18" s="10"/>
      <c r="N18" s="10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24.849999999999998</v>
      </c>
      <c r="F19" s="24"/>
      <c r="G19" s="56">
        <f>G18*$C19</f>
        <v>31.95</v>
      </c>
      <c r="H19" s="24"/>
      <c r="I19" s="56">
        <f>I18*$C19</f>
        <v>39.049999999999997</v>
      </c>
      <c r="J19" s="187"/>
      <c r="K19" s="188">
        <f>K18*$C19</f>
        <v>60.349999999999994</v>
      </c>
      <c r="L19" s="10"/>
      <c r="M19" s="10"/>
      <c r="N19" s="10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12.424999999999999</v>
      </c>
      <c r="F20" s="24"/>
      <c r="G20" s="59">
        <f>G19*$C20</f>
        <v>15.975</v>
      </c>
      <c r="H20" s="24"/>
      <c r="I20" s="59">
        <f>I19*$C20</f>
        <v>19.524999999999999</v>
      </c>
      <c r="J20" s="187"/>
      <c r="K20" s="188">
        <f>K19*$C20</f>
        <v>30.174999999999997</v>
      </c>
      <c r="L20" s="10"/>
      <c r="M20" s="10"/>
      <c r="N20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12.424999999999999</v>
      </c>
      <c r="F21" s="24"/>
      <c r="G21" s="60">
        <f>G19*$C21</f>
        <v>15.975</v>
      </c>
      <c r="H21" s="24"/>
      <c r="I21" s="60">
        <f>I19*$C21</f>
        <v>19.524999999999999</v>
      </c>
      <c r="J21" s="187"/>
      <c r="K21" s="188">
        <f>K19*$C21</f>
        <v>30.174999999999997</v>
      </c>
      <c r="L21" s="10"/>
      <c r="M21" s="10"/>
      <c r="N21" s="10"/>
    </row>
    <row r="22" spans="1:14" x14ac:dyDescent="0.2">
      <c r="A22" s="10"/>
      <c r="B22" s="61" t="s">
        <v>63</v>
      </c>
      <c r="C22" s="62"/>
      <c r="D22" s="24"/>
      <c r="E22" s="60">
        <f>E19-E17</f>
        <v>8.0599999999999987</v>
      </c>
      <c r="F22" s="24"/>
      <c r="G22" s="60">
        <f>G19-G17</f>
        <v>14.29</v>
      </c>
      <c r="H22" s="24"/>
      <c r="I22" s="60">
        <f>I19-I17</f>
        <v>18.869999999999997</v>
      </c>
      <c r="J22" s="187"/>
      <c r="K22" s="188">
        <f>K19-K17</f>
        <v>60.349999999999994</v>
      </c>
      <c r="L22" s="10"/>
      <c r="M22" s="10"/>
      <c r="N22" s="10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-3.5</v>
      </c>
      <c r="F23" s="24"/>
      <c r="G23" s="56">
        <f>G18*C23</f>
        <v>-4.5</v>
      </c>
      <c r="H23" s="24"/>
      <c r="I23" s="56">
        <f>I18*C23</f>
        <v>-5.5</v>
      </c>
      <c r="J23" s="187"/>
      <c r="K23" s="188">
        <f>K18*C23</f>
        <v>-8.5</v>
      </c>
      <c r="L23" s="10"/>
      <c r="M23" s="10"/>
      <c r="N23" s="10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87"/>
      <c r="K24" s="188">
        <f>E24</f>
        <v>-2.75</v>
      </c>
      <c r="L24" s="10"/>
      <c r="M24" s="10"/>
      <c r="N24" s="10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87"/>
      <c r="K25" s="188">
        <f>E25</f>
        <v>-4.99</v>
      </c>
      <c r="L25" s="10"/>
      <c r="M25" s="10"/>
      <c r="N25" s="10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89"/>
      <c r="K26" s="190">
        <f>E26</f>
        <v>-3</v>
      </c>
      <c r="L26" s="10"/>
      <c r="M26" s="10"/>
      <c r="N26" s="10"/>
    </row>
    <row r="27" spans="1:14" x14ac:dyDescent="0.2">
      <c r="A27" s="12"/>
      <c r="B27" s="69" t="s">
        <v>51</v>
      </c>
      <c r="C27" s="70"/>
      <c r="D27" s="67"/>
      <c r="E27" s="68">
        <f>SUM(E22:E26)</f>
        <v>-6.1800000000000015</v>
      </c>
      <c r="F27" s="18"/>
      <c r="G27" s="68">
        <f>SUM(G22:G26)</f>
        <v>-0.95000000000000107</v>
      </c>
      <c r="H27" s="18"/>
      <c r="I27" s="68">
        <f>SUM(I22:I26)</f>
        <v>2.6299999999999972</v>
      </c>
      <c r="J27" s="191"/>
      <c r="K27" s="190">
        <f>SUM(K22:K26)</f>
        <v>41.109999999999992</v>
      </c>
      <c r="L27" s="23"/>
      <c r="M27" s="23"/>
      <c r="N27" s="23"/>
    </row>
    <row r="28" spans="1:14" x14ac:dyDescent="0.2">
      <c r="A28" s="12"/>
      <c r="B28" s="12" t="s">
        <v>52</v>
      </c>
      <c r="C28" s="12"/>
      <c r="D28" s="71"/>
      <c r="E28" s="72">
        <f>E27/E18</f>
        <v>-0.1765714285714286</v>
      </c>
      <c r="F28" s="12"/>
      <c r="G28" s="72">
        <f>G27/G18</f>
        <v>-2.1111111111111136E-2</v>
      </c>
      <c r="H28" s="12"/>
      <c r="I28" s="72">
        <f>I27/I18</f>
        <v>4.7818181818181767E-2</v>
      </c>
      <c r="J28" s="192"/>
      <c r="K28" s="193">
        <f>K27/K18</f>
        <v>0.48364705882352932</v>
      </c>
      <c r="L28" s="10"/>
      <c r="M28" s="10"/>
      <c r="N28" s="10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94"/>
      <c r="K29" s="194"/>
      <c r="L29" s="10"/>
      <c r="M29" s="46"/>
      <c r="N29" s="46"/>
    </row>
    <row r="30" spans="1:14" x14ac:dyDescent="0.2">
      <c r="A30" s="44"/>
      <c r="B30" s="73" t="s">
        <v>57</v>
      </c>
      <c r="C30" s="74"/>
      <c r="D30" s="75"/>
      <c r="E30" s="76">
        <f>E17/E18</f>
        <v>0.4797142857142857</v>
      </c>
      <c r="F30" s="77"/>
      <c r="G30" s="76">
        <f>G17/G18</f>
        <v>0.39244444444444443</v>
      </c>
      <c r="H30" s="77"/>
      <c r="I30" s="78">
        <f>I17/I18</f>
        <v>0.36690909090909091</v>
      </c>
      <c r="J30" s="195"/>
      <c r="K30" s="196">
        <f>K17/K18</f>
        <v>0</v>
      </c>
      <c r="L30" s="10"/>
      <c r="M30" s="46"/>
      <c r="N30" s="46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88"/>
      <c r="M31" s="88"/>
      <c r="N31" s="46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88"/>
      <c r="M32" s="88"/>
      <c r="N32" s="46"/>
    </row>
    <row r="33" spans="1:14" x14ac:dyDescent="0.2"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88"/>
      <c r="M33" s="88"/>
      <c r="N33" s="46"/>
    </row>
    <row r="34" spans="1:14" s="89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90" customFormat="1" x14ac:dyDescent="0.2">
      <c r="A35" s="46"/>
      <c r="B35" s="10"/>
      <c r="C35" s="10"/>
      <c r="D35" s="10"/>
      <c r="E35" s="10"/>
      <c r="F35" s="10"/>
      <c r="G35" s="10"/>
      <c r="H35" s="23"/>
      <c r="I35" s="23"/>
      <c r="J35" s="23"/>
      <c r="K35" s="23"/>
    </row>
    <row r="36" spans="1:14" s="90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90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90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23"/>
      <c r="I38" s="131">
        <v>0.2</v>
      </c>
      <c r="J38" s="23"/>
      <c r="K38" s="131">
        <v>0.2</v>
      </c>
    </row>
    <row r="39" spans="1:14" s="90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23"/>
      <c r="I39" s="60" t="e">
        <f>I38*#REF!</f>
        <v>#REF!</v>
      </c>
      <c r="J39" s="23"/>
      <c r="K39" s="60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  <c r="F90" s="10"/>
      <c r="G90" s="10"/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  <row r="144" spans="1:5" x14ac:dyDescent="0.2">
      <c r="A144" s="10"/>
      <c r="B144" s="10"/>
      <c r="C144" s="10"/>
      <c r="D144" s="10"/>
      <c r="E144" s="10"/>
    </row>
  </sheetData>
  <mergeCells count="2">
    <mergeCell ref="A39:C39"/>
    <mergeCell ref="A41:C41"/>
  </mergeCells>
  <conditionalFormatting sqref="D48">
    <cfRule type="cellIs" dxfId="167" priority="1" operator="lessThan">
      <formula>-0.05</formula>
    </cfRule>
    <cfRule type="cellIs" dxfId="166" priority="2" operator="greaterThan">
      <formula>0.05</formula>
    </cfRule>
  </conditionalFormatting>
  <conditionalFormatting sqref="D49">
    <cfRule type="cellIs" dxfId="165" priority="3" operator="lessThan">
      <formula>-0.05</formula>
    </cfRule>
    <cfRule type="cellIs" dxfId="164" priority="4" operator="greaterThan">
      <formula>0.05</formula>
    </cfRule>
  </conditionalFormatting>
  <conditionalFormatting sqref="D51">
    <cfRule type="cellIs" dxfId="163" priority="9" operator="lessThan">
      <formula>-0.05</formula>
    </cfRule>
    <cfRule type="cellIs" dxfId="162" priority="10" operator="greaterThan">
      <formula>0.05</formula>
    </cfRule>
  </conditionalFormatting>
  <conditionalFormatting sqref="D95:D96 D89:D93 D42:D47 D50">
    <cfRule type="cellIs" dxfId="161" priority="7" operator="lessThan">
      <formula>-0.05</formula>
    </cfRule>
    <cfRule type="cellIs" dxfId="160" priority="8" operator="greaterThan">
      <formula>0.05</formula>
    </cfRule>
  </conditionalFormatting>
  <conditionalFormatting sqref="D52:D88">
    <cfRule type="cellIs" dxfId="159" priority="5" operator="lessThan">
      <formula>-0.05</formula>
    </cfRule>
    <cfRule type="cellIs" dxfId="158" priority="6" operator="greaterThan">
      <formula>0.05</formula>
    </cfRule>
  </conditionalFormatting>
  <conditionalFormatting sqref="D41">
    <cfRule type="cellIs" dxfId="157" priority="13" operator="lessThan">
      <formula>-0.05</formula>
    </cfRule>
    <cfRule type="cellIs" dxfId="156" priority="14" operator="greaterThan">
      <formula>0.05</formula>
    </cfRule>
  </conditionalFormatting>
  <conditionalFormatting sqref="D94">
    <cfRule type="cellIs" dxfId="155" priority="11" operator="lessThan">
      <formula>-0.05</formula>
    </cfRule>
    <cfRule type="cellIs" dxfId="154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N136"/>
  <sheetViews>
    <sheetView zoomScaleNormal="100" zoomScaleSheetLayoutView="100" workbookViewId="0">
      <selection activeCell="H13" sqref="H13"/>
    </sheetView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4" x14ac:dyDescent="0.2">
      <c r="A1" s="9" t="str">
        <f ca="1">""&amp; RIGHT(CELL("filename",$A$1),LEN(CELL("filename",$A$1))-FIND("]",CELL("filename",$A$1),1))</f>
        <v>T43-1</v>
      </c>
      <c r="B1" s="10" t="s">
        <v>91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4" x14ac:dyDescent="0.2">
      <c r="A2" s="103"/>
      <c r="B2" s="10"/>
      <c r="C2" s="14" t="s">
        <v>8</v>
      </c>
      <c r="D2" s="15" t="str">
        <f ca="1">CONCATENATE(A1,"s")</f>
        <v>T43-1s</v>
      </c>
      <c r="E2" s="16"/>
      <c r="F2" s="15" t="str">
        <f ca="1">CONCATENATE(A1,"d")</f>
        <v>T43-1d</v>
      </c>
      <c r="G2" s="16"/>
      <c r="H2" s="15" t="str">
        <f ca="1">CONCATENATE(A1,"p")</f>
        <v>T43-1p</v>
      </c>
      <c r="I2" s="17"/>
      <c r="J2" s="202" t="str">
        <f ca="1">CONCATENATE(A1,"e")</f>
        <v>T43-1e</v>
      </c>
      <c r="K2" s="153"/>
      <c r="L2" s="3"/>
      <c r="M2" s="3"/>
      <c r="N2" s="3"/>
    </row>
    <row r="3" spans="1:14" x14ac:dyDescent="0.2">
      <c r="A3" s="10"/>
      <c r="B3" s="10" t="s">
        <v>40</v>
      </c>
      <c r="C3" s="10"/>
      <c r="D3" s="19"/>
      <c r="E3" s="20">
        <v>34</v>
      </c>
      <c r="F3" s="17"/>
      <c r="G3" s="20">
        <f>E3+10</f>
        <v>44</v>
      </c>
      <c r="H3" s="17"/>
      <c r="I3" s="21">
        <f>G3+10</f>
        <v>54</v>
      </c>
      <c r="J3" s="154"/>
      <c r="K3" s="155">
        <f>I3+30</f>
        <v>84</v>
      </c>
      <c r="L3" s="3"/>
      <c r="M3" s="3"/>
      <c r="N3" s="3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44</v>
      </c>
      <c r="F4" s="26"/>
      <c r="G4" s="25">
        <f>G3+10</f>
        <v>54</v>
      </c>
      <c r="H4" s="26"/>
      <c r="I4" s="25">
        <f>I3+10</f>
        <v>64</v>
      </c>
      <c r="J4" s="156"/>
      <c r="K4" s="203">
        <f>K3+10</f>
        <v>94</v>
      </c>
      <c r="L4" s="3"/>
      <c r="M4" s="3"/>
      <c r="N4" s="3"/>
    </row>
    <row r="5" spans="1:14" x14ac:dyDescent="0.2">
      <c r="A5" s="27" t="s">
        <v>44</v>
      </c>
      <c r="B5" s="28" t="s">
        <v>13</v>
      </c>
      <c r="C5" s="29">
        <v>0.96</v>
      </c>
      <c r="D5" s="30">
        <v>2</v>
      </c>
      <c r="E5" s="31">
        <f>C5*D5</f>
        <v>1.92</v>
      </c>
      <c r="F5" s="30">
        <v>4</v>
      </c>
      <c r="G5" s="31">
        <f t="shared" ref="G5:G16" si="0">C5*F5</f>
        <v>3.84</v>
      </c>
      <c r="H5" s="30">
        <v>7</v>
      </c>
      <c r="I5" s="31">
        <f t="shared" ref="I5:I16" si="1">C5*H5</f>
        <v>6.72</v>
      </c>
      <c r="J5" s="204"/>
      <c r="K5" s="158">
        <f>C5*J5</f>
        <v>0</v>
      </c>
      <c r="L5" s="3"/>
      <c r="M5" s="3"/>
      <c r="N5" s="3"/>
    </row>
    <row r="6" spans="1:14" x14ac:dyDescent="0.2">
      <c r="A6" s="32" t="s">
        <v>44</v>
      </c>
      <c r="B6" s="110" t="s">
        <v>24</v>
      </c>
      <c r="C6" s="111">
        <v>0.63</v>
      </c>
      <c r="D6" s="35">
        <v>2</v>
      </c>
      <c r="E6" s="36">
        <f>C6*D6</f>
        <v>1.26</v>
      </c>
      <c r="F6" s="35">
        <v>3</v>
      </c>
      <c r="G6" s="36">
        <f>C6*F6</f>
        <v>1.8900000000000001</v>
      </c>
      <c r="H6" s="35">
        <v>3</v>
      </c>
      <c r="I6" s="36">
        <f t="shared" si="1"/>
        <v>1.8900000000000001</v>
      </c>
      <c r="J6" s="159"/>
      <c r="K6" s="160">
        <f t="shared" ref="K6:K16" si="2">C6*J6</f>
        <v>0</v>
      </c>
      <c r="L6" s="3"/>
      <c r="M6" s="3"/>
      <c r="N6" s="3"/>
    </row>
    <row r="7" spans="1:14" x14ac:dyDescent="0.2">
      <c r="A7" s="32" t="s">
        <v>9</v>
      </c>
      <c r="B7" s="110" t="s">
        <v>24</v>
      </c>
      <c r="C7" s="111">
        <v>0.63</v>
      </c>
      <c r="D7" s="37">
        <v>2</v>
      </c>
      <c r="E7" s="36">
        <f>C7*D7</f>
        <v>1.26</v>
      </c>
      <c r="F7" s="37">
        <v>3</v>
      </c>
      <c r="G7" s="36">
        <f>C7*F7</f>
        <v>1.8900000000000001</v>
      </c>
      <c r="H7" s="37">
        <v>3</v>
      </c>
      <c r="I7" s="36">
        <f t="shared" si="1"/>
        <v>1.8900000000000001</v>
      </c>
      <c r="J7" s="159"/>
      <c r="K7" s="160">
        <f t="shared" si="2"/>
        <v>0</v>
      </c>
      <c r="L7" s="3"/>
      <c r="M7" s="3"/>
      <c r="N7" s="3"/>
    </row>
    <row r="8" spans="1:14" x14ac:dyDescent="0.2">
      <c r="A8" s="129"/>
      <c r="B8" s="124" t="s">
        <v>109</v>
      </c>
      <c r="C8" s="125">
        <v>1.37</v>
      </c>
      <c r="D8" s="214">
        <v>2</v>
      </c>
      <c r="E8" s="126">
        <f t="shared" ref="E8:E16" si="3">C8*D8</f>
        <v>2.74</v>
      </c>
      <c r="F8" s="127">
        <v>2</v>
      </c>
      <c r="G8" s="126">
        <f t="shared" si="0"/>
        <v>2.74</v>
      </c>
      <c r="H8" s="127">
        <v>2</v>
      </c>
      <c r="I8" s="126">
        <f t="shared" si="1"/>
        <v>2.74</v>
      </c>
      <c r="J8" s="159"/>
      <c r="K8" s="160">
        <f t="shared" si="2"/>
        <v>0</v>
      </c>
      <c r="L8" s="3"/>
      <c r="M8" s="3"/>
      <c r="N8" s="3"/>
    </row>
    <row r="9" spans="1:14" x14ac:dyDescent="0.2">
      <c r="A9" s="41"/>
      <c r="B9" s="38"/>
      <c r="C9" s="39"/>
      <c r="D9" s="40"/>
      <c r="E9" s="36">
        <f>C9*D9</f>
        <v>0</v>
      </c>
      <c r="F9" s="40"/>
      <c r="G9" s="36">
        <f>C9*F9</f>
        <v>0</v>
      </c>
      <c r="H9" s="40"/>
      <c r="I9" s="36">
        <f>C9*H9</f>
        <v>0</v>
      </c>
      <c r="J9" s="159"/>
      <c r="K9" s="160">
        <f>C9*J9</f>
        <v>0</v>
      </c>
      <c r="L9" s="3"/>
      <c r="M9" s="3"/>
      <c r="N9" s="3"/>
    </row>
    <row r="10" spans="1:14" x14ac:dyDescent="0.2">
      <c r="A10" s="42"/>
      <c r="B10" s="18"/>
      <c r="C10" s="43"/>
      <c r="D10" s="35"/>
      <c r="E10" s="36">
        <f t="shared" si="3"/>
        <v>0</v>
      </c>
      <c r="F10" s="35"/>
      <c r="G10" s="36">
        <f t="shared" si="0"/>
        <v>0</v>
      </c>
      <c r="H10" s="37"/>
      <c r="I10" s="36">
        <f t="shared" si="1"/>
        <v>0</v>
      </c>
      <c r="J10" s="159"/>
      <c r="K10" s="160">
        <f>C10*J10</f>
        <v>0</v>
      </c>
      <c r="L10" s="3"/>
      <c r="M10" s="3"/>
      <c r="N10" s="3"/>
    </row>
    <row r="11" spans="1:14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4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4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4" x14ac:dyDescent="0.2">
      <c r="A15" s="200"/>
      <c r="B15" s="221" t="s">
        <v>107</v>
      </c>
      <c r="C15" s="222">
        <v>7.16</v>
      </c>
      <c r="D15" s="223">
        <v>1</v>
      </c>
      <c r="E15" s="99">
        <f t="shared" si="3"/>
        <v>7.16</v>
      </c>
      <c r="F15" s="223">
        <v>1</v>
      </c>
      <c r="G15" s="99">
        <f t="shared" si="0"/>
        <v>7.16</v>
      </c>
      <c r="H15" s="223">
        <v>1</v>
      </c>
      <c r="I15" s="99">
        <f t="shared" si="1"/>
        <v>7.16</v>
      </c>
      <c r="J15" s="100"/>
      <c r="K15" s="160">
        <f t="shared" si="2"/>
        <v>0</v>
      </c>
      <c r="L15" s="3"/>
      <c r="M15" s="3"/>
      <c r="N15" s="3"/>
    </row>
    <row r="16" spans="1:14" ht="13.5" thickBot="1" x14ac:dyDescent="0.25">
      <c r="A16" s="93"/>
      <c r="B16" s="224" t="s">
        <v>108</v>
      </c>
      <c r="C16" s="95">
        <v>1.79</v>
      </c>
      <c r="D16" s="96">
        <v>1</v>
      </c>
      <c r="E16" s="97">
        <f t="shared" si="3"/>
        <v>1.79</v>
      </c>
      <c r="F16" s="96">
        <v>1</v>
      </c>
      <c r="G16" s="97">
        <f t="shared" si="0"/>
        <v>1.79</v>
      </c>
      <c r="H16" s="96">
        <v>1</v>
      </c>
      <c r="I16" s="97">
        <f t="shared" si="1"/>
        <v>1.79</v>
      </c>
      <c r="J16" s="98"/>
      <c r="K16" s="162">
        <f t="shared" si="2"/>
        <v>0</v>
      </c>
      <c r="L16" s="3"/>
      <c r="M16" s="3"/>
      <c r="N16" s="3"/>
    </row>
    <row r="17" spans="1:14" x14ac:dyDescent="0.2">
      <c r="A17" s="52"/>
      <c r="B17" s="52" t="s">
        <v>3</v>
      </c>
      <c r="C17" s="53"/>
      <c r="D17" s="46"/>
      <c r="E17" s="54">
        <f>SUM(E5:E16)</f>
        <v>16.13</v>
      </c>
      <c r="F17" s="55"/>
      <c r="G17" s="54">
        <f>SUM(G5:G16)</f>
        <v>19.310000000000002</v>
      </c>
      <c r="H17" s="55"/>
      <c r="I17" s="54">
        <f>SUM(I5:I16)</f>
        <v>22.189999999999998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34</v>
      </c>
      <c r="F18" s="24"/>
      <c r="G18" s="56">
        <f>G3</f>
        <v>44</v>
      </c>
      <c r="H18" s="24"/>
      <c r="I18" s="56">
        <f>I3</f>
        <v>54</v>
      </c>
      <c r="J18" s="163"/>
      <c r="K18" s="164">
        <f>K3</f>
        <v>84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24.14</v>
      </c>
      <c r="F19" s="24"/>
      <c r="G19" s="56">
        <f>G18*$C19</f>
        <v>31.24</v>
      </c>
      <c r="H19" s="24"/>
      <c r="I19" s="56">
        <f>I18*$C19</f>
        <v>38.339999999999996</v>
      </c>
      <c r="J19" s="163"/>
      <c r="K19" s="164">
        <f>K18*$C19</f>
        <v>59.64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12.07</v>
      </c>
      <c r="F20" s="24"/>
      <c r="G20" s="59">
        <f>G19*$C20</f>
        <v>15.62</v>
      </c>
      <c r="H20" s="24"/>
      <c r="I20" s="59">
        <f>I19*$C20</f>
        <v>19.169999999999998</v>
      </c>
      <c r="J20" s="163"/>
      <c r="K20" s="164">
        <f>K19*$C20</f>
        <v>29.82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12.07</v>
      </c>
      <c r="F21" s="24"/>
      <c r="G21" s="60">
        <f>G19*$C21</f>
        <v>15.62</v>
      </c>
      <c r="H21" s="24"/>
      <c r="I21" s="60">
        <f>I19*$C21</f>
        <v>19.169999999999998</v>
      </c>
      <c r="J21" s="163"/>
      <c r="K21" s="164">
        <f>K19*$C21</f>
        <v>29.82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8.0100000000000016</v>
      </c>
      <c r="F22" s="24"/>
      <c r="G22" s="60">
        <f>G19-G17</f>
        <v>11.929999999999996</v>
      </c>
      <c r="H22" s="24"/>
      <c r="I22" s="60">
        <f>I19-I17</f>
        <v>16.149999999999999</v>
      </c>
      <c r="J22" s="163"/>
      <c r="K22" s="164">
        <f>K19-K17</f>
        <v>59.64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-3.4000000000000004</v>
      </c>
      <c r="F23" s="24"/>
      <c r="G23" s="56">
        <f>G18*C23</f>
        <v>-4.4000000000000004</v>
      </c>
      <c r="H23" s="24"/>
      <c r="I23" s="56">
        <f>I18*C23</f>
        <v>-5.4</v>
      </c>
      <c r="J23" s="163"/>
      <c r="K23" s="164">
        <f>K18*C23</f>
        <v>-8.4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-6.129999999999999</v>
      </c>
      <c r="F27" s="18"/>
      <c r="G27" s="68">
        <f>SUM(G22:G26)</f>
        <v>-3.2100000000000044</v>
      </c>
      <c r="H27" s="18"/>
      <c r="I27" s="68">
        <f>SUM(I22:I26)</f>
        <v>9.9999999999980105E-3</v>
      </c>
      <c r="J27" s="167"/>
      <c r="K27" s="166">
        <f>SUM(K22:K26)</f>
        <v>40.5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-0.1802941176470588</v>
      </c>
      <c r="F28" s="12"/>
      <c r="G28" s="72">
        <f>G27/G18</f>
        <v>-7.295454545454555E-2</v>
      </c>
      <c r="H28" s="12"/>
      <c r="I28" s="72">
        <f>I27/I18</f>
        <v>1.8518518518514834E-4</v>
      </c>
      <c r="J28" s="168"/>
      <c r="K28" s="169">
        <f>K27/K18</f>
        <v>0.48214285714285715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0.47441176470588231</v>
      </c>
      <c r="F30" s="77"/>
      <c r="G30" s="76">
        <f>G17/G18</f>
        <v>0.4388636363636364</v>
      </c>
      <c r="H30" s="77"/>
      <c r="I30" s="78">
        <f>I17/I18</f>
        <v>0.41092592592592586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</row>
    <row r="86" spans="1:7" x14ac:dyDescent="0.2">
      <c r="A86" s="117"/>
      <c r="B86" s="10"/>
      <c r="C86" s="111"/>
      <c r="D86" s="112"/>
      <c r="E86" s="111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</sheetData>
  <mergeCells count="2">
    <mergeCell ref="A39:C39"/>
    <mergeCell ref="A41:C41"/>
  </mergeCells>
  <conditionalFormatting sqref="D48">
    <cfRule type="cellIs" dxfId="41" priority="1" operator="lessThan">
      <formula>-0.05</formula>
    </cfRule>
    <cfRule type="cellIs" dxfId="40" priority="2" operator="greaterThan">
      <formula>0.05</formula>
    </cfRule>
  </conditionalFormatting>
  <conditionalFormatting sqref="D49">
    <cfRule type="cellIs" dxfId="39" priority="3" operator="lessThan">
      <formula>-0.05</formula>
    </cfRule>
    <cfRule type="cellIs" dxfId="38" priority="4" operator="greaterThan">
      <formula>0.05</formula>
    </cfRule>
  </conditionalFormatting>
  <conditionalFormatting sqref="D51">
    <cfRule type="cellIs" dxfId="37" priority="9" operator="lessThan">
      <formula>-0.05</formula>
    </cfRule>
    <cfRule type="cellIs" dxfId="36" priority="10" operator="greaterThan">
      <formula>0.05</formula>
    </cfRule>
  </conditionalFormatting>
  <conditionalFormatting sqref="D95:D96 D89:D93 D42:D47 D50">
    <cfRule type="cellIs" dxfId="35" priority="7" operator="lessThan">
      <formula>-0.05</formula>
    </cfRule>
    <cfRule type="cellIs" dxfId="34" priority="8" operator="greaterThan">
      <formula>0.05</formula>
    </cfRule>
  </conditionalFormatting>
  <conditionalFormatting sqref="D52:D88">
    <cfRule type="cellIs" dxfId="33" priority="5" operator="lessThan">
      <formula>-0.05</formula>
    </cfRule>
    <cfRule type="cellIs" dxfId="32" priority="6" operator="greaterThan">
      <formula>0.05</formula>
    </cfRule>
  </conditionalFormatting>
  <conditionalFormatting sqref="D41">
    <cfRule type="cellIs" dxfId="31" priority="13" operator="lessThan">
      <formula>-0.05</formula>
    </cfRule>
    <cfRule type="cellIs" dxfId="30" priority="14" operator="greaterThan">
      <formula>0.05</formula>
    </cfRule>
  </conditionalFormatting>
  <conditionalFormatting sqref="D94">
    <cfRule type="cellIs" dxfId="29" priority="11" operator="lessThan">
      <formula>-0.05</formula>
    </cfRule>
    <cfRule type="cellIs" dxfId="28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N143"/>
  <sheetViews>
    <sheetView zoomScaleNormal="100" zoomScaleSheetLayoutView="100" workbookViewId="0">
      <selection activeCell="B36" sqref="B36:D36"/>
    </sheetView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4" x14ac:dyDescent="0.2">
      <c r="A1" s="9" t="str">
        <f ca="1">""&amp; RIGHT(CELL("filename",$A$1),LEN(CELL("filename",$A$1))-FIND("]",CELL("filename",$A$1),1))</f>
        <v>T55-2</v>
      </c>
      <c r="B1" s="10" t="s">
        <v>92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4" x14ac:dyDescent="0.2">
      <c r="A2" s="103"/>
      <c r="B2" s="10"/>
      <c r="C2" s="14" t="s">
        <v>8</v>
      </c>
      <c r="D2" s="15" t="str">
        <f ca="1">CONCATENATE(A1,"s")</f>
        <v>T55-2s</v>
      </c>
      <c r="E2" s="16"/>
      <c r="F2" s="15" t="str">
        <f ca="1">CONCATENATE(A1,"d")</f>
        <v>T55-2d</v>
      </c>
      <c r="G2" s="16"/>
      <c r="H2" s="15" t="str">
        <f ca="1">CONCATENATE(A1,"p")</f>
        <v>T55-2p</v>
      </c>
      <c r="I2" s="17"/>
      <c r="J2" s="202" t="str">
        <f ca="1">CONCATENATE(A1,"e")</f>
        <v>T55-2e</v>
      </c>
      <c r="K2" s="153"/>
      <c r="L2" s="3"/>
      <c r="M2" s="3"/>
      <c r="N2" s="3"/>
    </row>
    <row r="3" spans="1:14" x14ac:dyDescent="0.2">
      <c r="A3" s="10"/>
      <c r="B3" s="10" t="s">
        <v>40</v>
      </c>
      <c r="C3" s="10"/>
      <c r="D3" s="19"/>
      <c r="E3" s="20">
        <v>34.99</v>
      </c>
      <c r="F3" s="17"/>
      <c r="G3" s="20">
        <f>E3+10</f>
        <v>44.99</v>
      </c>
      <c r="H3" s="17"/>
      <c r="I3" s="21">
        <f>G3+10</f>
        <v>54.99</v>
      </c>
      <c r="J3" s="154"/>
      <c r="K3" s="155">
        <f>I3+30</f>
        <v>84.990000000000009</v>
      </c>
      <c r="L3" s="3"/>
      <c r="M3" s="3"/>
      <c r="N3" s="3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44.99</v>
      </c>
      <c r="F4" s="26"/>
      <c r="G4" s="25">
        <f>G3+10</f>
        <v>54.99</v>
      </c>
      <c r="H4" s="26"/>
      <c r="I4" s="25">
        <f>I3+10</f>
        <v>64.990000000000009</v>
      </c>
      <c r="J4" s="156"/>
      <c r="K4" s="203">
        <f>K3+10</f>
        <v>94.990000000000009</v>
      </c>
      <c r="L4" s="3"/>
      <c r="M4" s="3"/>
      <c r="N4" s="3"/>
    </row>
    <row r="5" spans="1:14" x14ac:dyDescent="0.2">
      <c r="A5" s="27" t="s">
        <v>28</v>
      </c>
      <c r="B5" s="28" t="s">
        <v>13</v>
      </c>
      <c r="C5" s="29">
        <v>0.96</v>
      </c>
      <c r="D5" s="30">
        <v>3</v>
      </c>
      <c r="E5" s="31">
        <f>C5*D5</f>
        <v>2.88</v>
      </c>
      <c r="F5" s="30">
        <v>5</v>
      </c>
      <c r="G5" s="31">
        <f t="shared" ref="G5:G16" si="0">C5*F5</f>
        <v>4.8</v>
      </c>
      <c r="H5" s="30">
        <v>6</v>
      </c>
      <c r="I5" s="31">
        <f t="shared" ref="I5:I16" si="1">C5*H5</f>
        <v>5.76</v>
      </c>
      <c r="J5" s="204"/>
      <c r="K5" s="158">
        <f>C5*J5</f>
        <v>0</v>
      </c>
      <c r="L5" s="3"/>
      <c r="M5" s="3"/>
      <c r="N5" s="3"/>
    </row>
    <row r="6" spans="1:14" x14ac:dyDescent="0.2">
      <c r="A6" s="32" t="s">
        <v>9</v>
      </c>
      <c r="B6" s="110" t="s">
        <v>19</v>
      </c>
      <c r="C6" s="111">
        <v>1.47</v>
      </c>
      <c r="D6" s="35">
        <v>2</v>
      </c>
      <c r="E6" s="36">
        <f>C6*D6</f>
        <v>2.94</v>
      </c>
      <c r="F6" s="35">
        <v>3</v>
      </c>
      <c r="G6" s="36">
        <f t="shared" si="0"/>
        <v>4.41</v>
      </c>
      <c r="H6" s="35">
        <v>5</v>
      </c>
      <c r="I6" s="36">
        <f t="shared" si="1"/>
        <v>7.35</v>
      </c>
      <c r="J6" s="159"/>
      <c r="K6" s="160">
        <f t="shared" ref="K6:K16" si="2">C6*J6</f>
        <v>0</v>
      </c>
      <c r="L6" s="3"/>
      <c r="M6" s="3"/>
      <c r="N6" s="3"/>
    </row>
    <row r="7" spans="1:14" x14ac:dyDescent="0.2">
      <c r="A7" s="32" t="s">
        <v>9</v>
      </c>
      <c r="B7" s="110" t="s">
        <v>15</v>
      </c>
      <c r="C7" s="111">
        <v>0.62</v>
      </c>
      <c r="D7" s="37">
        <v>3</v>
      </c>
      <c r="E7" s="36">
        <f>C7*D7</f>
        <v>1.8599999999999999</v>
      </c>
      <c r="F7" s="37">
        <v>3</v>
      </c>
      <c r="G7" s="36">
        <f t="shared" si="0"/>
        <v>1.8599999999999999</v>
      </c>
      <c r="H7" s="37">
        <v>4</v>
      </c>
      <c r="I7" s="36">
        <f t="shared" si="1"/>
        <v>2.48</v>
      </c>
      <c r="J7" s="159"/>
      <c r="K7" s="160">
        <f t="shared" si="2"/>
        <v>0</v>
      </c>
      <c r="L7" s="3"/>
      <c r="M7" s="3"/>
      <c r="N7" s="3"/>
    </row>
    <row r="8" spans="1:14" x14ac:dyDescent="0.2">
      <c r="A8" s="32" t="s">
        <v>9</v>
      </c>
      <c r="B8" s="110" t="s">
        <v>10</v>
      </c>
      <c r="C8" s="111">
        <v>0.63</v>
      </c>
      <c r="D8" s="40">
        <v>2</v>
      </c>
      <c r="E8" s="36">
        <f t="shared" ref="E8:E16" si="3">C8*D8</f>
        <v>1.26</v>
      </c>
      <c r="F8" s="37">
        <v>3</v>
      </c>
      <c r="G8" s="36">
        <f t="shared" si="0"/>
        <v>1.8900000000000001</v>
      </c>
      <c r="H8" s="37">
        <v>4</v>
      </c>
      <c r="I8" s="36">
        <f t="shared" si="1"/>
        <v>2.52</v>
      </c>
      <c r="J8" s="159"/>
      <c r="K8" s="160">
        <f t="shared" si="2"/>
        <v>0</v>
      </c>
      <c r="L8" s="3"/>
      <c r="M8" s="3"/>
      <c r="N8" s="3"/>
    </row>
    <row r="9" spans="1:14" x14ac:dyDescent="0.2">
      <c r="A9" s="219" t="s">
        <v>9</v>
      </c>
      <c r="B9" s="220" t="s">
        <v>33</v>
      </c>
      <c r="C9" s="111">
        <v>0.59</v>
      </c>
      <c r="D9" s="40">
        <v>3</v>
      </c>
      <c r="E9" s="36">
        <f>C9*D9</f>
        <v>1.77</v>
      </c>
      <c r="F9" s="40">
        <v>3</v>
      </c>
      <c r="G9" s="36">
        <f>C9*F9</f>
        <v>1.77</v>
      </c>
      <c r="H9" s="40">
        <v>3</v>
      </c>
      <c r="I9" s="36">
        <f>C9*H9</f>
        <v>1.77</v>
      </c>
      <c r="J9" s="159"/>
      <c r="K9" s="160">
        <f>C9*J9</f>
        <v>0</v>
      </c>
      <c r="L9" s="3"/>
      <c r="M9" s="3"/>
      <c r="N9" s="3"/>
    </row>
    <row r="10" spans="1:14" x14ac:dyDescent="0.2">
      <c r="A10" s="197"/>
      <c r="B10" s="198" t="s">
        <v>39</v>
      </c>
      <c r="C10" s="199">
        <v>0.69</v>
      </c>
      <c r="D10" s="140">
        <v>2</v>
      </c>
      <c r="E10" s="126">
        <f t="shared" si="3"/>
        <v>1.38</v>
      </c>
      <c r="F10" s="128">
        <v>2</v>
      </c>
      <c r="G10" s="126">
        <f t="shared" si="0"/>
        <v>1.38</v>
      </c>
      <c r="H10" s="127">
        <v>2</v>
      </c>
      <c r="I10" s="126">
        <f t="shared" si="1"/>
        <v>1.38</v>
      </c>
      <c r="J10" s="159"/>
      <c r="K10" s="160">
        <f>C10*J10</f>
        <v>0</v>
      </c>
      <c r="L10" s="3"/>
      <c r="M10" s="3"/>
      <c r="N10" s="3"/>
    </row>
    <row r="11" spans="1:14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4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4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4" x14ac:dyDescent="0.2">
      <c r="A15" s="87"/>
      <c r="B15" s="49"/>
      <c r="C15" s="49"/>
      <c r="D15" s="50"/>
      <c r="E15" s="36">
        <f t="shared" si="3"/>
        <v>0</v>
      </c>
      <c r="F15" s="50"/>
      <c r="G15" s="36">
        <f t="shared" si="0"/>
        <v>0</v>
      </c>
      <c r="H15" s="51"/>
      <c r="I15" s="36">
        <f t="shared" si="1"/>
        <v>0</v>
      </c>
      <c r="J15" s="159"/>
      <c r="K15" s="160">
        <f t="shared" si="2"/>
        <v>0</v>
      </c>
      <c r="L15" s="3"/>
      <c r="M15" s="3"/>
      <c r="N15" s="3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3"/>
        <v>2.5</v>
      </c>
      <c r="F16" s="96">
        <v>1</v>
      </c>
      <c r="G16" s="97">
        <f t="shared" si="0"/>
        <v>2.5</v>
      </c>
      <c r="H16" s="96">
        <v>1</v>
      </c>
      <c r="I16" s="97">
        <f t="shared" si="1"/>
        <v>2.5</v>
      </c>
      <c r="J16" s="161"/>
      <c r="K16" s="162">
        <f t="shared" si="2"/>
        <v>0</v>
      </c>
      <c r="L16" s="225" t="s">
        <v>112</v>
      </c>
      <c r="M16" s="218"/>
      <c r="N16" s="218"/>
    </row>
    <row r="17" spans="1:14" x14ac:dyDescent="0.2">
      <c r="A17" s="52"/>
      <c r="B17" s="52" t="s">
        <v>3</v>
      </c>
      <c r="C17" s="53"/>
      <c r="D17" s="46"/>
      <c r="E17" s="54">
        <f>SUM(E5:E16)</f>
        <v>14.59</v>
      </c>
      <c r="F17" s="55"/>
      <c r="G17" s="54">
        <f>SUM(G5:G16)</f>
        <v>18.61</v>
      </c>
      <c r="H17" s="55"/>
      <c r="I17" s="54">
        <f>SUM(I5:I16)</f>
        <v>23.759999999999998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34.99</v>
      </c>
      <c r="F18" s="24"/>
      <c r="G18" s="56">
        <f>G3</f>
        <v>44.99</v>
      </c>
      <c r="H18" s="24"/>
      <c r="I18" s="56">
        <f>I3</f>
        <v>54.99</v>
      </c>
      <c r="J18" s="163"/>
      <c r="K18" s="164">
        <f>K3</f>
        <v>84.990000000000009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24.8429</v>
      </c>
      <c r="F19" s="24"/>
      <c r="G19" s="56">
        <f>G18*$C19</f>
        <v>31.942899999999998</v>
      </c>
      <c r="H19" s="24"/>
      <c r="I19" s="56">
        <f>I18*$C19</f>
        <v>39.042899999999996</v>
      </c>
      <c r="J19" s="163"/>
      <c r="K19" s="164">
        <f>K18*$C19</f>
        <v>60.3429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12.42145</v>
      </c>
      <c r="F20" s="24"/>
      <c r="G20" s="59">
        <f>G19*$C20</f>
        <v>15.971449999999999</v>
      </c>
      <c r="H20" s="24"/>
      <c r="I20" s="59">
        <f>I19*$C20</f>
        <v>19.521449999999998</v>
      </c>
      <c r="J20" s="163"/>
      <c r="K20" s="164">
        <f>K19*$C20</f>
        <v>30.17145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12.42145</v>
      </c>
      <c r="F21" s="24"/>
      <c r="G21" s="60">
        <f>G19*$C21</f>
        <v>15.971449999999999</v>
      </c>
      <c r="H21" s="24"/>
      <c r="I21" s="60">
        <f>I19*$C21</f>
        <v>19.521449999999998</v>
      </c>
      <c r="J21" s="163"/>
      <c r="K21" s="164">
        <f>K19*$C21</f>
        <v>30.17145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10.2529</v>
      </c>
      <c r="F22" s="24"/>
      <c r="G22" s="60">
        <f>G19-G17</f>
        <v>13.332899999999999</v>
      </c>
      <c r="H22" s="24"/>
      <c r="I22" s="60">
        <f>I19-I17</f>
        <v>15.282899999999998</v>
      </c>
      <c r="J22" s="163"/>
      <c r="K22" s="164">
        <f>K19-K17</f>
        <v>60.3429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-3.4990000000000006</v>
      </c>
      <c r="F23" s="24"/>
      <c r="G23" s="56">
        <f>G18*C23</f>
        <v>-4.4990000000000006</v>
      </c>
      <c r="H23" s="24"/>
      <c r="I23" s="56">
        <f>I18*C23</f>
        <v>-5.4990000000000006</v>
      </c>
      <c r="J23" s="163"/>
      <c r="K23" s="164">
        <f>K18*C23</f>
        <v>-8.4990000000000006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-3.9861000000000004</v>
      </c>
      <c r="F27" s="18"/>
      <c r="G27" s="68">
        <f>SUM(G22:G26)</f>
        <v>-1.9061000000000021</v>
      </c>
      <c r="H27" s="18"/>
      <c r="I27" s="68">
        <f>SUM(I22:I26)</f>
        <v>-0.95610000000000284</v>
      </c>
      <c r="J27" s="167"/>
      <c r="K27" s="166">
        <f>SUM(K22:K26)</f>
        <v>41.103899999999996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-0.11392112032009145</v>
      </c>
      <c r="F28" s="12"/>
      <c r="G28" s="72">
        <f>G27/G18</f>
        <v>-4.236719270949104E-2</v>
      </c>
      <c r="H28" s="12"/>
      <c r="I28" s="72">
        <f>I27/I18</f>
        <v>-1.738679759956361E-2</v>
      </c>
      <c r="J28" s="168"/>
      <c r="K28" s="169">
        <f>K27/K18</f>
        <v>0.48363219202259078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0.41697627893683908</v>
      </c>
      <c r="F30" s="77"/>
      <c r="G30" s="76">
        <f>G17/G18</f>
        <v>0.41364747721715933</v>
      </c>
      <c r="H30" s="77"/>
      <c r="I30" s="78">
        <f>I17/I18</f>
        <v>0.43207855973813414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86"/>
      <c r="D36" s="86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27" priority="1" operator="lessThan">
      <formula>-0.05</formula>
    </cfRule>
    <cfRule type="cellIs" dxfId="26" priority="2" operator="greaterThan">
      <formula>0.05</formula>
    </cfRule>
  </conditionalFormatting>
  <conditionalFormatting sqref="D49">
    <cfRule type="cellIs" dxfId="25" priority="3" operator="lessThan">
      <formula>-0.05</formula>
    </cfRule>
    <cfRule type="cellIs" dxfId="24" priority="4" operator="greaterThan">
      <formula>0.05</formula>
    </cfRule>
  </conditionalFormatting>
  <conditionalFormatting sqref="D51">
    <cfRule type="cellIs" dxfId="23" priority="9" operator="lessThan">
      <formula>-0.05</formula>
    </cfRule>
    <cfRule type="cellIs" dxfId="22" priority="10" operator="greaterThan">
      <formula>0.05</formula>
    </cfRule>
  </conditionalFormatting>
  <conditionalFormatting sqref="D95:D96 D89:D93 D42:D47 D50">
    <cfRule type="cellIs" dxfId="21" priority="7" operator="lessThan">
      <formula>-0.05</formula>
    </cfRule>
    <cfRule type="cellIs" dxfId="20" priority="8" operator="greaterThan">
      <formula>0.05</formula>
    </cfRule>
  </conditionalFormatting>
  <conditionalFormatting sqref="D52:D88">
    <cfRule type="cellIs" dxfId="19" priority="5" operator="lessThan">
      <formula>-0.05</formula>
    </cfRule>
    <cfRule type="cellIs" dxfId="18" priority="6" operator="greaterThan">
      <formula>0.05</formula>
    </cfRule>
  </conditionalFormatting>
  <conditionalFormatting sqref="D41">
    <cfRule type="cellIs" dxfId="17" priority="13" operator="lessThan">
      <formula>-0.05</formula>
    </cfRule>
    <cfRule type="cellIs" dxfId="16" priority="14" operator="greaterThan">
      <formula>0.05</formula>
    </cfRule>
  </conditionalFormatting>
  <conditionalFormatting sqref="D94">
    <cfRule type="cellIs" dxfId="15" priority="11" operator="lessThan">
      <formula>-0.05</formula>
    </cfRule>
    <cfRule type="cellIs" dxfId="14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  <pageSetUpPr fitToPage="1"/>
  </sheetPr>
  <dimension ref="A1:O141"/>
  <sheetViews>
    <sheetView topLeftCell="A10" zoomScaleNormal="100" zoomScaleSheetLayoutView="110" workbookViewId="0">
      <selection activeCell="B36" sqref="B36:D36"/>
    </sheetView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5" x14ac:dyDescent="0.2">
      <c r="A1" s="9" t="str">
        <f ca="1">""&amp; RIGHT(CELL("filename",$A$1),LEN(CELL("filename",$A$1))-FIND("]",CELL("filename",$A$1),1))</f>
        <v>BF335-11KM-2</v>
      </c>
      <c r="B1" s="10" t="s">
        <v>93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5" x14ac:dyDescent="0.2">
      <c r="A2" s="103"/>
      <c r="B2" s="10"/>
      <c r="C2" s="14" t="s">
        <v>8</v>
      </c>
      <c r="D2" s="15" t="str">
        <f ca="1">CONCATENATE(A1,"s")</f>
        <v>BF335-11KM-2s</v>
      </c>
      <c r="E2" s="16"/>
      <c r="F2" s="15" t="str">
        <f ca="1">CONCATENATE(A1,"d")</f>
        <v>BF335-11KM-2d</v>
      </c>
      <c r="G2" s="16"/>
      <c r="H2" s="15" t="str">
        <f ca="1">CONCATENATE(A1,"p")</f>
        <v>BF335-11KM-2p</v>
      </c>
      <c r="I2" s="17"/>
      <c r="J2" s="202" t="str">
        <f ca="1">CONCATENATE(A1,"e")</f>
        <v>BF335-11KM-2e</v>
      </c>
      <c r="K2" s="153"/>
      <c r="L2" s="3"/>
      <c r="M2" s="3"/>
      <c r="N2" s="3"/>
    </row>
    <row r="3" spans="1:15" x14ac:dyDescent="0.2">
      <c r="A3" s="10"/>
      <c r="B3" s="10" t="s">
        <v>40</v>
      </c>
      <c r="C3" s="10"/>
      <c r="D3" s="19"/>
      <c r="E3" s="20">
        <v>29.99</v>
      </c>
      <c r="F3" s="17"/>
      <c r="G3" s="20">
        <f>E3+10</f>
        <v>39.989999999999995</v>
      </c>
      <c r="H3" s="17"/>
      <c r="I3" s="21">
        <f>G3+10</f>
        <v>49.989999999999995</v>
      </c>
      <c r="J3" s="154"/>
      <c r="K3" s="155">
        <f>I3+30</f>
        <v>79.989999999999995</v>
      </c>
      <c r="L3" s="3"/>
      <c r="M3" s="3"/>
      <c r="N3" s="3"/>
    </row>
    <row r="4" spans="1:15" ht="13.5" thickBot="1" x14ac:dyDescent="0.25">
      <c r="A4" s="10"/>
      <c r="B4" s="22" t="s">
        <v>41</v>
      </c>
      <c r="C4" s="23"/>
      <c r="D4" s="24"/>
      <c r="E4" s="25">
        <f>E3+10</f>
        <v>39.989999999999995</v>
      </c>
      <c r="F4" s="26"/>
      <c r="G4" s="25">
        <f>G3+10</f>
        <v>49.989999999999995</v>
      </c>
      <c r="H4" s="26"/>
      <c r="I4" s="25">
        <f>I3+10</f>
        <v>59.989999999999995</v>
      </c>
      <c r="J4" s="156"/>
      <c r="K4" s="203">
        <f>K3+10</f>
        <v>89.99</v>
      </c>
      <c r="L4" s="3"/>
      <c r="M4" s="3"/>
      <c r="N4" s="3"/>
    </row>
    <row r="5" spans="1:15" x14ac:dyDescent="0.2">
      <c r="A5" s="27" t="s">
        <v>55</v>
      </c>
      <c r="B5" s="28" t="s">
        <v>13</v>
      </c>
      <c r="C5" s="29">
        <v>0.96</v>
      </c>
      <c r="D5" s="30">
        <v>3</v>
      </c>
      <c r="E5" s="31">
        <f>C5*D5</f>
        <v>2.88</v>
      </c>
      <c r="F5" s="30">
        <v>3</v>
      </c>
      <c r="G5" s="31">
        <f t="shared" ref="G5:G16" si="0">C5*F5</f>
        <v>2.88</v>
      </c>
      <c r="H5" s="30">
        <v>7</v>
      </c>
      <c r="I5" s="31">
        <f t="shared" ref="I5:I16" si="1">C5*H5</f>
        <v>6.72</v>
      </c>
      <c r="J5" s="204"/>
      <c r="K5" s="158">
        <f>C5*J5</f>
        <v>0</v>
      </c>
      <c r="L5" s="3"/>
      <c r="M5" s="3"/>
      <c r="N5" s="3"/>
    </row>
    <row r="6" spans="1:15" x14ac:dyDescent="0.2">
      <c r="A6" s="32" t="s">
        <v>28</v>
      </c>
      <c r="B6" s="110" t="s">
        <v>16</v>
      </c>
      <c r="C6" s="111">
        <v>0.9</v>
      </c>
      <c r="D6" s="35">
        <v>3</v>
      </c>
      <c r="E6" s="36">
        <f>C6*D6</f>
        <v>2.7</v>
      </c>
      <c r="F6" s="35">
        <v>4</v>
      </c>
      <c r="G6" s="36">
        <f t="shared" si="0"/>
        <v>3.6</v>
      </c>
      <c r="H6" s="35">
        <v>5</v>
      </c>
      <c r="I6" s="36">
        <f t="shared" si="1"/>
        <v>4.5</v>
      </c>
      <c r="J6" s="159"/>
      <c r="K6" s="160">
        <f t="shared" ref="K6:K16" si="2">C6*J6</f>
        <v>0</v>
      </c>
      <c r="L6" s="3"/>
      <c r="M6" s="3"/>
      <c r="N6" s="3"/>
    </row>
    <row r="7" spans="1:15" x14ac:dyDescent="0.2">
      <c r="A7" s="32" t="s">
        <v>28</v>
      </c>
      <c r="B7" s="110" t="s">
        <v>53</v>
      </c>
      <c r="C7" s="111">
        <v>1.41</v>
      </c>
      <c r="D7" s="37">
        <v>2</v>
      </c>
      <c r="E7" s="36">
        <f>C7*D7</f>
        <v>2.82</v>
      </c>
      <c r="F7" s="37">
        <v>3</v>
      </c>
      <c r="G7" s="36">
        <f t="shared" si="0"/>
        <v>4.2299999999999995</v>
      </c>
      <c r="H7" s="37">
        <v>4</v>
      </c>
      <c r="I7" s="36">
        <f t="shared" si="1"/>
        <v>5.64</v>
      </c>
      <c r="J7" s="159"/>
      <c r="K7" s="160">
        <f t="shared" si="2"/>
        <v>0</v>
      </c>
      <c r="L7" s="3"/>
      <c r="M7" s="3"/>
      <c r="N7" s="3"/>
    </row>
    <row r="8" spans="1:15" x14ac:dyDescent="0.2">
      <c r="A8" s="197"/>
      <c r="B8" s="198" t="s">
        <v>39</v>
      </c>
      <c r="C8" s="199">
        <v>0.69</v>
      </c>
      <c r="D8" s="214">
        <v>3</v>
      </c>
      <c r="E8" s="126">
        <f t="shared" ref="E8:E16" si="3">C8*D8</f>
        <v>2.0699999999999998</v>
      </c>
      <c r="F8" s="127">
        <v>4</v>
      </c>
      <c r="G8" s="126">
        <f t="shared" si="0"/>
        <v>2.76</v>
      </c>
      <c r="H8" s="127">
        <v>5</v>
      </c>
      <c r="I8" s="126">
        <f t="shared" si="1"/>
        <v>3.4499999999999997</v>
      </c>
      <c r="J8" s="159"/>
      <c r="K8" s="160">
        <f t="shared" si="2"/>
        <v>0</v>
      </c>
      <c r="L8" s="3"/>
      <c r="M8" s="3"/>
      <c r="N8" s="3"/>
    </row>
    <row r="9" spans="1:15" x14ac:dyDescent="0.2">
      <c r="A9" s="41"/>
      <c r="B9" s="38"/>
      <c r="C9" s="39"/>
      <c r="D9" s="40"/>
      <c r="E9" s="36">
        <f>C9*D9</f>
        <v>0</v>
      </c>
      <c r="F9" s="40"/>
      <c r="G9" s="36">
        <f>C9*F9</f>
        <v>0</v>
      </c>
      <c r="H9" s="40"/>
      <c r="I9" s="36">
        <f>C9*H9</f>
        <v>0</v>
      </c>
      <c r="J9" s="159"/>
      <c r="K9" s="160">
        <f>C9*J9</f>
        <v>0</v>
      </c>
      <c r="L9" s="3"/>
      <c r="M9" s="3"/>
      <c r="N9" s="3"/>
    </row>
    <row r="10" spans="1:15" x14ac:dyDescent="0.2">
      <c r="A10" s="42"/>
      <c r="B10" s="18"/>
      <c r="C10" s="43"/>
      <c r="D10" s="35"/>
      <c r="E10" s="36">
        <f t="shared" si="3"/>
        <v>0</v>
      </c>
      <c r="F10" s="35"/>
      <c r="G10" s="36">
        <f t="shared" si="0"/>
        <v>0</v>
      </c>
      <c r="H10" s="37"/>
      <c r="I10" s="36">
        <f t="shared" si="1"/>
        <v>0</v>
      </c>
      <c r="J10" s="159"/>
      <c r="K10" s="160">
        <f>C10*J10</f>
        <v>0</v>
      </c>
      <c r="L10" s="3"/>
      <c r="M10" s="3"/>
      <c r="N10" s="3"/>
    </row>
    <row r="11" spans="1:15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5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5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5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5" x14ac:dyDescent="0.2">
      <c r="A15" s="87"/>
      <c r="B15" s="49"/>
      <c r="C15" s="49"/>
      <c r="D15" s="50"/>
      <c r="E15" s="36">
        <f t="shared" si="3"/>
        <v>0</v>
      </c>
      <c r="F15" s="50"/>
      <c r="G15" s="36">
        <f t="shared" si="0"/>
        <v>0</v>
      </c>
      <c r="H15" s="51"/>
      <c r="I15" s="36">
        <f t="shared" si="1"/>
        <v>0</v>
      </c>
      <c r="J15" s="159"/>
      <c r="K15" s="160">
        <f t="shared" si="2"/>
        <v>0</v>
      </c>
      <c r="L15" s="3"/>
      <c r="M15" s="3"/>
      <c r="N15" s="3"/>
    </row>
    <row r="16" spans="1:15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3"/>
        <v>2.5</v>
      </c>
      <c r="F16" s="96">
        <v>1</v>
      </c>
      <c r="G16" s="97">
        <f t="shared" si="0"/>
        <v>2.5</v>
      </c>
      <c r="H16" s="96">
        <v>1</v>
      </c>
      <c r="I16" s="97">
        <f t="shared" si="1"/>
        <v>2.5</v>
      </c>
      <c r="J16" s="161"/>
      <c r="K16" s="162">
        <f t="shared" si="2"/>
        <v>0</v>
      </c>
      <c r="L16" s="225" t="s">
        <v>110</v>
      </c>
      <c r="M16" s="218"/>
      <c r="N16" s="218"/>
      <c r="O16" s="46"/>
    </row>
    <row r="17" spans="1:14" x14ac:dyDescent="0.2">
      <c r="A17" s="52"/>
      <c r="B17" s="52" t="s">
        <v>3</v>
      </c>
      <c r="C17" s="53"/>
      <c r="D17" s="46"/>
      <c r="E17" s="54">
        <f>SUM(E5:E16)</f>
        <v>12.97</v>
      </c>
      <c r="F17" s="55"/>
      <c r="G17" s="54">
        <f>SUM(G5:G16)</f>
        <v>15.97</v>
      </c>
      <c r="H17" s="55"/>
      <c r="I17" s="54">
        <f>SUM(I5:I16)</f>
        <v>22.81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29.99</v>
      </c>
      <c r="F18" s="24"/>
      <c r="G18" s="56">
        <f>G3</f>
        <v>39.989999999999995</v>
      </c>
      <c r="H18" s="24"/>
      <c r="I18" s="56">
        <f>I3</f>
        <v>49.989999999999995</v>
      </c>
      <c r="J18" s="163"/>
      <c r="K18" s="164">
        <f>K3</f>
        <v>79.989999999999995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21.292899999999999</v>
      </c>
      <c r="F19" s="24"/>
      <c r="G19" s="56">
        <f>G18*$C19</f>
        <v>28.392899999999994</v>
      </c>
      <c r="H19" s="24"/>
      <c r="I19" s="56">
        <f>I18*$C19</f>
        <v>35.492899999999992</v>
      </c>
      <c r="J19" s="163"/>
      <c r="K19" s="164">
        <f>K18*$C19</f>
        <v>56.792899999999996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10.64645</v>
      </c>
      <c r="F20" s="24"/>
      <c r="G20" s="59">
        <f>G19*$C20</f>
        <v>14.196449999999997</v>
      </c>
      <c r="H20" s="24"/>
      <c r="I20" s="59">
        <f>I19*$C20</f>
        <v>17.746449999999996</v>
      </c>
      <c r="J20" s="163"/>
      <c r="K20" s="164">
        <f>K19*$C20</f>
        <v>28.396449999999998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10.64645</v>
      </c>
      <c r="F21" s="24"/>
      <c r="G21" s="60">
        <f>G19*$C21</f>
        <v>14.196449999999997</v>
      </c>
      <c r="H21" s="24"/>
      <c r="I21" s="60">
        <f>I19*$C21</f>
        <v>17.746449999999996</v>
      </c>
      <c r="J21" s="163"/>
      <c r="K21" s="164">
        <f>K19*$C21</f>
        <v>28.396449999999998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8.3228999999999989</v>
      </c>
      <c r="F22" s="24"/>
      <c r="G22" s="60">
        <f>G19-G17</f>
        <v>12.422899999999993</v>
      </c>
      <c r="H22" s="24"/>
      <c r="I22" s="60">
        <f>I19-I17</f>
        <v>12.682899999999993</v>
      </c>
      <c r="J22" s="163"/>
      <c r="K22" s="164">
        <f>K19-K17</f>
        <v>56.792899999999996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-2.9990000000000001</v>
      </c>
      <c r="F23" s="24"/>
      <c r="G23" s="56">
        <f>G18*C23</f>
        <v>-3.9989999999999997</v>
      </c>
      <c r="H23" s="24"/>
      <c r="I23" s="56">
        <f>I18*C23</f>
        <v>-4.9989999999999997</v>
      </c>
      <c r="J23" s="163"/>
      <c r="K23" s="164">
        <f>K18*C23</f>
        <v>-7.9989999999999997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-5.4161000000000019</v>
      </c>
      <c r="F27" s="18"/>
      <c r="G27" s="68">
        <f>SUM(G22:G26)</f>
        <v>-2.3161000000000076</v>
      </c>
      <c r="H27" s="18"/>
      <c r="I27" s="68">
        <f>SUM(I22:I26)</f>
        <v>-3.0561000000000069</v>
      </c>
      <c r="J27" s="167"/>
      <c r="K27" s="166">
        <f>SUM(K22:K26)</f>
        <v>38.053899999999992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-0.18059686562187402</v>
      </c>
      <c r="F28" s="12"/>
      <c r="G28" s="72">
        <f>G27/G18</f>
        <v>-5.7916979244811401E-2</v>
      </c>
      <c r="H28" s="12"/>
      <c r="I28" s="72">
        <f>I27/I18</f>
        <v>-6.1134226845369219E-2</v>
      </c>
      <c r="J28" s="168"/>
      <c r="K28" s="169">
        <f>K27/K18</f>
        <v>0.47573321665208146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0.43247749249749923</v>
      </c>
      <c r="F30" s="77"/>
      <c r="G30" s="76">
        <f>G17/G18</f>
        <v>0.39934983745936492</v>
      </c>
      <c r="H30" s="77"/>
      <c r="I30" s="78">
        <f>I17/I18</f>
        <v>0.45629125825165034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</sheetData>
  <mergeCells count="2">
    <mergeCell ref="A39:C39"/>
    <mergeCell ref="A41:C41"/>
  </mergeCells>
  <conditionalFormatting sqref="D48">
    <cfRule type="cellIs" dxfId="13" priority="1" operator="lessThan">
      <formula>-0.05</formula>
    </cfRule>
    <cfRule type="cellIs" dxfId="12" priority="2" operator="greaterThan">
      <formula>0.05</formula>
    </cfRule>
  </conditionalFormatting>
  <conditionalFormatting sqref="D49">
    <cfRule type="cellIs" dxfId="11" priority="3" operator="lessThan">
      <formula>-0.05</formula>
    </cfRule>
    <cfRule type="cellIs" dxfId="10" priority="4" operator="greaterThan">
      <formula>0.05</formula>
    </cfRule>
  </conditionalFormatting>
  <conditionalFormatting sqref="D51">
    <cfRule type="cellIs" dxfId="9" priority="9" operator="lessThan">
      <formula>-0.05</formula>
    </cfRule>
    <cfRule type="cellIs" dxfId="8" priority="10" operator="greaterThan">
      <formula>0.05</formula>
    </cfRule>
  </conditionalFormatting>
  <conditionalFormatting sqref="D95:D96 D89:D93 D42:D47 D50">
    <cfRule type="cellIs" dxfId="7" priority="7" operator="lessThan">
      <formula>-0.05</formula>
    </cfRule>
    <cfRule type="cellIs" dxfId="6" priority="8" operator="greaterThan">
      <formula>0.05</formula>
    </cfRule>
  </conditionalFormatting>
  <conditionalFormatting sqref="D52:D88">
    <cfRule type="cellIs" dxfId="5" priority="5" operator="lessThan">
      <formula>-0.05</formula>
    </cfRule>
    <cfRule type="cellIs" dxfId="4" priority="6" operator="greaterThan">
      <formula>0.05</formula>
    </cfRule>
  </conditionalFormatting>
  <conditionalFormatting sqref="D41">
    <cfRule type="cellIs" dxfId="3" priority="13" operator="lessThan">
      <formula>-0.05</formula>
    </cfRule>
    <cfRule type="cellIs" dxfId="2" priority="14" operator="greaterThan">
      <formula>0.05</formula>
    </cfRule>
  </conditionalFormatting>
  <conditionalFormatting sqref="D94">
    <cfRule type="cellIs" dxfId="1" priority="11" operator="lessThan">
      <formula>-0.05</formula>
    </cfRule>
    <cfRule type="cellIs" dxfId="0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Q143"/>
  <sheetViews>
    <sheetView zoomScaleNormal="100" zoomScaleSheetLayoutView="100" workbookViewId="0">
      <selection activeCell="B36" sqref="B36:C36"/>
    </sheetView>
  </sheetViews>
  <sheetFormatPr defaultColWidth="11.42578125" defaultRowHeight="12.75" x14ac:dyDescent="0.2"/>
  <cols>
    <col min="1" max="1" width="10.28515625" style="46" customWidth="1"/>
    <col min="2" max="2" width="31.42578125" style="46" customWidth="1"/>
    <col min="3" max="3" width="7" style="46" customWidth="1"/>
    <col min="4" max="4" width="9.28515625" style="46" bestFit="1" customWidth="1"/>
    <col min="5" max="5" width="9.85546875" style="46" bestFit="1" customWidth="1"/>
    <col min="6" max="6" width="9.28515625" style="46" bestFit="1" customWidth="1"/>
    <col min="7" max="7" width="9.85546875" style="46" bestFit="1" customWidth="1"/>
    <col min="8" max="8" width="9.28515625" style="46" customWidth="1"/>
    <col min="9" max="9" width="10.7109375" style="46" customWidth="1"/>
    <col min="10" max="10" width="9.28515625" style="46" customWidth="1"/>
    <col min="11" max="11" width="10.7109375" style="46" customWidth="1"/>
    <col min="12" max="16384" width="11.42578125" style="86"/>
  </cols>
  <sheetData>
    <row r="1" spans="1:14" x14ac:dyDescent="0.2">
      <c r="A1" s="9" t="str">
        <f ca="1">""&amp;RIGHT(CELL("filename",$A$1),LEN(CELL("filename",$A$1))-FIND("]",CELL("filename",$A$1),1))</f>
        <v>BF216-11KM</v>
      </c>
      <c r="B1" s="10" t="s">
        <v>83</v>
      </c>
      <c r="C1" s="10"/>
      <c r="D1" s="105" t="s">
        <v>0</v>
      </c>
      <c r="E1" s="12"/>
      <c r="F1" s="104" t="s">
        <v>1</v>
      </c>
      <c r="G1" s="18"/>
      <c r="H1" s="106" t="s">
        <v>2</v>
      </c>
      <c r="I1" s="18"/>
      <c r="J1" s="172" t="s">
        <v>58</v>
      </c>
      <c r="K1" s="173"/>
      <c r="L1" s="10"/>
      <c r="M1" s="10"/>
    </row>
    <row r="2" spans="1:14" x14ac:dyDescent="0.2">
      <c r="A2" s="130"/>
      <c r="B2" s="10"/>
      <c r="C2" s="14" t="s">
        <v>8</v>
      </c>
      <c r="D2" s="15" t="str">
        <f ca="1">CONCATENATE(A1,"s")</f>
        <v>BF216-11KMs</v>
      </c>
      <c r="E2" s="16"/>
      <c r="F2" s="15" t="str">
        <f ca="1">CONCATENATE(A1,"d")</f>
        <v>BF216-11KMd</v>
      </c>
      <c r="G2" s="16"/>
      <c r="H2" s="15" t="str">
        <f ca="1">CONCATENATE(A1,"p")</f>
        <v>BF216-11KMp</v>
      </c>
      <c r="I2" s="17"/>
      <c r="J2" s="174" t="str">
        <f ca="1">CONCATENATE(A1,"e")</f>
        <v>BF216-11KMe</v>
      </c>
      <c r="K2" s="175"/>
      <c r="L2" s="10"/>
      <c r="M2" s="10"/>
      <c r="N2" s="10"/>
    </row>
    <row r="3" spans="1:14" x14ac:dyDescent="0.2">
      <c r="A3" s="10"/>
      <c r="B3" s="10" t="s">
        <v>40</v>
      </c>
      <c r="C3" s="10"/>
      <c r="D3" s="19"/>
      <c r="E3" s="20">
        <v>35</v>
      </c>
      <c r="F3" s="17"/>
      <c r="G3" s="20">
        <f>E3+10</f>
        <v>45</v>
      </c>
      <c r="H3" s="17"/>
      <c r="I3" s="21">
        <f>G3+10</f>
        <v>55</v>
      </c>
      <c r="J3" s="176"/>
      <c r="K3" s="177">
        <f>I3+30</f>
        <v>85</v>
      </c>
      <c r="L3" s="10"/>
      <c r="M3" s="10"/>
      <c r="N3" s="10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45</v>
      </c>
      <c r="F4" s="26"/>
      <c r="G4" s="25">
        <f>G3+10</f>
        <v>55</v>
      </c>
      <c r="H4" s="26"/>
      <c r="I4" s="25">
        <f>I3+10</f>
        <v>65</v>
      </c>
      <c r="J4" s="178"/>
      <c r="K4" s="179">
        <f>K3+10</f>
        <v>95</v>
      </c>
      <c r="L4" s="10"/>
      <c r="M4" s="10"/>
      <c r="N4" s="10"/>
    </row>
    <row r="5" spans="1:14" x14ac:dyDescent="0.2">
      <c r="A5" s="145" t="s">
        <v>9</v>
      </c>
      <c r="B5" s="146" t="s">
        <v>19</v>
      </c>
      <c r="C5" s="29">
        <v>1.47</v>
      </c>
      <c r="D5" s="135">
        <v>3</v>
      </c>
      <c r="E5" s="31">
        <f>C5*D5</f>
        <v>4.41</v>
      </c>
      <c r="F5" s="135">
        <v>3</v>
      </c>
      <c r="G5" s="31">
        <f>C5*F5</f>
        <v>4.41</v>
      </c>
      <c r="H5" s="135">
        <v>5</v>
      </c>
      <c r="I5" s="31">
        <f>C5*H5</f>
        <v>7.35</v>
      </c>
      <c r="J5" s="157"/>
      <c r="K5" s="180">
        <f t="shared" ref="K5:K16" si="0">C5*J5</f>
        <v>0</v>
      </c>
      <c r="L5" s="10"/>
      <c r="M5" s="10"/>
      <c r="N5" s="10"/>
    </row>
    <row r="6" spans="1:14" x14ac:dyDescent="0.2">
      <c r="A6" s="114" t="s">
        <v>44</v>
      </c>
      <c r="B6" s="110" t="s">
        <v>13</v>
      </c>
      <c r="C6" s="111">
        <v>0.96</v>
      </c>
      <c r="D6" s="136">
        <v>3</v>
      </c>
      <c r="E6" s="36">
        <f>C6*D6</f>
        <v>2.88</v>
      </c>
      <c r="F6" s="137">
        <v>3</v>
      </c>
      <c r="G6" s="36">
        <f>C6*F6</f>
        <v>2.88</v>
      </c>
      <c r="H6" s="137">
        <v>5</v>
      </c>
      <c r="I6" s="36">
        <f>C6*H6</f>
        <v>4.8</v>
      </c>
      <c r="J6" s="181"/>
      <c r="K6" s="182">
        <f t="shared" si="0"/>
        <v>0</v>
      </c>
      <c r="L6" s="10"/>
      <c r="M6" s="10"/>
      <c r="N6" s="10"/>
    </row>
    <row r="7" spans="1:14" x14ac:dyDescent="0.2">
      <c r="A7" s="147" t="s">
        <v>35</v>
      </c>
      <c r="B7" s="110" t="s">
        <v>80</v>
      </c>
      <c r="C7" s="111">
        <v>1.06</v>
      </c>
      <c r="D7" s="137">
        <v>4</v>
      </c>
      <c r="E7" s="36">
        <f>C7*D7</f>
        <v>4.24</v>
      </c>
      <c r="F7" s="138">
        <v>4</v>
      </c>
      <c r="G7" s="36">
        <f>C7*F7</f>
        <v>4.24</v>
      </c>
      <c r="H7" s="137">
        <v>5</v>
      </c>
      <c r="I7" s="36">
        <f>C7*H7</f>
        <v>5.3000000000000007</v>
      </c>
      <c r="J7" s="181"/>
      <c r="K7" s="182">
        <f t="shared" si="0"/>
        <v>0</v>
      </c>
      <c r="L7" s="10"/>
      <c r="M7" s="10"/>
      <c r="N7" s="10"/>
    </row>
    <row r="8" spans="1:14" x14ac:dyDescent="0.2">
      <c r="A8" s="147" t="s">
        <v>94</v>
      </c>
      <c r="B8" s="110" t="s">
        <v>30</v>
      </c>
      <c r="C8" s="108">
        <v>0.66</v>
      </c>
      <c r="D8" s="138">
        <v>3</v>
      </c>
      <c r="E8" s="36">
        <f>C8*D8</f>
        <v>1.98</v>
      </c>
      <c r="F8" s="138">
        <v>4</v>
      </c>
      <c r="G8" s="36">
        <f>C8*F8</f>
        <v>2.64</v>
      </c>
      <c r="H8" s="138">
        <v>6</v>
      </c>
      <c r="I8" s="36">
        <f>C8*H8</f>
        <v>3.96</v>
      </c>
      <c r="J8" s="181"/>
      <c r="K8" s="182">
        <f t="shared" si="0"/>
        <v>0</v>
      </c>
      <c r="L8" s="10"/>
      <c r="M8" s="10"/>
      <c r="N8" s="10"/>
    </row>
    <row r="9" spans="1:14" x14ac:dyDescent="0.2">
      <c r="A9" s="118"/>
      <c r="B9" s="119" t="s">
        <v>39</v>
      </c>
      <c r="C9" s="148">
        <v>0.69</v>
      </c>
      <c r="D9" s="149">
        <v>2</v>
      </c>
      <c r="E9" s="126">
        <f>C9*D9</f>
        <v>1.38</v>
      </c>
      <c r="F9" s="150">
        <v>3</v>
      </c>
      <c r="G9" s="126">
        <f>C9*F9</f>
        <v>2.0699999999999998</v>
      </c>
      <c r="H9" s="150">
        <v>3</v>
      </c>
      <c r="I9" s="126">
        <f>C9*H9</f>
        <v>2.0699999999999998</v>
      </c>
      <c r="J9" s="181"/>
      <c r="K9" s="182">
        <f t="shared" si="0"/>
        <v>0</v>
      </c>
      <c r="L9" s="10"/>
      <c r="M9" s="10"/>
      <c r="N9" s="10"/>
    </row>
    <row r="10" spans="1:14" x14ac:dyDescent="0.2">
      <c r="A10" s="42"/>
      <c r="B10" s="18"/>
      <c r="C10" s="43"/>
      <c r="D10" s="35"/>
      <c r="E10" s="36">
        <f t="shared" ref="E10:E16" si="1">C10*D10</f>
        <v>0</v>
      </c>
      <c r="F10" s="35"/>
      <c r="G10" s="36">
        <f t="shared" ref="G10:G16" si="2">C10*F10</f>
        <v>0</v>
      </c>
      <c r="H10" s="37"/>
      <c r="I10" s="36">
        <f t="shared" ref="I10:I16" si="3">C10*H10</f>
        <v>0</v>
      </c>
      <c r="J10" s="181"/>
      <c r="K10" s="182">
        <f t="shared" si="0"/>
        <v>0</v>
      </c>
      <c r="L10" s="10"/>
      <c r="M10" s="10"/>
      <c r="N10" s="10"/>
    </row>
    <row r="11" spans="1:14" x14ac:dyDescent="0.2">
      <c r="A11" s="32"/>
      <c r="B11" s="33"/>
      <c r="C11" s="34"/>
      <c r="D11" s="37"/>
      <c r="E11" s="36">
        <f t="shared" si="1"/>
        <v>0</v>
      </c>
      <c r="F11" s="37"/>
      <c r="G11" s="36">
        <f t="shared" si="2"/>
        <v>0</v>
      </c>
      <c r="H11" s="37"/>
      <c r="I11" s="36">
        <f t="shared" si="3"/>
        <v>0</v>
      </c>
      <c r="J11" s="181"/>
      <c r="K11" s="182">
        <f t="shared" si="0"/>
        <v>0</v>
      </c>
      <c r="L11" s="10"/>
      <c r="M11" s="10"/>
      <c r="N11" s="10"/>
    </row>
    <row r="12" spans="1:14" s="10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81"/>
      <c r="K12" s="182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81"/>
      <c r="K13" s="182">
        <f>C13*J13</f>
        <v>0</v>
      </c>
      <c r="L13" s="10"/>
      <c r="M13" s="10"/>
      <c r="N13" s="10"/>
    </row>
    <row r="14" spans="1:14" s="10" customFormat="1" x14ac:dyDescent="0.2">
      <c r="A14" s="45"/>
      <c r="B14" s="46"/>
      <c r="C14" s="47"/>
      <c r="D14" s="48"/>
      <c r="E14" s="36">
        <f t="shared" si="1"/>
        <v>0</v>
      </c>
      <c r="F14" s="48"/>
      <c r="G14" s="36">
        <f t="shared" si="2"/>
        <v>0</v>
      </c>
      <c r="H14" s="37"/>
      <c r="I14" s="36">
        <f t="shared" si="3"/>
        <v>0</v>
      </c>
      <c r="J14" s="181"/>
      <c r="K14" s="182">
        <f t="shared" si="0"/>
        <v>0</v>
      </c>
    </row>
    <row r="15" spans="1:14" x14ac:dyDescent="0.2">
      <c r="A15" s="87"/>
      <c r="B15" s="49"/>
      <c r="C15" s="49"/>
      <c r="D15" s="50"/>
      <c r="E15" s="36">
        <f t="shared" si="1"/>
        <v>0</v>
      </c>
      <c r="F15" s="50"/>
      <c r="G15" s="36">
        <f t="shared" si="2"/>
        <v>0</v>
      </c>
      <c r="H15" s="51"/>
      <c r="I15" s="36">
        <f t="shared" si="3"/>
        <v>0</v>
      </c>
      <c r="J15" s="181"/>
      <c r="K15" s="182">
        <f t="shared" si="0"/>
        <v>0</v>
      </c>
      <c r="L15" s="10"/>
      <c r="M15" s="10"/>
      <c r="N15" s="10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1"/>
        <v>2.5</v>
      </c>
      <c r="F16" s="96">
        <v>1</v>
      </c>
      <c r="G16" s="97">
        <f t="shared" si="2"/>
        <v>2.5</v>
      </c>
      <c r="H16" s="96">
        <v>1</v>
      </c>
      <c r="I16" s="97">
        <f t="shared" si="3"/>
        <v>2.5</v>
      </c>
      <c r="J16" s="183"/>
      <c r="K16" s="184">
        <f t="shared" si="0"/>
        <v>0</v>
      </c>
      <c r="L16" s="10"/>
      <c r="M16" s="10"/>
      <c r="N16" s="10"/>
    </row>
    <row r="17" spans="1:17" x14ac:dyDescent="0.2">
      <c r="A17" s="52"/>
      <c r="B17" s="52" t="s">
        <v>3</v>
      </c>
      <c r="C17" s="53"/>
      <c r="E17" s="54">
        <f>SUM(E5:E16)</f>
        <v>17.39</v>
      </c>
      <c r="F17" s="55"/>
      <c r="G17" s="54">
        <f>SUM(G5:G16)</f>
        <v>18.740000000000002</v>
      </c>
      <c r="H17" s="55"/>
      <c r="I17" s="54">
        <f>SUM(I5:I16)</f>
        <v>25.98</v>
      </c>
      <c r="J17" s="185"/>
      <c r="K17" s="186">
        <f>SUM(K5:K16)</f>
        <v>0</v>
      </c>
      <c r="L17" s="55"/>
      <c r="M17" s="218" t="s">
        <v>111</v>
      </c>
      <c r="N17" s="218"/>
      <c r="O17" s="225"/>
    </row>
    <row r="18" spans="1:17" x14ac:dyDescent="0.2">
      <c r="A18" s="10"/>
      <c r="B18" s="10" t="s">
        <v>60</v>
      </c>
      <c r="C18" s="10"/>
      <c r="D18" s="24"/>
      <c r="E18" s="56">
        <f>E3</f>
        <v>35</v>
      </c>
      <c r="F18" s="24"/>
      <c r="G18" s="56">
        <f>G3</f>
        <v>45</v>
      </c>
      <c r="H18" s="24"/>
      <c r="I18" s="56">
        <f>I3</f>
        <v>55</v>
      </c>
      <c r="J18" s="187"/>
      <c r="K18" s="188">
        <f>K3</f>
        <v>85</v>
      </c>
      <c r="L18" s="10"/>
      <c r="M18" s="10"/>
      <c r="N18" s="10"/>
    </row>
    <row r="19" spans="1:17" x14ac:dyDescent="0.2">
      <c r="A19" s="10"/>
      <c r="B19" s="10" t="s">
        <v>73</v>
      </c>
      <c r="C19" s="57">
        <v>0.71</v>
      </c>
      <c r="D19" s="24"/>
      <c r="E19" s="56">
        <f>E18*$C19</f>
        <v>24.849999999999998</v>
      </c>
      <c r="F19" s="24"/>
      <c r="G19" s="56">
        <f>G18*$C19</f>
        <v>31.95</v>
      </c>
      <c r="H19" s="24"/>
      <c r="I19" s="56">
        <f>I18*$C19</f>
        <v>39.049999999999997</v>
      </c>
      <c r="J19" s="187"/>
      <c r="K19" s="188">
        <f>K18*$C19</f>
        <v>60.349999999999994</v>
      </c>
      <c r="L19" s="10"/>
      <c r="M19" s="10"/>
      <c r="N19" s="10"/>
    </row>
    <row r="20" spans="1:17" x14ac:dyDescent="0.2">
      <c r="A20" s="10"/>
      <c r="B20" s="10" t="s">
        <v>61</v>
      </c>
      <c r="C20" s="58">
        <v>0.5</v>
      </c>
      <c r="D20" s="24"/>
      <c r="E20" s="59">
        <f>E19*$C20</f>
        <v>12.424999999999999</v>
      </c>
      <c r="F20" s="24"/>
      <c r="G20" s="59">
        <f>G19*$C20</f>
        <v>15.975</v>
      </c>
      <c r="H20" s="24"/>
      <c r="I20" s="59">
        <f>I19*$C20</f>
        <v>19.524999999999999</v>
      </c>
      <c r="J20" s="187"/>
      <c r="K20" s="188">
        <f>K19*$C20</f>
        <v>30.174999999999997</v>
      </c>
      <c r="L20" s="10"/>
      <c r="M20" s="10"/>
      <c r="N20" s="10"/>
    </row>
    <row r="21" spans="1:17" x14ac:dyDescent="0.2">
      <c r="A21" s="10"/>
      <c r="B21" s="10" t="s">
        <v>62</v>
      </c>
      <c r="C21" s="58">
        <v>0.5</v>
      </c>
      <c r="D21" s="24"/>
      <c r="E21" s="60">
        <f>E19*$C21</f>
        <v>12.424999999999999</v>
      </c>
      <c r="F21" s="24"/>
      <c r="G21" s="60">
        <f>G19*$C21</f>
        <v>15.975</v>
      </c>
      <c r="H21" s="24"/>
      <c r="I21" s="60">
        <f>I19*$C21</f>
        <v>19.524999999999999</v>
      </c>
      <c r="J21" s="187"/>
      <c r="K21" s="188">
        <f>K19*$C21</f>
        <v>30.174999999999997</v>
      </c>
      <c r="L21" s="10"/>
      <c r="M21" s="10"/>
      <c r="N21" s="10"/>
    </row>
    <row r="22" spans="1:17" x14ac:dyDescent="0.2">
      <c r="A22" s="10"/>
      <c r="B22" s="61" t="s">
        <v>63</v>
      </c>
      <c r="C22" s="62"/>
      <c r="D22" s="24"/>
      <c r="E22" s="60">
        <f>E19-E17</f>
        <v>7.4599999999999973</v>
      </c>
      <c r="F22" s="24"/>
      <c r="G22" s="60">
        <f>G19-G17</f>
        <v>13.209999999999997</v>
      </c>
      <c r="H22" s="24"/>
      <c r="I22" s="60">
        <f>I19-I17</f>
        <v>13.069999999999997</v>
      </c>
      <c r="J22" s="187"/>
      <c r="K22" s="188">
        <f>K19-K17</f>
        <v>60.349999999999994</v>
      </c>
      <c r="L22" s="10"/>
      <c r="M22" s="10"/>
      <c r="N22" s="10"/>
    </row>
    <row r="23" spans="1:17" x14ac:dyDescent="0.2">
      <c r="A23" s="10"/>
      <c r="B23" s="61" t="s">
        <v>64</v>
      </c>
      <c r="C23" s="63">
        <v>-0.1</v>
      </c>
      <c r="D23" s="24"/>
      <c r="E23" s="56">
        <f>E18*C23</f>
        <v>-3.5</v>
      </c>
      <c r="F23" s="24"/>
      <c r="G23" s="56">
        <f>G18*C23</f>
        <v>-4.5</v>
      </c>
      <c r="H23" s="24"/>
      <c r="I23" s="56">
        <f>I18*C23</f>
        <v>-5.5</v>
      </c>
      <c r="J23" s="187"/>
      <c r="K23" s="188">
        <f>K18*C23</f>
        <v>-8.5</v>
      </c>
      <c r="L23" s="10"/>
      <c r="M23" s="10"/>
      <c r="N23" s="10"/>
    </row>
    <row r="24" spans="1:17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87"/>
      <c r="K24" s="188">
        <f>E24</f>
        <v>-2.75</v>
      </c>
      <c r="L24" s="10"/>
      <c r="M24" s="10"/>
      <c r="N24" s="10"/>
    </row>
    <row r="25" spans="1:17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87"/>
      <c r="K25" s="188">
        <f>E25</f>
        <v>-4.99</v>
      </c>
      <c r="L25" s="10"/>
      <c r="M25" s="10"/>
      <c r="N25" s="10"/>
      <c r="Q25"/>
    </row>
    <row r="26" spans="1:17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89"/>
      <c r="K26" s="190">
        <f>E26</f>
        <v>-3</v>
      </c>
      <c r="L26" s="10"/>
      <c r="M26" s="10"/>
      <c r="N26" s="10"/>
    </row>
    <row r="27" spans="1:17" x14ac:dyDescent="0.2">
      <c r="A27" s="12"/>
      <c r="B27" s="69" t="s">
        <v>51</v>
      </c>
      <c r="C27" s="70"/>
      <c r="D27" s="67"/>
      <c r="E27" s="68">
        <f>SUM(E22:E26)</f>
        <v>-6.7800000000000029</v>
      </c>
      <c r="F27" s="18"/>
      <c r="G27" s="68">
        <f>SUM(G22:G26)</f>
        <v>-2.0300000000000029</v>
      </c>
      <c r="H27" s="18"/>
      <c r="I27" s="68">
        <f>SUM(I22:I26)</f>
        <v>-3.1700000000000035</v>
      </c>
      <c r="J27" s="191"/>
      <c r="K27" s="190">
        <f>SUM(K22:K26)</f>
        <v>41.109999999999992</v>
      </c>
      <c r="L27" s="23"/>
      <c r="M27" s="23"/>
      <c r="N27" s="23"/>
    </row>
    <row r="28" spans="1:17" x14ac:dyDescent="0.2">
      <c r="A28" s="12"/>
      <c r="B28" s="12" t="s">
        <v>52</v>
      </c>
      <c r="C28" s="12"/>
      <c r="D28" s="71"/>
      <c r="E28" s="72">
        <f>E27/E18</f>
        <v>-0.19371428571428581</v>
      </c>
      <c r="F28" s="12"/>
      <c r="G28" s="72">
        <f>G27/G18</f>
        <v>-4.5111111111111178E-2</v>
      </c>
      <c r="H28" s="12"/>
      <c r="I28" s="72">
        <f>I27/I18</f>
        <v>-5.7636363636363701E-2</v>
      </c>
      <c r="J28" s="192"/>
      <c r="K28" s="193">
        <f>K27/K18</f>
        <v>0.48364705882352932</v>
      </c>
      <c r="L28" s="10"/>
      <c r="M28" s="10"/>
      <c r="N28" s="10"/>
    </row>
    <row r="29" spans="1:17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94"/>
      <c r="K29" s="194"/>
      <c r="L29" s="10"/>
      <c r="M29" s="46"/>
      <c r="N29" s="46"/>
    </row>
    <row r="30" spans="1:17" x14ac:dyDescent="0.2">
      <c r="A30" s="44"/>
      <c r="B30" s="73" t="s">
        <v>57</v>
      </c>
      <c r="C30" s="74"/>
      <c r="D30" s="75"/>
      <c r="E30" s="76">
        <f>E17/E18</f>
        <v>0.49685714285714289</v>
      </c>
      <c r="F30" s="77"/>
      <c r="G30" s="76">
        <f>G17/G18</f>
        <v>0.41644444444444451</v>
      </c>
      <c r="H30" s="77"/>
      <c r="I30" s="78">
        <f>I17/I18</f>
        <v>0.47236363636363637</v>
      </c>
      <c r="J30" s="195"/>
      <c r="K30" s="196">
        <f>K17/K18</f>
        <v>0</v>
      </c>
      <c r="L30" s="10"/>
      <c r="M30" s="46"/>
      <c r="N30" s="46"/>
    </row>
    <row r="31" spans="1:17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88"/>
      <c r="M31" s="88"/>
      <c r="N31" s="46"/>
    </row>
    <row r="32" spans="1:17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88"/>
      <c r="M32" s="88"/>
      <c r="N32" s="46"/>
    </row>
    <row r="33" spans="1:14" x14ac:dyDescent="0.2"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88"/>
      <c r="M33" s="88"/>
      <c r="N33" s="46"/>
    </row>
    <row r="34" spans="1:14" s="89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90" customFormat="1" x14ac:dyDescent="0.2">
      <c r="A35" s="46"/>
      <c r="B35" s="10"/>
      <c r="C35" s="10"/>
      <c r="D35" s="10"/>
      <c r="E35" s="10"/>
      <c r="F35" s="10"/>
      <c r="G35" s="10"/>
      <c r="H35" s="23"/>
      <c r="I35" s="23"/>
      <c r="J35" s="23"/>
      <c r="K35" s="23"/>
    </row>
    <row r="36" spans="1:14" s="90" customFormat="1" x14ac:dyDescent="0.2">
      <c r="A36" s="86"/>
      <c r="B36" s="86"/>
      <c r="C36" s="86"/>
      <c r="D36" s="10"/>
      <c r="E36" s="46"/>
      <c r="F36" s="46"/>
      <c r="G36" s="46"/>
      <c r="H36" s="46"/>
      <c r="I36" s="46"/>
      <c r="J36" s="46"/>
      <c r="K36" s="46"/>
    </row>
    <row r="37" spans="1:14" s="90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90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23"/>
      <c r="I38" s="131">
        <v>0.2</v>
      </c>
      <c r="J38" s="23"/>
      <c r="K38" s="131">
        <v>0.2</v>
      </c>
    </row>
    <row r="39" spans="1:14" s="90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23"/>
      <c r="I39" s="60" t="e">
        <f>I38*#REF!</f>
        <v>#REF!</v>
      </c>
      <c r="J39" s="23"/>
      <c r="K39" s="60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153" priority="1" operator="lessThan">
      <formula>-0.05</formula>
    </cfRule>
    <cfRule type="cellIs" dxfId="152" priority="2" operator="greaterThan">
      <formula>0.05</formula>
    </cfRule>
  </conditionalFormatting>
  <conditionalFormatting sqref="D49">
    <cfRule type="cellIs" dxfId="151" priority="3" operator="lessThan">
      <formula>-0.05</formula>
    </cfRule>
    <cfRule type="cellIs" dxfId="150" priority="4" operator="greaterThan">
      <formula>0.05</formula>
    </cfRule>
  </conditionalFormatting>
  <conditionalFormatting sqref="D51">
    <cfRule type="cellIs" dxfId="149" priority="9" operator="lessThan">
      <formula>-0.05</formula>
    </cfRule>
    <cfRule type="cellIs" dxfId="148" priority="10" operator="greaterThan">
      <formula>0.05</formula>
    </cfRule>
  </conditionalFormatting>
  <conditionalFormatting sqref="D95:D96 D89:D93 D42:D47 D50">
    <cfRule type="cellIs" dxfId="147" priority="7" operator="lessThan">
      <formula>-0.05</formula>
    </cfRule>
    <cfRule type="cellIs" dxfId="146" priority="8" operator="greaterThan">
      <formula>0.05</formula>
    </cfRule>
  </conditionalFormatting>
  <conditionalFormatting sqref="D52:D88">
    <cfRule type="cellIs" dxfId="145" priority="5" operator="lessThan">
      <formula>-0.05</formula>
    </cfRule>
    <cfRule type="cellIs" dxfId="144" priority="6" operator="greaterThan">
      <formula>0.05</formula>
    </cfRule>
  </conditionalFormatting>
  <conditionalFormatting sqref="D41">
    <cfRule type="cellIs" dxfId="143" priority="13" operator="lessThan">
      <formula>-0.05</formula>
    </cfRule>
    <cfRule type="cellIs" dxfId="142" priority="14" operator="greaterThan">
      <formula>0.05</formula>
    </cfRule>
  </conditionalFormatting>
  <conditionalFormatting sqref="D94">
    <cfRule type="cellIs" dxfId="141" priority="11" operator="lessThan">
      <formula>-0.05</formula>
    </cfRule>
    <cfRule type="cellIs" dxfId="140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N143"/>
  <sheetViews>
    <sheetView zoomScaleNormal="100" zoomScaleSheetLayoutView="100" workbookViewId="0">
      <selection activeCell="N28" sqref="N28"/>
    </sheetView>
  </sheetViews>
  <sheetFormatPr defaultColWidth="11.42578125" defaultRowHeight="12.75" x14ac:dyDescent="0.2"/>
  <cols>
    <col min="1" max="1" width="10.28515625" style="46" customWidth="1"/>
    <col min="2" max="2" width="31.42578125" style="46" customWidth="1"/>
    <col min="3" max="3" width="7" style="46" customWidth="1"/>
    <col min="4" max="4" width="9.28515625" style="46" bestFit="1" customWidth="1"/>
    <col min="5" max="5" width="9.85546875" style="46" bestFit="1" customWidth="1"/>
    <col min="6" max="6" width="9.28515625" style="46" bestFit="1" customWidth="1"/>
    <col min="7" max="7" width="9.85546875" style="46" bestFit="1" customWidth="1"/>
    <col min="8" max="8" width="9.28515625" style="46" customWidth="1"/>
    <col min="9" max="9" width="10.7109375" style="46" customWidth="1"/>
    <col min="10" max="10" width="9.28515625" style="46" customWidth="1"/>
    <col min="11" max="11" width="10.7109375" style="46" customWidth="1"/>
    <col min="12" max="16384" width="11.42578125" style="86"/>
  </cols>
  <sheetData>
    <row r="1" spans="1:14" x14ac:dyDescent="0.2">
      <c r="A1" s="9" t="str">
        <f ca="1">""&amp;RIGHT(CELL("filename",$A$1),LEN(CELL("filename",$A$1))-FIND("]",CELL("filename",$A$1),1))</f>
        <v>BF375-11KM</v>
      </c>
      <c r="B1" s="10" t="s">
        <v>84</v>
      </c>
      <c r="C1" s="10"/>
      <c r="D1" s="105" t="s">
        <v>0</v>
      </c>
      <c r="E1" s="12"/>
      <c r="F1" s="104" t="s">
        <v>1</v>
      </c>
      <c r="G1" s="18"/>
      <c r="H1" s="106" t="s">
        <v>2</v>
      </c>
      <c r="I1" s="18"/>
      <c r="J1" s="151" t="s">
        <v>58</v>
      </c>
      <c r="K1" s="152"/>
      <c r="L1" s="10"/>
      <c r="M1" s="10"/>
    </row>
    <row r="2" spans="1:14" x14ac:dyDescent="0.2">
      <c r="A2" s="130"/>
      <c r="B2" s="10"/>
      <c r="C2" s="14" t="s">
        <v>8</v>
      </c>
      <c r="D2" s="15" t="str">
        <f ca="1">CONCATENATE(A1,"s")</f>
        <v>BF375-11KMs</v>
      </c>
      <c r="E2" s="16"/>
      <c r="F2" s="15" t="str">
        <f ca="1">CONCATENATE(A1,"d")</f>
        <v>BF375-11KMd</v>
      </c>
      <c r="G2" s="16"/>
      <c r="H2" s="15" t="str">
        <f ca="1">CONCATENATE(A1,"p")</f>
        <v>BF375-11KMp</v>
      </c>
      <c r="I2" s="17"/>
      <c r="J2" s="202" t="str">
        <f ca="1">CONCATENATE(A1,"e")</f>
        <v>BF375-11KMe</v>
      </c>
      <c r="K2" s="153"/>
      <c r="L2" s="10"/>
      <c r="M2" s="10"/>
      <c r="N2" s="10"/>
    </row>
    <row r="3" spans="1:14" x14ac:dyDescent="0.2">
      <c r="A3" s="10"/>
      <c r="B3" s="10" t="s">
        <v>40</v>
      </c>
      <c r="C3" s="10"/>
      <c r="D3" s="19"/>
      <c r="E3" s="20">
        <v>39.99</v>
      </c>
      <c r="F3" s="17"/>
      <c r="G3" s="20">
        <f>E3+10</f>
        <v>49.99</v>
      </c>
      <c r="H3" s="17"/>
      <c r="I3" s="21">
        <f>G3+10</f>
        <v>59.99</v>
      </c>
      <c r="J3" s="154"/>
      <c r="K3" s="155">
        <f>I3+30</f>
        <v>89.990000000000009</v>
      </c>
      <c r="L3" s="10"/>
      <c r="M3" s="10"/>
      <c r="N3" s="10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49.99</v>
      </c>
      <c r="F4" s="26"/>
      <c r="G4" s="25">
        <f>G3+10</f>
        <v>59.99</v>
      </c>
      <c r="H4" s="26"/>
      <c r="I4" s="25">
        <f>I3+10</f>
        <v>69.990000000000009</v>
      </c>
      <c r="J4" s="156"/>
      <c r="K4" s="203">
        <f>K3+10</f>
        <v>99.990000000000009</v>
      </c>
      <c r="L4" s="10"/>
      <c r="M4" s="10"/>
      <c r="N4" s="10"/>
    </row>
    <row r="5" spans="1:14" x14ac:dyDescent="0.2">
      <c r="A5" s="27" t="s">
        <v>11</v>
      </c>
      <c r="B5" s="28" t="s">
        <v>13</v>
      </c>
      <c r="C5" s="29">
        <v>0.87</v>
      </c>
      <c r="D5" s="30">
        <v>0</v>
      </c>
      <c r="E5" s="31">
        <f>C5*D5</f>
        <v>0</v>
      </c>
      <c r="F5" s="30">
        <v>2</v>
      </c>
      <c r="G5" s="31">
        <f>C5*F5</f>
        <v>1.74</v>
      </c>
      <c r="H5" s="30">
        <v>4</v>
      </c>
      <c r="I5" s="31">
        <f>C5*H5</f>
        <v>3.48</v>
      </c>
      <c r="J5" s="204"/>
      <c r="K5" s="158">
        <f t="shared" ref="K5:K16" si="0">C5*J5</f>
        <v>0</v>
      </c>
      <c r="L5" s="10"/>
      <c r="M5" s="10"/>
      <c r="N5" s="10"/>
    </row>
    <row r="6" spans="1:14" x14ac:dyDescent="0.2">
      <c r="A6" s="209" t="s">
        <v>44</v>
      </c>
      <c r="B6" s="12" t="s">
        <v>97</v>
      </c>
      <c r="C6" s="210">
        <v>1.1200000000000001</v>
      </c>
      <c r="D6" s="40">
        <v>3</v>
      </c>
      <c r="E6" s="36">
        <f>C6*D6</f>
        <v>3.3600000000000003</v>
      </c>
      <c r="F6" s="35">
        <v>3</v>
      </c>
      <c r="G6" s="36">
        <f>C6*F6</f>
        <v>3.3600000000000003</v>
      </c>
      <c r="H6" s="35">
        <v>3</v>
      </c>
      <c r="I6" s="36">
        <f>C6*H6</f>
        <v>3.3600000000000003</v>
      </c>
      <c r="J6" s="159"/>
      <c r="K6" s="160">
        <f t="shared" si="0"/>
        <v>0</v>
      </c>
      <c r="L6" s="10"/>
      <c r="M6" s="10"/>
      <c r="N6" s="10"/>
    </row>
    <row r="7" spans="1:14" x14ac:dyDescent="0.2">
      <c r="A7" s="32" t="s">
        <v>11</v>
      </c>
      <c r="B7" s="110" t="s">
        <v>15</v>
      </c>
      <c r="C7" s="111">
        <v>0.62</v>
      </c>
      <c r="D7" s="35">
        <v>3</v>
      </c>
      <c r="E7" s="36">
        <f>C7*D7</f>
        <v>1.8599999999999999</v>
      </c>
      <c r="F7" s="37">
        <v>4</v>
      </c>
      <c r="G7" s="36">
        <f>C7*F7</f>
        <v>2.48</v>
      </c>
      <c r="H7" s="35">
        <v>0</v>
      </c>
      <c r="I7" s="36">
        <f>C7*H7</f>
        <v>0</v>
      </c>
      <c r="J7" s="159"/>
      <c r="K7" s="160">
        <f t="shared" si="0"/>
        <v>0</v>
      </c>
      <c r="L7" s="10"/>
      <c r="M7" s="10"/>
      <c r="N7" s="10"/>
    </row>
    <row r="8" spans="1:14" x14ac:dyDescent="0.2">
      <c r="A8" s="32" t="s">
        <v>94</v>
      </c>
      <c r="B8" s="110" t="s">
        <v>30</v>
      </c>
      <c r="C8" s="108">
        <v>0.66</v>
      </c>
      <c r="D8" s="37">
        <v>3</v>
      </c>
      <c r="E8" s="36">
        <f>C8*D8</f>
        <v>1.98</v>
      </c>
      <c r="F8" s="37">
        <v>3</v>
      </c>
      <c r="G8" s="36">
        <f>C8*F8</f>
        <v>1.98</v>
      </c>
      <c r="H8" s="37">
        <v>6</v>
      </c>
      <c r="I8" s="36">
        <f>C8*H8</f>
        <v>3.96</v>
      </c>
      <c r="J8" s="159"/>
      <c r="K8" s="160">
        <f t="shared" si="0"/>
        <v>0</v>
      </c>
      <c r="L8" s="10"/>
      <c r="M8" s="10"/>
      <c r="N8" s="10"/>
    </row>
    <row r="9" spans="1:14" x14ac:dyDescent="0.2">
      <c r="A9" s="41" t="s">
        <v>26</v>
      </c>
      <c r="B9" s="110" t="s">
        <v>23</v>
      </c>
      <c r="C9" s="111">
        <v>0.63</v>
      </c>
      <c r="D9" s="48">
        <v>3</v>
      </c>
      <c r="E9" s="36">
        <f>C9*D9</f>
        <v>1.8900000000000001</v>
      </c>
      <c r="F9" s="40">
        <v>3</v>
      </c>
      <c r="G9" s="36">
        <f>C9*F9</f>
        <v>1.8900000000000001</v>
      </c>
      <c r="H9" s="40">
        <v>4</v>
      </c>
      <c r="I9" s="36">
        <f>C9*H9</f>
        <v>2.52</v>
      </c>
      <c r="J9" s="159"/>
      <c r="K9" s="160">
        <f t="shared" si="0"/>
        <v>0</v>
      </c>
      <c r="L9" s="10"/>
      <c r="M9" s="10"/>
      <c r="N9" s="10"/>
    </row>
    <row r="10" spans="1:14" x14ac:dyDescent="0.2">
      <c r="A10" s="118"/>
      <c r="B10" s="119" t="s">
        <v>39</v>
      </c>
      <c r="C10" s="148">
        <v>0.69</v>
      </c>
      <c r="D10" s="149">
        <v>2</v>
      </c>
      <c r="E10" s="126">
        <f>C10*D10</f>
        <v>1.38</v>
      </c>
      <c r="F10" s="150">
        <v>3</v>
      </c>
      <c r="G10" s="126">
        <f>C10*F10</f>
        <v>2.0699999999999998</v>
      </c>
      <c r="H10" s="150">
        <v>3</v>
      </c>
      <c r="I10" s="126">
        <f>C10*H10</f>
        <v>2.0699999999999998</v>
      </c>
      <c r="J10" s="159"/>
      <c r="K10" s="160">
        <f t="shared" si="0"/>
        <v>0</v>
      </c>
      <c r="L10" s="10"/>
      <c r="M10" s="10"/>
      <c r="N10" s="10"/>
    </row>
    <row r="11" spans="1:14" x14ac:dyDescent="0.2">
      <c r="A11" s="32"/>
      <c r="B11" s="33"/>
      <c r="C11" s="34"/>
      <c r="D11" s="37"/>
      <c r="E11" s="36">
        <f t="shared" ref="E10:E16" si="1">C11*D11</f>
        <v>0</v>
      </c>
      <c r="F11" s="37"/>
      <c r="G11" s="36">
        <f t="shared" ref="G10:G16" si="2">C11*F11</f>
        <v>0</v>
      </c>
      <c r="H11" s="37"/>
      <c r="I11" s="36">
        <f t="shared" ref="I10:I16" si="3">C11*H11</f>
        <v>0</v>
      </c>
      <c r="J11" s="159"/>
      <c r="K11" s="160">
        <f t="shared" si="0"/>
        <v>0</v>
      </c>
      <c r="L11" s="10"/>
      <c r="M11" s="10"/>
      <c r="N11" s="10"/>
    </row>
    <row r="12" spans="1:14" s="10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10"/>
      <c r="M13" s="10"/>
      <c r="N13" s="10"/>
    </row>
    <row r="14" spans="1:14" s="10" customFormat="1" x14ac:dyDescent="0.2">
      <c r="A14" s="45"/>
      <c r="B14" s="46"/>
      <c r="C14" s="47"/>
      <c r="D14" s="48"/>
      <c r="E14" s="36">
        <f t="shared" si="1"/>
        <v>0</v>
      </c>
      <c r="F14" s="48"/>
      <c r="G14" s="36">
        <f t="shared" si="2"/>
        <v>0</v>
      </c>
      <c r="H14" s="37"/>
      <c r="I14" s="36">
        <f t="shared" si="3"/>
        <v>0</v>
      </c>
      <c r="J14" s="159"/>
      <c r="K14" s="160">
        <f t="shared" si="0"/>
        <v>0</v>
      </c>
    </row>
    <row r="15" spans="1:14" x14ac:dyDescent="0.2">
      <c r="A15" s="200"/>
      <c r="B15" s="211" t="s">
        <v>99</v>
      </c>
      <c r="C15" s="211">
        <v>0.25</v>
      </c>
      <c r="D15" s="100">
        <v>1</v>
      </c>
      <c r="E15" s="99">
        <f t="shared" si="1"/>
        <v>0.25</v>
      </c>
      <c r="F15" s="100">
        <v>1</v>
      </c>
      <c r="G15" s="99">
        <f t="shared" si="2"/>
        <v>0.25</v>
      </c>
      <c r="H15" s="100">
        <v>1</v>
      </c>
      <c r="I15" s="99">
        <f t="shared" si="3"/>
        <v>0.25</v>
      </c>
      <c r="J15" s="159"/>
      <c r="K15" s="160">
        <f t="shared" si="0"/>
        <v>0</v>
      </c>
      <c r="L15" s="10"/>
      <c r="M15" s="10"/>
      <c r="N15" s="10"/>
    </row>
    <row r="16" spans="1:14" ht="13.5" thickBot="1" x14ac:dyDescent="0.25">
      <c r="A16" s="93"/>
      <c r="B16" s="94" t="s">
        <v>98</v>
      </c>
      <c r="C16" s="95">
        <v>2.5</v>
      </c>
      <c r="D16" s="96">
        <v>1</v>
      </c>
      <c r="E16" s="97">
        <f t="shared" si="1"/>
        <v>2.5</v>
      </c>
      <c r="F16" s="96">
        <v>1</v>
      </c>
      <c r="G16" s="97">
        <f t="shared" si="2"/>
        <v>2.5</v>
      </c>
      <c r="H16" s="96">
        <v>1</v>
      </c>
      <c r="I16" s="97">
        <f t="shared" si="3"/>
        <v>2.5</v>
      </c>
      <c r="J16" s="161"/>
      <c r="K16" s="162">
        <f t="shared" si="0"/>
        <v>0</v>
      </c>
      <c r="L16" s="10"/>
      <c r="M16" s="10"/>
      <c r="N16" s="10"/>
    </row>
    <row r="17" spans="1:14" x14ac:dyDescent="0.2">
      <c r="A17" s="52"/>
      <c r="B17" s="52" t="s">
        <v>3</v>
      </c>
      <c r="C17" s="53"/>
      <c r="E17" s="54">
        <f>SUM(E5:E16)</f>
        <v>13.220000000000002</v>
      </c>
      <c r="F17" s="55"/>
      <c r="G17" s="54">
        <f>SUM(G5:G16)</f>
        <v>16.270000000000003</v>
      </c>
      <c r="H17" s="55"/>
      <c r="I17" s="54">
        <f>SUM(I5:I16)</f>
        <v>18.14</v>
      </c>
      <c r="J17" s="205"/>
      <c r="K17" s="206">
        <f>SUM(K5:K16)</f>
        <v>0</v>
      </c>
      <c r="L17" s="55"/>
      <c r="M17" s="10"/>
      <c r="N17" s="10"/>
    </row>
    <row r="18" spans="1:14" x14ac:dyDescent="0.2">
      <c r="A18" s="10"/>
      <c r="B18" s="10" t="s">
        <v>60</v>
      </c>
      <c r="C18" s="10"/>
      <c r="D18" s="24"/>
      <c r="E18" s="56">
        <f>E3</f>
        <v>39.99</v>
      </c>
      <c r="F18" s="24"/>
      <c r="G18" s="56">
        <f>G3</f>
        <v>49.99</v>
      </c>
      <c r="H18" s="24"/>
      <c r="I18" s="56">
        <f>I3</f>
        <v>59.99</v>
      </c>
      <c r="J18" s="163"/>
      <c r="K18" s="164">
        <f>K3</f>
        <v>89.990000000000009</v>
      </c>
      <c r="L18" s="10"/>
      <c r="M18" s="10"/>
      <c r="N18" s="10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28.392900000000001</v>
      </c>
      <c r="F19" s="24"/>
      <c r="G19" s="56">
        <f>G18*$C19</f>
        <v>35.492899999999999</v>
      </c>
      <c r="H19" s="24"/>
      <c r="I19" s="56">
        <f>I18*$C19</f>
        <v>42.5929</v>
      </c>
      <c r="J19" s="163"/>
      <c r="K19" s="164">
        <f>K18*$C19</f>
        <v>63.892900000000004</v>
      </c>
      <c r="L19" s="10"/>
      <c r="M19" s="10"/>
      <c r="N19" s="10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14.19645</v>
      </c>
      <c r="F20" s="24"/>
      <c r="G20" s="59">
        <f>G19*$C20</f>
        <v>17.746449999999999</v>
      </c>
      <c r="H20" s="24"/>
      <c r="I20" s="59">
        <f>I19*$C20</f>
        <v>21.29645</v>
      </c>
      <c r="J20" s="163"/>
      <c r="K20" s="164">
        <f>K19*$C20</f>
        <v>31.946450000000002</v>
      </c>
      <c r="L20" s="10"/>
      <c r="M20" s="10"/>
      <c r="N20" s="10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14.19645</v>
      </c>
      <c r="F21" s="24"/>
      <c r="G21" s="60">
        <f>G19*$C21</f>
        <v>17.746449999999999</v>
      </c>
      <c r="H21" s="24"/>
      <c r="I21" s="60">
        <f>I19*$C21</f>
        <v>21.29645</v>
      </c>
      <c r="J21" s="163"/>
      <c r="K21" s="164">
        <f>K19*$C21</f>
        <v>31.946450000000002</v>
      </c>
      <c r="L21" s="10"/>
      <c r="M21" s="10"/>
      <c r="N21" s="10"/>
    </row>
    <row r="22" spans="1:14" x14ac:dyDescent="0.2">
      <c r="A22" s="10"/>
      <c r="B22" s="61" t="s">
        <v>63</v>
      </c>
      <c r="C22" s="62"/>
      <c r="D22" s="24"/>
      <c r="E22" s="60">
        <f>E19-E17</f>
        <v>15.172899999999998</v>
      </c>
      <c r="F22" s="24"/>
      <c r="G22" s="60">
        <f>G19-G17</f>
        <v>19.222899999999996</v>
      </c>
      <c r="H22" s="24"/>
      <c r="I22" s="60">
        <f>I19-I17</f>
        <v>24.4529</v>
      </c>
      <c r="J22" s="163"/>
      <c r="K22" s="164">
        <f>K19-K17</f>
        <v>63.892900000000004</v>
      </c>
      <c r="L22" s="10"/>
      <c r="M22" s="10"/>
      <c r="N22" s="10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-3.9990000000000006</v>
      </c>
      <c r="F23" s="24"/>
      <c r="G23" s="56">
        <f>G18*C23</f>
        <v>-4.9990000000000006</v>
      </c>
      <c r="H23" s="24"/>
      <c r="I23" s="56">
        <f>I18*C23</f>
        <v>-5.9990000000000006</v>
      </c>
      <c r="J23" s="163"/>
      <c r="K23" s="164">
        <f>K18*C23</f>
        <v>-8.9990000000000006</v>
      </c>
      <c r="L23" s="10"/>
      <c r="M23" s="10"/>
      <c r="N23" s="10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10"/>
      <c r="M24" s="10"/>
      <c r="N24" s="10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10"/>
      <c r="M25" s="10"/>
      <c r="N25" s="10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10"/>
      <c r="M26" s="10"/>
      <c r="N26" s="10"/>
    </row>
    <row r="27" spans="1:14" x14ac:dyDescent="0.2">
      <c r="A27" s="12"/>
      <c r="B27" s="69" t="s">
        <v>51</v>
      </c>
      <c r="C27" s="70"/>
      <c r="D27" s="67"/>
      <c r="E27" s="68">
        <f>SUM(E22:E26)</f>
        <v>0.43389999999999773</v>
      </c>
      <c r="F27" s="18"/>
      <c r="G27" s="68">
        <f>SUM(G22:G26)</f>
        <v>3.4838999999999949</v>
      </c>
      <c r="H27" s="18"/>
      <c r="I27" s="68">
        <f>SUM(I22:I26)</f>
        <v>7.7138999999999971</v>
      </c>
      <c r="J27" s="167"/>
      <c r="K27" s="166">
        <f>SUM(K22:K26)</f>
        <v>44.1539</v>
      </c>
      <c r="L27" s="23"/>
      <c r="M27" s="23"/>
      <c r="N27" s="23"/>
    </row>
    <row r="28" spans="1:14" x14ac:dyDescent="0.2">
      <c r="A28" s="12"/>
      <c r="B28" s="12" t="s">
        <v>52</v>
      </c>
      <c r="C28" s="12"/>
      <c r="D28" s="71"/>
      <c r="E28" s="72">
        <f>E27/E18</f>
        <v>1.0850212553138228E-2</v>
      </c>
      <c r="F28" s="12"/>
      <c r="G28" s="72">
        <f>G27/G18</f>
        <v>6.9691938387677427E-2</v>
      </c>
      <c r="H28" s="12"/>
      <c r="I28" s="72">
        <f>I27/I18</f>
        <v>0.12858643107184525</v>
      </c>
      <c r="J28" s="168"/>
      <c r="K28" s="169">
        <f>K27/K18</f>
        <v>0.49065340593399259</v>
      </c>
      <c r="L28" s="10"/>
      <c r="M28" s="10"/>
      <c r="N28" s="10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10"/>
      <c r="M29" s="46"/>
      <c r="N29" s="46"/>
    </row>
    <row r="30" spans="1:14" x14ac:dyDescent="0.2">
      <c r="A30" s="44"/>
      <c r="B30" s="73" t="s">
        <v>57</v>
      </c>
      <c r="C30" s="74"/>
      <c r="D30" s="75"/>
      <c r="E30" s="76">
        <f>E17/E18</f>
        <v>0.33058264566141538</v>
      </c>
      <c r="F30" s="77"/>
      <c r="G30" s="76">
        <f>G17/G18</f>
        <v>0.32546509301860377</v>
      </c>
      <c r="H30" s="77"/>
      <c r="I30" s="78">
        <f>I17/I18</f>
        <v>0.30238373062177032</v>
      </c>
      <c r="J30" s="171"/>
      <c r="K30" s="207">
        <f>K17/K18</f>
        <v>0</v>
      </c>
      <c r="L30" s="10"/>
      <c r="M30" s="46"/>
      <c r="N30" s="46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88"/>
      <c r="M31" s="88"/>
      <c r="N31" s="46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88"/>
      <c r="M32" s="88"/>
      <c r="N32" s="46"/>
    </row>
    <row r="33" spans="1:14" x14ac:dyDescent="0.2"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88"/>
      <c r="M33" s="88"/>
      <c r="N33" s="46"/>
    </row>
    <row r="34" spans="1:14" s="89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90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23"/>
      <c r="K35" s="23"/>
    </row>
    <row r="36" spans="1:14" s="90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90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90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23"/>
      <c r="K38" s="131">
        <v>0.2</v>
      </c>
    </row>
    <row r="39" spans="1:14" s="90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23"/>
      <c r="K39" s="60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  <c r="M41" s="89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139" priority="1" operator="lessThan">
      <formula>-0.05</formula>
    </cfRule>
    <cfRule type="cellIs" dxfId="138" priority="2" operator="greaterThan">
      <formula>0.05</formula>
    </cfRule>
  </conditionalFormatting>
  <conditionalFormatting sqref="D49">
    <cfRule type="cellIs" dxfId="137" priority="3" operator="lessThan">
      <formula>-0.05</formula>
    </cfRule>
    <cfRule type="cellIs" dxfId="136" priority="4" operator="greaterThan">
      <formula>0.05</formula>
    </cfRule>
  </conditionalFormatting>
  <conditionalFormatting sqref="D51">
    <cfRule type="cellIs" dxfId="135" priority="9" operator="lessThan">
      <formula>-0.05</formula>
    </cfRule>
    <cfRule type="cellIs" dxfId="134" priority="10" operator="greaterThan">
      <formula>0.05</formula>
    </cfRule>
  </conditionalFormatting>
  <conditionalFormatting sqref="D95:D96 D89:D93 D42:D47 D50">
    <cfRule type="cellIs" dxfId="133" priority="7" operator="lessThan">
      <formula>-0.05</formula>
    </cfRule>
    <cfRule type="cellIs" dxfId="132" priority="8" operator="greaterThan">
      <formula>0.05</formula>
    </cfRule>
  </conditionalFormatting>
  <conditionalFormatting sqref="D52:D88">
    <cfRule type="cellIs" dxfId="131" priority="5" operator="lessThan">
      <formula>-0.05</formula>
    </cfRule>
    <cfRule type="cellIs" dxfId="130" priority="6" operator="greaterThan">
      <formula>0.05</formula>
    </cfRule>
  </conditionalFormatting>
  <conditionalFormatting sqref="D41">
    <cfRule type="cellIs" dxfId="129" priority="13" operator="lessThan">
      <formula>-0.05</formula>
    </cfRule>
    <cfRule type="cellIs" dxfId="128" priority="14" operator="greaterThan">
      <formula>0.05</formula>
    </cfRule>
  </conditionalFormatting>
  <conditionalFormatting sqref="D94">
    <cfRule type="cellIs" dxfId="127" priority="11" operator="lessThan">
      <formula>-0.05</formula>
    </cfRule>
    <cfRule type="cellIs" dxfId="126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N143"/>
  <sheetViews>
    <sheetView zoomScaleNormal="100" zoomScaleSheetLayoutView="100" workbookViewId="0">
      <selection activeCell="B14" sqref="B14"/>
    </sheetView>
  </sheetViews>
  <sheetFormatPr defaultColWidth="11.42578125" defaultRowHeight="12.75" x14ac:dyDescent="0.2"/>
  <cols>
    <col min="1" max="1" width="10.28515625" style="46" customWidth="1"/>
    <col min="2" max="2" width="31.42578125" style="46" customWidth="1"/>
    <col min="3" max="3" width="7" style="46" customWidth="1"/>
    <col min="4" max="4" width="9.28515625" style="46" bestFit="1" customWidth="1"/>
    <col min="5" max="5" width="9.85546875" style="46" bestFit="1" customWidth="1"/>
    <col min="6" max="6" width="9.28515625" style="46" bestFit="1" customWidth="1"/>
    <col min="7" max="7" width="9.85546875" style="46" bestFit="1" customWidth="1"/>
    <col min="8" max="8" width="9.28515625" style="46" customWidth="1"/>
    <col min="9" max="9" width="10.7109375" style="46" customWidth="1"/>
    <col min="10" max="10" width="9.28515625" style="46" customWidth="1"/>
    <col min="11" max="11" width="10.7109375" style="46" customWidth="1"/>
    <col min="12" max="16384" width="11.42578125" style="86"/>
  </cols>
  <sheetData>
    <row r="1" spans="1:14" x14ac:dyDescent="0.2">
      <c r="A1" s="9" t="str">
        <f ca="1">""&amp;RIGHT(CELL("filename",$A$1),LEN(CELL("filename",$A$1))-FIND("]",CELL("filename",$A$1),1))</f>
        <v>TEV55-6</v>
      </c>
      <c r="B1" s="10" t="s">
        <v>85</v>
      </c>
      <c r="C1" s="10"/>
      <c r="D1" s="105" t="s">
        <v>0</v>
      </c>
      <c r="E1" s="12"/>
      <c r="F1" s="104" t="s">
        <v>1</v>
      </c>
      <c r="G1" s="18"/>
      <c r="H1" s="106" t="s">
        <v>2</v>
      </c>
      <c r="I1" s="18"/>
      <c r="J1" s="151" t="s">
        <v>58</v>
      </c>
      <c r="K1" s="152"/>
      <c r="L1" s="10"/>
      <c r="M1" s="10"/>
    </row>
    <row r="2" spans="1:14" x14ac:dyDescent="0.2">
      <c r="A2" s="13"/>
      <c r="B2" s="10"/>
      <c r="C2" s="14" t="s">
        <v>8</v>
      </c>
      <c r="D2" s="15" t="str">
        <f ca="1">CONCATENATE(A1,"s")</f>
        <v>TEV55-6s</v>
      </c>
      <c r="E2" s="16"/>
      <c r="F2" s="15" t="str">
        <f ca="1">CONCATENATE(A1,"d")</f>
        <v>TEV55-6d</v>
      </c>
      <c r="G2" s="16"/>
      <c r="H2" s="15" t="str">
        <f ca="1">CONCATENATE(A1,"p")</f>
        <v>TEV55-6p</v>
      </c>
      <c r="I2" s="17"/>
      <c r="J2" s="202" t="str">
        <f ca="1">CONCATENATE(A1,"e")</f>
        <v>TEV55-6e</v>
      </c>
      <c r="K2" s="153"/>
      <c r="L2" s="10"/>
      <c r="M2" s="10"/>
      <c r="N2" s="10"/>
    </row>
    <row r="3" spans="1:14" x14ac:dyDescent="0.2">
      <c r="A3" s="10"/>
      <c r="B3" s="10" t="s">
        <v>40</v>
      </c>
      <c r="C3" s="10"/>
      <c r="D3" s="19"/>
      <c r="E3" s="20">
        <v>44.99</v>
      </c>
      <c r="F3" s="17"/>
      <c r="G3" s="20">
        <f>E3+10</f>
        <v>54.99</v>
      </c>
      <c r="H3" s="17"/>
      <c r="I3" s="21">
        <f>G3+10</f>
        <v>64.990000000000009</v>
      </c>
      <c r="J3" s="154"/>
      <c r="K3" s="155">
        <f>I3+30</f>
        <v>94.990000000000009</v>
      </c>
      <c r="L3" s="10"/>
      <c r="M3" s="10"/>
      <c r="N3" s="10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54.99</v>
      </c>
      <c r="F4" s="26"/>
      <c r="G4" s="25">
        <f>G3+10</f>
        <v>64.990000000000009</v>
      </c>
      <c r="H4" s="26"/>
      <c r="I4" s="25">
        <f>I3+10</f>
        <v>74.990000000000009</v>
      </c>
      <c r="J4" s="156"/>
      <c r="K4" s="203">
        <f>K3+10</f>
        <v>104.99000000000001</v>
      </c>
      <c r="L4" s="10"/>
      <c r="M4" s="10"/>
      <c r="N4" s="10"/>
    </row>
    <row r="5" spans="1:14" x14ac:dyDescent="0.2">
      <c r="A5" s="27" t="s">
        <v>45</v>
      </c>
      <c r="B5" s="28" t="s">
        <v>13</v>
      </c>
      <c r="C5" s="29">
        <v>0.96</v>
      </c>
      <c r="D5" s="30">
        <v>2</v>
      </c>
      <c r="E5" s="31">
        <f>C5*D5</f>
        <v>1.92</v>
      </c>
      <c r="F5" s="30">
        <v>3</v>
      </c>
      <c r="G5" s="31">
        <f>C5*F5</f>
        <v>2.88</v>
      </c>
      <c r="H5" s="30">
        <v>4</v>
      </c>
      <c r="I5" s="31">
        <f>C5*H5</f>
        <v>3.84</v>
      </c>
      <c r="J5" s="204"/>
      <c r="K5" s="158">
        <f t="shared" ref="K5:K10" si="0">C5*J5</f>
        <v>0</v>
      </c>
      <c r="L5" s="10"/>
      <c r="M5" s="10"/>
      <c r="N5" s="10"/>
    </row>
    <row r="6" spans="1:14" x14ac:dyDescent="0.2">
      <c r="A6" s="32" t="s">
        <v>9</v>
      </c>
      <c r="B6" s="110" t="s">
        <v>19</v>
      </c>
      <c r="C6" s="111">
        <v>1.47</v>
      </c>
      <c r="D6" s="40">
        <v>2</v>
      </c>
      <c r="E6" s="36">
        <f>C6*D6</f>
        <v>2.94</v>
      </c>
      <c r="F6" s="35">
        <v>2</v>
      </c>
      <c r="G6" s="36">
        <f>C6*F6</f>
        <v>2.94</v>
      </c>
      <c r="H6" s="35">
        <v>2</v>
      </c>
      <c r="I6" s="36">
        <f>C6*H6</f>
        <v>2.94</v>
      </c>
      <c r="J6" s="159"/>
      <c r="K6" s="160">
        <f t="shared" si="0"/>
        <v>0</v>
      </c>
      <c r="L6" s="10"/>
      <c r="M6" s="10"/>
      <c r="N6" s="10"/>
    </row>
    <row r="7" spans="1:14" x14ac:dyDescent="0.2">
      <c r="A7" s="32" t="s">
        <v>9</v>
      </c>
      <c r="B7" s="10" t="s">
        <v>34</v>
      </c>
      <c r="C7" s="111">
        <v>0.85</v>
      </c>
      <c r="D7" s="35">
        <v>2</v>
      </c>
      <c r="E7" s="36">
        <f>C7*D7</f>
        <v>1.7</v>
      </c>
      <c r="F7" s="37">
        <v>2</v>
      </c>
      <c r="G7" s="36">
        <f>C7*F7</f>
        <v>1.7</v>
      </c>
      <c r="H7" s="35">
        <v>4</v>
      </c>
      <c r="I7" s="36">
        <f>C7*H7</f>
        <v>3.4</v>
      </c>
      <c r="J7" s="159"/>
      <c r="K7" s="160">
        <f t="shared" si="0"/>
        <v>0</v>
      </c>
      <c r="L7" s="10"/>
      <c r="M7" s="10"/>
      <c r="N7" s="10"/>
    </row>
    <row r="8" spans="1:14" x14ac:dyDescent="0.2">
      <c r="A8" s="32" t="s">
        <v>45</v>
      </c>
      <c r="B8" s="110" t="s">
        <v>12</v>
      </c>
      <c r="C8" s="111">
        <v>0.51</v>
      </c>
      <c r="D8" s="37">
        <v>2</v>
      </c>
      <c r="E8" s="36">
        <f>C8*D8</f>
        <v>1.02</v>
      </c>
      <c r="F8" s="37">
        <v>4</v>
      </c>
      <c r="G8" s="36">
        <f>C8*F8</f>
        <v>2.04</v>
      </c>
      <c r="H8" s="37">
        <v>5</v>
      </c>
      <c r="I8" s="36">
        <f>C8*H8</f>
        <v>2.5499999999999998</v>
      </c>
      <c r="J8" s="159"/>
      <c r="K8" s="160">
        <f t="shared" si="0"/>
        <v>0</v>
      </c>
      <c r="L8" s="10"/>
      <c r="M8" s="10"/>
      <c r="N8" s="10"/>
    </row>
    <row r="9" spans="1:14" x14ac:dyDescent="0.2">
      <c r="A9" s="118"/>
      <c r="B9" s="119" t="s">
        <v>76</v>
      </c>
      <c r="C9" s="148">
        <v>0.98</v>
      </c>
      <c r="D9" s="213">
        <v>2</v>
      </c>
      <c r="E9" s="126">
        <f>C9*D9</f>
        <v>1.96</v>
      </c>
      <c r="F9" s="214">
        <v>2</v>
      </c>
      <c r="G9" s="126">
        <f>C9*F9</f>
        <v>1.96</v>
      </c>
      <c r="H9" s="214">
        <v>3</v>
      </c>
      <c r="I9" s="126">
        <f>C9*H9</f>
        <v>2.94</v>
      </c>
      <c r="J9" s="159"/>
      <c r="K9" s="160">
        <f t="shared" si="0"/>
        <v>0</v>
      </c>
      <c r="L9" s="10"/>
      <c r="M9" s="10"/>
      <c r="N9" s="10"/>
    </row>
    <row r="10" spans="1:14" x14ac:dyDescent="0.2">
      <c r="A10" s="118"/>
      <c r="B10" s="119" t="s">
        <v>38</v>
      </c>
      <c r="C10" s="148">
        <v>0.82</v>
      </c>
      <c r="D10" s="128">
        <v>3</v>
      </c>
      <c r="E10" s="126">
        <f t="shared" ref="E10:E16" si="1">C10*D10</f>
        <v>2.46</v>
      </c>
      <c r="F10" s="128">
        <v>3</v>
      </c>
      <c r="G10" s="126">
        <f t="shared" ref="G10:G16" si="2">C10*F10</f>
        <v>2.46</v>
      </c>
      <c r="H10" s="127">
        <v>3</v>
      </c>
      <c r="I10" s="126">
        <f t="shared" ref="I10:I16" si="3">C10*H10</f>
        <v>2.46</v>
      </c>
      <c r="J10" s="159"/>
      <c r="K10" s="160">
        <f t="shared" si="0"/>
        <v>0</v>
      </c>
      <c r="L10" s="10"/>
      <c r="M10" s="10"/>
      <c r="N10" s="10"/>
    </row>
    <row r="11" spans="1:14" x14ac:dyDescent="0.2">
      <c r="A11" s="32" t="s">
        <v>100</v>
      </c>
      <c r="B11" s="33" t="s">
        <v>101</v>
      </c>
      <c r="C11" s="201">
        <v>3.5</v>
      </c>
      <c r="D11" s="37">
        <v>1</v>
      </c>
      <c r="E11" s="36">
        <f t="shared" si="1"/>
        <v>3.5</v>
      </c>
      <c r="F11" s="37">
        <v>1</v>
      </c>
      <c r="G11" s="36">
        <f t="shared" si="2"/>
        <v>3.5</v>
      </c>
      <c r="H11" s="37">
        <v>1</v>
      </c>
      <c r="I11" s="36">
        <f t="shared" si="3"/>
        <v>3.5</v>
      </c>
      <c r="J11" s="159"/>
      <c r="K11" s="160">
        <f t="shared" ref="K11:K16" si="4">C11*J11</f>
        <v>0</v>
      </c>
      <c r="L11" s="10"/>
      <c r="M11" s="10"/>
      <c r="N11" s="10"/>
    </row>
    <row r="12" spans="1:14" s="10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10"/>
      <c r="M13" s="10"/>
      <c r="N13" s="10"/>
    </row>
    <row r="14" spans="1:14" s="10" customFormat="1" x14ac:dyDescent="0.2">
      <c r="A14" s="45"/>
      <c r="B14" s="46"/>
      <c r="C14" s="47"/>
      <c r="D14" s="48"/>
      <c r="E14" s="36">
        <f t="shared" si="1"/>
        <v>0</v>
      </c>
      <c r="F14" s="48"/>
      <c r="G14" s="36">
        <f t="shared" si="2"/>
        <v>0</v>
      </c>
      <c r="H14" s="37"/>
      <c r="I14" s="36">
        <f t="shared" si="3"/>
        <v>0</v>
      </c>
      <c r="J14" s="159"/>
      <c r="K14" s="160">
        <f t="shared" si="4"/>
        <v>0</v>
      </c>
    </row>
    <row r="15" spans="1:14" x14ac:dyDescent="0.2">
      <c r="A15" s="87"/>
      <c r="B15" s="49"/>
      <c r="C15" s="49"/>
      <c r="D15" s="50"/>
      <c r="E15" s="36">
        <f t="shared" si="1"/>
        <v>0</v>
      </c>
      <c r="F15" s="50"/>
      <c r="G15" s="36">
        <f t="shared" si="2"/>
        <v>0</v>
      </c>
      <c r="H15" s="51"/>
      <c r="I15" s="36">
        <f t="shared" si="3"/>
        <v>0</v>
      </c>
      <c r="J15" s="159"/>
      <c r="K15" s="160">
        <f t="shared" si="4"/>
        <v>0</v>
      </c>
      <c r="L15" s="10"/>
      <c r="M15" s="10"/>
      <c r="N15" s="10"/>
    </row>
    <row r="16" spans="1:14" ht="13.5" thickBot="1" x14ac:dyDescent="0.25">
      <c r="A16" s="212">
        <v>423660</v>
      </c>
      <c r="B16" s="101" t="s">
        <v>102</v>
      </c>
      <c r="C16" s="102">
        <v>2.5</v>
      </c>
      <c r="D16" s="96">
        <v>1</v>
      </c>
      <c r="E16" s="97">
        <f t="shared" si="1"/>
        <v>2.5</v>
      </c>
      <c r="F16" s="96">
        <v>1</v>
      </c>
      <c r="G16" s="97">
        <f t="shared" si="2"/>
        <v>2.5</v>
      </c>
      <c r="H16" s="96">
        <v>1</v>
      </c>
      <c r="I16" s="97">
        <f t="shared" si="3"/>
        <v>2.5</v>
      </c>
      <c r="J16" s="161"/>
      <c r="K16" s="162">
        <f t="shared" si="4"/>
        <v>0</v>
      </c>
      <c r="L16" s="10"/>
      <c r="M16" s="10"/>
      <c r="N16" s="10"/>
    </row>
    <row r="17" spans="1:14" x14ac:dyDescent="0.2">
      <c r="A17" s="52"/>
      <c r="B17" s="52" t="s">
        <v>3</v>
      </c>
      <c r="C17" s="53"/>
      <c r="E17" s="54">
        <f>SUM(E5:E16)</f>
        <v>18</v>
      </c>
      <c r="F17" s="55"/>
      <c r="G17" s="54">
        <f>SUM(G5:G16)</f>
        <v>19.98</v>
      </c>
      <c r="H17" s="55"/>
      <c r="I17" s="54">
        <f>SUM(I5:I16)</f>
        <v>24.13</v>
      </c>
      <c r="J17" s="205"/>
      <c r="K17" s="206">
        <f>SUM(K5:K16)</f>
        <v>0</v>
      </c>
      <c r="L17" s="55"/>
      <c r="M17" s="10"/>
      <c r="N17" s="10"/>
    </row>
    <row r="18" spans="1:14" x14ac:dyDescent="0.2">
      <c r="A18" s="10"/>
      <c r="B18" s="10" t="s">
        <v>60</v>
      </c>
      <c r="C18" s="10"/>
      <c r="D18" s="24"/>
      <c r="E18" s="56">
        <f>E3</f>
        <v>44.99</v>
      </c>
      <c r="F18" s="24"/>
      <c r="G18" s="56">
        <f>G3</f>
        <v>54.99</v>
      </c>
      <c r="H18" s="24"/>
      <c r="I18" s="56">
        <f>I3</f>
        <v>64.990000000000009</v>
      </c>
      <c r="J18" s="163"/>
      <c r="K18" s="164">
        <f>K3</f>
        <v>94.990000000000009</v>
      </c>
      <c r="L18" s="10"/>
      <c r="M18" s="10"/>
      <c r="N18" s="10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31.942899999999998</v>
      </c>
      <c r="F19" s="24"/>
      <c r="G19" s="56">
        <f>G18*$C19</f>
        <v>39.042899999999996</v>
      </c>
      <c r="H19" s="24"/>
      <c r="I19" s="56">
        <f>I18*$C19</f>
        <v>46.142900000000004</v>
      </c>
      <c r="J19" s="163"/>
      <c r="K19" s="164">
        <f>K18*$C19</f>
        <v>67.442900000000009</v>
      </c>
      <c r="L19" s="10"/>
      <c r="M19" s="10"/>
      <c r="N19" s="10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15.971449999999999</v>
      </c>
      <c r="F20" s="24"/>
      <c r="G20" s="59">
        <f>G19*$C20</f>
        <v>19.521449999999998</v>
      </c>
      <c r="H20" s="24"/>
      <c r="I20" s="59">
        <f>I19*$C20</f>
        <v>23.071450000000002</v>
      </c>
      <c r="J20" s="163"/>
      <c r="K20" s="164">
        <f>K19*$C20</f>
        <v>33.721450000000004</v>
      </c>
      <c r="L20" s="10"/>
      <c r="M20" s="10"/>
      <c r="N20" s="10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15.971449999999999</v>
      </c>
      <c r="F21" s="24"/>
      <c r="G21" s="60">
        <f>G19*$C21</f>
        <v>19.521449999999998</v>
      </c>
      <c r="H21" s="24"/>
      <c r="I21" s="60">
        <f>I19*$C21</f>
        <v>23.071450000000002</v>
      </c>
      <c r="J21" s="163"/>
      <c r="K21" s="164">
        <f>K19*$C21</f>
        <v>33.721450000000004</v>
      </c>
      <c r="L21" s="10"/>
      <c r="M21" s="10"/>
      <c r="N21" s="10"/>
    </row>
    <row r="22" spans="1:14" x14ac:dyDescent="0.2">
      <c r="A22" s="10"/>
      <c r="B22" s="61" t="s">
        <v>63</v>
      </c>
      <c r="C22" s="62"/>
      <c r="D22" s="24"/>
      <c r="E22" s="60">
        <f>E19-E17</f>
        <v>13.942899999999998</v>
      </c>
      <c r="F22" s="24"/>
      <c r="G22" s="60">
        <f>G19-G17</f>
        <v>19.062899999999996</v>
      </c>
      <c r="H22" s="24"/>
      <c r="I22" s="60">
        <f>I19-I17</f>
        <v>22.012900000000005</v>
      </c>
      <c r="J22" s="163"/>
      <c r="K22" s="164">
        <f>K19-K17</f>
        <v>67.442900000000009</v>
      </c>
      <c r="L22" s="10"/>
      <c r="M22" s="10"/>
      <c r="N22" s="10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-4.4990000000000006</v>
      </c>
      <c r="F23" s="24"/>
      <c r="G23" s="56">
        <f>G18*C23</f>
        <v>-5.4990000000000006</v>
      </c>
      <c r="H23" s="24"/>
      <c r="I23" s="56">
        <f>I18*C23</f>
        <v>-6.4990000000000014</v>
      </c>
      <c r="J23" s="163"/>
      <c r="K23" s="164">
        <f>K18*C23</f>
        <v>-9.4990000000000006</v>
      </c>
      <c r="L23" s="10"/>
      <c r="M23" s="10"/>
      <c r="N23" s="10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10"/>
      <c r="M24" s="10"/>
      <c r="N24" s="10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10"/>
      <c r="M25" s="10"/>
      <c r="N25" s="10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10"/>
      <c r="M26" s="10"/>
      <c r="N26" s="10"/>
    </row>
    <row r="27" spans="1:14" x14ac:dyDescent="0.2">
      <c r="A27" s="12"/>
      <c r="B27" s="69" t="s">
        <v>51</v>
      </c>
      <c r="C27" s="70"/>
      <c r="D27" s="67"/>
      <c r="E27" s="68">
        <f>SUM(E22:E26)</f>
        <v>-1.2961000000000027</v>
      </c>
      <c r="F27" s="18"/>
      <c r="G27" s="68">
        <f>SUM(G22:G26)</f>
        <v>2.8238999999999947</v>
      </c>
      <c r="H27" s="18"/>
      <c r="I27" s="68">
        <f>SUM(I22:I26)</f>
        <v>4.7739000000000029</v>
      </c>
      <c r="J27" s="167"/>
      <c r="K27" s="166">
        <f>SUM(K22:K26)</f>
        <v>47.203900000000004</v>
      </c>
      <c r="L27" s="23"/>
      <c r="M27" s="23"/>
      <c r="N27" s="23"/>
    </row>
    <row r="28" spans="1:14" x14ac:dyDescent="0.2">
      <c r="A28" s="12"/>
      <c r="B28" s="12" t="s">
        <v>52</v>
      </c>
      <c r="C28" s="12"/>
      <c r="D28" s="71"/>
      <c r="E28" s="72">
        <f>E27/E18</f>
        <v>-2.8808624138697548E-2</v>
      </c>
      <c r="F28" s="12"/>
      <c r="G28" s="72">
        <f>G27/G18</f>
        <v>5.1352973267866787E-2</v>
      </c>
      <c r="H28" s="12"/>
      <c r="I28" s="72">
        <f>I27/I18</f>
        <v>7.3455916294814627E-2</v>
      </c>
      <c r="J28" s="168"/>
      <c r="K28" s="169">
        <f>K27/K18</f>
        <v>0.49693546689125173</v>
      </c>
      <c r="L28" s="10"/>
      <c r="M28" s="10"/>
      <c r="N28" s="10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10"/>
      <c r="M29" s="46"/>
      <c r="N29" s="46"/>
    </row>
    <row r="30" spans="1:14" x14ac:dyDescent="0.2">
      <c r="A30" s="44"/>
      <c r="B30" s="73" t="s">
        <v>57</v>
      </c>
      <c r="C30" s="74"/>
      <c r="D30" s="75"/>
      <c r="E30" s="76">
        <f>E17/E18</f>
        <v>0.40008890864636582</v>
      </c>
      <c r="F30" s="77"/>
      <c r="G30" s="76">
        <f>G17/G18</f>
        <v>0.36333878887070375</v>
      </c>
      <c r="H30" s="77"/>
      <c r="I30" s="78">
        <f>I17/I18</f>
        <v>0.37128789044468374</v>
      </c>
      <c r="J30" s="171"/>
      <c r="K30" s="207">
        <f>K17/K18</f>
        <v>0</v>
      </c>
      <c r="L30" s="10"/>
      <c r="M30" s="46"/>
      <c r="N30" s="46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88"/>
      <c r="M31" s="88"/>
      <c r="N31" s="46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88"/>
      <c r="M32" s="88"/>
      <c r="N32" s="46"/>
    </row>
    <row r="33" spans="1:14" x14ac:dyDescent="0.2"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88"/>
      <c r="M33" s="88"/>
      <c r="N33" s="46"/>
    </row>
    <row r="34" spans="1:14" s="89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90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90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90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90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90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5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5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5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5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5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5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5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5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5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5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5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5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5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5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5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5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5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5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5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5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5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5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5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5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5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5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5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5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5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5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5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5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5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5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5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5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5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5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5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5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5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5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125" priority="1" operator="lessThan">
      <formula>-0.05</formula>
    </cfRule>
    <cfRule type="cellIs" dxfId="124" priority="2" operator="greaterThan">
      <formula>0.05</formula>
    </cfRule>
  </conditionalFormatting>
  <conditionalFormatting sqref="D49">
    <cfRule type="cellIs" dxfId="123" priority="3" operator="lessThan">
      <formula>-0.05</formula>
    </cfRule>
    <cfRule type="cellIs" dxfId="122" priority="4" operator="greaterThan">
      <formula>0.05</formula>
    </cfRule>
  </conditionalFormatting>
  <conditionalFormatting sqref="D51">
    <cfRule type="cellIs" dxfId="121" priority="9" operator="lessThan">
      <formula>-0.05</formula>
    </cfRule>
    <cfRule type="cellIs" dxfId="120" priority="10" operator="greaterThan">
      <formula>0.05</formula>
    </cfRule>
  </conditionalFormatting>
  <conditionalFormatting sqref="D95:D96 D89:D93 D42:D47 D50">
    <cfRule type="cellIs" dxfId="119" priority="7" operator="lessThan">
      <formula>-0.05</formula>
    </cfRule>
    <cfRule type="cellIs" dxfId="118" priority="8" operator="greaterThan">
      <formula>0.05</formula>
    </cfRule>
  </conditionalFormatting>
  <conditionalFormatting sqref="D52:D88">
    <cfRule type="cellIs" dxfId="117" priority="5" operator="lessThan">
      <formula>-0.05</formula>
    </cfRule>
    <cfRule type="cellIs" dxfId="116" priority="6" operator="greaterThan">
      <formula>0.05</formula>
    </cfRule>
  </conditionalFormatting>
  <conditionalFormatting sqref="D41">
    <cfRule type="cellIs" dxfId="115" priority="13" operator="lessThan">
      <formula>-0.05</formula>
    </cfRule>
    <cfRule type="cellIs" dxfId="114" priority="14" operator="greaterThan">
      <formula>0.05</formula>
    </cfRule>
  </conditionalFormatting>
  <conditionalFormatting sqref="D94">
    <cfRule type="cellIs" dxfId="113" priority="11" operator="lessThan">
      <formula>-0.05</formula>
    </cfRule>
    <cfRule type="cellIs" dxfId="112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44"/>
  <sheetViews>
    <sheetView zoomScaleNormal="100" zoomScaleSheetLayoutView="100" workbookViewId="0">
      <selection activeCell="D12" sqref="D12"/>
    </sheetView>
  </sheetViews>
  <sheetFormatPr defaultColWidth="11.42578125" defaultRowHeight="12.75" x14ac:dyDescent="0.2"/>
  <cols>
    <col min="1" max="1" width="10.28515625" style="46" customWidth="1"/>
    <col min="2" max="2" width="31.42578125" style="46" customWidth="1"/>
    <col min="3" max="3" width="7" style="46" customWidth="1"/>
    <col min="4" max="4" width="9.28515625" style="46" bestFit="1" customWidth="1"/>
    <col min="5" max="5" width="9.85546875" style="46" bestFit="1" customWidth="1"/>
    <col min="6" max="6" width="9.28515625" style="46" bestFit="1" customWidth="1"/>
    <col min="7" max="7" width="9.85546875" style="46" bestFit="1" customWidth="1"/>
    <col min="8" max="8" width="9.28515625" style="46" customWidth="1"/>
    <col min="9" max="9" width="10.7109375" style="46" customWidth="1"/>
    <col min="10" max="10" width="9.28515625" style="46" customWidth="1"/>
    <col min="11" max="11" width="10.7109375" style="46" customWidth="1"/>
    <col min="12" max="16384" width="11.42578125" style="86"/>
  </cols>
  <sheetData>
    <row r="1" spans="1:14" x14ac:dyDescent="0.2">
      <c r="A1" s="9" t="str">
        <f ca="1">""&amp;RIGHT(CELL("filename",$A$1),LEN(CELL("filename",$A$1))-FIND("]",CELL("filename",$A$1),1))</f>
        <v>T46-1</v>
      </c>
      <c r="B1" s="10" t="s">
        <v>86</v>
      </c>
      <c r="C1" s="10"/>
      <c r="D1" s="105" t="s">
        <v>0</v>
      </c>
      <c r="E1" s="12"/>
      <c r="F1" s="104" t="s">
        <v>1</v>
      </c>
      <c r="G1" s="18"/>
      <c r="H1" s="106" t="s">
        <v>2</v>
      </c>
      <c r="I1" s="18"/>
      <c r="J1" s="151" t="s">
        <v>58</v>
      </c>
      <c r="K1" s="152"/>
      <c r="L1" s="10"/>
      <c r="M1" s="10"/>
    </row>
    <row r="2" spans="1:14" x14ac:dyDescent="0.2">
      <c r="A2" s="13"/>
      <c r="B2" s="10"/>
      <c r="C2" s="14" t="s">
        <v>8</v>
      </c>
      <c r="D2" s="15" t="str">
        <f ca="1">CONCATENATE(A1,"s")</f>
        <v>T46-1s</v>
      </c>
      <c r="E2" s="16"/>
      <c r="F2" s="15" t="str">
        <f ca="1">CONCATENATE(A1,"d")</f>
        <v>T46-1d</v>
      </c>
      <c r="G2" s="16"/>
      <c r="H2" s="15" t="str">
        <f ca="1">CONCATENATE(A1,"p")</f>
        <v>T46-1p</v>
      </c>
      <c r="I2" s="17"/>
      <c r="J2" s="202" t="str">
        <f ca="1">CONCATENATE(A1,"e")</f>
        <v>T46-1e</v>
      </c>
      <c r="K2" s="153"/>
      <c r="L2" s="10"/>
      <c r="M2" s="10"/>
      <c r="N2" s="10"/>
    </row>
    <row r="3" spans="1:14" x14ac:dyDescent="0.2">
      <c r="A3" s="10"/>
      <c r="B3" s="10" t="s">
        <v>40</v>
      </c>
      <c r="C3" s="10"/>
      <c r="D3" s="19"/>
      <c r="E3" s="20">
        <v>29.99</v>
      </c>
      <c r="F3" s="17"/>
      <c r="G3" s="20">
        <f>E3+10</f>
        <v>39.989999999999995</v>
      </c>
      <c r="H3" s="17"/>
      <c r="I3" s="21">
        <f>G3+10</f>
        <v>49.989999999999995</v>
      </c>
      <c r="J3" s="154"/>
      <c r="K3" s="155">
        <f>I3+30</f>
        <v>79.989999999999995</v>
      </c>
      <c r="L3" s="10"/>
      <c r="M3" s="10"/>
      <c r="N3" s="10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39.989999999999995</v>
      </c>
      <c r="F4" s="26"/>
      <c r="G4" s="25">
        <f>G3+10</f>
        <v>49.989999999999995</v>
      </c>
      <c r="H4" s="26"/>
      <c r="I4" s="25">
        <f>I3+10</f>
        <v>59.989999999999995</v>
      </c>
      <c r="J4" s="156"/>
      <c r="K4" s="203">
        <f>K3+10</f>
        <v>89.99</v>
      </c>
      <c r="L4" s="10"/>
      <c r="M4" s="10"/>
      <c r="N4" s="10"/>
    </row>
    <row r="5" spans="1:14" x14ac:dyDescent="0.2">
      <c r="A5" s="27" t="s">
        <v>54</v>
      </c>
      <c r="B5" s="28" t="s">
        <v>13</v>
      </c>
      <c r="C5" s="29">
        <v>0.96</v>
      </c>
      <c r="D5" s="30">
        <v>2</v>
      </c>
      <c r="E5" s="31">
        <f>C5*D5</f>
        <v>1.92</v>
      </c>
      <c r="F5" s="30">
        <v>3</v>
      </c>
      <c r="G5" s="31">
        <f>C5*F5</f>
        <v>2.88</v>
      </c>
      <c r="H5" s="30">
        <v>5</v>
      </c>
      <c r="I5" s="31">
        <f>C5*H5</f>
        <v>4.8</v>
      </c>
      <c r="J5" s="204"/>
      <c r="K5" s="158">
        <f t="shared" ref="K5:K10" si="0">C5*J5</f>
        <v>0</v>
      </c>
      <c r="L5" s="10"/>
      <c r="M5" s="10"/>
      <c r="N5" s="10"/>
    </row>
    <row r="6" spans="1:14" x14ac:dyDescent="0.2">
      <c r="A6" s="32" t="s">
        <v>54</v>
      </c>
      <c r="B6" s="110" t="s">
        <v>16</v>
      </c>
      <c r="C6" s="111">
        <v>0.9</v>
      </c>
      <c r="D6" s="40">
        <v>2</v>
      </c>
      <c r="E6" s="36">
        <f>C6*D6</f>
        <v>1.8</v>
      </c>
      <c r="F6" s="35">
        <v>4</v>
      </c>
      <c r="G6" s="36">
        <f>C6*F6</f>
        <v>3.6</v>
      </c>
      <c r="H6" s="35">
        <v>5</v>
      </c>
      <c r="I6" s="36">
        <f>C6*H6</f>
        <v>4.5</v>
      </c>
      <c r="J6" s="159"/>
      <c r="K6" s="160">
        <f t="shared" si="0"/>
        <v>0</v>
      </c>
      <c r="L6" s="10"/>
      <c r="M6" s="10"/>
      <c r="N6" s="10"/>
    </row>
    <row r="7" spans="1:14" x14ac:dyDescent="0.2">
      <c r="A7" s="32" t="s">
        <v>103</v>
      </c>
      <c r="B7" s="110" t="s">
        <v>12</v>
      </c>
      <c r="C7" s="111">
        <v>0.51</v>
      </c>
      <c r="D7" s="40">
        <v>2</v>
      </c>
      <c r="E7" s="36">
        <f>C7*D7</f>
        <v>1.02</v>
      </c>
      <c r="F7" s="40">
        <v>3</v>
      </c>
      <c r="G7" s="36">
        <f>C7*F7</f>
        <v>1.53</v>
      </c>
      <c r="H7" s="35">
        <v>4</v>
      </c>
      <c r="I7" s="36">
        <f>C7*H7</f>
        <v>2.04</v>
      </c>
      <c r="J7" s="159"/>
      <c r="K7" s="160">
        <f t="shared" si="0"/>
        <v>0</v>
      </c>
      <c r="L7" s="10"/>
      <c r="M7" s="10"/>
      <c r="N7" s="10"/>
    </row>
    <row r="8" spans="1:14" x14ac:dyDescent="0.2">
      <c r="A8" s="32" t="s">
        <v>103</v>
      </c>
      <c r="B8" s="113" t="s">
        <v>48</v>
      </c>
      <c r="C8" s="111">
        <v>0.79</v>
      </c>
      <c r="D8" s="40">
        <v>3</v>
      </c>
      <c r="E8" s="36">
        <f>C8*D8</f>
        <v>2.37</v>
      </c>
      <c r="F8" s="37">
        <v>3</v>
      </c>
      <c r="G8" s="36">
        <f>C8*F8</f>
        <v>2.37</v>
      </c>
      <c r="H8" s="37">
        <v>4</v>
      </c>
      <c r="I8" s="36">
        <f>C8*H8</f>
        <v>3.16</v>
      </c>
      <c r="J8" s="159"/>
      <c r="K8" s="160">
        <f t="shared" si="0"/>
        <v>0</v>
      </c>
      <c r="L8" s="10"/>
      <c r="M8" s="10"/>
      <c r="N8" s="10"/>
    </row>
    <row r="9" spans="1:14" x14ac:dyDescent="0.2">
      <c r="A9" s="215"/>
      <c r="B9" s="119" t="s">
        <v>38</v>
      </c>
      <c r="C9" s="148">
        <v>0.82</v>
      </c>
      <c r="D9" s="214">
        <v>2</v>
      </c>
      <c r="E9" s="126">
        <f>C9*D9</f>
        <v>1.64</v>
      </c>
      <c r="F9" s="214">
        <v>3</v>
      </c>
      <c r="G9" s="126">
        <f>C9*F9</f>
        <v>2.46</v>
      </c>
      <c r="H9" s="214">
        <v>3</v>
      </c>
      <c r="I9" s="126">
        <f>C9*H9</f>
        <v>2.46</v>
      </c>
      <c r="J9" s="159"/>
      <c r="K9" s="160">
        <f t="shared" si="0"/>
        <v>0</v>
      </c>
      <c r="L9" s="10"/>
      <c r="M9" s="10"/>
      <c r="N9" s="10"/>
    </row>
    <row r="10" spans="1:14" x14ac:dyDescent="0.2">
      <c r="A10" s="197"/>
      <c r="B10" s="198" t="s">
        <v>104</v>
      </c>
      <c r="C10" s="216">
        <v>0.82</v>
      </c>
      <c r="D10" s="128">
        <v>2</v>
      </c>
      <c r="E10" s="126">
        <f t="shared" ref="E10:E16" si="1">C10*D10</f>
        <v>1.64</v>
      </c>
      <c r="F10" s="128">
        <v>3</v>
      </c>
      <c r="G10" s="126">
        <f t="shared" ref="G10:G16" si="2">C10*F10</f>
        <v>2.46</v>
      </c>
      <c r="H10" s="127">
        <v>3</v>
      </c>
      <c r="I10" s="126">
        <f t="shared" ref="I10:I16" si="3">C10*H10</f>
        <v>2.46</v>
      </c>
      <c r="J10" s="159"/>
      <c r="K10" s="160">
        <f t="shared" si="0"/>
        <v>0</v>
      </c>
      <c r="L10" s="10"/>
      <c r="M10" s="10"/>
      <c r="N10" s="10"/>
    </row>
    <row r="11" spans="1:14" x14ac:dyDescent="0.2">
      <c r="A11" s="32"/>
      <c r="B11" s="33"/>
      <c r="C11" s="34"/>
      <c r="D11" s="37"/>
      <c r="E11" s="36">
        <f t="shared" si="1"/>
        <v>0</v>
      </c>
      <c r="F11" s="37"/>
      <c r="G11" s="36">
        <f t="shared" si="2"/>
        <v>0</v>
      </c>
      <c r="H11" s="37"/>
      <c r="I11" s="36">
        <f t="shared" si="3"/>
        <v>0</v>
      </c>
      <c r="J11" s="159"/>
      <c r="K11" s="160">
        <f t="shared" ref="K11:K16" si="4">C11*J11</f>
        <v>0</v>
      </c>
      <c r="L11" s="10"/>
      <c r="M11" s="10"/>
      <c r="N11" s="10"/>
    </row>
    <row r="12" spans="1:14" s="10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10"/>
      <c r="M13" s="10"/>
      <c r="N13" s="10"/>
    </row>
    <row r="14" spans="1:14" s="10" customFormat="1" x14ac:dyDescent="0.2">
      <c r="A14" s="45"/>
      <c r="B14" s="46"/>
      <c r="C14" s="47"/>
      <c r="D14" s="48"/>
      <c r="E14" s="36">
        <f t="shared" si="1"/>
        <v>0</v>
      </c>
      <c r="F14" s="48"/>
      <c r="G14" s="36">
        <f t="shared" si="2"/>
        <v>0</v>
      </c>
      <c r="H14" s="37"/>
      <c r="I14" s="36">
        <f t="shared" si="3"/>
        <v>0</v>
      </c>
      <c r="J14" s="159"/>
      <c r="K14" s="160">
        <f t="shared" si="4"/>
        <v>0</v>
      </c>
    </row>
    <row r="15" spans="1:14" x14ac:dyDescent="0.2">
      <c r="A15" s="87"/>
      <c r="B15" s="49"/>
      <c r="C15" s="49"/>
      <c r="D15" s="50"/>
      <c r="E15" s="36">
        <f t="shared" si="1"/>
        <v>0</v>
      </c>
      <c r="F15" s="50"/>
      <c r="G15" s="36">
        <f t="shared" si="2"/>
        <v>0</v>
      </c>
      <c r="H15" s="51"/>
      <c r="I15" s="36">
        <f t="shared" si="3"/>
        <v>0</v>
      </c>
      <c r="J15" s="159"/>
      <c r="K15" s="160">
        <f t="shared" si="4"/>
        <v>0</v>
      </c>
      <c r="L15" s="10"/>
      <c r="M15" s="10"/>
      <c r="N15" s="10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1"/>
        <v>2.5</v>
      </c>
      <c r="F16" s="96">
        <v>1</v>
      </c>
      <c r="G16" s="97">
        <f t="shared" si="2"/>
        <v>2.5</v>
      </c>
      <c r="H16" s="96">
        <v>1</v>
      </c>
      <c r="I16" s="97">
        <f t="shared" si="3"/>
        <v>2.5</v>
      </c>
      <c r="J16" s="161"/>
      <c r="K16" s="162">
        <f t="shared" si="4"/>
        <v>0</v>
      </c>
      <c r="L16" s="10"/>
      <c r="M16" s="10"/>
      <c r="N16" s="10"/>
    </row>
    <row r="17" spans="1:14" x14ac:dyDescent="0.2">
      <c r="A17" s="52"/>
      <c r="B17" s="52" t="s">
        <v>3</v>
      </c>
      <c r="C17" s="53"/>
      <c r="E17" s="54">
        <f>SUM(E5:E16)</f>
        <v>12.89</v>
      </c>
      <c r="F17" s="55"/>
      <c r="G17" s="54">
        <f>SUM(G5:G16)</f>
        <v>17.8</v>
      </c>
      <c r="H17" s="55"/>
      <c r="I17" s="54">
        <f>SUM(I5:I16)</f>
        <v>21.92</v>
      </c>
      <c r="J17" s="205"/>
      <c r="K17" s="206">
        <f>SUM(K5:K16)</f>
        <v>0</v>
      </c>
      <c r="L17" s="55"/>
      <c r="M17" s="10"/>
      <c r="N17" s="10"/>
    </row>
    <row r="18" spans="1:14" x14ac:dyDescent="0.2">
      <c r="A18" s="10"/>
      <c r="B18" s="10" t="s">
        <v>60</v>
      </c>
      <c r="C18" s="10"/>
      <c r="D18" s="24"/>
      <c r="E18" s="56">
        <f>E3</f>
        <v>29.99</v>
      </c>
      <c r="F18" s="24"/>
      <c r="G18" s="56">
        <f>G3</f>
        <v>39.989999999999995</v>
      </c>
      <c r="H18" s="24"/>
      <c r="I18" s="56">
        <f>I3</f>
        <v>49.989999999999995</v>
      </c>
      <c r="J18" s="163"/>
      <c r="K18" s="164">
        <f>K3</f>
        <v>79.989999999999995</v>
      </c>
      <c r="L18" s="10"/>
      <c r="M18" s="10"/>
      <c r="N18" s="10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21.292899999999999</v>
      </c>
      <c r="F19" s="24"/>
      <c r="G19" s="56">
        <f>G18*$C19</f>
        <v>28.392899999999994</v>
      </c>
      <c r="H19" s="24"/>
      <c r="I19" s="56">
        <f>I18*$C19</f>
        <v>35.492899999999992</v>
      </c>
      <c r="J19" s="163"/>
      <c r="K19" s="164">
        <f>K18*$C19</f>
        <v>56.792899999999996</v>
      </c>
      <c r="L19" s="10"/>
      <c r="M19" s="10"/>
      <c r="N19" s="10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10.64645</v>
      </c>
      <c r="F20" s="24"/>
      <c r="G20" s="59">
        <f>G19*$C20</f>
        <v>14.196449999999997</v>
      </c>
      <c r="H20" s="24"/>
      <c r="I20" s="59">
        <f>I19*$C20</f>
        <v>17.746449999999996</v>
      </c>
      <c r="J20" s="163"/>
      <c r="K20" s="164">
        <f>K19*$C20</f>
        <v>28.396449999999998</v>
      </c>
      <c r="L20" s="10"/>
      <c r="M20" s="10"/>
      <c r="N20" s="10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10.64645</v>
      </c>
      <c r="F21" s="24"/>
      <c r="G21" s="60">
        <f>G19*$C21</f>
        <v>14.196449999999997</v>
      </c>
      <c r="H21" s="24"/>
      <c r="I21" s="60">
        <f>I19*$C21</f>
        <v>17.746449999999996</v>
      </c>
      <c r="J21" s="163"/>
      <c r="K21" s="164">
        <f>K19*$C21</f>
        <v>28.396449999999998</v>
      </c>
      <c r="L21" s="10"/>
      <c r="M21" s="10"/>
      <c r="N21" s="10"/>
    </row>
    <row r="22" spans="1:14" x14ac:dyDescent="0.2">
      <c r="A22" s="10"/>
      <c r="B22" s="61" t="s">
        <v>63</v>
      </c>
      <c r="C22" s="62"/>
      <c r="D22" s="24"/>
      <c r="E22" s="60">
        <f>E19-E17</f>
        <v>8.4028999999999989</v>
      </c>
      <c r="F22" s="24"/>
      <c r="G22" s="60">
        <f>G19-G17</f>
        <v>10.592899999999993</v>
      </c>
      <c r="H22" s="24"/>
      <c r="I22" s="60">
        <f>I19-I17</f>
        <v>13.57289999999999</v>
      </c>
      <c r="J22" s="163"/>
      <c r="K22" s="164">
        <f>K19-K17</f>
        <v>56.792899999999996</v>
      </c>
      <c r="L22" s="10"/>
      <c r="M22" s="10"/>
      <c r="N22" s="10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-2.9990000000000001</v>
      </c>
      <c r="F23" s="24"/>
      <c r="G23" s="56">
        <f>G18*C23</f>
        <v>-3.9989999999999997</v>
      </c>
      <c r="H23" s="24"/>
      <c r="I23" s="56">
        <f>I18*C23</f>
        <v>-4.9989999999999997</v>
      </c>
      <c r="J23" s="163"/>
      <c r="K23" s="164">
        <f>K18*C23</f>
        <v>-7.9989999999999997</v>
      </c>
      <c r="L23" s="10"/>
      <c r="M23" s="10"/>
      <c r="N23" s="10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10"/>
      <c r="M24" s="10"/>
      <c r="N24" s="10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10"/>
      <c r="M25" s="10"/>
      <c r="N25" s="10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10"/>
      <c r="M26" s="10"/>
      <c r="N26" s="10"/>
    </row>
    <row r="27" spans="1:14" x14ac:dyDescent="0.2">
      <c r="A27" s="12"/>
      <c r="B27" s="69" t="s">
        <v>51</v>
      </c>
      <c r="C27" s="70"/>
      <c r="D27" s="67"/>
      <c r="E27" s="68">
        <f>SUM(E22:E26)</f>
        <v>-5.3361000000000018</v>
      </c>
      <c r="F27" s="18"/>
      <c r="G27" s="68">
        <f>SUM(G22:G26)</f>
        <v>-4.1461000000000068</v>
      </c>
      <c r="H27" s="18"/>
      <c r="I27" s="68">
        <f>SUM(I22:I26)</f>
        <v>-2.166100000000009</v>
      </c>
      <c r="J27" s="167"/>
      <c r="K27" s="166">
        <f>SUM(K22:K26)</f>
        <v>38.053899999999992</v>
      </c>
      <c r="L27" s="23"/>
      <c r="M27" s="23"/>
      <c r="N27" s="23"/>
    </row>
    <row r="28" spans="1:14" x14ac:dyDescent="0.2">
      <c r="A28" s="12"/>
      <c r="B28" s="12" t="s">
        <v>52</v>
      </c>
      <c r="C28" s="12"/>
      <c r="D28" s="71"/>
      <c r="E28" s="72">
        <f>E27/E18</f>
        <v>-0.17792930976992338</v>
      </c>
      <c r="F28" s="12"/>
      <c r="G28" s="72">
        <f>G27/G18</f>
        <v>-0.10367841960490141</v>
      </c>
      <c r="H28" s="12"/>
      <c r="I28" s="72">
        <f>I27/I18</f>
        <v>-4.3330666133226829E-2</v>
      </c>
      <c r="J28" s="168"/>
      <c r="K28" s="169">
        <f>K27/K18</f>
        <v>0.47573321665208146</v>
      </c>
      <c r="L28" s="10"/>
      <c r="M28" s="10"/>
      <c r="N28" s="10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10"/>
      <c r="M29" s="46"/>
      <c r="N29" s="46"/>
    </row>
    <row r="30" spans="1:14" x14ac:dyDescent="0.2">
      <c r="A30" s="44"/>
      <c r="B30" s="73" t="s">
        <v>57</v>
      </c>
      <c r="C30" s="74"/>
      <c r="D30" s="75"/>
      <c r="E30" s="76">
        <f>E17/E18</f>
        <v>0.42980993664554856</v>
      </c>
      <c r="F30" s="77"/>
      <c r="G30" s="76">
        <f>G17/G18</f>
        <v>0.44511127781945492</v>
      </c>
      <c r="H30" s="77"/>
      <c r="I30" s="78">
        <f>I17/I18</f>
        <v>0.438487697539508</v>
      </c>
      <c r="J30" s="171"/>
      <c r="K30" s="207">
        <f>K17/K18</f>
        <v>0</v>
      </c>
      <c r="L30" s="10"/>
      <c r="M30" s="46"/>
      <c r="N30" s="46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88"/>
      <c r="M31" s="88"/>
      <c r="N31" s="46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88"/>
      <c r="M32" s="88"/>
      <c r="N32" s="46"/>
    </row>
    <row r="33" spans="1:14" x14ac:dyDescent="0.2"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88"/>
      <c r="M33" s="88"/>
      <c r="N33" s="46"/>
    </row>
    <row r="34" spans="1:14" s="89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90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90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90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90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90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5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5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5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5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5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5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5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5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5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5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5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5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5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5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5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5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5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5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5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5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5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5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5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5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5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5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5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5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5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5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5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5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5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5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5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5"/>
        <v>0</v>
      </c>
      <c r="E90" s="111">
        <v>2.1</v>
      </c>
      <c r="F90" s="10"/>
      <c r="G90" s="10"/>
    </row>
    <row r="91" spans="1:7" x14ac:dyDescent="0.2">
      <c r="A91" s="118"/>
      <c r="B91" s="119" t="s">
        <v>37</v>
      </c>
      <c r="C91" s="111">
        <v>0.67</v>
      </c>
      <c r="D91" s="112">
        <f t="shared" si="5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5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5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5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5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5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  <row r="144" spans="1:5" x14ac:dyDescent="0.2">
      <c r="A144" s="10"/>
      <c r="B144" s="10"/>
      <c r="C144" s="10"/>
      <c r="D144" s="10"/>
      <c r="E144" s="10"/>
    </row>
  </sheetData>
  <mergeCells count="2">
    <mergeCell ref="A39:C39"/>
    <mergeCell ref="A41:C41"/>
  </mergeCells>
  <conditionalFormatting sqref="D48">
    <cfRule type="cellIs" dxfId="111" priority="1" operator="lessThan">
      <formula>-0.05</formula>
    </cfRule>
    <cfRule type="cellIs" dxfId="110" priority="2" operator="greaterThan">
      <formula>0.05</formula>
    </cfRule>
  </conditionalFormatting>
  <conditionalFormatting sqref="D49">
    <cfRule type="cellIs" dxfId="109" priority="3" operator="lessThan">
      <formula>-0.05</formula>
    </cfRule>
    <cfRule type="cellIs" dxfId="108" priority="4" operator="greaterThan">
      <formula>0.05</formula>
    </cfRule>
  </conditionalFormatting>
  <conditionalFormatting sqref="D51">
    <cfRule type="cellIs" dxfId="107" priority="9" operator="lessThan">
      <formula>-0.05</formula>
    </cfRule>
    <cfRule type="cellIs" dxfId="106" priority="10" operator="greaterThan">
      <formula>0.05</formula>
    </cfRule>
  </conditionalFormatting>
  <conditionalFormatting sqref="D95:D96 D89:D93 D42:D47 D50">
    <cfRule type="cellIs" dxfId="105" priority="7" operator="lessThan">
      <formula>-0.05</formula>
    </cfRule>
    <cfRule type="cellIs" dxfId="104" priority="8" operator="greaterThan">
      <formula>0.05</formula>
    </cfRule>
  </conditionalFormatting>
  <conditionalFormatting sqref="D52:D88">
    <cfRule type="cellIs" dxfId="103" priority="5" operator="lessThan">
      <formula>-0.05</formula>
    </cfRule>
    <cfRule type="cellIs" dxfId="102" priority="6" operator="greaterThan">
      <formula>0.05</formula>
    </cfRule>
  </conditionalFormatting>
  <conditionalFormatting sqref="D41">
    <cfRule type="cellIs" dxfId="101" priority="13" operator="lessThan">
      <formula>-0.05</formula>
    </cfRule>
    <cfRule type="cellIs" dxfId="100" priority="14" operator="greaterThan">
      <formula>0.05</formula>
    </cfRule>
  </conditionalFormatting>
  <conditionalFormatting sqref="D94">
    <cfRule type="cellIs" dxfId="99" priority="11" operator="lessThan">
      <formula>-0.05</formula>
    </cfRule>
    <cfRule type="cellIs" dxfId="98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O143"/>
  <sheetViews>
    <sheetView topLeftCell="A16" zoomScaleNormal="100" zoomScaleSheetLayoutView="100" workbookViewId="0">
      <selection activeCell="B35" sqref="B35:D35"/>
    </sheetView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5" x14ac:dyDescent="0.2">
      <c r="A1" s="9" t="str">
        <f ca="1">""&amp; RIGHT(CELL("filename",$A$1),LEN(CELL("filename",$A$1))-FIND("]",CELL("filename",$A$1),1))</f>
        <v>TEV25-3</v>
      </c>
      <c r="B1" s="10" t="s">
        <v>87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5" x14ac:dyDescent="0.2">
      <c r="A2" s="103"/>
      <c r="B2" s="10"/>
      <c r="C2" s="14" t="s">
        <v>8</v>
      </c>
      <c r="D2" s="15" t="str">
        <f ca="1">CONCATENATE(A1,"s")</f>
        <v>TEV25-3s</v>
      </c>
      <c r="E2" s="16"/>
      <c r="F2" s="15" t="str">
        <f ca="1">CONCATENATE(A1,"d")</f>
        <v>TEV25-3d</v>
      </c>
      <c r="G2" s="16"/>
      <c r="H2" s="15" t="str">
        <f ca="1">CONCATENATE(A1,"p")</f>
        <v>TEV25-3p</v>
      </c>
      <c r="I2" s="17"/>
      <c r="J2" s="202" t="str">
        <f ca="1">CONCATENATE(A1,"e")</f>
        <v>TEV25-3e</v>
      </c>
      <c r="K2" s="153"/>
      <c r="L2" s="3"/>
      <c r="M2" s="3"/>
      <c r="N2" s="3"/>
    </row>
    <row r="3" spans="1:15" x14ac:dyDescent="0.2">
      <c r="A3" s="10"/>
      <c r="B3" s="10" t="s">
        <v>40</v>
      </c>
      <c r="C3" s="10"/>
      <c r="D3" s="19"/>
      <c r="E3" s="20">
        <v>39.99</v>
      </c>
      <c r="F3" s="17"/>
      <c r="G3" s="20">
        <f>E3+10</f>
        <v>49.99</v>
      </c>
      <c r="H3" s="17"/>
      <c r="I3" s="21">
        <f>G3+10</f>
        <v>59.99</v>
      </c>
      <c r="J3" s="154"/>
      <c r="K3" s="155">
        <f>I3+30</f>
        <v>89.990000000000009</v>
      </c>
      <c r="L3" s="3"/>
      <c r="M3" s="3"/>
      <c r="N3" s="3"/>
    </row>
    <row r="4" spans="1:15" ht="13.5" thickBot="1" x14ac:dyDescent="0.25">
      <c r="A4" s="10"/>
      <c r="B4" s="22" t="s">
        <v>41</v>
      </c>
      <c r="C4" s="23"/>
      <c r="D4" s="24"/>
      <c r="E4" s="25">
        <f>E3+10</f>
        <v>49.99</v>
      </c>
      <c r="F4" s="26"/>
      <c r="G4" s="25">
        <f>G3+10</f>
        <v>59.99</v>
      </c>
      <c r="H4" s="26"/>
      <c r="I4" s="25">
        <f>I3+10</f>
        <v>69.990000000000009</v>
      </c>
      <c r="J4" s="156"/>
      <c r="K4" s="203">
        <f>K3+10</f>
        <v>99.990000000000009</v>
      </c>
      <c r="L4" s="3"/>
      <c r="M4" s="3"/>
      <c r="N4" s="3"/>
    </row>
    <row r="5" spans="1:15" x14ac:dyDescent="0.2">
      <c r="A5" s="27" t="s">
        <v>105</v>
      </c>
      <c r="B5" s="28" t="s">
        <v>13</v>
      </c>
      <c r="C5" s="29">
        <v>0.96</v>
      </c>
      <c r="D5" s="30">
        <v>3</v>
      </c>
      <c r="E5" s="31">
        <f>C5*D5</f>
        <v>2.88</v>
      </c>
      <c r="F5" s="30">
        <v>3</v>
      </c>
      <c r="G5" s="31">
        <f t="shared" ref="G5:G16" si="0">C5*F5</f>
        <v>2.88</v>
      </c>
      <c r="H5" s="30">
        <v>5</v>
      </c>
      <c r="I5" s="31">
        <f t="shared" ref="I5:I16" si="1">C5*H5</f>
        <v>4.8</v>
      </c>
      <c r="J5" s="204"/>
      <c r="K5" s="158">
        <f>C5*J5</f>
        <v>0</v>
      </c>
      <c r="L5" s="3"/>
      <c r="M5" s="3"/>
      <c r="N5" s="3"/>
    </row>
    <row r="6" spans="1:15" x14ac:dyDescent="0.2">
      <c r="A6" s="32" t="s">
        <v>9</v>
      </c>
      <c r="B6" s="110" t="s">
        <v>19</v>
      </c>
      <c r="C6" s="111">
        <v>1.47</v>
      </c>
      <c r="D6" s="35">
        <v>2</v>
      </c>
      <c r="E6" s="36">
        <f>C6*D6</f>
        <v>2.94</v>
      </c>
      <c r="F6" s="35">
        <v>3</v>
      </c>
      <c r="G6" s="36">
        <f t="shared" si="0"/>
        <v>4.41</v>
      </c>
      <c r="H6" s="35">
        <v>3</v>
      </c>
      <c r="I6" s="36">
        <f t="shared" si="1"/>
        <v>4.41</v>
      </c>
      <c r="J6" s="159"/>
      <c r="K6" s="160">
        <f t="shared" ref="K6:K16" si="2">C6*J6</f>
        <v>0</v>
      </c>
      <c r="L6" s="3"/>
      <c r="M6" s="3"/>
      <c r="N6" s="3"/>
    </row>
    <row r="7" spans="1:15" x14ac:dyDescent="0.2">
      <c r="A7" s="32" t="s">
        <v>9</v>
      </c>
      <c r="B7" s="110" t="s">
        <v>16</v>
      </c>
      <c r="C7" s="111">
        <v>0.9</v>
      </c>
      <c r="D7" s="37">
        <v>2</v>
      </c>
      <c r="E7" s="36">
        <f>C7*D7</f>
        <v>1.8</v>
      </c>
      <c r="F7" s="37">
        <v>3</v>
      </c>
      <c r="G7" s="36">
        <f t="shared" si="0"/>
        <v>2.7</v>
      </c>
      <c r="H7" s="37">
        <v>5</v>
      </c>
      <c r="I7" s="36">
        <f t="shared" si="1"/>
        <v>4.5</v>
      </c>
      <c r="J7" s="159"/>
      <c r="K7" s="160">
        <f t="shared" si="2"/>
        <v>0</v>
      </c>
      <c r="L7" s="3"/>
      <c r="M7" s="3"/>
      <c r="N7" s="3"/>
    </row>
    <row r="8" spans="1:15" x14ac:dyDescent="0.2">
      <c r="A8" s="32" t="s">
        <v>9</v>
      </c>
      <c r="B8" s="110" t="s">
        <v>12</v>
      </c>
      <c r="C8" s="111">
        <v>0.51</v>
      </c>
      <c r="D8" s="40">
        <v>3</v>
      </c>
      <c r="E8" s="36">
        <f t="shared" ref="E8:E16" si="3">C8*D8</f>
        <v>1.53</v>
      </c>
      <c r="F8" s="37">
        <v>4</v>
      </c>
      <c r="G8" s="36">
        <f t="shared" si="0"/>
        <v>2.04</v>
      </c>
      <c r="H8" s="37">
        <v>4</v>
      </c>
      <c r="I8" s="36">
        <f t="shared" si="1"/>
        <v>2.04</v>
      </c>
      <c r="J8" s="159"/>
      <c r="K8" s="160">
        <f t="shared" si="2"/>
        <v>0</v>
      </c>
      <c r="L8" s="3"/>
      <c r="M8" s="3"/>
      <c r="N8" s="3"/>
    </row>
    <row r="9" spans="1:15" x14ac:dyDescent="0.2">
      <c r="A9" s="32"/>
      <c r="B9" s="110" t="s">
        <v>33</v>
      </c>
      <c r="C9" s="111">
        <v>0.59</v>
      </c>
      <c r="D9" s="40">
        <v>3</v>
      </c>
      <c r="E9" s="36">
        <f>C9*D9</f>
        <v>1.77</v>
      </c>
      <c r="F9" s="40">
        <v>3</v>
      </c>
      <c r="G9" s="36">
        <f>C9*F9</f>
        <v>1.77</v>
      </c>
      <c r="H9" s="40">
        <v>3</v>
      </c>
      <c r="I9" s="36">
        <f>C9*H9</f>
        <v>1.77</v>
      </c>
      <c r="J9" s="159"/>
      <c r="K9" s="160">
        <f>C9*J9</f>
        <v>0</v>
      </c>
      <c r="L9" s="3"/>
      <c r="M9" s="3"/>
      <c r="N9" s="3"/>
    </row>
    <row r="10" spans="1:15" x14ac:dyDescent="0.2">
      <c r="A10" s="118"/>
      <c r="B10" s="119" t="s">
        <v>38</v>
      </c>
      <c r="C10" s="148">
        <v>0.82</v>
      </c>
      <c r="D10" s="128">
        <v>3</v>
      </c>
      <c r="E10" s="126">
        <f t="shared" si="3"/>
        <v>2.46</v>
      </c>
      <c r="F10" s="128">
        <v>4</v>
      </c>
      <c r="G10" s="126">
        <f t="shared" si="0"/>
        <v>3.28</v>
      </c>
      <c r="H10" s="127">
        <v>4</v>
      </c>
      <c r="I10" s="126">
        <f t="shared" si="1"/>
        <v>3.28</v>
      </c>
      <c r="J10" s="159"/>
      <c r="K10" s="160">
        <f>C10*J10</f>
        <v>0</v>
      </c>
      <c r="L10" s="3"/>
      <c r="M10" s="3"/>
      <c r="N10" s="3"/>
    </row>
    <row r="11" spans="1:15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5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5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5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5" x14ac:dyDescent="0.2">
      <c r="A15" s="87"/>
      <c r="B15" s="49"/>
      <c r="C15" s="49"/>
      <c r="D15" s="50"/>
      <c r="E15" s="36">
        <f t="shared" si="3"/>
        <v>0</v>
      </c>
      <c r="F15" s="50"/>
      <c r="G15" s="36">
        <f t="shared" si="0"/>
        <v>0</v>
      </c>
      <c r="H15" s="51"/>
      <c r="I15" s="36">
        <f t="shared" si="1"/>
        <v>0</v>
      </c>
      <c r="J15" s="159"/>
      <c r="K15" s="160">
        <f t="shared" si="2"/>
        <v>0</v>
      </c>
      <c r="L15" s="3"/>
      <c r="M15" s="3"/>
      <c r="N15" s="3"/>
    </row>
    <row r="16" spans="1:15" s="86" customFormat="1" ht="13.5" thickBot="1" x14ac:dyDescent="0.25">
      <c r="A16" s="93" t="s">
        <v>35</v>
      </c>
      <c r="B16" s="101" t="s">
        <v>102</v>
      </c>
      <c r="C16" s="217">
        <v>3.5</v>
      </c>
      <c r="D16" s="96">
        <v>1</v>
      </c>
      <c r="E16" s="97">
        <f t="shared" si="3"/>
        <v>3.5</v>
      </c>
      <c r="F16" s="96">
        <v>1</v>
      </c>
      <c r="G16" s="97">
        <f t="shared" si="0"/>
        <v>3.5</v>
      </c>
      <c r="H16" s="96">
        <v>1</v>
      </c>
      <c r="I16" s="97">
        <f t="shared" si="1"/>
        <v>3.5</v>
      </c>
      <c r="J16" s="161"/>
      <c r="K16" s="162">
        <f t="shared" si="2"/>
        <v>0</v>
      </c>
      <c r="L16" s="218" t="s">
        <v>106</v>
      </c>
      <c r="M16" s="218"/>
      <c r="N16" s="218"/>
      <c r="O16" s="225"/>
    </row>
    <row r="17" spans="1:14" x14ac:dyDescent="0.2">
      <c r="A17" s="52"/>
      <c r="B17" s="52" t="s">
        <v>3</v>
      </c>
      <c r="C17" s="53"/>
      <c r="D17" s="46"/>
      <c r="E17" s="54">
        <f>SUM(E5:E16)</f>
        <v>16.88</v>
      </c>
      <c r="F17" s="55"/>
      <c r="G17" s="54">
        <f>SUM(G5:G16)</f>
        <v>20.580000000000002</v>
      </c>
      <c r="H17" s="55"/>
      <c r="I17" s="54">
        <f>SUM(I5:I16)</f>
        <v>24.3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39.99</v>
      </c>
      <c r="F18" s="24"/>
      <c r="G18" s="56">
        <f>G3</f>
        <v>49.99</v>
      </c>
      <c r="H18" s="24"/>
      <c r="I18" s="56">
        <f>I3</f>
        <v>59.99</v>
      </c>
      <c r="J18" s="163"/>
      <c r="K18" s="164">
        <f>K3</f>
        <v>89.990000000000009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28.392900000000001</v>
      </c>
      <c r="F19" s="24"/>
      <c r="G19" s="56">
        <f>G18*$C19</f>
        <v>35.492899999999999</v>
      </c>
      <c r="H19" s="24"/>
      <c r="I19" s="56">
        <f>I18*$C19</f>
        <v>42.5929</v>
      </c>
      <c r="J19" s="163"/>
      <c r="K19" s="164">
        <f>K18*$C19</f>
        <v>63.892900000000004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14.19645</v>
      </c>
      <c r="F20" s="24"/>
      <c r="G20" s="59">
        <f>G19*$C20</f>
        <v>17.746449999999999</v>
      </c>
      <c r="H20" s="24"/>
      <c r="I20" s="59">
        <f>I19*$C20</f>
        <v>21.29645</v>
      </c>
      <c r="J20" s="163"/>
      <c r="K20" s="164">
        <f>K19*$C20</f>
        <v>31.946450000000002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14.19645</v>
      </c>
      <c r="F21" s="24"/>
      <c r="G21" s="60">
        <f>G19*$C21</f>
        <v>17.746449999999999</v>
      </c>
      <c r="H21" s="24"/>
      <c r="I21" s="60">
        <f>I19*$C21</f>
        <v>21.29645</v>
      </c>
      <c r="J21" s="163"/>
      <c r="K21" s="164">
        <f>K19*$C21</f>
        <v>31.946450000000002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11.512900000000002</v>
      </c>
      <c r="F22" s="24"/>
      <c r="G22" s="60">
        <f>G19-G17</f>
        <v>14.912899999999997</v>
      </c>
      <c r="H22" s="24"/>
      <c r="I22" s="60">
        <f>I19-I17</f>
        <v>18.292899999999999</v>
      </c>
      <c r="J22" s="163"/>
      <c r="K22" s="164">
        <f>K19-K17</f>
        <v>63.892900000000004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-3.9990000000000006</v>
      </c>
      <c r="F23" s="24"/>
      <c r="G23" s="56">
        <f>G18*C23</f>
        <v>-4.9990000000000006</v>
      </c>
      <c r="H23" s="24"/>
      <c r="I23" s="56">
        <f>I18*C23</f>
        <v>-5.9990000000000006</v>
      </c>
      <c r="J23" s="163"/>
      <c r="K23" s="164">
        <f>K18*C23</f>
        <v>-8.9990000000000006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-3.2260999999999989</v>
      </c>
      <c r="F27" s="18"/>
      <c r="G27" s="68">
        <f>SUM(G22:G26)</f>
        <v>-0.82610000000000383</v>
      </c>
      <c r="H27" s="18"/>
      <c r="I27" s="68">
        <f>SUM(I22:I26)</f>
        <v>1.5538999999999987</v>
      </c>
      <c r="J27" s="167"/>
      <c r="K27" s="166">
        <f>SUM(K22:K26)</f>
        <v>44.1539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-8.0672668167041731E-2</v>
      </c>
      <c r="F28" s="12"/>
      <c r="G28" s="72">
        <f>G27/G18</f>
        <v>-1.6525305061012279E-2</v>
      </c>
      <c r="H28" s="12"/>
      <c r="I28" s="72">
        <f>I27/I18</f>
        <v>2.5902650441740269E-2</v>
      </c>
      <c r="J28" s="168"/>
      <c r="K28" s="169">
        <f>K27/K18</f>
        <v>0.49065340593399259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0.42210552638159538</v>
      </c>
      <c r="F30" s="77"/>
      <c r="G30" s="76">
        <f>G17/G18</f>
        <v>0.41168233646729346</v>
      </c>
      <c r="H30" s="77"/>
      <c r="I30" s="78">
        <f>I17/I18</f>
        <v>0.40506751125187529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86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97" priority="1" operator="lessThan">
      <formula>-0.05</formula>
    </cfRule>
    <cfRule type="cellIs" dxfId="96" priority="2" operator="greaterThan">
      <formula>0.05</formula>
    </cfRule>
  </conditionalFormatting>
  <conditionalFormatting sqref="D49">
    <cfRule type="cellIs" dxfId="95" priority="3" operator="lessThan">
      <formula>-0.05</formula>
    </cfRule>
    <cfRule type="cellIs" dxfId="94" priority="4" operator="greaterThan">
      <formula>0.05</formula>
    </cfRule>
  </conditionalFormatting>
  <conditionalFormatting sqref="D51">
    <cfRule type="cellIs" dxfId="93" priority="9" operator="lessThan">
      <formula>-0.05</formula>
    </cfRule>
    <cfRule type="cellIs" dxfId="92" priority="10" operator="greaterThan">
      <formula>0.05</formula>
    </cfRule>
  </conditionalFormatting>
  <conditionalFormatting sqref="D95:D96 D89:D93 D42:D47 D50">
    <cfRule type="cellIs" dxfId="91" priority="7" operator="lessThan">
      <formula>-0.05</formula>
    </cfRule>
    <cfRule type="cellIs" dxfId="90" priority="8" operator="greaterThan">
      <formula>0.05</formula>
    </cfRule>
  </conditionalFormatting>
  <conditionalFormatting sqref="D52:D88">
    <cfRule type="cellIs" dxfId="89" priority="5" operator="lessThan">
      <formula>-0.05</formula>
    </cfRule>
    <cfRule type="cellIs" dxfId="88" priority="6" operator="greaterThan">
      <formula>0.05</formula>
    </cfRule>
  </conditionalFormatting>
  <conditionalFormatting sqref="D41">
    <cfRule type="cellIs" dxfId="87" priority="13" operator="lessThan">
      <formula>-0.05</formula>
    </cfRule>
    <cfRule type="cellIs" dxfId="86" priority="14" operator="greaterThan">
      <formula>0.05</formula>
    </cfRule>
  </conditionalFormatting>
  <conditionalFormatting sqref="D94">
    <cfRule type="cellIs" dxfId="85" priority="11" operator="lessThan">
      <formula>-0.05</formula>
    </cfRule>
    <cfRule type="cellIs" dxfId="84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N143"/>
  <sheetViews>
    <sheetView zoomScaleNormal="100" zoomScaleSheetLayoutView="100" workbookViewId="0">
      <selection activeCell="M28" sqref="M28"/>
    </sheetView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4" x14ac:dyDescent="0.2">
      <c r="A1" s="9" t="str">
        <f ca="1">""&amp; RIGHT(CELL("filename",$A$1),LEN(CELL("filename",$A$1))-FIND("]",CELL("filename",$A$1),1))</f>
        <v>BF116-11KM</v>
      </c>
      <c r="B1" s="10" t="s">
        <v>88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4" x14ac:dyDescent="0.2">
      <c r="A2" s="103"/>
      <c r="B2" s="10"/>
      <c r="C2" s="14" t="s">
        <v>8</v>
      </c>
      <c r="D2" s="15" t="str">
        <f ca="1">CONCATENATE(A1,"s")</f>
        <v>BF116-11KMs</v>
      </c>
      <c r="E2" s="16"/>
      <c r="F2" s="15" t="str">
        <f ca="1">CONCATENATE(A1,"d")</f>
        <v>BF116-11KMd</v>
      </c>
      <c r="G2" s="16"/>
      <c r="H2" s="15" t="str">
        <f ca="1">CONCATENATE(A1,"p")</f>
        <v>BF116-11KMp</v>
      </c>
      <c r="I2" s="17"/>
      <c r="J2" s="202" t="str">
        <f ca="1">CONCATENATE(A1,"e")</f>
        <v>BF116-11KMe</v>
      </c>
      <c r="K2" s="153"/>
      <c r="L2" s="3"/>
      <c r="M2" s="3"/>
      <c r="N2" s="3"/>
    </row>
    <row r="3" spans="1:14" x14ac:dyDescent="0.2">
      <c r="A3" s="10"/>
      <c r="B3" s="10" t="s">
        <v>40</v>
      </c>
      <c r="C3" s="10"/>
      <c r="D3" s="19"/>
      <c r="E3" s="20">
        <v>54.99</v>
      </c>
      <c r="F3" s="17"/>
      <c r="G3" s="20">
        <f>E3+10</f>
        <v>64.990000000000009</v>
      </c>
      <c r="H3" s="17"/>
      <c r="I3" s="21">
        <f>G3+10</f>
        <v>74.990000000000009</v>
      </c>
      <c r="J3" s="154"/>
      <c r="K3" s="155">
        <f>I3+30</f>
        <v>104.99000000000001</v>
      </c>
      <c r="L3" s="3"/>
      <c r="M3" s="3"/>
      <c r="N3" s="3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64.990000000000009</v>
      </c>
      <c r="F4" s="26"/>
      <c r="G4" s="25">
        <f>G3+10</f>
        <v>74.990000000000009</v>
      </c>
      <c r="H4" s="26"/>
      <c r="I4" s="25">
        <f>I3+10</f>
        <v>84.990000000000009</v>
      </c>
      <c r="J4" s="156"/>
      <c r="K4" s="203">
        <f>K3+10</f>
        <v>114.99000000000001</v>
      </c>
      <c r="L4" s="3"/>
      <c r="M4" s="3"/>
      <c r="N4" s="3"/>
    </row>
    <row r="5" spans="1:14" x14ac:dyDescent="0.2">
      <c r="A5" s="27" t="s">
        <v>11</v>
      </c>
      <c r="B5" s="28" t="s">
        <v>13</v>
      </c>
      <c r="C5" s="29">
        <v>0.87</v>
      </c>
      <c r="D5" s="30">
        <v>7</v>
      </c>
      <c r="E5" s="31">
        <f>C5*D5</f>
        <v>6.09</v>
      </c>
      <c r="F5" s="30">
        <v>8</v>
      </c>
      <c r="G5" s="31">
        <f t="shared" ref="G5:G16" si="0">C5*F5</f>
        <v>6.96</v>
      </c>
      <c r="H5" s="30">
        <v>10</v>
      </c>
      <c r="I5" s="31">
        <f t="shared" ref="I5:I16" si="1">C5*H5</f>
        <v>8.6999999999999993</v>
      </c>
      <c r="J5" s="204"/>
      <c r="K5" s="158">
        <f>C5*J5</f>
        <v>0</v>
      </c>
      <c r="L5" s="3"/>
      <c r="M5" s="3"/>
      <c r="N5" s="3"/>
    </row>
    <row r="6" spans="1:14" x14ac:dyDescent="0.2">
      <c r="A6" s="32" t="s">
        <v>11</v>
      </c>
      <c r="B6" s="110" t="s">
        <v>14</v>
      </c>
      <c r="C6" s="111">
        <v>0.53</v>
      </c>
      <c r="D6" s="35">
        <v>6</v>
      </c>
      <c r="E6" s="36">
        <f>C6*D6</f>
        <v>3.18</v>
      </c>
      <c r="F6" s="35">
        <v>6</v>
      </c>
      <c r="G6" s="36">
        <f t="shared" si="0"/>
        <v>3.18</v>
      </c>
      <c r="H6" s="35">
        <v>6</v>
      </c>
      <c r="I6" s="36">
        <f t="shared" si="1"/>
        <v>3.18</v>
      </c>
      <c r="J6" s="159"/>
      <c r="K6" s="160">
        <f t="shared" ref="K6:K16" si="2">C6*J6</f>
        <v>0</v>
      </c>
      <c r="L6" s="3"/>
      <c r="M6" s="3"/>
      <c r="N6" s="3"/>
    </row>
    <row r="7" spans="1:14" x14ac:dyDescent="0.2">
      <c r="A7" s="32" t="s">
        <v>11</v>
      </c>
      <c r="B7" s="110" t="s">
        <v>12</v>
      </c>
      <c r="C7" s="111">
        <v>0.51</v>
      </c>
      <c r="D7" s="37">
        <v>6</v>
      </c>
      <c r="E7" s="36">
        <f>C7*D7</f>
        <v>3.06</v>
      </c>
      <c r="F7" s="37">
        <v>6</v>
      </c>
      <c r="G7" s="36">
        <f t="shared" si="0"/>
        <v>3.06</v>
      </c>
      <c r="H7" s="37">
        <v>6</v>
      </c>
      <c r="I7" s="36">
        <f t="shared" si="1"/>
        <v>3.06</v>
      </c>
      <c r="J7" s="159"/>
      <c r="K7" s="160">
        <f t="shared" si="2"/>
        <v>0</v>
      </c>
      <c r="L7" s="3"/>
      <c r="M7" s="3"/>
      <c r="N7" s="3"/>
    </row>
    <row r="8" spans="1:14" x14ac:dyDescent="0.2">
      <c r="A8" s="197"/>
      <c r="B8" s="198" t="s">
        <v>39</v>
      </c>
      <c r="C8" s="199">
        <v>0.69</v>
      </c>
      <c r="D8" s="214">
        <v>4</v>
      </c>
      <c r="E8" s="126">
        <f t="shared" ref="E8:E16" si="3">C8*D8</f>
        <v>2.76</v>
      </c>
      <c r="F8" s="127">
        <v>4</v>
      </c>
      <c r="G8" s="126">
        <f t="shared" si="0"/>
        <v>2.76</v>
      </c>
      <c r="H8" s="127">
        <v>5</v>
      </c>
      <c r="I8" s="126">
        <f t="shared" si="1"/>
        <v>3.4499999999999997</v>
      </c>
      <c r="J8" s="159"/>
      <c r="K8" s="160">
        <f t="shared" si="2"/>
        <v>0</v>
      </c>
      <c r="L8" s="3"/>
      <c r="M8" s="3"/>
      <c r="N8" s="3"/>
    </row>
    <row r="9" spans="1:14" x14ac:dyDescent="0.2">
      <c r="A9" s="41"/>
      <c r="B9" s="38"/>
      <c r="C9" s="39"/>
      <c r="D9" s="40"/>
      <c r="E9" s="36">
        <f>C9*D9</f>
        <v>0</v>
      </c>
      <c r="F9" s="40"/>
      <c r="G9" s="36">
        <f>C9*F9</f>
        <v>0</v>
      </c>
      <c r="H9" s="40"/>
      <c r="I9" s="36">
        <f>C9*H9</f>
        <v>0</v>
      </c>
      <c r="J9" s="159"/>
      <c r="K9" s="160">
        <f>C9*J9</f>
        <v>0</v>
      </c>
      <c r="L9" s="3"/>
      <c r="M9" s="3"/>
      <c r="N9" s="3"/>
    </row>
    <row r="10" spans="1:14" x14ac:dyDescent="0.2">
      <c r="A10" s="42"/>
      <c r="B10" s="18"/>
      <c r="C10" s="43"/>
      <c r="D10" s="35"/>
      <c r="E10" s="36">
        <f t="shared" si="3"/>
        <v>0</v>
      </c>
      <c r="F10" s="35"/>
      <c r="G10" s="36">
        <f t="shared" si="0"/>
        <v>0</v>
      </c>
      <c r="H10" s="37"/>
      <c r="I10" s="36">
        <f t="shared" si="1"/>
        <v>0</v>
      </c>
      <c r="J10" s="159"/>
      <c r="K10" s="160">
        <f>C10*J10</f>
        <v>0</v>
      </c>
      <c r="L10" s="3"/>
      <c r="M10" s="3"/>
      <c r="N10" s="3"/>
    </row>
    <row r="11" spans="1:14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4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4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4" x14ac:dyDescent="0.2">
      <c r="A15" s="200" t="s">
        <v>11</v>
      </c>
      <c r="B15" s="142" t="s">
        <v>95</v>
      </c>
      <c r="C15" s="143">
        <v>0.41</v>
      </c>
      <c r="D15" s="100">
        <v>1</v>
      </c>
      <c r="E15" s="99">
        <f t="shared" si="3"/>
        <v>0.41</v>
      </c>
      <c r="F15" s="100">
        <v>1</v>
      </c>
      <c r="G15" s="99">
        <f t="shared" si="0"/>
        <v>0.41</v>
      </c>
      <c r="H15" s="100">
        <v>1</v>
      </c>
      <c r="I15" s="99">
        <f t="shared" si="1"/>
        <v>0.41</v>
      </c>
      <c r="J15" s="159"/>
      <c r="K15" s="160">
        <f t="shared" si="2"/>
        <v>0</v>
      </c>
      <c r="L15" s="3"/>
      <c r="M15" s="3"/>
      <c r="N15" s="3"/>
    </row>
    <row r="16" spans="1:14" ht="13.5" thickBot="1" x14ac:dyDescent="0.25">
      <c r="A16" s="93"/>
      <c r="B16" s="94" t="s">
        <v>96</v>
      </c>
      <c r="C16" s="95">
        <v>3.5</v>
      </c>
      <c r="D16" s="96">
        <v>1</v>
      </c>
      <c r="E16" s="97">
        <f t="shared" si="3"/>
        <v>3.5</v>
      </c>
      <c r="F16" s="96">
        <v>1</v>
      </c>
      <c r="G16" s="97">
        <f t="shared" si="0"/>
        <v>3.5</v>
      </c>
      <c r="H16" s="96">
        <v>1</v>
      </c>
      <c r="I16" s="97">
        <f t="shared" si="1"/>
        <v>3.5</v>
      </c>
      <c r="J16" s="161"/>
      <c r="K16" s="162">
        <f t="shared" si="2"/>
        <v>0</v>
      </c>
      <c r="L16" s="3"/>
      <c r="M16" s="3"/>
      <c r="N16" s="3"/>
    </row>
    <row r="17" spans="1:14" x14ac:dyDescent="0.2">
      <c r="A17" s="52"/>
      <c r="B17" s="52" t="s">
        <v>3</v>
      </c>
      <c r="C17" s="53"/>
      <c r="D17" s="46"/>
      <c r="E17" s="54">
        <f>SUM(E5:E16)</f>
        <v>19</v>
      </c>
      <c r="F17" s="55"/>
      <c r="G17" s="54">
        <f>SUM(G5:G16)</f>
        <v>19.87</v>
      </c>
      <c r="H17" s="55"/>
      <c r="I17" s="54">
        <f>SUM(I5:I16)</f>
        <v>22.3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54.99</v>
      </c>
      <c r="F18" s="24"/>
      <c r="G18" s="56">
        <f>G3</f>
        <v>64.990000000000009</v>
      </c>
      <c r="H18" s="24"/>
      <c r="I18" s="56">
        <f>I3</f>
        <v>74.990000000000009</v>
      </c>
      <c r="J18" s="163"/>
      <c r="K18" s="164">
        <f>K3</f>
        <v>104.99000000000001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39.042899999999996</v>
      </c>
      <c r="F19" s="24"/>
      <c r="G19" s="56">
        <f>G18*$C19</f>
        <v>46.142900000000004</v>
      </c>
      <c r="H19" s="24"/>
      <c r="I19" s="56">
        <f>I18*$C19</f>
        <v>53.242900000000006</v>
      </c>
      <c r="J19" s="163"/>
      <c r="K19" s="164">
        <f>K18*$C19</f>
        <v>74.542900000000003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19.521449999999998</v>
      </c>
      <c r="F20" s="24"/>
      <c r="G20" s="59">
        <f>G19*$C20</f>
        <v>23.071450000000002</v>
      </c>
      <c r="H20" s="24"/>
      <c r="I20" s="59">
        <f>I19*$C20</f>
        <v>26.621450000000003</v>
      </c>
      <c r="J20" s="163"/>
      <c r="K20" s="164">
        <f>K19*$C20</f>
        <v>37.271450000000002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19.521449999999998</v>
      </c>
      <c r="F21" s="24"/>
      <c r="G21" s="60">
        <f>G19*$C21</f>
        <v>23.071450000000002</v>
      </c>
      <c r="H21" s="24"/>
      <c r="I21" s="60">
        <f>I19*$C21</f>
        <v>26.621450000000003</v>
      </c>
      <c r="J21" s="163"/>
      <c r="K21" s="164">
        <f>K19*$C21</f>
        <v>37.271450000000002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20.042899999999996</v>
      </c>
      <c r="F22" s="24"/>
      <c r="G22" s="60">
        <f>G19-G17</f>
        <v>26.272900000000003</v>
      </c>
      <c r="H22" s="24"/>
      <c r="I22" s="60">
        <f>I19-I17</f>
        <v>30.942900000000005</v>
      </c>
      <c r="J22" s="163"/>
      <c r="K22" s="164">
        <f>K19-K17</f>
        <v>74.542900000000003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-5.4990000000000006</v>
      </c>
      <c r="F23" s="24"/>
      <c r="G23" s="56">
        <f>G18*C23</f>
        <v>-6.4990000000000014</v>
      </c>
      <c r="H23" s="24"/>
      <c r="I23" s="56">
        <f>I18*C23</f>
        <v>-7.4990000000000014</v>
      </c>
      <c r="J23" s="163"/>
      <c r="K23" s="164">
        <f>K18*C23</f>
        <v>-10.499000000000002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3.8038999999999952</v>
      </c>
      <c r="F27" s="18"/>
      <c r="G27" s="68">
        <f>SUM(G22:G26)</f>
        <v>9.0339000000000009</v>
      </c>
      <c r="H27" s="18"/>
      <c r="I27" s="68">
        <f>SUM(I22:I26)</f>
        <v>12.703900000000003</v>
      </c>
      <c r="J27" s="167"/>
      <c r="K27" s="166">
        <f>SUM(K22:K26)</f>
        <v>53.303900000000006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6.9174395344608022E-2</v>
      </c>
      <c r="F28" s="12"/>
      <c r="G28" s="72">
        <f>G27/G18</f>
        <v>0.13900446222495769</v>
      </c>
      <c r="H28" s="12"/>
      <c r="I28" s="72">
        <f>I27/I18</f>
        <v>0.16940792105614083</v>
      </c>
      <c r="J28" s="168"/>
      <c r="K28" s="169">
        <f>K27/K18</f>
        <v>0.50770454328983716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0.3455173667939625</v>
      </c>
      <c r="F30" s="77"/>
      <c r="G30" s="76">
        <f>G17/G18</f>
        <v>0.30573934451454066</v>
      </c>
      <c r="H30" s="77"/>
      <c r="I30" s="78">
        <f>I17/I18</f>
        <v>0.29737298306440857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83" priority="1" operator="lessThan">
      <formula>-0.05</formula>
    </cfRule>
    <cfRule type="cellIs" dxfId="82" priority="2" operator="greaterThan">
      <formula>0.05</formula>
    </cfRule>
  </conditionalFormatting>
  <conditionalFormatting sqref="D49">
    <cfRule type="cellIs" dxfId="81" priority="3" operator="lessThan">
      <formula>-0.05</formula>
    </cfRule>
    <cfRule type="cellIs" dxfId="80" priority="4" operator="greaterThan">
      <formula>0.05</formula>
    </cfRule>
  </conditionalFormatting>
  <conditionalFormatting sqref="D51">
    <cfRule type="cellIs" dxfId="79" priority="9" operator="lessThan">
      <formula>-0.05</formula>
    </cfRule>
    <cfRule type="cellIs" dxfId="78" priority="10" operator="greaterThan">
      <formula>0.05</formula>
    </cfRule>
  </conditionalFormatting>
  <conditionalFormatting sqref="D95:D96 D89:D93 D42:D47 D50">
    <cfRule type="cellIs" dxfId="77" priority="7" operator="lessThan">
      <formula>-0.05</formula>
    </cfRule>
    <cfRule type="cellIs" dxfId="76" priority="8" operator="greaterThan">
      <formula>0.05</formula>
    </cfRule>
  </conditionalFormatting>
  <conditionalFormatting sqref="D52:D88">
    <cfRule type="cellIs" dxfId="75" priority="5" operator="lessThan">
      <formula>-0.05</formula>
    </cfRule>
    <cfRule type="cellIs" dxfId="74" priority="6" operator="greaterThan">
      <formula>0.05</formula>
    </cfRule>
  </conditionalFormatting>
  <conditionalFormatting sqref="D41">
    <cfRule type="cellIs" dxfId="73" priority="13" operator="lessThan">
      <formula>-0.05</formula>
    </cfRule>
    <cfRule type="cellIs" dxfId="72" priority="14" operator="greaterThan">
      <formula>0.05</formula>
    </cfRule>
  </conditionalFormatting>
  <conditionalFormatting sqref="D94">
    <cfRule type="cellIs" dxfId="71" priority="11" operator="lessThan">
      <formula>-0.05</formula>
    </cfRule>
    <cfRule type="cellIs" dxfId="70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N140"/>
  <sheetViews>
    <sheetView zoomScaleNormal="100" zoomScaleSheetLayoutView="110" workbookViewId="0"/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4" x14ac:dyDescent="0.2">
      <c r="A1" s="9" t="str">
        <f ca="1">""&amp; RIGHT(CELL("filename",$A$1),LEN(CELL("filename",$A$1))-FIND("]",CELL("filename",$A$1),1))</f>
        <v>BF761-11KM</v>
      </c>
      <c r="B1" s="10" t="s">
        <v>90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4" x14ac:dyDescent="0.2">
      <c r="A2" s="103"/>
      <c r="B2" s="10"/>
      <c r="C2" s="14" t="s">
        <v>8</v>
      </c>
      <c r="D2" s="15" t="str">
        <f ca="1">CONCATENATE(A1,"s")</f>
        <v>BF761-11KMs</v>
      </c>
      <c r="E2" s="16"/>
      <c r="F2" s="15" t="str">
        <f ca="1">CONCATENATE(A1,"d")</f>
        <v>BF761-11KMd</v>
      </c>
      <c r="G2" s="16"/>
      <c r="H2" s="15" t="str">
        <f ca="1">CONCATENATE(A1,"p")</f>
        <v>BF761-11KMp</v>
      </c>
      <c r="I2" s="17"/>
      <c r="J2" s="202" t="str">
        <f ca="1">CONCATENATE(A1,"e")</f>
        <v>BF761-11KMe</v>
      </c>
      <c r="K2" s="153"/>
      <c r="L2" s="3"/>
      <c r="M2" s="3"/>
      <c r="N2" s="3"/>
    </row>
    <row r="3" spans="1:14" x14ac:dyDescent="0.2">
      <c r="A3" s="10"/>
      <c r="B3" s="10" t="s">
        <v>40</v>
      </c>
      <c r="C3" s="10"/>
      <c r="D3" s="19"/>
      <c r="E3" s="20">
        <v>39.99</v>
      </c>
      <c r="F3" s="17"/>
      <c r="G3" s="20">
        <f>E3+10</f>
        <v>49.99</v>
      </c>
      <c r="H3" s="17"/>
      <c r="I3" s="21">
        <f>G3+10</f>
        <v>59.99</v>
      </c>
      <c r="J3" s="154"/>
      <c r="K3" s="155">
        <f>I3+30</f>
        <v>89.990000000000009</v>
      </c>
      <c r="L3" s="3"/>
      <c r="M3" s="3"/>
      <c r="N3" s="3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49.99</v>
      </c>
      <c r="F4" s="26"/>
      <c r="G4" s="25">
        <f>G3+10</f>
        <v>59.99</v>
      </c>
      <c r="H4" s="26"/>
      <c r="I4" s="25">
        <f>I3+10</f>
        <v>69.990000000000009</v>
      </c>
      <c r="J4" s="156"/>
      <c r="K4" s="203">
        <f>K3+10</f>
        <v>99.990000000000009</v>
      </c>
      <c r="L4" s="3"/>
      <c r="M4" s="3"/>
      <c r="N4" s="3"/>
    </row>
    <row r="5" spans="1:14" x14ac:dyDescent="0.2">
      <c r="A5" s="27" t="s">
        <v>45</v>
      </c>
      <c r="B5" s="28" t="s">
        <v>13</v>
      </c>
      <c r="C5" s="29">
        <v>0.96</v>
      </c>
      <c r="D5" s="30">
        <v>2</v>
      </c>
      <c r="E5" s="31">
        <f>C5*D5</f>
        <v>1.92</v>
      </c>
      <c r="F5" s="30">
        <v>3</v>
      </c>
      <c r="G5" s="31">
        <f t="shared" ref="G5:G16" si="0">C5*F5</f>
        <v>2.88</v>
      </c>
      <c r="H5" s="30">
        <v>4</v>
      </c>
      <c r="I5" s="31">
        <f t="shared" ref="I5:I16" si="1">C5*H5</f>
        <v>3.84</v>
      </c>
      <c r="J5" s="204"/>
      <c r="K5" s="158">
        <f>C5*J5</f>
        <v>0</v>
      </c>
      <c r="L5" s="3"/>
      <c r="M5" s="3"/>
      <c r="N5" s="3"/>
    </row>
    <row r="6" spans="1:14" x14ac:dyDescent="0.2">
      <c r="A6" s="32" t="s">
        <v>28</v>
      </c>
      <c r="B6" s="110" t="s">
        <v>14</v>
      </c>
      <c r="C6" s="111">
        <v>0.53</v>
      </c>
      <c r="D6" s="35">
        <v>2</v>
      </c>
      <c r="E6" s="36">
        <f>C6*D6</f>
        <v>1.06</v>
      </c>
      <c r="F6" s="35">
        <v>2</v>
      </c>
      <c r="G6" s="36">
        <f t="shared" si="0"/>
        <v>1.06</v>
      </c>
      <c r="H6" s="35">
        <v>3</v>
      </c>
      <c r="I6" s="36">
        <f t="shared" si="1"/>
        <v>1.59</v>
      </c>
      <c r="J6" s="159"/>
      <c r="K6" s="160">
        <f t="shared" ref="K6:K16" si="2">C6*J6</f>
        <v>0</v>
      </c>
      <c r="L6" s="3"/>
      <c r="M6" s="3"/>
      <c r="N6" s="3"/>
    </row>
    <row r="7" spans="1:14" x14ac:dyDescent="0.2">
      <c r="A7" s="32" t="s">
        <v>28</v>
      </c>
      <c r="B7" s="110" t="s">
        <v>15</v>
      </c>
      <c r="C7" s="111">
        <v>0.62</v>
      </c>
      <c r="D7" s="37">
        <v>3</v>
      </c>
      <c r="E7" s="36">
        <f>C7*D7</f>
        <v>1.8599999999999999</v>
      </c>
      <c r="F7" s="37">
        <v>3</v>
      </c>
      <c r="G7" s="36">
        <f t="shared" si="0"/>
        <v>1.8599999999999999</v>
      </c>
      <c r="H7" s="37">
        <v>5</v>
      </c>
      <c r="I7" s="36">
        <f t="shared" si="1"/>
        <v>3.1</v>
      </c>
      <c r="J7" s="159"/>
      <c r="K7" s="160">
        <f t="shared" si="2"/>
        <v>0</v>
      </c>
      <c r="L7" s="3"/>
      <c r="M7" s="3"/>
      <c r="N7" s="3"/>
    </row>
    <row r="8" spans="1:14" x14ac:dyDescent="0.2">
      <c r="A8" s="32" t="s">
        <v>9</v>
      </c>
      <c r="B8" s="110" t="s">
        <v>46</v>
      </c>
      <c r="C8" s="111">
        <v>1.28</v>
      </c>
      <c r="D8" s="40">
        <v>2</v>
      </c>
      <c r="E8" s="36">
        <f t="shared" ref="E8:E16" si="3">C8*D8</f>
        <v>2.56</v>
      </c>
      <c r="F8" s="37">
        <v>2</v>
      </c>
      <c r="G8" s="36">
        <f t="shared" si="0"/>
        <v>2.56</v>
      </c>
      <c r="H8" s="37">
        <v>2</v>
      </c>
      <c r="I8" s="36">
        <f t="shared" si="1"/>
        <v>2.56</v>
      </c>
      <c r="J8" s="159"/>
      <c r="K8" s="160">
        <f t="shared" si="2"/>
        <v>0</v>
      </c>
      <c r="L8" s="3"/>
      <c r="M8" s="3"/>
      <c r="N8" s="3"/>
    </row>
    <row r="9" spans="1:14" x14ac:dyDescent="0.2">
      <c r="A9" s="215"/>
      <c r="B9" s="119" t="s">
        <v>43</v>
      </c>
      <c r="C9" s="148">
        <v>0.99</v>
      </c>
      <c r="D9" s="214">
        <v>2</v>
      </c>
      <c r="E9" s="126">
        <f>C9*D9</f>
        <v>1.98</v>
      </c>
      <c r="F9" s="214">
        <v>3</v>
      </c>
      <c r="G9" s="126">
        <f>C9*F9</f>
        <v>2.9699999999999998</v>
      </c>
      <c r="H9" s="214">
        <v>4</v>
      </c>
      <c r="I9" s="126">
        <f>C9*H9</f>
        <v>3.96</v>
      </c>
      <c r="J9" s="159"/>
      <c r="K9" s="160">
        <f>C9*J9</f>
        <v>0</v>
      </c>
      <c r="L9" s="3"/>
      <c r="M9" s="3"/>
      <c r="N9" s="3"/>
    </row>
    <row r="10" spans="1:14" x14ac:dyDescent="0.2">
      <c r="A10" s="197"/>
      <c r="B10" s="198" t="s">
        <v>39</v>
      </c>
      <c r="C10" s="199">
        <v>0.69</v>
      </c>
      <c r="D10" s="140">
        <v>3</v>
      </c>
      <c r="E10" s="126">
        <f t="shared" si="3"/>
        <v>2.0699999999999998</v>
      </c>
      <c r="F10" s="128">
        <v>3</v>
      </c>
      <c r="G10" s="126">
        <f t="shared" si="0"/>
        <v>2.0699999999999998</v>
      </c>
      <c r="H10" s="127">
        <v>3</v>
      </c>
      <c r="I10" s="126">
        <f t="shared" si="1"/>
        <v>2.0699999999999998</v>
      </c>
      <c r="J10" s="159"/>
      <c r="K10" s="160">
        <f>C10*J10</f>
        <v>0</v>
      </c>
      <c r="L10" s="3"/>
      <c r="M10" s="3"/>
      <c r="N10" s="3"/>
    </row>
    <row r="11" spans="1:14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4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4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4" x14ac:dyDescent="0.2">
      <c r="A15" s="87"/>
      <c r="B15" s="49"/>
      <c r="C15" s="49"/>
      <c r="D15" s="50"/>
      <c r="E15" s="36">
        <f t="shared" si="3"/>
        <v>0</v>
      </c>
      <c r="F15" s="50"/>
      <c r="G15" s="36">
        <f t="shared" si="0"/>
        <v>0</v>
      </c>
      <c r="H15" s="51"/>
      <c r="I15" s="36">
        <f t="shared" si="1"/>
        <v>0</v>
      </c>
      <c r="J15" s="159"/>
      <c r="K15" s="160">
        <f t="shared" si="2"/>
        <v>0</v>
      </c>
      <c r="L15" s="3"/>
      <c r="M15" s="3"/>
      <c r="N15" s="3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3"/>
        <v>2.5</v>
      </c>
      <c r="F16" s="96">
        <v>1</v>
      </c>
      <c r="G16" s="97">
        <f t="shared" si="0"/>
        <v>2.5</v>
      </c>
      <c r="H16" s="96">
        <v>1</v>
      </c>
      <c r="I16" s="97">
        <f t="shared" si="1"/>
        <v>2.5</v>
      </c>
      <c r="J16" s="161"/>
      <c r="K16" s="162">
        <f t="shared" si="2"/>
        <v>0</v>
      </c>
      <c r="L16" s="3"/>
      <c r="M16" s="3"/>
      <c r="N16" s="3"/>
    </row>
    <row r="17" spans="1:14" x14ac:dyDescent="0.2">
      <c r="A17" s="52"/>
      <c r="B17" s="52" t="s">
        <v>3</v>
      </c>
      <c r="C17" s="53"/>
      <c r="D17" s="46"/>
      <c r="E17" s="54">
        <f>SUM(E5:E16)</f>
        <v>13.950000000000001</v>
      </c>
      <c r="F17" s="55"/>
      <c r="G17" s="54">
        <f>SUM(G5:G16)</f>
        <v>15.899999999999999</v>
      </c>
      <c r="H17" s="55"/>
      <c r="I17" s="54">
        <f>SUM(I5:I16)</f>
        <v>19.62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39.99</v>
      </c>
      <c r="F18" s="24"/>
      <c r="G18" s="56">
        <f>G3</f>
        <v>49.99</v>
      </c>
      <c r="H18" s="24"/>
      <c r="I18" s="56">
        <f>I3</f>
        <v>59.99</v>
      </c>
      <c r="J18" s="163"/>
      <c r="K18" s="164">
        <f>K3</f>
        <v>89.990000000000009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28.392900000000001</v>
      </c>
      <c r="F19" s="24"/>
      <c r="G19" s="56">
        <f>G18*$C19</f>
        <v>35.492899999999999</v>
      </c>
      <c r="H19" s="24"/>
      <c r="I19" s="56">
        <f>I18*$C19</f>
        <v>42.5929</v>
      </c>
      <c r="J19" s="163"/>
      <c r="K19" s="164">
        <f>K18*$C19</f>
        <v>63.892900000000004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14.19645</v>
      </c>
      <c r="F20" s="24"/>
      <c r="G20" s="59">
        <f>G19*$C20</f>
        <v>17.746449999999999</v>
      </c>
      <c r="H20" s="24"/>
      <c r="I20" s="59">
        <f>I19*$C20</f>
        <v>21.29645</v>
      </c>
      <c r="J20" s="163"/>
      <c r="K20" s="164">
        <f>K19*$C20</f>
        <v>31.946450000000002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14.19645</v>
      </c>
      <c r="F21" s="24"/>
      <c r="G21" s="60">
        <f>G19*$C21</f>
        <v>17.746449999999999</v>
      </c>
      <c r="H21" s="24"/>
      <c r="I21" s="60">
        <f>I19*$C21</f>
        <v>21.29645</v>
      </c>
      <c r="J21" s="163"/>
      <c r="K21" s="164">
        <f>K19*$C21</f>
        <v>31.946450000000002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14.4429</v>
      </c>
      <c r="F22" s="24"/>
      <c r="G22" s="60">
        <f>G19-G17</f>
        <v>19.5929</v>
      </c>
      <c r="H22" s="24"/>
      <c r="I22" s="60">
        <f>I19-I17</f>
        <v>22.972899999999999</v>
      </c>
      <c r="J22" s="163"/>
      <c r="K22" s="164">
        <f>K19-K17</f>
        <v>63.892900000000004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-3.9990000000000006</v>
      </c>
      <c r="F23" s="24"/>
      <c r="G23" s="56">
        <f>G18*C23</f>
        <v>-4.9990000000000006</v>
      </c>
      <c r="H23" s="24"/>
      <c r="I23" s="56">
        <f>I18*C23</f>
        <v>-5.9990000000000006</v>
      </c>
      <c r="J23" s="163"/>
      <c r="K23" s="164">
        <f>K18*C23</f>
        <v>-8.9990000000000006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/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-0.29610000000000092</v>
      </c>
      <c r="F27" s="18"/>
      <c r="G27" s="68">
        <f>SUM(G22:G26)</f>
        <v>3.8538999999999994</v>
      </c>
      <c r="H27" s="18"/>
      <c r="I27" s="68">
        <f>SUM(I22:I26)</f>
        <v>6.2339000000000002</v>
      </c>
      <c r="J27" s="167"/>
      <c r="K27" s="166">
        <f>SUM(K22:K26)</f>
        <v>44.1539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-7.4043510877719659E-3</v>
      </c>
      <c r="F28" s="12"/>
      <c r="G28" s="72">
        <f>G27/G18</f>
        <v>7.7093418683736731E-2</v>
      </c>
      <c r="H28" s="12"/>
      <c r="I28" s="72">
        <f>I27/I18</f>
        <v>0.10391565260876813</v>
      </c>
      <c r="J28" s="168"/>
      <c r="K28" s="169">
        <f>K27/K18</f>
        <v>0.49065340593399259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0.34883720930232559</v>
      </c>
      <c r="F30" s="77"/>
      <c r="G30" s="76">
        <f>G17/G18</f>
        <v>0.31806361272254446</v>
      </c>
      <c r="H30" s="77"/>
      <c r="I30" s="78">
        <f>I17/I18</f>
        <v>0.32705450908484746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</sheetData>
  <mergeCells count="2">
    <mergeCell ref="A39:C39"/>
    <mergeCell ref="A41:C41"/>
  </mergeCells>
  <conditionalFormatting sqref="D48">
    <cfRule type="cellIs" dxfId="69" priority="1" operator="lessThan">
      <formula>-0.05</formula>
    </cfRule>
    <cfRule type="cellIs" dxfId="68" priority="2" operator="greaterThan">
      <formula>0.05</formula>
    </cfRule>
  </conditionalFormatting>
  <conditionalFormatting sqref="D49">
    <cfRule type="cellIs" dxfId="67" priority="3" operator="lessThan">
      <formula>-0.05</formula>
    </cfRule>
    <cfRule type="cellIs" dxfId="66" priority="4" operator="greaterThan">
      <formula>0.05</formula>
    </cfRule>
  </conditionalFormatting>
  <conditionalFormatting sqref="D51">
    <cfRule type="cellIs" dxfId="65" priority="9" operator="lessThan">
      <formula>-0.05</formula>
    </cfRule>
    <cfRule type="cellIs" dxfId="64" priority="10" operator="greaterThan">
      <formula>0.05</formula>
    </cfRule>
  </conditionalFormatting>
  <conditionalFormatting sqref="D95:D96 D89:D93 D42:D47 D50">
    <cfRule type="cellIs" dxfId="63" priority="7" operator="lessThan">
      <formula>-0.05</formula>
    </cfRule>
    <cfRule type="cellIs" dxfId="62" priority="8" operator="greaterThan">
      <formula>0.05</formula>
    </cfRule>
  </conditionalFormatting>
  <conditionalFormatting sqref="D52:D88">
    <cfRule type="cellIs" dxfId="61" priority="5" operator="lessThan">
      <formula>-0.05</formula>
    </cfRule>
    <cfRule type="cellIs" dxfId="60" priority="6" operator="greaterThan">
      <formula>0.05</formula>
    </cfRule>
  </conditionalFormatting>
  <conditionalFormatting sqref="D41">
    <cfRule type="cellIs" dxfId="59" priority="13" operator="lessThan">
      <formula>-0.05</formula>
    </cfRule>
    <cfRule type="cellIs" dxfId="58" priority="14" operator="greaterThan">
      <formula>0.05</formula>
    </cfRule>
  </conditionalFormatting>
  <conditionalFormatting sqref="D94">
    <cfRule type="cellIs" dxfId="57" priority="11" operator="lessThan">
      <formula>-0.05</formula>
    </cfRule>
    <cfRule type="cellIs" dxfId="56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N143"/>
  <sheetViews>
    <sheetView zoomScaleNormal="100" zoomScaleSheetLayoutView="100" workbookViewId="0"/>
  </sheetViews>
  <sheetFormatPr defaultColWidth="11.42578125" defaultRowHeight="12.75" x14ac:dyDescent="0.2"/>
  <cols>
    <col min="1" max="1" width="10.28515625" style="2" customWidth="1"/>
    <col min="2" max="2" width="31.42578125" style="2" customWidth="1"/>
    <col min="3" max="3" width="7" style="2" customWidth="1"/>
    <col min="4" max="4" width="9.28515625" style="2" bestFit="1" customWidth="1"/>
    <col min="5" max="5" width="9.85546875" style="2" bestFit="1" customWidth="1"/>
    <col min="6" max="6" width="9.28515625" style="2" bestFit="1" customWidth="1"/>
    <col min="7" max="7" width="9.85546875" style="2" bestFit="1" customWidth="1"/>
    <col min="8" max="8" width="9.28515625" style="2" customWidth="1"/>
    <col min="9" max="9" width="10.7109375" style="2" customWidth="1"/>
    <col min="10" max="10" width="9.28515625" style="2" customWidth="1"/>
    <col min="11" max="11" width="10.7109375" style="2" customWidth="1"/>
    <col min="12" max="16384" width="11.42578125" style="4"/>
  </cols>
  <sheetData>
    <row r="1" spans="1:14" x14ac:dyDescent="0.2">
      <c r="A1" s="9" t="str">
        <f ca="1">""&amp; RIGHT(CELL("filename",$A$1),LEN(CELL("filename",$A$1))-FIND("]",CELL("filename",$A$1),1))</f>
        <v>T37-1</v>
      </c>
      <c r="B1" s="10" t="s">
        <v>89</v>
      </c>
      <c r="C1" s="10"/>
      <c r="D1" s="92" t="s">
        <v>0</v>
      </c>
      <c r="E1" s="12"/>
      <c r="F1" s="104" t="s">
        <v>1</v>
      </c>
      <c r="G1" s="18"/>
      <c r="H1" s="11" t="s">
        <v>2</v>
      </c>
      <c r="I1" s="18"/>
      <c r="J1" s="208" t="s">
        <v>58</v>
      </c>
      <c r="K1" s="152"/>
      <c r="L1" s="3"/>
      <c r="M1" s="3"/>
    </row>
    <row r="2" spans="1:14" x14ac:dyDescent="0.2">
      <c r="A2" s="103"/>
      <c r="B2" s="10"/>
      <c r="C2" s="14" t="s">
        <v>8</v>
      </c>
      <c r="D2" s="15" t="str">
        <f ca="1">CONCATENATE(A1,"s")</f>
        <v>T37-1s</v>
      </c>
      <c r="E2" s="16"/>
      <c r="F2" s="15" t="str">
        <f ca="1">CONCATENATE(A1,"d")</f>
        <v>T37-1d</v>
      </c>
      <c r="G2" s="16"/>
      <c r="H2" s="15" t="str">
        <f ca="1">CONCATENATE(A1,"p")</f>
        <v>T37-1p</v>
      </c>
      <c r="I2" s="17"/>
      <c r="J2" s="202" t="str">
        <f ca="1">CONCATENATE(A1,"e")</f>
        <v>T37-1e</v>
      </c>
      <c r="K2" s="153"/>
      <c r="L2" s="3"/>
      <c r="M2" s="3"/>
      <c r="N2" s="3"/>
    </row>
    <row r="3" spans="1:14" x14ac:dyDescent="0.2">
      <c r="A3" s="10"/>
      <c r="B3" s="10" t="s">
        <v>40</v>
      </c>
      <c r="C3" s="10"/>
      <c r="D3" s="19"/>
      <c r="E3" s="20">
        <v>34.99</v>
      </c>
      <c r="F3" s="17"/>
      <c r="G3" s="20">
        <f>E3+10</f>
        <v>44.99</v>
      </c>
      <c r="H3" s="17"/>
      <c r="I3" s="21">
        <f>G3+10</f>
        <v>54.99</v>
      </c>
      <c r="J3" s="154"/>
      <c r="K3" s="155">
        <f>I3+30</f>
        <v>84.990000000000009</v>
      </c>
      <c r="L3" s="3"/>
      <c r="M3" s="3"/>
      <c r="N3" s="3"/>
    </row>
    <row r="4" spans="1:14" ht="13.5" thickBot="1" x14ac:dyDescent="0.25">
      <c r="A4" s="10"/>
      <c r="B4" s="22" t="s">
        <v>41</v>
      </c>
      <c r="C4" s="23"/>
      <c r="D4" s="24"/>
      <c r="E4" s="25">
        <f>E3+10</f>
        <v>44.99</v>
      </c>
      <c r="F4" s="26"/>
      <c r="G4" s="25">
        <f>G3+10</f>
        <v>54.99</v>
      </c>
      <c r="H4" s="26"/>
      <c r="I4" s="25">
        <f>I3+10</f>
        <v>64.990000000000009</v>
      </c>
      <c r="J4" s="156"/>
      <c r="K4" s="203">
        <f>K3+10</f>
        <v>94.990000000000009</v>
      </c>
      <c r="L4" s="3"/>
      <c r="M4" s="3"/>
      <c r="N4" s="3"/>
    </row>
    <row r="5" spans="1:14" x14ac:dyDescent="0.2">
      <c r="A5" s="27" t="s">
        <v>28</v>
      </c>
      <c r="B5" s="28" t="s">
        <v>13</v>
      </c>
      <c r="C5" s="29">
        <v>0.96</v>
      </c>
      <c r="D5" s="30">
        <v>2</v>
      </c>
      <c r="E5" s="31">
        <f>C5*D5</f>
        <v>1.92</v>
      </c>
      <c r="F5" s="30">
        <v>5</v>
      </c>
      <c r="G5" s="31">
        <f t="shared" ref="G5:G16" si="0">C5*F5</f>
        <v>4.8</v>
      </c>
      <c r="H5" s="30">
        <v>8</v>
      </c>
      <c r="I5" s="31">
        <f t="shared" ref="I5:I16" si="1">C5*H5</f>
        <v>7.68</v>
      </c>
      <c r="J5" s="204"/>
      <c r="K5" s="158">
        <f>C5*J5</f>
        <v>0</v>
      </c>
      <c r="L5" s="3"/>
      <c r="M5" s="3"/>
      <c r="N5" s="3"/>
    </row>
    <row r="6" spans="1:14" x14ac:dyDescent="0.2">
      <c r="A6" s="32" t="s">
        <v>9</v>
      </c>
      <c r="B6" s="220" t="s">
        <v>16</v>
      </c>
      <c r="C6" s="111">
        <v>0.9</v>
      </c>
      <c r="D6" s="35">
        <v>3</v>
      </c>
      <c r="E6" s="36">
        <f>C6*D6</f>
        <v>2.7</v>
      </c>
      <c r="F6" s="35">
        <v>3</v>
      </c>
      <c r="G6" s="36">
        <f t="shared" si="0"/>
        <v>2.7</v>
      </c>
      <c r="H6" s="35">
        <v>3</v>
      </c>
      <c r="I6" s="36">
        <f t="shared" si="1"/>
        <v>2.7</v>
      </c>
      <c r="J6" s="159"/>
      <c r="K6" s="160">
        <f t="shared" ref="K6:K16" si="2">C6*J6</f>
        <v>0</v>
      </c>
      <c r="L6" s="3"/>
      <c r="M6" s="3"/>
      <c r="N6" s="3"/>
    </row>
    <row r="7" spans="1:14" x14ac:dyDescent="0.2">
      <c r="A7" s="32" t="s">
        <v>28</v>
      </c>
      <c r="B7" s="110" t="s">
        <v>12</v>
      </c>
      <c r="C7" s="111">
        <v>0.51</v>
      </c>
      <c r="D7" s="37">
        <v>2</v>
      </c>
      <c r="E7" s="36">
        <f>C7*D7</f>
        <v>1.02</v>
      </c>
      <c r="F7" s="37">
        <v>3</v>
      </c>
      <c r="G7" s="36">
        <f t="shared" si="0"/>
        <v>1.53</v>
      </c>
      <c r="H7" s="37">
        <v>4</v>
      </c>
      <c r="I7" s="36">
        <f t="shared" si="1"/>
        <v>2.04</v>
      </c>
      <c r="J7" s="159"/>
      <c r="K7" s="160">
        <f t="shared" si="2"/>
        <v>0</v>
      </c>
      <c r="L7" s="3"/>
      <c r="M7" s="3"/>
      <c r="N7" s="3"/>
    </row>
    <row r="8" spans="1:14" x14ac:dyDescent="0.2">
      <c r="A8" s="219" t="s">
        <v>9</v>
      </c>
      <c r="B8" s="110" t="s">
        <v>23</v>
      </c>
      <c r="C8" s="111">
        <v>0.63</v>
      </c>
      <c r="D8" s="40">
        <v>4</v>
      </c>
      <c r="E8" s="36">
        <f t="shared" ref="E8:E16" si="3">C8*D8</f>
        <v>2.52</v>
      </c>
      <c r="F8" s="37">
        <v>4</v>
      </c>
      <c r="G8" s="36">
        <f t="shared" si="0"/>
        <v>2.52</v>
      </c>
      <c r="H8" s="37">
        <v>4</v>
      </c>
      <c r="I8" s="36">
        <f t="shared" si="1"/>
        <v>2.52</v>
      </c>
      <c r="J8" s="159"/>
      <c r="K8" s="160">
        <f t="shared" si="2"/>
        <v>0</v>
      </c>
      <c r="L8" s="3"/>
      <c r="M8" s="3"/>
      <c r="N8" s="3"/>
    </row>
    <row r="9" spans="1:14" x14ac:dyDescent="0.2">
      <c r="A9" s="109"/>
      <c r="B9" s="110" t="s">
        <v>67</v>
      </c>
      <c r="C9" s="111">
        <v>0.84</v>
      </c>
      <c r="D9" s="40">
        <v>2</v>
      </c>
      <c r="E9" s="36">
        <f>C9*D9</f>
        <v>1.68</v>
      </c>
      <c r="F9" s="40">
        <v>3</v>
      </c>
      <c r="G9" s="36">
        <f>C9*F9</f>
        <v>2.52</v>
      </c>
      <c r="H9" s="40">
        <v>3</v>
      </c>
      <c r="I9" s="36">
        <f>C9*H9</f>
        <v>2.52</v>
      </c>
      <c r="J9" s="159"/>
      <c r="K9" s="160">
        <f>C9*J9</f>
        <v>0</v>
      </c>
      <c r="L9" s="3"/>
      <c r="M9" s="3"/>
      <c r="N9" s="3"/>
    </row>
    <row r="10" spans="1:14" x14ac:dyDescent="0.2">
      <c r="A10" s="197"/>
      <c r="B10" s="198" t="s">
        <v>39</v>
      </c>
      <c r="C10" s="199">
        <v>0.69</v>
      </c>
      <c r="D10" s="128">
        <v>3</v>
      </c>
      <c r="E10" s="126">
        <f t="shared" si="3"/>
        <v>2.0699999999999998</v>
      </c>
      <c r="F10" s="128">
        <v>3</v>
      </c>
      <c r="G10" s="126">
        <f t="shared" si="0"/>
        <v>2.0699999999999998</v>
      </c>
      <c r="H10" s="127">
        <v>3</v>
      </c>
      <c r="I10" s="126">
        <f t="shared" si="1"/>
        <v>2.0699999999999998</v>
      </c>
      <c r="J10" s="159"/>
      <c r="K10" s="160">
        <f>C10*J10</f>
        <v>0</v>
      </c>
      <c r="L10" s="3"/>
      <c r="M10" s="3"/>
      <c r="N10" s="3"/>
    </row>
    <row r="11" spans="1:14" x14ac:dyDescent="0.2">
      <c r="A11" s="32"/>
      <c r="B11" s="33"/>
      <c r="C11" s="34"/>
      <c r="D11" s="37"/>
      <c r="E11" s="36">
        <f t="shared" si="3"/>
        <v>0</v>
      </c>
      <c r="F11" s="37"/>
      <c r="G11" s="36">
        <f t="shared" si="0"/>
        <v>0</v>
      </c>
      <c r="H11" s="37"/>
      <c r="I11" s="36">
        <f t="shared" si="1"/>
        <v>0</v>
      </c>
      <c r="J11" s="159"/>
      <c r="K11" s="160">
        <f t="shared" si="2"/>
        <v>0</v>
      </c>
      <c r="L11" s="3"/>
      <c r="M11" s="3"/>
      <c r="N11" s="3"/>
    </row>
    <row r="12" spans="1:14" s="3" customFormat="1" x14ac:dyDescent="0.2">
      <c r="A12" s="45"/>
      <c r="B12" s="46"/>
      <c r="C12" s="47"/>
      <c r="D12" s="48"/>
      <c r="E12" s="36">
        <f>C12*D12</f>
        <v>0</v>
      </c>
      <c r="F12" s="48"/>
      <c r="G12" s="36">
        <f>C12*F12</f>
        <v>0</v>
      </c>
      <c r="H12" s="37"/>
      <c r="I12" s="36">
        <f>C12*H12</f>
        <v>0</v>
      </c>
      <c r="J12" s="159"/>
      <c r="K12" s="160">
        <f>C12*J12</f>
        <v>0</v>
      </c>
    </row>
    <row r="13" spans="1:14" x14ac:dyDescent="0.2">
      <c r="A13" s="87"/>
      <c r="B13" s="49"/>
      <c r="C13" s="49"/>
      <c r="D13" s="50"/>
      <c r="E13" s="36">
        <f>C13*D13</f>
        <v>0</v>
      </c>
      <c r="F13" s="50"/>
      <c r="G13" s="36">
        <f>C13*F13</f>
        <v>0</v>
      </c>
      <c r="H13" s="51"/>
      <c r="I13" s="36">
        <f>C13*H13</f>
        <v>0</v>
      </c>
      <c r="J13" s="159"/>
      <c r="K13" s="160">
        <f>C13*J13</f>
        <v>0</v>
      </c>
      <c r="L13" s="3"/>
      <c r="M13" s="3"/>
      <c r="N13" s="3"/>
    </row>
    <row r="14" spans="1:14" s="3" customFormat="1" x14ac:dyDescent="0.2">
      <c r="A14" s="45"/>
      <c r="B14" s="46"/>
      <c r="C14" s="47"/>
      <c r="D14" s="48"/>
      <c r="E14" s="36">
        <f t="shared" si="3"/>
        <v>0</v>
      </c>
      <c r="F14" s="48"/>
      <c r="G14" s="36">
        <f t="shared" si="0"/>
        <v>0</v>
      </c>
      <c r="H14" s="37"/>
      <c r="I14" s="36">
        <f t="shared" si="1"/>
        <v>0</v>
      </c>
      <c r="J14" s="159"/>
      <c r="K14" s="160">
        <f t="shared" si="2"/>
        <v>0</v>
      </c>
    </row>
    <row r="15" spans="1:14" x14ac:dyDescent="0.2">
      <c r="A15" s="200" t="s">
        <v>28</v>
      </c>
      <c r="B15" s="142" t="s">
        <v>95</v>
      </c>
      <c r="C15" s="143">
        <v>0.41</v>
      </c>
      <c r="D15" s="144">
        <v>1</v>
      </c>
      <c r="E15" s="99">
        <f t="shared" si="3"/>
        <v>0.41</v>
      </c>
      <c r="F15" s="144">
        <v>1</v>
      </c>
      <c r="G15" s="99">
        <f t="shared" si="0"/>
        <v>0.41</v>
      </c>
      <c r="H15" s="100">
        <v>1</v>
      </c>
      <c r="I15" s="99">
        <f t="shared" si="1"/>
        <v>0.41</v>
      </c>
      <c r="J15" s="159"/>
      <c r="K15" s="160">
        <f t="shared" si="2"/>
        <v>0</v>
      </c>
      <c r="L15" s="3"/>
      <c r="M15" s="3"/>
      <c r="N15" s="3"/>
    </row>
    <row r="16" spans="1:14" ht="13.5" thickBot="1" x14ac:dyDescent="0.25">
      <c r="A16" s="93"/>
      <c r="B16" s="94" t="s">
        <v>96</v>
      </c>
      <c r="C16" s="95">
        <v>2.5</v>
      </c>
      <c r="D16" s="96">
        <v>1</v>
      </c>
      <c r="E16" s="97">
        <f t="shared" si="3"/>
        <v>2.5</v>
      </c>
      <c r="F16" s="96">
        <v>1</v>
      </c>
      <c r="G16" s="97">
        <f t="shared" si="0"/>
        <v>2.5</v>
      </c>
      <c r="H16" s="96">
        <v>1</v>
      </c>
      <c r="I16" s="97">
        <f t="shared" si="1"/>
        <v>2.5</v>
      </c>
      <c r="J16" s="161"/>
      <c r="K16" s="162">
        <f t="shared" si="2"/>
        <v>0</v>
      </c>
      <c r="L16" s="3"/>
      <c r="M16" s="3"/>
      <c r="N16" s="3"/>
    </row>
    <row r="17" spans="1:14" x14ac:dyDescent="0.2">
      <c r="A17" s="52"/>
      <c r="B17" s="52" t="s">
        <v>3</v>
      </c>
      <c r="C17" s="53"/>
      <c r="D17" s="46"/>
      <c r="E17" s="54">
        <f>SUM(E5:E16)</f>
        <v>14.82</v>
      </c>
      <c r="F17" s="55"/>
      <c r="G17" s="54">
        <f>SUM(G5:G16)</f>
        <v>19.049999999999997</v>
      </c>
      <c r="H17" s="55"/>
      <c r="I17" s="54">
        <f>SUM(I5:I16)</f>
        <v>22.439999999999998</v>
      </c>
      <c r="J17" s="205"/>
      <c r="K17" s="206">
        <f>SUM(K5:K16)</f>
        <v>0</v>
      </c>
      <c r="L17" s="8"/>
      <c r="M17" s="3"/>
      <c r="N17" s="3"/>
    </row>
    <row r="18" spans="1:14" x14ac:dyDescent="0.2">
      <c r="A18" s="10"/>
      <c r="B18" s="10" t="s">
        <v>60</v>
      </c>
      <c r="C18" s="10"/>
      <c r="D18" s="24"/>
      <c r="E18" s="56">
        <f>E3</f>
        <v>34.99</v>
      </c>
      <c r="F18" s="24"/>
      <c r="G18" s="56">
        <f>G3</f>
        <v>44.99</v>
      </c>
      <c r="H18" s="24"/>
      <c r="I18" s="56">
        <f>I3</f>
        <v>54.99</v>
      </c>
      <c r="J18" s="163"/>
      <c r="K18" s="164">
        <f>K3</f>
        <v>84.990000000000009</v>
      </c>
      <c r="L18" s="3"/>
      <c r="M18" s="3"/>
      <c r="N18" s="3"/>
    </row>
    <row r="19" spans="1:14" x14ac:dyDescent="0.2">
      <c r="A19" s="10"/>
      <c r="B19" s="10" t="s">
        <v>73</v>
      </c>
      <c r="C19" s="57">
        <v>0.71</v>
      </c>
      <c r="D19" s="24"/>
      <c r="E19" s="56">
        <f>E18*$C19</f>
        <v>24.8429</v>
      </c>
      <c r="F19" s="24"/>
      <c r="G19" s="56">
        <f>G18*$C19</f>
        <v>31.942899999999998</v>
      </c>
      <c r="H19" s="24"/>
      <c r="I19" s="56">
        <f>I18*$C19</f>
        <v>39.042899999999996</v>
      </c>
      <c r="J19" s="163"/>
      <c r="K19" s="164">
        <f>K18*$C19</f>
        <v>60.3429</v>
      </c>
      <c r="L19" s="3"/>
      <c r="M19" s="3"/>
      <c r="N19" s="3"/>
    </row>
    <row r="20" spans="1:14" x14ac:dyDescent="0.2">
      <c r="A20" s="10"/>
      <c r="B20" s="10" t="s">
        <v>61</v>
      </c>
      <c r="C20" s="58">
        <v>0.5</v>
      </c>
      <c r="D20" s="24"/>
      <c r="E20" s="59">
        <f>E19*$C20</f>
        <v>12.42145</v>
      </c>
      <c r="F20" s="24"/>
      <c r="G20" s="59">
        <f>G19*$C20</f>
        <v>15.971449999999999</v>
      </c>
      <c r="H20" s="24"/>
      <c r="I20" s="59">
        <f>I19*$C20</f>
        <v>19.521449999999998</v>
      </c>
      <c r="J20" s="163"/>
      <c r="K20" s="164">
        <f>K19*$C20</f>
        <v>30.17145</v>
      </c>
      <c r="L20" s="3"/>
      <c r="M20" s="3"/>
      <c r="N20" s="3"/>
    </row>
    <row r="21" spans="1:14" x14ac:dyDescent="0.2">
      <c r="A21" s="10"/>
      <c r="B21" s="10" t="s">
        <v>62</v>
      </c>
      <c r="C21" s="58">
        <v>0.5</v>
      </c>
      <c r="D21" s="24"/>
      <c r="E21" s="60">
        <f>E19*$C21</f>
        <v>12.42145</v>
      </c>
      <c r="F21" s="24"/>
      <c r="G21" s="60">
        <f>G19*$C21</f>
        <v>15.971449999999999</v>
      </c>
      <c r="H21" s="24"/>
      <c r="I21" s="60">
        <f>I19*$C21</f>
        <v>19.521449999999998</v>
      </c>
      <c r="J21" s="163"/>
      <c r="K21" s="164">
        <f>K19*$C21</f>
        <v>30.17145</v>
      </c>
      <c r="L21" s="3"/>
      <c r="M21" s="3"/>
      <c r="N21" s="3"/>
    </row>
    <row r="22" spans="1:14" x14ac:dyDescent="0.2">
      <c r="A22" s="10"/>
      <c r="B22" s="61" t="s">
        <v>63</v>
      </c>
      <c r="C22" s="62"/>
      <c r="D22" s="24"/>
      <c r="E22" s="60">
        <f>E19-E17</f>
        <v>10.0229</v>
      </c>
      <c r="F22" s="24"/>
      <c r="G22" s="60">
        <f>G19-G17</f>
        <v>12.892900000000001</v>
      </c>
      <c r="H22" s="24"/>
      <c r="I22" s="60">
        <f>I19-I17</f>
        <v>16.602899999999998</v>
      </c>
      <c r="J22" s="163"/>
      <c r="K22" s="164">
        <f>K19-K17</f>
        <v>60.3429</v>
      </c>
      <c r="L22" s="3"/>
      <c r="M22" s="3"/>
      <c r="N22" s="3"/>
    </row>
    <row r="23" spans="1:14" x14ac:dyDescent="0.2">
      <c r="A23" s="10"/>
      <c r="B23" s="61" t="s">
        <v>64</v>
      </c>
      <c r="C23" s="63">
        <v>-0.1</v>
      </c>
      <c r="D23" s="24"/>
      <c r="E23" s="56">
        <f>E18*C23</f>
        <v>-3.4990000000000006</v>
      </c>
      <c r="F23" s="24"/>
      <c r="G23" s="56">
        <f>G18*C23</f>
        <v>-4.4990000000000006</v>
      </c>
      <c r="H23" s="24"/>
      <c r="I23" s="56">
        <f>I18*C23</f>
        <v>-5.4990000000000006</v>
      </c>
      <c r="J23" s="163"/>
      <c r="K23" s="164">
        <f>K18*C23</f>
        <v>-8.4990000000000006</v>
      </c>
      <c r="L23" s="3"/>
      <c r="M23" s="3"/>
      <c r="N23" s="3"/>
    </row>
    <row r="24" spans="1:14" x14ac:dyDescent="0.2">
      <c r="A24" s="10"/>
      <c r="B24" s="61" t="s">
        <v>42</v>
      </c>
      <c r="C24" s="64">
        <v>-2.75</v>
      </c>
      <c r="D24" s="24"/>
      <c r="E24" s="56">
        <f>C24</f>
        <v>-2.75</v>
      </c>
      <c r="F24" s="24"/>
      <c r="G24" s="56">
        <f>C24</f>
        <v>-2.75</v>
      </c>
      <c r="H24" s="24"/>
      <c r="I24" s="56">
        <f>C24</f>
        <v>-2.75</v>
      </c>
      <c r="J24" s="163"/>
      <c r="K24" s="164">
        <f>E24</f>
        <v>-2.75</v>
      </c>
      <c r="L24" s="3"/>
      <c r="M24" s="3"/>
      <c r="N24" s="3"/>
    </row>
    <row r="25" spans="1:14" x14ac:dyDescent="0.2">
      <c r="A25" s="10"/>
      <c r="B25" s="61" t="s">
        <v>50</v>
      </c>
      <c r="C25" s="64">
        <v>-4.99</v>
      </c>
      <c r="D25" s="24"/>
      <c r="E25" s="56">
        <f>C25</f>
        <v>-4.99</v>
      </c>
      <c r="F25" s="24"/>
      <c r="G25" s="56">
        <f>C25</f>
        <v>-4.99</v>
      </c>
      <c r="H25" s="24"/>
      <c r="I25" s="56">
        <f>C25</f>
        <v>-4.99</v>
      </c>
      <c r="J25" s="163"/>
      <c r="K25" s="164">
        <f>E25</f>
        <v>-4.99</v>
      </c>
      <c r="L25" s="3"/>
      <c r="M25" s="3"/>
      <c r="N25" s="3"/>
    </row>
    <row r="26" spans="1:14" x14ac:dyDescent="0.2">
      <c r="A26" s="18">
        <v>0</v>
      </c>
      <c r="B26" s="65" t="s">
        <v>56</v>
      </c>
      <c r="C26" s="66">
        <v>-3</v>
      </c>
      <c r="D26" s="67"/>
      <c r="E26" s="68">
        <f>C26</f>
        <v>-3</v>
      </c>
      <c r="F26" s="67"/>
      <c r="G26" s="68">
        <f>C26</f>
        <v>-3</v>
      </c>
      <c r="H26" s="67"/>
      <c r="I26" s="68">
        <f>C26</f>
        <v>-3</v>
      </c>
      <c r="J26" s="165"/>
      <c r="K26" s="166">
        <f>E26</f>
        <v>-3</v>
      </c>
      <c r="L26" s="3"/>
      <c r="M26" s="3"/>
      <c r="N26" s="3"/>
    </row>
    <row r="27" spans="1:14" x14ac:dyDescent="0.2">
      <c r="A27" s="12"/>
      <c r="B27" s="69" t="s">
        <v>51</v>
      </c>
      <c r="C27" s="70"/>
      <c r="D27" s="67"/>
      <c r="E27" s="68">
        <f>SUM(E22:E26)</f>
        <v>-4.2161000000000008</v>
      </c>
      <c r="F27" s="18"/>
      <c r="G27" s="68">
        <f>SUM(G22:G26)</f>
        <v>-2.3460999999999999</v>
      </c>
      <c r="H27" s="18"/>
      <c r="I27" s="68">
        <f>SUM(I22:I26)</f>
        <v>0.36389999999999745</v>
      </c>
      <c r="J27" s="167"/>
      <c r="K27" s="166">
        <f>SUM(K22:K26)</f>
        <v>41.103899999999996</v>
      </c>
      <c r="L27" s="7"/>
      <c r="M27" s="7"/>
      <c r="N27" s="7"/>
    </row>
    <row r="28" spans="1:14" x14ac:dyDescent="0.2">
      <c r="A28" s="12"/>
      <c r="B28" s="12" t="s">
        <v>52</v>
      </c>
      <c r="C28" s="12"/>
      <c r="D28" s="71"/>
      <c r="E28" s="72">
        <f>E27/E18</f>
        <v>-0.12049442697913691</v>
      </c>
      <c r="F28" s="12"/>
      <c r="G28" s="72">
        <f>G27/G18</f>
        <v>-5.2147143809735494E-2</v>
      </c>
      <c r="H28" s="12"/>
      <c r="I28" s="72">
        <f>I27/I18</f>
        <v>6.617566830332741E-3</v>
      </c>
      <c r="J28" s="168"/>
      <c r="K28" s="169">
        <f>K27/K18</f>
        <v>0.48363219202259078</v>
      </c>
      <c r="L28" s="3"/>
      <c r="M28" s="3"/>
      <c r="N28" s="3"/>
    </row>
    <row r="29" spans="1:14" x14ac:dyDescent="0.2">
      <c r="A29" s="12"/>
      <c r="B29" s="12"/>
      <c r="C29" s="12"/>
      <c r="D29" s="71"/>
      <c r="E29" s="71"/>
      <c r="F29" s="71"/>
      <c r="G29" s="71"/>
      <c r="H29" s="71"/>
      <c r="I29" s="71"/>
      <c r="J29" s="170"/>
      <c r="K29" s="170"/>
      <c r="L29" s="3"/>
      <c r="M29" s="2"/>
      <c r="N29" s="2"/>
    </row>
    <row r="30" spans="1:14" x14ac:dyDescent="0.2">
      <c r="A30" s="44"/>
      <c r="B30" s="73" t="s">
        <v>57</v>
      </c>
      <c r="C30" s="74"/>
      <c r="D30" s="75"/>
      <c r="E30" s="76">
        <f>E17/E18</f>
        <v>0.42354958559588451</v>
      </c>
      <c r="F30" s="77"/>
      <c r="G30" s="76">
        <f>G17/G18</f>
        <v>0.42342742831740376</v>
      </c>
      <c r="H30" s="77"/>
      <c r="I30" s="78">
        <f>I17/I18</f>
        <v>0.4080741953082378</v>
      </c>
      <c r="J30" s="171"/>
      <c r="K30" s="207">
        <f>K17/K18</f>
        <v>0</v>
      </c>
      <c r="L30" s="3"/>
      <c r="M30" s="2"/>
      <c r="N30" s="2"/>
    </row>
    <row r="31" spans="1:14" x14ac:dyDescent="0.2">
      <c r="A31" s="23"/>
      <c r="B31" s="23"/>
      <c r="C31" s="23"/>
      <c r="D31" s="79"/>
      <c r="E31" s="80"/>
      <c r="F31" s="23"/>
      <c r="G31" s="80"/>
      <c r="H31" s="23"/>
      <c r="I31" s="80"/>
      <c r="J31" s="23"/>
      <c r="K31" s="80"/>
      <c r="L31" s="6"/>
      <c r="M31" s="6"/>
      <c r="N31" s="2"/>
    </row>
    <row r="32" spans="1:14" x14ac:dyDescent="0.2">
      <c r="A32" s="10"/>
      <c r="B32" s="10"/>
      <c r="C32" s="17"/>
      <c r="D32" s="81" t="s">
        <v>4</v>
      </c>
      <c r="E32" s="82" t="s">
        <v>5</v>
      </c>
      <c r="F32" s="81" t="s">
        <v>4</v>
      </c>
      <c r="G32" s="82" t="s">
        <v>5</v>
      </c>
      <c r="H32" s="81" t="s">
        <v>4</v>
      </c>
      <c r="I32" s="82" t="s">
        <v>5</v>
      </c>
      <c r="J32" s="81" t="s">
        <v>4</v>
      </c>
      <c r="K32" s="82" t="s">
        <v>5</v>
      </c>
      <c r="L32" s="6"/>
      <c r="M32" s="6"/>
      <c r="N32" s="2"/>
    </row>
    <row r="33" spans="1:14" x14ac:dyDescent="0.2">
      <c r="A33" s="46"/>
      <c r="B33" s="10"/>
      <c r="C33" s="83" t="s">
        <v>6</v>
      </c>
      <c r="D33" s="84"/>
      <c r="E33" s="85">
        <f>D33*2.54</f>
        <v>0</v>
      </c>
      <c r="F33" s="84"/>
      <c r="G33" s="85">
        <f>F33*2.54</f>
        <v>0</v>
      </c>
      <c r="H33" s="84"/>
      <c r="I33" s="85">
        <f>H33*2.54</f>
        <v>0</v>
      </c>
      <c r="J33" s="84"/>
      <c r="K33" s="85">
        <f>J33*2.54</f>
        <v>0</v>
      </c>
      <c r="L33" s="6"/>
      <c r="M33" s="6"/>
      <c r="N33" s="2"/>
    </row>
    <row r="34" spans="1:14" s="5" customFormat="1" x14ac:dyDescent="0.2">
      <c r="A34" s="46"/>
      <c r="B34" s="10"/>
      <c r="C34" s="83" t="s">
        <v>7</v>
      </c>
      <c r="D34" s="84"/>
      <c r="E34" s="85">
        <f>D34*2.54</f>
        <v>0</v>
      </c>
      <c r="F34" s="84"/>
      <c r="G34" s="85">
        <f>F34*2.54</f>
        <v>0</v>
      </c>
      <c r="H34" s="84"/>
      <c r="I34" s="85">
        <f>H34*2.54</f>
        <v>0</v>
      </c>
      <c r="J34" s="84"/>
      <c r="K34" s="85">
        <f>J34*2.54</f>
        <v>0</v>
      </c>
    </row>
    <row r="35" spans="1:14" s="1" customFormat="1" x14ac:dyDescent="0.2">
      <c r="A35" s="46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4" s="1" customFormat="1" x14ac:dyDescent="0.2">
      <c r="A36" s="86"/>
      <c r="B36" s="86"/>
      <c r="C36" s="10"/>
      <c r="D36" s="10"/>
      <c r="E36" s="46"/>
      <c r="F36" s="46"/>
      <c r="G36" s="46"/>
      <c r="H36" s="46"/>
      <c r="I36" s="46"/>
      <c r="J36" s="46"/>
      <c r="K36" s="46"/>
    </row>
    <row r="37" spans="1:14" s="1" customFormat="1" x14ac:dyDescent="0.2">
      <c r="A37" s="86"/>
      <c r="B37" s="86"/>
      <c r="C37" s="10"/>
      <c r="D37" s="10"/>
      <c r="E37" s="46"/>
      <c r="F37" s="46"/>
      <c r="G37" s="46"/>
      <c r="H37" s="46"/>
      <c r="I37" s="46"/>
      <c r="J37" s="46"/>
      <c r="K37" s="46"/>
    </row>
    <row r="38" spans="1:14" s="1" customFormat="1" x14ac:dyDescent="0.2">
      <c r="A38" s="86"/>
      <c r="B38" s="86"/>
      <c r="C38" s="86"/>
      <c r="D38" s="86"/>
      <c r="E38" s="91">
        <v>0.4</v>
      </c>
      <c r="F38" s="10"/>
      <c r="G38" s="91">
        <v>0.4</v>
      </c>
      <c r="H38" s="10"/>
      <c r="I38" s="91">
        <v>0.2</v>
      </c>
      <c r="J38" s="10"/>
      <c r="K38" s="91">
        <v>0.2</v>
      </c>
    </row>
    <row r="39" spans="1:14" s="1" customFormat="1" x14ac:dyDescent="0.2">
      <c r="A39" s="133"/>
      <c r="B39" s="134"/>
      <c r="C39" s="134"/>
      <c r="D39" s="46"/>
      <c r="E39" s="56" t="e">
        <f>E38*#REF!</f>
        <v>#REF!</v>
      </c>
      <c r="F39" s="10"/>
      <c r="G39" s="56" t="e">
        <f>G38*#REF!</f>
        <v>#REF!</v>
      </c>
      <c r="H39" s="10"/>
      <c r="I39" s="56" t="e">
        <f>I38*#REF!</f>
        <v>#REF!</v>
      </c>
      <c r="J39" s="10"/>
      <c r="K39" s="56" t="e">
        <f>K38*#REF!</f>
        <v>#REF!</v>
      </c>
    </row>
    <row r="40" spans="1:14" x14ac:dyDescent="0.2">
      <c r="A40" s="10"/>
      <c r="B40" s="10"/>
      <c r="C40" s="10"/>
      <c r="D40" s="10"/>
      <c r="E40" s="10"/>
      <c r="F40" s="10"/>
      <c r="G40" s="10"/>
    </row>
    <row r="41" spans="1:14" x14ac:dyDescent="0.2">
      <c r="A41" s="132" t="s">
        <v>79</v>
      </c>
      <c r="B41" s="132"/>
      <c r="C41" s="132"/>
      <c r="D41" s="10"/>
      <c r="E41" s="10"/>
      <c r="F41" s="10"/>
      <c r="G41" s="10"/>
    </row>
    <row r="42" spans="1:14" x14ac:dyDescent="0.2">
      <c r="A42" s="107"/>
      <c r="B42" s="10"/>
      <c r="C42" s="108" t="s">
        <v>74</v>
      </c>
      <c r="D42" s="10"/>
      <c r="E42" s="108" t="s">
        <v>77</v>
      </c>
      <c r="F42" s="10"/>
      <c r="G42" s="10"/>
    </row>
    <row r="43" spans="1:14" x14ac:dyDescent="0.2">
      <c r="A43" s="109"/>
      <c r="B43" s="110" t="s">
        <v>15</v>
      </c>
      <c r="C43" s="111">
        <v>0.62</v>
      </c>
      <c r="D43" s="112">
        <f>C43-E43</f>
        <v>-0.29000000000000004</v>
      </c>
      <c r="E43" s="111">
        <v>0.91</v>
      </c>
      <c r="F43" s="10"/>
      <c r="G43" s="10"/>
    </row>
    <row r="44" spans="1:14" x14ac:dyDescent="0.2">
      <c r="A44" s="109"/>
      <c r="B44" s="110" t="s">
        <v>19</v>
      </c>
      <c r="C44" s="111">
        <v>1.47</v>
      </c>
      <c r="D44" s="112">
        <f t="shared" ref="D44:D96" si="4">C44-E44</f>
        <v>-7.0000000000000062E-2</v>
      </c>
      <c r="E44" s="111">
        <v>1.54</v>
      </c>
      <c r="F44" s="10"/>
      <c r="G44" s="10"/>
    </row>
    <row r="45" spans="1:14" x14ac:dyDescent="0.2">
      <c r="A45" s="109"/>
      <c r="B45" s="110" t="s">
        <v>23</v>
      </c>
      <c r="C45" s="111">
        <v>0.63</v>
      </c>
      <c r="D45" s="112">
        <f t="shared" si="4"/>
        <v>-0.12</v>
      </c>
      <c r="E45" s="111">
        <v>0.75</v>
      </c>
      <c r="F45" s="10"/>
      <c r="G45" s="10"/>
    </row>
    <row r="46" spans="1:14" x14ac:dyDescent="0.2">
      <c r="A46" s="109"/>
      <c r="B46" s="110" t="s">
        <v>10</v>
      </c>
      <c r="C46" s="111">
        <v>0.63</v>
      </c>
      <c r="D46" s="112">
        <f t="shared" si="4"/>
        <v>-0.12</v>
      </c>
      <c r="E46" s="111">
        <v>0.75</v>
      </c>
      <c r="F46" s="10"/>
      <c r="G46" s="10"/>
    </row>
    <row r="47" spans="1:14" x14ac:dyDescent="0.2">
      <c r="A47" s="109"/>
      <c r="B47" s="110" t="s">
        <v>24</v>
      </c>
      <c r="C47" s="111">
        <v>0.63</v>
      </c>
      <c r="D47" s="112">
        <f t="shared" si="4"/>
        <v>-0.12</v>
      </c>
      <c r="E47" s="111">
        <v>0.75</v>
      </c>
      <c r="F47" s="10"/>
      <c r="G47" s="10"/>
    </row>
    <row r="48" spans="1:14" x14ac:dyDescent="0.2">
      <c r="A48" s="109"/>
      <c r="B48" s="110" t="s">
        <v>46</v>
      </c>
      <c r="C48" s="111">
        <v>1.28</v>
      </c>
      <c r="D48" s="112">
        <f>C48-E48</f>
        <v>-0.32000000000000006</v>
      </c>
      <c r="E48" s="111">
        <v>1.6</v>
      </c>
      <c r="F48" s="10"/>
      <c r="G48" s="10"/>
    </row>
    <row r="49" spans="1:7" x14ac:dyDescent="0.2">
      <c r="A49" s="109"/>
      <c r="B49" s="110" t="s">
        <v>80</v>
      </c>
      <c r="C49" s="111">
        <v>1.06</v>
      </c>
      <c r="D49" s="112">
        <f>C49-E49</f>
        <v>-0.43999999999999995</v>
      </c>
      <c r="E49" s="111">
        <v>1.5</v>
      </c>
      <c r="F49" s="10"/>
      <c r="G49" s="10"/>
    </row>
    <row r="50" spans="1:7" x14ac:dyDescent="0.2">
      <c r="A50" s="109"/>
      <c r="B50" s="110" t="s">
        <v>81</v>
      </c>
      <c r="C50" s="111">
        <v>1.26</v>
      </c>
      <c r="D50" s="112">
        <f>C50-E50</f>
        <v>-0.92000000000000015</v>
      </c>
      <c r="E50" s="111">
        <v>2.1800000000000002</v>
      </c>
      <c r="F50" s="10"/>
      <c r="G50" s="10"/>
    </row>
    <row r="51" spans="1:7" x14ac:dyDescent="0.2">
      <c r="A51" s="109"/>
      <c r="B51" s="110" t="s">
        <v>65</v>
      </c>
      <c r="C51" s="111">
        <v>0.84</v>
      </c>
      <c r="D51" s="112">
        <f>C51-E51</f>
        <v>-0.13</v>
      </c>
      <c r="E51" s="111">
        <v>0.97</v>
      </c>
      <c r="F51" s="10"/>
      <c r="G51" s="10"/>
    </row>
    <row r="52" spans="1:7" x14ac:dyDescent="0.2">
      <c r="A52" s="109"/>
      <c r="B52" s="112" t="s">
        <v>17</v>
      </c>
      <c r="C52" s="111">
        <v>1.1399999999999999</v>
      </c>
      <c r="D52" s="112">
        <f>C52-E52</f>
        <v>-0.3600000000000001</v>
      </c>
      <c r="E52" s="111">
        <v>1.5</v>
      </c>
      <c r="F52" s="10"/>
      <c r="G52" s="10"/>
    </row>
    <row r="53" spans="1:7" x14ac:dyDescent="0.2">
      <c r="A53" s="109" t="s">
        <v>35</v>
      </c>
      <c r="B53" s="110" t="s">
        <v>25</v>
      </c>
      <c r="C53" s="111">
        <v>2.2999999999999998</v>
      </c>
      <c r="D53" s="112">
        <f t="shared" si="4"/>
        <v>2.0000000000000018E-2</v>
      </c>
      <c r="E53" s="111">
        <v>2.2799999999999998</v>
      </c>
      <c r="F53" s="10"/>
      <c r="G53" s="10"/>
    </row>
    <row r="54" spans="1:7" x14ac:dyDescent="0.2">
      <c r="A54" s="109" t="s">
        <v>26</v>
      </c>
      <c r="B54" s="110" t="s">
        <v>27</v>
      </c>
      <c r="C54" s="111">
        <v>1.69</v>
      </c>
      <c r="D54" s="112">
        <f t="shared" si="4"/>
        <v>5.0000000000000044E-2</v>
      </c>
      <c r="E54" s="111">
        <v>1.64</v>
      </c>
      <c r="F54" s="10"/>
      <c r="G54" s="10"/>
    </row>
    <row r="55" spans="1:7" x14ac:dyDescent="0.2">
      <c r="A55" s="109" t="s">
        <v>9</v>
      </c>
      <c r="B55" s="110" t="s">
        <v>25</v>
      </c>
      <c r="C55" s="111">
        <v>2.14</v>
      </c>
      <c r="D55" s="112">
        <f t="shared" si="4"/>
        <v>0</v>
      </c>
      <c r="E55" s="111">
        <v>2.14</v>
      </c>
      <c r="F55" s="10"/>
      <c r="G55" s="10"/>
    </row>
    <row r="56" spans="1:7" x14ac:dyDescent="0.2">
      <c r="A56" s="109"/>
      <c r="B56" s="110" t="s">
        <v>18</v>
      </c>
      <c r="C56" s="111">
        <v>0.77</v>
      </c>
      <c r="D56" s="112">
        <f t="shared" si="4"/>
        <v>-0.13</v>
      </c>
      <c r="E56" s="111">
        <v>0.9</v>
      </c>
      <c r="F56" s="10"/>
      <c r="G56" s="10"/>
    </row>
    <row r="57" spans="1:7" x14ac:dyDescent="0.2">
      <c r="A57" s="109"/>
      <c r="B57" s="110" t="s">
        <v>29</v>
      </c>
      <c r="C57" s="111">
        <v>1.1299999999999999</v>
      </c>
      <c r="D57" s="112">
        <f t="shared" si="4"/>
        <v>-7.0000000000000062E-2</v>
      </c>
      <c r="E57" s="111">
        <v>1.2</v>
      </c>
      <c r="F57" s="10"/>
      <c r="G57" s="10"/>
    </row>
    <row r="58" spans="1:7" x14ac:dyDescent="0.2">
      <c r="A58" s="109"/>
      <c r="B58" s="110" t="s">
        <v>47</v>
      </c>
      <c r="C58" s="111">
        <v>1.47</v>
      </c>
      <c r="D58" s="112">
        <f t="shared" si="4"/>
        <v>-0.16999999999999993</v>
      </c>
      <c r="E58" s="111">
        <v>1.64</v>
      </c>
      <c r="F58" s="10"/>
      <c r="G58" s="10"/>
    </row>
    <row r="59" spans="1:7" x14ac:dyDescent="0.2">
      <c r="A59" s="109"/>
      <c r="B59" s="110" t="s">
        <v>66</v>
      </c>
      <c r="C59" s="111">
        <v>0.84</v>
      </c>
      <c r="D59" s="112">
        <f t="shared" si="4"/>
        <v>-0.30999999999999994</v>
      </c>
      <c r="E59" s="111">
        <v>1.1499999999999999</v>
      </c>
      <c r="F59" s="10"/>
      <c r="G59" s="10"/>
    </row>
    <row r="60" spans="1:7" x14ac:dyDescent="0.2">
      <c r="A60" s="109"/>
      <c r="B60" s="110" t="s">
        <v>67</v>
      </c>
      <c r="C60" s="111">
        <v>0.84</v>
      </c>
      <c r="D60" s="112"/>
      <c r="E60" s="111">
        <v>1.41</v>
      </c>
      <c r="F60" s="10"/>
      <c r="G60" s="10"/>
    </row>
    <row r="61" spans="1:7" x14ac:dyDescent="0.2">
      <c r="A61" s="109"/>
      <c r="B61" s="113" t="s">
        <v>48</v>
      </c>
      <c r="C61" s="111">
        <v>0.79</v>
      </c>
      <c r="D61" s="112">
        <f t="shared" si="4"/>
        <v>-4.9999999999999933E-2</v>
      </c>
      <c r="E61" s="111">
        <v>0.84</v>
      </c>
      <c r="F61" s="10"/>
      <c r="G61" s="10"/>
    </row>
    <row r="62" spans="1:7" x14ac:dyDescent="0.2">
      <c r="A62" s="109"/>
      <c r="B62" s="110" t="s">
        <v>20</v>
      </c>
      <c r="C62" s="111">
        <v>1.65</v>
      </c>
      <c r="D62" s="112">
        <f t="shared" si="4"/>
        <v>-0.77</v>
      </c>
      <c r="E62" s="111">
        <v>2.42</v>
      </c>
      <c r="F62" s="10"/>
      <c r="G62" s="10"/>
    </row>
    <row r="63" spans="1:7" x14ac:dyDescent="0.2">
      <c r="A63" s="109"/>
      <c r="B63" s="110" t="s">
        <v>12</v>
      </c>
      <c r="C63" s="111">
        <v>0.51</v>
      </c>
      <c r="D63" s="112">
        <f t="shared" si="4"/>
        <v>-0.17999999999999994</v>
      </c>
      <c r="E63" s="111">
        <v>0.69</v>
      </c>
      <c r="F63" s="10"/>
      <c r="G63" s="10"/>
    </row>
    <row r="64" spans="1:7" x14ac:dyDescent="0.2">
      <c r="A64" s="109"/>
      <c r="B64" s="110" t="s">
        <v>30</v>
      </c>
      <c r="C64" s="108">
        <v>0.66</v>
      </c>
      <c r="D64" s="112">
        <f t="shared" si="4"/>
        <v>0</v>
      </c>
      <c r="E64" s="111">
        <v>0.66</v>
      </c>
      <c r="F64" s="10"/>
      <c r="G64" s="10"/>
    </row>
    <row r="65" spans="1:7" x14ac:dyDescent="0.2">
      <c r="A65" s="109" t="s">
        <v>9</v>
      </c>
      <c r="B65" s="10" t="s">
        <v>68</v>
      </c>
      <c r="C65" s="111">
        <v>1.29</v>
      </c>
      <c r="D65" s="112"/>
      <c r="E65" s="111">
        <v>1.25</v>
      </c>
      <c r="F65" s="10"/>
      <c r="G65" s="10"/>
    </row>
    <row r="66" spans="1:7" x14ac:dyDescent="0.2">
      <c r="A66" s="109"/>
      <c r="B66" s="10" t="s">
        <v>69</v>
      </c>
      <c r="C66" s="111">
        <v>1.64</v>
      </c>
      <c r="D66" s="112"/>
      <c r="E66" s="111">
        <v>2.85</v>
      </c>
      <c r="F66" s="10"/>
      <c r="G66" s="10"/>
    </row>
    <row r="67" spans="1:7" x14ac:dyDescent="0.2">
      <c r="A67" s="122" t="s">
        <v>54</v>
      </c>
      <c r="B67" s="123" t="s">
        <v>13</v>
      </c>
      <c r="C67" s="111">
        <v>0.96</v>
      </c>
      <c r="D67" s="112">
        <f t="shared" si="4"/>
        <v>-8.0000000000000071E-2</v>
      </c>
      <c r="E67" s="111">
        <v>1.04</v>
      </c>
      <c r="F67" s="10"/>
      <c r="G67" s="10"/>
    </row>
    <row r="68" spans="1:7" x14ac:dyDescent="0.2">
      <c r="A68" s="114" t="s">
        <v>44</v>
      </c>
      <c r="B68" s="110" t="s">
        <v>13</v>
      </c>
      <c r="C68" s="111">
        <v>0.96</v>
      </c>
      <c r="D68" s="112">
        <f t="shared" si="4"/>
        <v>-0.12000000000000011</v>
      </c>
      <c r="E68" s="111">
        <v>1.08</v>
      </c>
      <c r="F68" s="10"/>
      <c r="G68" s="10"/>
    </row>
    <row r="69" spans="1:7" x14ac:dyDescent="0.2">
      <c r="A69" s="114" t="s">
        <v>45</v>
      </c>
      <c r="B69" s="110" t="s">
        <v>13</v>
      </c>
      <c r="C69" s="111">
        <v>0.96</v>
      </c>
      <c r="D69" s="112">
        <f t="shared" si="4"/>
        <v>-0.12000000000000011</v>
      </c>
      <c r="E69" s="111">
        <v>1.08</v>
      </c>
      <c r="F69" s="10"/>
      <c r="G69" s="10"/>
    </row>
    <row r="70" spans="1:7" x14ac:dyDescent="0.2">
      <c r="A70" s="114" t="s">
        <v>28</v>
      </c>
      <c r="B70" s="110" t="s">
        <v>13</v>
      </c>
      <c r="C70" s="111">
        <v>0.96</v>
      </c>
      <c r="D70" s="112">
        <f t="shared" si="4"/>
        <v>-0.18999999999999995</v>
      </c>
      <c r="E70" s="111">
        <v>1.1499999999999999</v>
      </c>
      <c r="F70" s="10"/>
      <c r="G70" s="10"/>
    </row>
    <row r="71" spans="1:7" x14ac:dyDescent="0.2">
      <c r="A71" s="114" t="s">
        <v>55</v>
      </c>
      <c r="B71" s="110" t="s">
        <v>13</v>
      </c>
      <c r="C71" s="111">
        <v>0.96</v>
      </c>
      <c r="D71" s="112">
        <f t="shared" si="4"/>
        <v>-0.12000000000000011</v>
      </c>
      <c r="E71" s="111">
        <v>1.08</v>
      </c>
      <c r="F71" s="10"/>
      <c r="G71" s="10"/>
    </row>
    <row r="72" spans="1:7" x14ac:dyDescent="0.2">
      <c r="A72" s="114" t="s">
        <v>9</v>
      </c>
      <c r="B72" s="110" t="s">
        <v>13</v>
      </c>
      <c r="C72" s="111">
        <v>0.96</v>
      </c>
      <c r="D72" s="112">
        <f t="shared" si="4"/>
        <v>-0.32000000000000006</v>
      </c>
      <c r="E72" s="111">
        <v>1.28</v>
      </c>
      <c r="F72" s="10"/>
      <c r="G72" s="10"/>
    </row>
    <row r="73" spans="1:7" x14ac:dyDescent="0.2">
      <c r="A73" s="115" t="s">
        <v>11</v>
      </c>
      <c r="B73" s="116" t="s">
        <v>13</v>
      </c>
      <c r="C73" s="111">
        <v>0.87</v>
      </c>
      <c r="D73" s="112">
        <f t="shared" si="4"/>
        <v>-0.30999999999999994</v>
      </c>
      <c r="E73" s="111">
        <v>1.18</v>
      </c>
      <c r="F73" s="10"/>
      <c r="G73" s="10"/>
    </row>
    <row r="74" spans="1:7" x14ac:dyDescent="0.2">
      <c r="A74" s="109"/>
      <c r="B74" s="110" t="s">
        <v>31</v>
      </c>
      <c r="C74" s="111">
        <v>0.92</v>
      </c>
      <c r="D74" s="112">
        <f t="shared" si="4"/>
        <v>-0.27999999999999992</v>
      </c>
      <c r="E74" s="111">
        <v>1.2</v>
      </c>
      <c r="F74" s="10"/>
      <c r="G74" s="10"/>
    </row>
    <row r="75" spans="1:7" x14ac:dyDescent="0.2">
      <c r="A75" s="109"/>
      <c r="B75" s="110" t="s">
        <v>32</v>
      </c>
      <c r="C75" s="111">
        <v>0.63</v>
      </c>
      <c r="D75" s="112">
        <f t="shared" si="4"/>
        <v>6.0000000000000053E-2</v>
      </c>
      <c r="E75" s="111">
        <v>0.56999999999999995</v>
      </c>
      <c r="F75" s="10"/>
      <c r="G75" s="10"/>
    </row>
    <row r="76" spans="1:7" x14ac:dyDescent="0.2">
      <c r="A76" s="109"/>
      <c r="B76" s="110" t="s">
        <v>49</v>
      </c>
      <c r="C76" s="111">
        <v>0.84</v>
      </c>
      <c r="D76" s="112">
        <f t="shared" si="4"/>
        <v>0</v>
      </c>
      <c r="E76" s="111">
        <v>0.84</v>
      </c>
      <c r="F76" s="10"/>
      <c r="G76" s="10"/>
    </row>
    <row r="77" spans="1:7" x14ac:dyDescent="0.2">
      <c r="A77" s="109"/>
      <c r="B77" s="110" t="s">
        <v>16</v>
      </c>
      <c r="C77" s="111">
        <v>0.9</v>
      </c>
      <c r="D77" s="112">
        <f t="shared" si="4"/>
        <v>-0.51999999999999991</v>
      </c>
      <c r="E77" s="111">
        <v>1.42</v>
      </c>
      <c r="F77" s="10"/>
      <c r="G77" s="10"/>
    </row>
    <row r="78" spans="1:7" x14ac:dyDescent="0.2">
      <c r="A78" s="109"/>
      <c r="B78" s="110" t="s">
        <v>14</v>
      </c>
      <c r="C78" s="111">
        <v>0.53</v>
      </c>
      <c r="D78" s="112">
        <f t="shared" si="4"/>
        <v>-0.17999999999999994</v>
      </c>
      <c r="E78" s="111">
        <v>0.71</v>
      </c>
      <c r="F78" s="10"/>
      <c r="G78" s="10"/>
    </row>
    <row r="79" spans="1:7" x14ac:dyDescent="0.2">
      <c r="A79" s="109"/>
      <c r="B79" s="110" t="s">
        <v>75</v>
      </c>
      <c r="C79" s="111">
        <v>0.85</v>
      </c>
      <c r="D79" s="112"/>
      <c r="E79" s="111">
        <v>1.18</v>
      </c>
      <c r="F79" s="10"/>
      <c r="G79" s="10"/>
    </row>
    <row r="80" spans="1:7" x14ac:dyDescent="0.2">
      <c r="A80" s="109"/>
      <c r="B80" s="110" t="s">
        <v>33</v>
      </c>
      <c r="C80" s="111">
        <v>0.59</v>
      </c>
      <c r="D80" s="112">
        <f t="shared" si="4"/>
        <v>-0.15000000000000002</v>
      </c>
      <c r="E80" s="111">
        <v>0.74</v>
      </c>
      <c r="F80" s="10"/>
      <c r="G80" s="10"/>
    </row>
    <row r="81" spans="1:7" x14ac:dyDescent="0.2">
      <c r="A81" s="109"/>
      <c r="B81" s="10" t="s">
        <v>34</v>
      </c>
      <c r="C81" s="111">
        <v>0.85</v>
      </c>
      <c r="D81" s="112">
        <f t="shared" si="4"/>
        <v>-0.13</v>
      </c>
      <c r="E81" s="111">
        <v>0.98</v>
      </c>
      <c r="F81" s="10"/>
      <c r="G81" s="10"/>
    </row>
    <row r="82" spans="1:7" x14ac:dyDescent="0.2">
      <c r="A82" s="109"/>
      <c r="B82" s="110" t="s">
        <v>70</v>
      </c>
      <c r="C82" s="111">
        <v>0.77</v>
      </c>
      <c r="D82" s="112">
        <f t="shared" si="4"/>
        <v>-0.25</v>
      </c>
      <c r="E82" s="111">
        <v>1.02</v>
      </c>
      <c r="F82" s="10"/>
      <c r="G82" s="10"/>
    </row>
    <row r="83" spans="1:7" x14ac:dyDescent="0.2">
      <c r="A83" s="109"/>
      <c r="B83" s="110" t="s">
        <v>78</v>
      </c>
      <c r="C83" s="111">
        <v>1.4</v>
      </c>
      <c r="D83" s="112">
        <f t="shared" si="4"/>
        <v>-0.30000000000000004</v>
      </c>
      <c r="E83" s="111">
        <v>1.7</v>
      </c>
      <c r="F83" s="10"/>
      <c r="G83" s="10"/>
    </row>
    <row r="84" spans="1:7" x14ac:dyDescent="0.2">
      <c r="A84" s="109" t="s">
        <v>26</v>
      </c>
      <c r="B84" s="110" t="s">
        <v>36</v>
      </c>
      <c r="C84" s="111">
        <v>0.94</v>
      </c>
      <c r="D84" s="112">
        <f t="shared" si="4"/>
        <v>-0.16000000000000014</v>
      </c>
      <c r="E84" s="111">
        <v>1.1000000000000001</v>
      </c>
      <c r="F84" s="10"/>
      <c r="G84" s="10"/>
    </row>
    <row r="85" spans="1:7" x14ac:dyDescent="0.2">
      <c r="A85" s="109"/>
      <c r="B85" s="110" t="s">
        <v>53</v>
      </c>
      <c r="C85" s="111">
        <v>1.41</v>
      </c>
      <c r="D85" s="112">
        <f t="shared" si="4"/>
        <v>-0.19000000000000017</v>
      </c>
      <c r="E85" s="111">
        <v>1.6</v>
      </c>
      <c r="F85" s="10"/>
      <c r="G85" s="10"/>
    </row>
    <row r="86" spans="1:7" x14ac:dyDescent="0.2">
      <c r="A86" s="117"/>
      <c r="B86" s="10"/>
      <c r="C86" s="111"/>
      <c r="D86" s="112"/>
      <c r="E86" s="111"/>
      <c r="F86" s="10"/>
      <c r="G86" s="10"/>
    </row>
    <row r="87" spans="1:7" x14ac:dyDescent="0.2">
      <c r="A87" s="118"/>
      <c r="B87" s="119" t="s">
        <v>43</v>
      </c>
      <c r="C87" s="111">
        <v>0.99</v>
      </c>
      <c r="D87" s="112">
        <f t="shared" si="4"/>
        <v>-1.0000000000000009E-2</v>
      </c>
      <c r="E87" s="111">
        <v>1</v>
      </c>
      <c r="F87" s="10"/>
      <c r="G87" s="10"/>
    </row>
    <row r="88" spans="1:7" x14ac:dyDescent="0.2">
      <c r="A88" s="118"/>
      <c r="B88" s="119" t="s">
        <v>76</v>
      </c>
      <c r="C88" s="111">
        <v>0.98</v>
      </c>
      <c r="D88" s="112"/>
      <c r="E88" s="111">
        <v>1.05</v>
      </c>
      <c r="F88" s="10"/>
      <c r="G88" s="10"/>
    </row>
    <row r="89" spans="1:7" x14ac:dyDescent="0.2">
      <c r="A89" s="120"/>
      <c r="B89" s="121" t="s">
        <v>71</v>
      </c>
      <c r="C89" s="111">
        <v>1.0900000000000001</v>
      </c>
      <c r="D89" s="112">
        <f t="shared" si="4"/>
        <v>-0.18999999999999995</v>
      </c>
      <c r="E89" s="111">
        <v>1.28</v>
      </c>
      <c r="F89" s="10"/>
      <c r="G89" s="10"/>
    </row>
    <row r="90" spans="1:7" x14ac:dyDescent="0.2">
      <c r="A90" s="120"/>
      <c r="B90" s="121" t="s">
        <v>72</v>
      </c>
      <c r="C90" s="111">
        <v>2.1</v>
      </c>
      <c r="D90" s="112">
        <f t="shared" si="4"/>
        <v>0</v>
      </c>
      <c r="E90" s="111">
        <v>2.1</v>
      </c>
    </row>
    <row r="91" spans="1:7" x14ac:dyDescent="0.2">
      <c r="A91" s="118"/>
      <c r="B91" s="119" t="s">
        <v>37</v>
      </c>
      <c r="C91" s="111">
        <v>0.67</v>
      </c>
      <c r="D91" s="112">
        <f t="shared" si="4"/>
        <v>-3.9999999999999925E-2</v>
      </c>
      <c r="E91" s="111">
        <v>0.71</v>
      </c>
    </row>
    <row r="92" spans="1:7" x14ac:dyDescent="0.2">
      <c r="A92" s="118"/>
      <c r="B92" s="119" t="s">
        <v>21</v>
      </c>
      <c r="C92" s="111">
        <v>0.35</v>
      </c>
      <c r="D92" s="112">
        <f t="shared" si="4"/>
        <v>-5.0000000000000044E-2</v>
      </c>
      <c r="E92" s="111">
        <v>0.4</v>
      </c>
    </row>
    <row r="93" spans="1:7" x14ac:dyDescent="0.2">
      <c r="A93" s="118"/>
      <c r="B93" s="119" t="s">
        <v>38</v>
      </c>
      <c r="C93" s="111">
        <v>0.82</v>
      </c>
      <c r="D93" s="112">
        <f t="shared" si="4"/>
        <v>-8.0000000000000071E-2</v>
      </c>
      <c r="E93" s="111">
        <v>0.9</v>
      </c>
    </row>
    <row r="94" spans="1:7" x14ac:dyDescent="0.2">
      <c r="A94" s="118"/>
      <c r="B94" s="119" t="s">
        <v>59</v>
      </c>
      <c r="C94" s="111">
        <v>0.26</v>
      </c>
      <c r="D94" s="112">
        <f t="shared" si="4"/>
        <v>-2.0000000000000018E-2</v>
      </c>
      <c r="E94" s="111">
        <v>0.28000000000000003</v>
      </c>
    </row>
    <row r="95" spans="1:7" x14ac:dyDescent="0.2">
      <c r="A95" s="118"/>
      <c r="B95" s="119" t="s">
        <v>22</v>
      </c>
      <c r="C95" s="111">
        <v>2.1</v>
      </c>
      <c r="D95" s="112">
        <f t="shared" si="4"/>
        <v>-2.9999999999999805E-2</v>
      </c>
      <c r="E95" s="111">
        <v>2.13</v>
      </c>
    </row>
    <row r="96" spans="1:7" x14ac:dyDescent="0.2">
      <c r="A96" s="118"/>
      <c r="B96" s="119" t="s">
        <v>39</v>
      </c>
      <c r="C96" s="111">
        <v>0.69</v>
      </c>
      <c r="D96" s="112">
        <f t="shared" si="4"/>
        <v>-5.0000000000000044E-2</v>
      </c>
      <c r="E96" s="111">
        <v>0.74</v>
      </c>
    </row>
    <row r="97" spans="1:5" x14ac:dyDescent="0.2">
      <c r="A97" s="10"/>
      <c r="B97" s="10"/>
      <c r="C97" s="10"/>
      <c r="D97" s="10"/>
      <c r="E97" s="10"/>
    </row>
    <row r="98" spans="1:5" x14ac:dyDescent="0.2">
      <c r="A98" s="10"/>
      <c r="B98" s="10"/>
      <c r="C98" s="10"/>
      <c r="D98" s="10"/>
      <c r="E98" s="10"/>
    </row>
    <row r="99" spans="1:5" x14ac:dyDescent="0.2">
      <c r="A99" s="10"/>
      <c r="B99" s="10"/>
      <c r="C99" s="10"/>
      <c r="D99" s="10"/>
      <c r="E99" s="10"/>
    </row>
    <row r="100" spans="1:5" x14ac:dyDescent="0.2">
      <c r="A100" s="10"/>
      <c r="B100" s="10"/>
      <c r="C100" s="10"/>
      <c r="D100" s="10"/>
      <c r="E100" s="10"/>
    </row>
    <row r="101" spans="1:5" x14ac:dyDescent="0.2">
      <c r="A101" s="10"/>
      <c r="B101" s="10"/>
      <c r="C101" s="10"/>
      <c r="D101" s="10"/>
      <c r="E101" s="10"/>
    </row>
    <row r="102" spans="1:5" x14ac:dyDescent="0.2">
      <c r="A102" s="10"/>
      <c r="B102" s="10"/>
      <c r="C102" s="10"/>
      <c r="D102" s="10"/>
      <c r="E102" s="10"/>
    </row>
    <row r="103" spans="1:5" x14ac:dyDescent="0.2">
      <c r="A103" s="10"/>
      <c r="B103" s="10"/>
      <c r="C103" s="10"/>
      <c r="D103" s="10"/>
      <c r="E103" s="10"/>
    </row>
    <row r="104" spans="1:5" x14ac:dyDescent="0.2">
      <c r="A104" s="10"/>
      <c r="B104" s="10"/>
      <c r="C104" s="10"/>
      <c r="D104" s="10"/>
      <c r="E104" s="10"/>
    </row>
    <row r="105" spans="1:5" x14ac:dyDescent="0.2">
      <c r="A105" s="10"/>
      <c r="B105" s="10"/>
      <c r="C105" s="10"/>
      <c r="D105" s="10"/>
      <c r="E105" s="10"/>
    </row>
    <row r="106" spans="1:5" x14ac:dyDescent="0.2">
      <c r="A106" s="10"/>
      <c r="B106" s="10"/>
      <c r="C106" s="10"/>
      <c r="D106" s="10"/>
      <c r="E106" s="10"/>
    </row>
    <row r="107" spans="1:5" x14ac:dyDescent="0.2">
      <c r="A107" s="10"/>
      <c r="B107" s="10"/>
      <c r="C107" s="10"/>
      <c r="D107" s="10"/>
      <c r="E107" s="10"/>
    </row>
    <row r="108" spans="1:5" x14ac:dyDescent="0.2">
      <c r="A108" s="10"/>
      <c r="B108" s="10"/>
      <c r="C108" s="10"/>
      <c r="D108" s="10"/>
      <c r="E108" s="10"/>
    </row>
    <row r="109" spans="1:5" x14ac:dyDescent="0.2">
      <c r="A109" s="10"/>
      <c r="B109" s="10"/>
      <c r="C109" s="10"/>
      <c r="D109" s="10"/>
      <c r="E109" s="10"/>
    </row>
    <row r="110" spans="1:5" x14ac:dyDescent="0.2">
      <c r="A110" s="10"/>
      <c r="B110" s="10"/>
      <c r="C110" s="10"/>
      <c r="D110" s="10"/>
      <c r="E110" s="10"/>
    </row>
    <row r="111" spans="1:5" x14ac:dyDescent="0.2">
      <c r="A111" s="10"/>
      <c r="B111" s="10"/>
      <c r="C111" s="10"/>
      <c r="D111" s="10"/>
      <c r="E111" s="10"/>
    </row>
    <row r="112" spans="1:5" x14ac:dyDescent="0.2">
      <c r="A112" s="10"/>
      <c r="B112" s="10"/>
      <c r="C112" s="10"/>
      <c r="D112" s="10"/>
      <c r="E112" s="10"/>
    </row>
    <row r="113" spans="1:5" x14ac:dyDescent="0.2">
      <c r="A113" s="10"/>
      <c r="B113" s="10"/>
      <c r="C113" s="10"/>
      <c r="D113" s="10"/>
      <c r="E113" s="10"/>
    </row>
    <row r="114" spans="1:5" x14ac:dyDescent="0.2">
      <c r="A114" s="10"/>
      <c r="B114" s="10"/>
      <c r="C114" s="10"/>
      <c r="D114" s="10"/>
      <c r="E114" s="10"/>
    </row>
    <row r="115" spans="1:5" x14ac:dyDescent="0.2">
      <c r="A115" s="10"/>
      <c r="B115" s="10"/>
      <c r="C115" s="10"/>
      <c r="D115" s="10"/>
      <c r="E115" s="10"/>
    </row>
    <row r="116" spans="1:5" x14ac:dyDescent="0.2">
      <c r="A116" s="10"/>
      <c r="B116" s="10"/>
      <c r="C116" s="10"/>
      <c r="D116" s="10"/>
      <c r="E116" s="10"/>
    </row>
    <row r="117" spans="1:5" x14ac:dyDescent="0.2">
      <c r="A117" s="10"/>
      <c r="B117" s="10"/>
      <c r="C117" s="10"/>
      <c r="D117" s="10"/>
      <c r="E117" s="10"/>
    </row>
    <row r="118" spans="1:5" x14ac:dyDescent="0.2">
      <c r="A118" s="10"/>
      <c r="B118" s="10"/>
      <c r="C118" s="10"/>
      <c r="D118" s="10"/>
      <c r="E118" s="10"/>
    </row>
    <row r="119" spans="1:5" x14ac:dyDescent="0.2">
      <c r="A119" s="10"/>
      <c r="B119" s="10"/>
      <c r="C119" s="10"/>
      <c r="D119" s="10"/>
      <c r="E119" s="10"/>
    </row>
    <row r="120" spans="1:5" x14ac:dyDescent="0.2">
      <c r="A120" s="10"/>
      <c r="B120" s="10"/>
      <c r="C120" s="10"/>
      <c r="D120" s="10"/>
      <c r="E120" s="10"/>
    </row>
    <row r="121" spans="1:5" x14ac:dyDescent="0.2">
      <c r="A121" s="10"/>
      <c r="B121" s="10"/>
      <c r="C121" s="10"/>
      <c r="D121" s="10"/>
      <c r="E121" s="10"/>
    </row>
    <row r="122" spans="1:5" x14ac:dyDescent="0.2">
      <c r="A122" s="10"/>
      <c r="B122" s="10"/>
      <c r="C122" s="10"/>
      <c r="D122" s="10"/>
      <c r="E122" s="10"/>
    </row>
    <row r="123" spans="1:5" x14ac:dyDescent="0.2">
      <c r="A123" s="10"/>
      <c r="B123" s="10"/>
      <c r="C123" s="10"/>
      <c r="D123" s="10"/>
      <c r="E123" s="10"/>
    </row>
    <row r="124" spans="1:5" x14ac:dyDescent="0.2">
      <c r="A124" s="10"/>
      <c r="B124" s="10"/>
      <c r="C124" s="10"/>
      <c r="D124" s="10"/>
      <c r="E124" s="10"/>
    </row>
    <row r="125" spans="1:5" x14ac:dyDescent="0.2">
      <c r="A125" s="10"/>
      <c r="B125" s="10"/>
      <c r="C125" s="10"/>
      <c r="D125" s="10"/>
      <c r="E125" s="10"/>
    </row>
    <row r="126" spans="1:5" x14ac:dyDescent="0.2">
      <c r="A126" s="10"/>
      <c r="B126" s="10"/>
      <c r="C126" s="10"/>
      <c r="D126" s="10"/>
      <c r="E126" s="10"/>
    </row>
    <row r="127" spans="1:5" x14ac:dyDescent="0.2">
      <c r="A127" s="10"/>
      <c r="B127" s="10"/>
      <c r="C127" s="10"/>
      <c r="D127" s="10"/>
      <c r="E127" s="10"/>
    </row>
    <row r="128" spans="1:5" x14ac:dyDescent="0.2">
      <c r="A128" s="10"/>
      <c r="B128" s="10"/>
      <c r="C128" s="10"/>
      <c r="D128" s="10"/>
      <c r="E128" s="10"/>
    </row>
    <row r="129" spans="1:5" x14ac:dyDescent="0.2">
      <c r="A129" s="10"/>
      <c r="B129" s="10"/>
      <c r="C129" s="10"/>
      <c r="D129" s="10"/>
      <c r="E129" s="10"/>
    </row>
    <row r="130" spans="1:5" x14ac:dyDescent="0.2">
      <c r="A130" s="10"/>
      <c r="B130" s="10"/>
      <c r="C130" s="10"/>
      <c r="D130" s="10"/>
      <c r="E130" s="10"/>
    </row>
    <row r="131" spans="1:5" x14ac:dyDescent="0.2">
      <c r="A131" s="10"/>
      <c r="B131" s="10"/>
      <c r="C131" s="10"/>
      <c r="D131" s="10"/>
      <c r="E131" s="10"/>
    </row>
    <row r="132" spans="1:5" x14ac:dyDescent="0.2">
      <c r="A132" s="10"/>
      <c r="B132" s="10"/>
      <c r="C132" s="10"/>
      <c r="D132" s="10"/>
      <c r="E132" s="10"/>
    </row>
    <row r="133" spans="1:5" x14ac:dyDescent="0.2">
      <c r="A133" s="10"/>
      <c r="B133" s="10"/>
      <c r="C133" s="10"/>
      <c r="D133" s="10"/>
      <c r="E133" s="10"/>
    </row>
    <row r="134" spans="1:5" x14ac:dyDescent="0.2">
      <c r="A134" s="10"/>
      <c r="B134" s="10"/>
      <c r="C134" s="10"/>
      <c r="D134" s="10"/>
      <c r="E134" s="10"/>
    </row>
    <row r="135" spans="1:5" x14ac:dyDescent="0.2">
      <c r="A135" s="10"/>
      <c r="B135" s="10"/>
      <c r="C135" s="10"/>
      <c r="D135" s="10"/>
      <c r="E135" s="10"/>
    </row>
    <row r="136" spans="1:5" x14ac:dyDescent="0.2">
      <c r="A136" s="10"/>
      <c r="B136" s="10"/>
      <c r="C136" s="10"/>
      <c r="D136" s="10"/>
      <c r="E136" s="10"/>
    </row>
    <row r="137" spans="1:5" x14ac:dyDescent="0.2">
      <c r="A137" s="10"/>
      <c r="B137" s="10"/>
      <c r="C137" s="10"/>
      <c r="D137" s="10"/>
      <c r="E137" s="10"/>
    </row>
    <row r="138" spans="1:5" x14ac:dyDescent="0.2">
      <c r="A138" s="10"/>
      <c r="B138" s="10"/>
      <c r="C138" s="10"/>
      <c r="D138" s="10"/>
      <c r="E138" s="10"/>
    </row>
    <row r="139" spans="1:5" x14ac:dyDescent="0.2">
      <c r="A139" s="10"/>
      <c r="B139" s="10"/>
      <c r="C139" s="10"/>
      <c r="D139" s="10"/>
      <c r="E139" s="10"/>
    </row>
    <row r="140" spans="1:5" x14ac:dyDescent="0.2">
      <c r="A140" s="10"/>
      <c r="B140" s="10"/>
      <c r="C140" s="10"/>
      <c r="D140" s="10"/>
      <c r="E140" s="10"/>
    </row>
    <row r="141" spans="1:5" x14ac:dyDescent="0.2">
      <c r="A141" s="10"/>
      <c r="B141" s="10"/>
      <c r="C141" s="10"/>
      <c r="D141" s="10"/>
      <c r="E141" s="10"/>
    </row>
    <row r="142" spans="1:5" x14ac:dyDescent="0.2">
      <c r="A142" s="10"/>
      <c r="B142" s="10"/>
      <c r="C142" s="10"/>
      <c r="D142" s="10"/>
      <c r="E142" s="10"/>
    </row>
    <row r="143" spans="1:5" x14ac:dyDescent="0.2">
      <c r="A143" s="10"/>
      <c r="B143" s="10"/>
      <c r="C143" s="10"/>
      <c r="D143" s="10"/>
      <c r="E143" s="10"/>
    </row>
  </sheetData>
  <mergeCells count="2">
    <mergeCell ref="A39:C39"/>
    <mergeCell ref="A41:C41"/>
  </mergeCells>
  <conditionalFormatting sqref="D48">
    <cfRule type="cellIs" dxfId="55" priority="1" operator="lessThan">
      <formula>-0.05</formula>
    </cfRule>
    <cfRule type="cellIs" dxfId="54" priority="2" operator="greaterThan">
      <formula>0.05</formula>
    </cfRule>
  </conditionalFormatting>
  <conditionalFormatting sqref="D49">
    <cfRule type="cellIs" dxfId="53" priority="3" operator="lessThan">
      <formula>-0.05</formula>
    </cfRule>
    <cfRule type="cellIs" dxfId="52" priority="4" operator="greaterThan">
      <formula>0.05</formula>
    </cfRule>
  </conditionalFormatting>
  <conditionalFormatting sqref="D51">
    <cfRule type="cellIs" dxfId="51" priority="9" operator="lessThan">
      <formula>-0.05</formula>
    </cfRule>
    <cfRule type="cellIs" dxfId="50" priority="10" operator="greaterThan">
      <formula>0.05</formula>
    </cfRule>
  </conditionalFormatting>
  <conditionalFormatting sqref="D95:D96 D89:D93 D42:D47 D50">
    <cfRule type="cellIs" dxfId="49" priority="7" operator="lessThan">
      <formula>-0.05</formula>
    </cfRule>
    <cfRule type="cellIs" dxfId="48" priority="8" operator="greaterThan">
      <formula>0.05</formula>
    </cfRule>
  </conditionalFormatting>
  <conditionalFormatting sqref="D52:D88">
    <cfRule type="cellIs" dxfId="47" priority="5" operator="lessThan">
      <formula>-0.05</formula>
    </cfRule>
    <cfRule type="cellIs" dxfId="46" priority="6" operator="greaterThan">
      <formula>0.05</formula>
    </cfRule>
  </conditionalFormatting>
  <conditionalFormatting sqref="D41">
    <cfRule type="cellIs" dxfId="45" priority="13" operator="lessThan">
      <formula>-0.05</formula>
    </cfRule>
    <cfRule type="cellIs" dxfId="44" priority="14" operator="greaterThan">
      <formula>0.05</formula>
    </cfRule>
  </conditionalFormatting>
  <conditionalFormatting sqref="D94">
    <cfRule type="cellIs" dxfId="43" priority="11" operator="lessThan">
      <formula>-0.05</formula>
    </cfRule>
    <cfRule type="cellIs" dxfId="42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BF89-11K</vt:lpstr>
      <vt:lpstr>BF216-11KM</vt:lpstr>
      <vt:lpstr>BF375-11KM</vt:lpstr>
      <vt:lpstr>TEV55-6</vt:lpstr>
      <vt:lpstr>T46-1</vt:lpstr>
      <vt:lpstr>TEV25-3</vt:lpstr>
      <vt:lpstr>BF116-11KM</vt:lpstr>
      <vt:lpstr>BF761-11KM</vt:lpstr>
      <vt:lpstr>T37-1</vt:lpstr>
      <vt:lpstr>T43-1</vt:lpstr>
      <vt:lpstr>T55-2</vt:lpstr>
      <vt:lpstr>BF335-11KM-2</vt:lpstr>
      <vt:lpstr>'BF116-11KM'!Print_Area</vt:lpstr>
      <vt:lpstr>'BF216-11KM'!Print_Area</vt:lpstr>
      <vt:lpstr>'BF335-11KM-2'!Print_Area</vt:lpstr>
      <vt:lpstr>'BF375-11KM'!Print_Area</vt:lpstr>
      <vt:lpstr>'BF761-11KM'!Print_Area</vt:lpstr>
      <vt:lpstr>'BF89-11K'!Print_Area</vt:lpstr>
      <vt:lpstr>'T37-1'!Print_Area</vt:lpstr>
      <vt:lpstr>'T43-1'!Print_Area</vt:lpstr>
      <vt:lpstr>'T46-1'!Print_Area</vt:lpstr>
      <vt:lpstr>'T55-2'!Print_Area</vt:lpstr>
      <vt:lpstr>'TEV25-3'!Print_Area</vt:lpstr>
      <vt:lpstr>'TEV55-6'!Print_Area</vt:lpstr>
    </vt:vector>
  </TitlesOfParts>
  <Company>FTD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FTD</dc:creator>
  <cp:lastModifiedBy>Bagramovich, Nina</cp:lastModifiedBy>
  <cp:lastPrinted>2023-02-27T13:55:03Z</cp:lastPrinted>
  <dcterms:created xsi:type="dcterms:W3CDTF">2009-05-18T14:36:03Z</dcterms:created>
  <dcterms:modified xsi:type="dcterms:W3CDTF">2023-06-07T17:30:27Z</dcterms:modified>
</cp:coreProperties>
</file>