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cancel/Downloads/"/>
    </mc:Choice>
  </mc:AlternateContent>
  <xr:revisionPtr revIDLastSave="0" documentId="13_ncr:1_{3EE77202-B9AE-0643-8841-E6AAA757DEB3}" xr6:coauthVersionLast="47" xr6:coauthVersionMax="47" xr10:uidLastSave="{00000000-0000-0000-0000-000000000000}"/>
  <bookViews>
    <workbookView xWindow="0" yWindow="860" windowWidth="34200" windowHeight="21380" tabRatio="967" xr2:uid="{00000000-000D-0000-FFFF-FFFF00000000}"/>
  </bookViews>
  <sheets>
    <sheet name="TBC03-1-2" sheetId="75" r:id="rId1"/>
    <sheet name="FTD-14-M6" sheetId="76" r:id="rId2"/>
    <sheet name="BF224-11K" sheetId="77" r:id="rId3"/>
    <sheet name="BF82-11K" sheetId="79" r:id="rId4"/>
    <sheet name="T21S100" sheetId="89" r:id="rId5"/>
    <sheet name="TEV12-4" sheetId="90" r:id="rId6"/>
    <sheet name="BF377-11K" sheetId="91" r:id="rId7"/>
    <sheet name="T17M200-2" sheetId="92" r:id="rId8"/>
    <sheet name="FYF-893" sheetId="93" r:id="rId9"/>
    <sheet name="BF167-11KM" sheetId="94" r:id="rId10"/>
    <sheet name="BF52-11KM" sheetId="95" r:id="rId11"/>
    <sheet name="T18M100" sheetId="96" r:id="rId12"/>
    <sheet name="BN29-31J" sheetId="97" r:id="rId13"/>
    <sheet name="Sheet1" sheetId="98" r:id="rId14"/>
  </sheets>
  <definedNames>
    <definedName name="_xlnm.Print_Area" localSheetId="2">'BF224-11K'!$A$1:$I$35</definedName>
    <definedName name="_xlnm.Print_Area" localSheetId="3">'BF82-11K'!$A$1:$I$35</definedName>
    <definedName name="_xlnm.Print_Area" localSheetId="1">'FTD-14-M6'!$A$1:$K$34</definedName>
    <definedName name="_xlnm.Print_Area" localSheetId="0">'TBC03-1-2'!$A$1:$I$35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97" l="1"/>
  <c r="G3" i="97"/>
  <c r="E13" i="96"/>
  <c r="G3" i="96"/>
  <c r="I3" i="96" s="1"/>
  <c r="I3" i="95"/>
  <c r="G3" i="95"/>
  <c r="I16" i="95"/>
  <c r="G16" i="95"/>
  <c r="E16" i="95"/>
  <c r="I15" i="95"/>
  <c r="G15" i="95"/>
  <c r="E15" i="95"/>
  <c r="I15" i="79"/>
  <c r="G15" i="79"/>
  <c r="E15" i="79"/>
  <c r="I3" i="94"/>
  <c r="G3" i="94"/>
  <c r="E15" i="93" l="1"/>
  <c r="G15" i="93"/>
  <c r="I15" i="93"/>
  <c r="I16" i="93"/>
  <c r="G16" i="93"/>
  <c r="E16" i="93"/>
  <c r="A1" i="93"/>
  <c r="I3" i="93"/>
  <c r="G3" i="93"/>
  <c r="I3" i="92"/>
  <c r="G3" i="92"/>
  <c r="I16" i="92"/>
  <c r="G16" i="92"/>
  <c r="E16" i="92"/>
  <c r="E11" i="92"/>
  <c r="G11" i="92"/>
  <c r="I11" i="92"/>
  <c r="E12" i="92"/>
  <c r="G12" i="92"/>
  <c r="I12" i="92"/>
  <c r="E16" i="91"/>
  <c r="I3" i="91"/>
  <c r="G3" i="91"/>
  <c r="I3" i="90"/>
  <c r="G3" i="90"/>
  <c r="I11" i="90"/>
  <c r="G11" i="90"/>
  <c r="E11" i="90"/>
  <c r="I3" i="89"/>
  <c r="G3" i="89"/>
  <c r="I16" i="89"/>
  <c r="G16" i="89"/>
  <c r="E16" i="89"/>
  <c r="I3" i="79"/>
  <c r="G3" i="79"/>
  <c r="G3" i="77"/>
  <c r="I3" i="76"/>
  <c r="G3" i="76"/>
  <c r="I3" i="75" l="1"/>
  <c r="G3" i="75"/>
  <c r="D93" i="97" l="1"/>
  <c r="D92" i="97"/>
  <c r="D91" i="97"/>
  <c r="D90" i="97"/>
  <c r="D89" i="97"/>
  <c r="D88" i="97"/>
  <c r="D87" i="97"/>
  <c r="D86" i="97"/>
  <c r="D84" i="97"/>
  <c r="D82" i="97"/>
  <c r="D81" i="97"/>
  <c r="D80" i="97"/>
  <c r="D79" i="97"/>
  <c r="D78" i="97"/>
  <c r="D77" i="97"/>
  <c r="D75" i="97"/>
  <c r="D74" i="97"/>
  <c r="D73" i="97"/>
  <c r="D72" i="97"/>
  <c r="D71" i="97"/>
  <c r="D70" i="97"/>
  <c r="D69" i="97"/>
  <c r="D68" i="97"/>
  <c r="D67" i="97"/>
  <c r="D66" i="97"/>
  <c r="D65" i="97"/>
  <c r="D64" i="97"/>
  <c r="D61" i="97"/>
  <c r="D60" i="97"/>
  <c r="D59" i="97"/>
  <c r="D58" i="97"/>
  <c r="D56" i="97"/>
  <c r="D55" i="97"/>
  <c r="D54" i="97"/>
  <c r="D53" i="97"/>
  <c r="D52" i="97"/>
  <c r="D51" i="97"/>
  <c r="D50" i="97"/>
  <c r="D49" i="97"/>
  <c r="D48" i="97"/>
  <c r="D47" i="97"/>
  <c r="D46" i="97"/>
  <c r="D45" i="97"/>
  <c r="D44" i="97"/>
  <c r="D43" i="97"/>
  <c r="D42" i="97"/>
  <c r="D41" i="97"/>
  <c r="D40" i="97"/>
  <c r="K35" i="97"/>
  <c r="I35" i="97"/>
  <c r="G35" i="97"/>
  <c r="E35" i="97"/>
  <c r="K34" i="97"/>
  <c r="I34" i="97"/>
  <c r="G34" i="97"/>
  <c r="E34" i="97"/>
  <c r="K33" i="97"/>
  <c r="I33" i="97"/>
  <c r="G33" i="97"/>
  <c r="E33" i="97"/>
  <c r="I26" i="97"/>
  <c r="G26" i="97"/>
  <c r="E26" i="97"/>
  <c r="K26" i="97" s="1"/>
  <c r="I25" i="97"/>
  <c r="G25" i="97"/>
  <c r="E25" i="97"/>
  <c r="K25" i="97" s="1"/>
  <c r="I24" i="97"/>
  <c r="G24" i="97"/>
  <c r="E24" i="97"/>
  <c r="K24" i="97" s="1"/>
  <c r="E18" i="97"/>
  <c r="E23" i="97" s="1"/>
  <c r="K16" i="97"/>
  <c r="I16" i="97"/>
  <c r="G16" i="97"/>
  <c r="E16" i="97"/>
  <c r="K15" i="97"/>
  <c r="I15" i="97"/>
  <c r="G15" i="97"/>
  <c r="E15" i="97"/>
  <c r="K14" i="97"/>
  <c r="I14" i="97"/>
  <c r="G14" i="97"/>
  <c r="E14" i="97"/>
  <c r="K13" i="97"/>
  <c r="I13" i="97"/>
  <c r="G13" i="97"/>
  <c r="E13" i="97"/>
  <c r="K12" i="97"/>
  <c r="I12" i="97"/>
  <c r="G12" i="97"/>
  <c r="E12" i="97"/>
  <c r="K11" i="97"/>
  <c r="I11" i="97"/>
  <c r="G11" i="97"/>
  <c r="E11" i="97"/>
  <c r="K10" i="97"/>
  <c r="I10" i="97"/>
  <c r="G10" i="97"/>
  <c r="E10" i="97"/>
  <c r="K9" i="97"/>
  <c r="I9" i="97"/>
  <c r="G9" i="97"/>
  <c r="E9" i="97"/>
  <c r="K8" i="97"/>
  <c r="I8" i="97"/>
  <c r="G8" i="97"/>
  <c r="E8" i="97"/>
  <c r="K7" i="97"/>
  <c r="I7" i="97"/>
  <c r="G7" i="97"/>
  <c r="E7" i="97"/>
  <c r="K6" i="97"/>
  <c r="I6" i="97"/>
  <c r="G6" i="97"/>
  <c r="E6" i="97"/>
  <c r="K5" i="97"/>
  <c r="I5" i="97"/>
  <c r="G5" i="97"/>
  <c r="E5" i="97"/>
  <c r="E4" i="97"/>
  <c r="G18" i="97"/>
  <c r="A1" i="97"/>
  <c r="H2" i="97" s="1"/>
  <c r="D93" i="96"/>
  <c r="D92" i="96"/>
  <c r="D91" i="96"/>
  <c r="D90" i="96"/>
  <c r="D89" i="96"/>
  <c r="D88" i="96"/>
  <c r="D87" i="96"/>
  <c r="D86" i="96"/>
  <c r="D84" i="96"/>
  <c r="D82" i="96"/>
  <c r="D81" i="96"/>
  <c r="D80" i="96"/>
  <c r="D79" i="96"/>
  <c r="D78" i="96"/>
  <c r="D77" i="96"/>
  <c r="D75" i="96"/>
  <c r="D74" i="96"/>
  <c r="D73" i="96"/>
  <c r="D72" i="96"/>
  <c r="D71" i="96"/>
  <c r="D70" i="96"/>
  <c r="D69" i="96"/>
  <c r="D68" i="96"/>
  <c r="D67" i="96"/>
  <c r="D66" i="96"/>
  <c r="D65" i="96"/>
  <c r="D64" i="96"/>
  <c r="D61" i="96"/>
  <c r="D60" i="96"/>
  <c r="D59" i="96"/>
  <c r="D58" i="96"/>
  <c r="D56" i="96"/>
  <c r="D55" i="96"/>
  <c r="D54" i="96"/>
  <c r="D53" i="96"/>
  <c r="D52" i="96"/>
  <c r="D51" i="96"/>
  <c r="D50" i="96"/>
  <c r="D49" i="96"/>
  <c r="D48" i="96"/>
  <c r="D47" i="96"/>
  <c r="D46" i="96"/>
  <c r="D45" i="96"/>
  <c r="D44" i="96"/>
  <c r="D43" i="96"/>
  <c r="D42" i="96"/>
  <c r="D41" i="96"/>
  <c r="D40" i="96"/>
  <c r="K35" i="96"/>
  <c r="I35" i="96"/>
  <c r="G35" i="96"/>
  <c r="E35" i="96"/>
  <c r="K34" i="96"/>
  <c r="I34" i="96"/>
  <c r="G34" i="96"/>
  <c r="E34" i="96"/>
  <c r="K33" i="96"/>
  <c r="I33" i="96"/>
  <c r="G33" i="96"/>
  <c r="E33" i="96"/>
  <c r="I26" i="96"/>
  <c r="G26" i="96"/>
  <c r="E26" i="96"/>
  <c r="K26" i="96" s="1"/>
  <c r="I25" i="96"/>
  <c r="G25" i="96"/>
  <c r="E25" i="96"/>
  <c r="K25" i="96" s="1"/>
  <c r="I24" i="96"/>
  <c r="G24" i="96"/>
  <c r="E24" i="96"/>
  <c r="K24" i="96" s="1"/>
  <c r="E18" i="96"/>
  <c r="E23" i="96" s="1"/>
  <c r="K16" i="96"/>
  <c r="I16" i="96"/>
  <c r="G16" i="96"/>
  <c r="E16" i="96"/>
  <c r="K15" i="96"/>
  <c r="I15" i="96"/>
  <c r="G15" i="96"/>
  <c r="E15" i="96"/>
  <c r="K14" i="96"/>
  <c r="I14" i="96"/>
  <c r="G14" i="96"/>
  <c r="E14" i="96"/>
  <c r="K13" i="96"/>
  <c r="I13" i="96"/>
  <c r="G13" i="96"/>
  <c r="K12" i="96"/>
  <c r="I12" i="96"/>
  <c r="G12" i="96"/>
  <c r="E12" i="96"/>
  <c r="K11" i="96"/>
  <c r="I11" i="96"/>
  <c r="G11" i="96"/>
  <c r="E11" i="96"/>
  <c r="K10" i="96"/>
  <c r="I10" i="96"/>
  <c r="G10" i="96"/>
  <c r="E10" i="96"/>
  <c r="K9" i="96"/>
  <c r="I9" i="96"/>
  <c r="G9" i="96"/>
  <c r="E9" i="96"/>
  <c r="K8" i="96"/>
  <c r="I8" i="96"/>
  <c r="G8" i="96"/>
  <c r="E8" i="96"/>
  <c r="K7" i="96"/>
  <c r="I7" i="96"/>
  <c r="G7" i="96"/>
  <c r="E7" i="96"/>
  <c r="K6" i="96"/>
  <c r="I6" i="96"/>
  <c r="G6" i="96"/>
  <c r="E6" i="96"/>
  <c r="K5" i="96"/>
  <c r="I5" i="96"/>
  <c r="G5" i="96"/>
  <c r="E5" i="96"/>
  <c r="E4" i="96"/>
  <c r="G18" i="96"/>
  <c r="A1" i="96"/>
  <c r="H2" i="96" s="1"/>
  <c r="D93" i="95"/>
  <c r="D92" i="95"/>
  <c r="D91" i="95"/>
  <c r="D90" i="95"/>
  <c r="D89" i="95"/>
  <c r="D88" i="95"/>
  <c r="D87" i="95"/>
  <c r="D86" i="95"/>
  <c r="D84" i="95"/>
  <c r="D82" i="95"/>
  <c r="D81" i="95"/>
  <c r="D80" i="95"/>
  <c r="D79" i="95"/>
  <c r="D78" i="95"/>
  <c r="D77" i="95"/>
  <c r="D75" i="95"/>
  <c r="D74" i="95"/>
  <c r="D73" i="95"/>
  <c r="D72" i="95"/>
  <c r="D71" i="95"/>
  <c r="D70" i="95"/>
  <c r="D69" i="95"/>
  <c r="D68" i="95"/>
  <c r="D67" i="95"/>
  <c r="D66" i="95"/>
  <c r="D65" i="95"/>
  <c r="D64" i="95"/>
  <c r="D61" i="95"/>
  <c r="D60" i="95"/>
  <c r="D59" i="95"/>
  <c r="D58" i="95"/>
  <c r="D56" i="95"/>
  <c r="D55" i="95"/>
  <c r="D54" i="95"/>
  <c r="D53" i="95"/>
  <c r="D52" i="95"/>
  <c r="D51" i="95"/>
  <c r="D50" i="95"/>
  <c r="D49" i="95"/>
  <c r="D48" i="95"/>
  <c r="D47" i="95"/>
  <c r="D46" i="95"/>
  <c r="D45" i="95"/>
  <c r="D44" i="95"/>
  <c r="D43" i="95"/>
  <c r="D42" i="95"/>
  <c r="D41" i="95"/>
  <c r="D40" i="95"/>
  <c r="K35" i="95"/>
  <c r="I35" i="95"/>
  <c r="G35" i="95"/>
  <c r="E35" i="95"/>
  <c r="K34" i="95"/>
  <c r="I34" i="95"/>
  <c r="G34" i="95"/>
  <c r="E34" i="95"/>
  <c r="K33" i="95"/>
  <c r="I33" i="95"/>
  <c r="G33" i="95"/>
  <c r="E33" i="95"/>
  <c r="I26" i="95"/>
  <c r="G26" i="95"/>
  <c r="E26" i="95"/>
  <c r="K26" i="95" s="1"/>
  <c r="K25" i="95"/>
  <c r="I25" i="95"/>
  <c r="G25" i="95"/>
  <c r="E25" i="95"/>
  <c r="I24" i="95"/>
  <c r="G24" i="95"/>
  <c r="E24" i="95"/>
  <c r="K24" i="95" s="1"/>
  <c r="E19" i="95"/>
  <c r="E18" i="95"/>
  <c r="E23" i="95" s="1"/>
  <c r="K16" i="95"/>
  <c r="K15" i="95"/>
  <c r="K14" i="95"/>
  <c r="I14" i="95"/>
  <c r="G14" i="95"/>
  <c r="E14" i="95"/>
  <c r="K13" i="95"/>
  <c r="I13" i="95"/>
  <c r="G13" i="95"/>
  <c r="E13" i="95"/>
  <c r="K12" i="95"/>
  <c r="I12" i="95"/>
  <c r="G12" i="95"/>
  <c r="E12" i="95"/>
  <c r="K11" i="95"/>
  <c r="I11" i="95"/>
  <c r="G11" i="95"/>
  <c r="E11" i="95"/>
  <c r="K10" i="95"/>
  <c r="I10" i="95"/>
  <c r="G10" i="95"/>
  <c r="E10" i="95"/>
  <c r="K9" i="95"/>
  <c r="I9" i="95"/>
  <c r="G9" i="95"/>
  <c r="E9" i="95"/>
  <c r="K8" i="95"/>
  <c r="I8" i="95"/>
  <c r="G8" i="95"/>
  <c r="E8" i="95"/>
  <c r="K7" i="95"/>
  <c r="I7" i="95"/>
  <c r="G7" i="95"/>
  <c r="E7" i="95"/>
  <c r="K6" i="95"/>
  <c r="I6" i="95"/>
  <c r="G6" i="95"/>
  <c r="E6" i="95"/>
  <c r="K5" i="95"/>
  <c r="I5" i="95"/>
  <c r="G5" i="95"/>
  <c r="E5" i="95"/>
  <c r="E4" i="95"/>
  <c r="G18" i="95"/>
  <c r="A1" i="95"/>
  <c r="H2" i="95" s="1"/>
  <c r="D93" i="94"/>
  <c r="D92" i="94"/>
  <c r="D91" i="94"/>
  <c r="D90" i="94"/>
  <c r="D89" i="94"/>
  <c r="D88" i="94"/>
  <c r="D87" i="94"/>
  <c r="D86" i="94"/>
  <c r="D84" i="94"/>
  <c r="D82" i="94"/>
  <c r="D81" i="94"/>
  <c r="D80" i="94"/>
  <c r="D79" i="94"/>
  <c r="D78" i="94"/>
  <c r="D77" i="94"/>
  <c r="D75" i="94"/>
  <c r="D74" i="94"/>
  <c r="D73" i="94"/>
  <c r="D72" i="94"/>
  <c r="D71" i="94"/>
  <c r="D70" i="94"/>
  <c r="D69" i="94"/>
  <c r="D68" i="94"/>
  <c r="D67" i="94"/>
  <c r="D66" i="94"/>
  <c r="D65" i="94"/>
  <c r="D64" i="94"/>
  <c r="D61" i="94"/>
  <c r="D60" i="94"/>
  <c r="D59" i="94"/>
  <c r="D58" i="94"/>
  <c r="D56" i="94"/>
  <c r="D55" i="94"/>
  <c r="D54" i="94"/>
  <c r="D53" i="94"/>
  <c r="D52" i="94"/>
  <c r="D51" i="94"/>
  <c r="D50" i="94"/>
  <c r="D49" i="94"/>
  <c r="D48" i="94"/>
  <c r="D47" i="94"/>
  <c r="D46" i="94"/>
  <c r="D45" i="94"/>
  <c r="D44" i="94"/>
  <c r="D43" i="94"/>
  <c r="D42" i="94"/>
  <c r="D41" i="94"/>
  <c r="D40" i="94"/>
  <c r="K35" i="94"/>
  <c r="I35" i="94"/>
  <c r="G35" i="94"/>
  <c r="E35" i="94"/>
  <c r="K34" i="94"/>
  <c r="I34" i="94"/>
  <c r="G34" i="94"/>
  <c r="E34" i="94"/>
  <c r="K33" i="94"/>
  <c r="I33" i="94"/>
  <c r="G33" i="94"/>
  <c r="E33" i="94"/>
  <c r="I26" i="94"/>
  <c r="G26" i="94"/>
  <c r="E26" i="94"/>
  <c r="K26" i="94" s="1"/>
  <c r="I25" i="94"/>
  <c r="G25" i="94"/>
  <c r="E25" i="94"/>
  <c r="K25" i="94" s="1"/>
  <c r="I24" i="94"/>
  <c r="G24" i="94"/>
  <c r="E24" i="94"/>
  <c r="K24" i="94" s="1"/>
  <c r="E18" i="94"/>
  <c r="E19" i="94" s="1"/>
  <c r="K16" i="94"/>
  <c r="I16" i="94"/>
  <c r="G16" i="94"/>
  <c r="E16" i="94"/>
  <c r="K15" i="94"/>
  <c r="I15" i="94"/>
  <c r="G15" i="94"/>
  <c r="E15" i="94"/>
  <c r="K14" i="94"/>
  <c r="I14" i="94"/>
  <c r="G14" i="94"/>
  <c r="E14" i="94"/>
  <c r="K13" i="94"/>
  <c r="I13" i="94"/>
  <c r="G13" i="94"/>
  <c r="E13" i="94"/>
  <c r="K12" i="94"/>
  <c r="I12" i="94"/>
  <c r="G12" i="94"/>
  <c r="E12" i="94"/>
  <c r="K11" i="94"/>
  <c r="I11" i="94"/>
  <c r="G11" i="94"/>
  <c r="E11" i="94"/>
  <c r="K10" i="94"/>
  <c r="I10" i="94"/>
  <c r="G10" i="94"/>
  <c r="E10" i="94"/>
  <c r="K9" i="94"/>
  <c r="I9" i="94"/>
  <c r="G9" i="94"/>
  <c r="E9" i="94"/>
  <c r="K8" i="94"/>
  <c r="I8" i="94"/>
  <c r="G8" i="94"/>
  <c r="E8" i="94"/>
  <c r="K7" i="94"/>
  <c r="I7" i="94"/>
  <c r="G7" i="94"/>
  <c r="E7" i="94"/>
  <c r="K6" i="94"/>
  <c r="I6" i="94"/>
  <c r="G6" i="94"/>
  <c r="E6" i="94"/>
  <c r="K5" i="94"/>
  <c r="I5" i="94"/>
  <c r="G5" i="94"/>
  <c r="E5" i="94"/>
  <c r="E4" i="94"/>
  <c r="G18" i="94"/>
  <c r="A1" i="94"/>
  <c r="H2" i="94" s="1"/>
  <c r="D93" i="93"/>
  <c r="D92" i="93"/>
  <c r="D91" i="93"/>
  <c r="D90" i="93"/>
  <c r="D89" i="93"/>
  <c r="D88" i="93"/>
  <c r="D87" i="93"/>
  <c r="D86" i="93"/>
  <c r="D84" i="93"/>
  <c r="D82" i="93"/>
  <c r="D81" i="93"/>
  <c r="D80" i="93"/>
  <c r="D79" i="93"/>
  <c r="D78" i="93"/>
  <c r="D77" i="93"/>
  <c r="D75" i="93"/>
  <c r="D74" i="93"/>
  <c r="D73" i="93"/>
  <c r="D72" i="93"/>
  <c r="D71" i="93"/>
  <c r="D70" i="93"/>
  <c r="D69" i="93"/>
  <c r="D68" i="93"/>
  <c r="D67" i="93"/>
  <c r="D66" i="93"/>
  <c r="D65" i="93"/>
  <c r="D64" i="93"/>
  <c r="D61" i="93"/>
  <c r="D60" i="93"/>
  <c r="D59" i="93"/>
  <c r="D58" i="93"/>
  <c r="D56" i="93"/>
  <c r="D55" i="93"/>
  <c r="D54" i="93"/>
  <c r="D53" i="93"/>
  <c r="D52" i="93"/>
  <c r="D51" i="93"/>
  <c r="D50" i="93"/>
  <c r="D49" i="93"/>
  <c r="D48" i="93"/>
  <c r="D47" i="93"/>
  <c r="D46" i="93"/>
  <c r="D45" i="93"/>
  <c r="D44" i="93"/>
  <c r="D43" i="93"/>
  <c r="D42" i="93"/>
  <c r="D41" i="93"/>
  <c r="D40" i="93"/>
  <c r="K35" i="93"/>
  <c r="I35" i="93"/>
  <c r="G35" i="93"/>
  <c r="E35" i="93"/>
  <c r="K34" i="93"/>
  <c r="I34" i="93"/>
  <c r="G34" i="93"/>
  <c r="E34" i="93"/>
  <c r="K33" i="93"/>
  <c r="I33" i="93"/>
  <c r="G33" i="93"/>
  <c r="E33" i="93"/>
  <c r="I26" i="93"/>
  <c r="G26" i="93"/>
  <c r="E26" i="93"/>
  <c r="K26" i="93" s="1"/>
  <c r="I25" i="93"/>
  <c r="G25" i="93"/>
  <c r="E25" i="93"/>
  <c r="K25" i="93" s="1"/>
  <c r="I24" i="93"/>
  <c r="G24" i="93"/>
  <c r="E24" i="93"/>
  <c r="K24" i="93" s="1"/>
  <c r="E19" i="93"/>
  <c r="E18" i="93"/>
  <c r="E23" i="93" s="1"/>
  <c r="K16" i="93"/>
  <c r="K15" i="93"/>
  <c r="K14" i="93"/>
  <c r="I14" i="93"/>
  <c r="G14" i="93"/>
  <c r="E14" i="93"/>
  <c r="K13" i="93"/>
  <c r="I13" i="93"/>
  <c r="G13" i="93"/>
  <c r="E13" i="93"/>
  <c r="K12" i="93"/>
  <c r="I12" i="93"/>
  <c r="G12" i="93"/>
  <c r="E12" i="93"/>
  <c r="K11" i="93"/>
  <c r="I11" i="93"/>
  <c r="G11" i="93"/>
  <c r="E11" i="93"/>
  <c r="K10" i="93"/>
  <c r="I10" i="93"/>
  <c r="G10" i="93"/>
  <c r="E10" i="93"/>
  <c r="K9" i="93"/>
  <c r="I9" i="93"/>
  <c r="G9" i="93"/>
  <c r="E9" i="93"/>
  <c r="K8" i="93"/>
  <c r="I8" i="93"/>
  <c r="G8" i="93"/>
  <c r="E8" i="93"/>
  <c r="K7" i="93"/>
  <c r="I7" i="93"/>
  <c r="G7" i="93"/>
  <c r="E7" i="93"/>
  <c r="K6" i="93"/>
  <c r="I6" i="93"/>
  <c r="G6" i="93"/>
  <c r="E6" i="93"/>
  <c r="K5" i="93"/>
  <c r="I5" i="93"/>
  <c r="G5" i="93"/>
  <c r="E5" i="93"/>
  <c r="E17" i="93" s="1"/>
  <c r="E30" i="93" s="1"/>
  <c r="E4" i="93"/>
  <c r="G18" i="93"/>
  <c r="H2" i="93"/>
  <c r="D93" i="92"/>
  <c r="D92" i="92"/>
  <c r="D91" i="92"/>
  <c r="D90" i="92"/>
  <c r="D89" i="92"/>
  <c r="D88" i="92"/>
  <c r="D87" i="92"/>
  <c r="D86" i="92"/>
  <c r="D84" i="92"/>
  <c r="D82" i="92"/>
  <c r="D81" i="92"/>
  <c r="D80" i="92"/>
  <c r="D79" i="92"/>
  <c r="D78" i="92"/>
  <c r="D77" i="92"/>
  <c r="D75" i="92"/>
  <c r="D74" i="92"/>
  <c r="D73" i="92"/>
  <c r="D72" i="92"/>
  <c r="D71" i="92"/>
  <c r="D70" i="92"/>
  <c r="D69" i="92"/>
  <c r="D68" i="92"/>
  <c r="D67" i="92"/>
  <c r="D66" i="92"/>
  <c r="D65" i="92"/>
  <c r="D64" i="92"/>
  <c r="D61" i="92"/>
  <c r="D60" i="92"/>
  <c r="D59" i="92"/>
  <c r="D58" i="92"/>
  <c r="D56" i="92"/>
  <c r="D55" i="92"/>
  <c r="D54" i="92"/>
  <c r="D53" i="92"/>
  <c r="D52" i="92"/>
  <c r="D51" i="92"/>
  <c r="D50" i="92"/>
  <c r="D49" i="92"/>
  <c r="D48" i="92"/>
  <c r="D47" i="92"/>
  <c r="D46" i="92"/>
  <c r="D45" i="92"/>
  <c r="D44" i="92"/>
  <c r="D43" i="92"/>
  <c r="D42" i="92"/>
  <c r="D41" i="92"/>
  <c r="D40" i="92"/>
  <c r="K35" i="92"/>
  <c r="I35" i="92"/>
  <c r="G35" i="92"/>
  <c r="E35" i="92"/>
  <c r="K34" i="92"/>
  <c r="I34" i="92"/>
  <c r="G34" i="92"/>
  <c r="E34" i="92"/>
  <c r="K33" i="92"/>
  <c r="I33" i="92"/>
  <c r="G33" i="92"/>
  <c r="E33" i="92"/>
  <c r="I26" i="92"/>
  <c r="G26" i="92"/>
  <c r="E26" i="92"/>
  <c r="K26" i="92" s="1"/>
  <c r="I25" i="92"/>
  <c r="G25" i="92"/>
  <c r="E25" i="92"/>
  <c r="K25" i="92" s="1"/>
  <c r="I24" i="92"/>
  <c r="G24" i="92"/>
  <c r="E24" i="92"/>
  <c r="K24" i="92" s="1"/>
  <c r="E23" i="92"/>
  <c r="E18" i="92"/>
  <c r="E19" i="92" s="1"/>
  <c r="E21" i="92" s="1"/>
  <c r="K16" i="92"/>
  <c r="K15" i="92"/>
  <c r="I15" i="92"/>
  <c r="G15" i="92"/>
  <c r="E15" i="92"/>
  <c r="K14" i="92"/>
  <c r="I14" i="92"/>
  <c r="G14" i="92"/>
  <c r="E14" i="92"/>
  <c r="K13" i="92"/>
  <c r="I13" i="92"/>
  <c r="G13" i="92"/>
  <c r="E13" i="92"/>
  <c r="K12" i="92"/>
  <c r="K11" i="92"/>
  <c r="K10" i="92"/>
  <c r="I10" i="92"/>
  <c r="G10" i="92"/>
  <c r="E10" i="92"/>
  <c r="K9" i="92"/>
  <c r="I9" i="92"/>
  <c r="G9" i="92"/>
  <c r="E9" i="92"/>
  <c r="K8" i="92"/>
  <c r="I8" i="92"/>
  <c r="G8" i="92"/>
  <c r="E8" i="92"/>
  <c r="K7" i="92"/>
  <c r="I7" i="92"/>
  <c r="G7" i="92"/>
  <c r="E7" i="92"/>
  <c r="K6" i="92"/>
  <c r="I6" i="92"/>
  <c r="G6" i="92"/>
  <c r="E6" i="92"/>
  <c r="K5" i="92"/>
  <c r="I5" i="92"/>
  <c r="G5" i="92"/>
  <c r="E5" i="92"/>
  <c r="E4" i="92"/>
  <c r="G18" i="92"/>
  <c r="A1" i="92"/>
  <c r="H2" i="92" s="1"/>
  <c r="D93" i="91"/>
  <c r="D92" i="91"/>
  <c r="D91" i="91"/>
  <c r="D90" i="91"/>
  <c r="D89" i="91"/>
  <c r="D88" i="91"/>
  <c r="D87" i="91"/>
  <c r="D86" i="91"/>
  <c r="D84" i="91"/>
  <c r="D82" i="91"/>
  <c r="D81" i="91"/>
  <c r="D80" i="91"/>
  <c r="D79" i="91"/>
  <c r="D78" i="91"/>
  <c r="D77" i="91"/>
  <c r="D75" i="91"/>
  <c r="D74" i="91"/>
  <c r="D73" i="91"/>
  <c r="D72" i="91"/>
  <c r="D71" i="91"/>
  <c r="D70" i="91"/>
  <c r="D69" i="91"/>
  <c r="D68" i="91"/>
  <c r="D67" i="91"/>
  <c r="D66" i="91"/>
  <c r="D65" i="91"/>
  <c r="D64" i="91"/>
  <c r="D61" i="91"/>
  <c r="D60" i="91"/>
  <c r="D59" i="91"/>
  <c r="D58" i="91"/>
  <c r="D56" i="91"/>
  <c r="D55" i="91"/>
  <c r="D54" i="91"/>
  <c r="D53" i="91"/>
  <c r="D52" i="91"/>
  <c r="D51" i="91"/>
  <c r="D50" i="91"/>
  <c r="D49" i="91"/>
  <c r="D48" i="91"/>
  <c r="D47" i="91"/>
  <c r="D46" i="91"/>
  <c r="D45" i="91"/>
  <c r="D44" i="91"/>
  <c r="D43" i="91"/>
  <c r="D42" i="91"/>
  <c r="D41" i="91"/>
  <c r="D40" i="91"/>
  <c r="K35" i="91"/>
  <c r="I35" i="91"/>
  <c r="G35" i="91"/>
  <c r="E35" i="91"/>
  <c r="K34" i="91"/>
  <c r="I34" i="91"/>
  <c r="G34" i="91"/>
  <c r="E34" i="91"/>
  <c r="K33" i="91"/>
  <c r="I33" i="91"/>
  <c r="G33" i="91"/>
  <c r="E33" i="91"/>
  <c r="I26" i="91"/>
  <c r="G26" i="91"/>
  <c r="E26" i="91"/>
  <c r="K26" i="91" s="1"/>
  <c r="I25" i="91"/>
  <c r="G25" i="91"/>
  <c r="E25" i="91"/>
  <c r="K25" i="91" s="1"/>
  <c r="I24" i="91"/>
  <c r="G24" i="91"/>
  <c r="E24" i="91"/>
  <c r="K24" i="91" s="1"/>
  <c r="E23" i="91"/>
  <c r="E19" i="91"/>
  <c r="E21" i="91" s="1"/>
  <c r="E18" i="91"/>
  <c r="K16" i="91"/>
  <c r="I16" i="91"/>
  <c r="G16" i="91"/>
  <c r="K15" i="91"/>
  <c r="I15" i="91"/>
  <c r="G15" i="91"/>
  <c r="E15" i="91"/>
  <c r="K14" i="91"/>
  <c r="I14" i="91"/>
  <c r="G14" i="91"/>
  <c r="E14" i="91"/>
  <c r="K13" i="91"/>
  <c r="I13" i="91"/>
  <c r="G13" i="91"/>
  <c r="E13" i="91"/>
  <c r="K12" i="91"/>
  <c r="I12" i="91"/>
  <c r="G12" i="91"/>
  <c r="E12" i="91"/>
  <c r="K11" i="91"/>
  <c r="I11" i="91"/>
  <c r="G11" i="91"/>
  <c r="E11" i="91"/>
  <c r="K10" i="91"/>
  <c r="I10" i="91"/>
  <c r="G10" i="91"/>
  <c r="E10" i="91"/>
  <c r="K9" i="91"/>
  <c r="I9" i="91"/>
  <c r="G9" i="91"/>
  <c r="E9" i="91"/>
  <c r="K8" i="91"/>
  <c r="I8" i="91"/>
  <c r="G8" i="91"/>
  <c r="E8" i="91"/>
  <c r="K7" i="91"/>
  <c r="I7" i="91"/>
  <c r="G7" i="91"/>
  <c r="E7" i="91"/>
  <c r="K6" i="91"/>
  <c r="I6" i="91"/>
  <c r="G6" i="91"/>
  <c r="E6" i="91"/>
  <c r="K5" i="91"/>
  <c r="I5" i="91"/>
  <c r="G5" i="91"/>
  <c r="E5" i="91"/>
  <c r="E17" i="91" s="1"/>
  <c r="E30" i="91" s="1"/>
  <c r="E4" i="91"/>
  <c r="G18" i="91"/>
  <c r="A1" i="91"/>
  <c r="H2" i="91" s="1"/>
  <c r="D93" i="90"/>
  <c r="D92" i="90"/>
  <c r="D91" i="90"/>
  <c r="D90" i="90"/>
  <c r="D89" i="90"/>
  <c r="D88" i="90"/>
  <c r="D87" i="90"/>
  <c r="D86" i="90"/>
  <c r="D84" i="90"/>
  <c r="D82" i="90"/>
  <c r="D81" i="90"/>
  <c r="D80" i="90"/>
  <c r="D79" i="90"/>
  <c r="D78" i="90"/>
  <c r="D77" i="90"/>
  <c r="D75" i="90"/>
  <c r="D74" i="90"/>
  <c r="D73" i="90"/>
  <c r="D72" i="90"/>
  <c r="D71" i="90"/>
  <c r="D70" i="90"/>
  <c r="D69" i="90"/>
  <c r="D68" i="90"/>
  <c r="D67" i="90"/>
  <c r="D66" i="90"/>
  <c r="D65" i="90"/>
  <c r="D64" i="90"/>
  <c r="D61" i="90"/>
  <c r="D60" i="90"/>
  <c r="D59" i="90"/>
  <c r="D58" i="90"/>
  <c r="D56" i="90"/>
  <c r="D55" i="90"/>
  <c r="D54" i="90"/>
  <c r="D53" i="90"/>
  <c r="D52" i="90"/>
  <c r="D51" i="90"/>
  <c r="D50" i="90"/>
  <c r="D49" i="90"/>
  <c r="D48" i="90"/>
  <c r="D47" i="90"/>
  <c r="D46" i="90"/>
  <c r="D45" i="90"/>
  <c r="D44" i="90"/>
  <c r="D43" i="90"/>
  <c r="D42" i="90"/>
  <c r="D41" i="90"/>
  <c r="D40" i="90"/>
  <c r="K35" i="90"/>
  <c r="I35" i="90"/>
  <c r="G35" i="90"/>
  <c r="E35" i="90"/>
  <c r="K34" i="90"/>
  <c r="I34" i="90"/>
  <c r="G34" i="90"/>
  <c r="E34" i="90"/>
  <c r="K33" i="90"/>
  <c r="I33" i="90"/>
  <c r="G33" i="90"/>
  <c r="E33" i="90"/>
  <c r="I26" i="90"/>
  <c r="G26" i="90"/>
  <c r="E26" i="90"/>
  <c r="K26" i="90" s="1"/>
  <c r="I25" i="90"/>
  <c r="G25" i="90"/>
  <c r="E25" i="90"/>
  <c r="K25" i="90" s="1"/>
  <c r="I24" i="90"/>
  <c r="G24" i="90"/>
  <c r="E24" i="90"/>
  <c r="K24" i="90" s="1"/>
  <c r="E23" i="90"/>
  <c r="E18" i="90"/>
  <c r="E19" i="90" s="1"/>
  <c r="E21" i="90" s="1"/>
  <c r="K16" i="90"/>
  <c r="I16" i="90"/>
  <c r="G16" i="90"/>
  <c r="E16" i="90"/>
  <c r="K15" i="90"/>
  <c r="I15" i="90"/>
  <c r="G15" i="90"/>
  <c r="E15" i="90"/>
  <c r="K14" i="90"/>
  <c r="I14" i="90"/>
  <c r="G14" i="90"/>
  <c r="E14" i="90"/>
  <c r="K13" i="90"/>
  <c r="I13" i="90"/>
  <c r="G13" i="90"/>
  <c r="E13" i="90"/>
  <c r="K12" i="90"/>
  <c r="I12" i="90"/>
  <c r="G12" i="90"/>
  <c r="E12" i="90"/>
  <c r="K11" i="90"/>
  <c r="K10" i="90"/>
  <c r="I10" i="90"/>
  <c r="G10" i="90"/>
  <c r="E10" i="90"/>
  <c r="K9" i="90"/>
  <c r="I9" i="90"/>
  <c r="G9" i="90"/>
  <c r="E9" i="90"/>
  <c r="K8" i="90"/>
  <c r="I8" i="90"/>
  <c r="G8" i="90"/>
  <c r="E8" i="90"/>
  <c r="K7" i="90"/>
  <c r="I7" i="90"/>
  <c r="G7" i="90"/>
  <c r="E7" i="90"/>
  <c r="K6" i="90"/>
  <c r="I6" i="90"/>
  <c r="G6" i="90"/>
  <c r="E6" i="90"/>
  <c r="K5" i="90"/>
  <c r="I5" i="90"/>
  <c r="G5" i="90"/>
  <c r="E5" i="90"/>
  <c r="E17" i="90" s="1"/>
  <c r="E4" i="90"/>
  <c r="G18" i="90"/>
  <c r="A1" i="90"/>
  <c r="H2" i="90" s="1"/>
  <c r="D93" i="89"/>
  <c r="D92" i="89"/>
  <c r="D91" i="89"/>
  <c r="D90" i="89"/>
  <c r="D89" i="89"/>
  <c r="D88" i="89"/>
  <c r="D87" i="89"/>
  <c r="D86" i="89"/>
  <c r="D84" i="89"/>
  <c r="D82" i="89"/>
  <c r="D81" i="89"/>
  <c r="D80" i="89"/>
  <c r="D79" i="89"/>
  <c r="D78" i="89"/>
  <c r="D77" i="89"/>
  <c r="D75" i="89"/>
  <c r="D74" i="89"/>
  <c r="D73" i="89"/>
  <c r="D72" i="89"/>
  <c r="D71" i="89"/>
  <c r="D70" i="89"/>
  <c r="D69" i="89"/>
  <c r="D68" i="89"/>
  <c r="D67" i="89"/>
  <c r="D66" i="89"/>
  <c r="D65" i="89"/>
  <c r="D64" i="89"/>
  <c r="D61" i="89"/>
  <c r="D60" i="89"/>
  <c r="D59" i="89"/>
  <c r="D58" i="89"/>
  <c r="D56" i="89"/>
  <c r="D55" i="89"/>
  <c r="D54" i="89"/>
  <c r="D53" i="89"/>
  <c r="D52" i="89"/>
  <c r="D51" i="89"/>
  <c r="D50" i="89"/>
  <c r="D49" i="89"/>
  <c r="D48" i="89"/>
  <c r="D47" i="89"/>
  <c r="D46" i="89"/>
  <c r="D45" i="89"/>
  <c r="D44" i="89"/>
  <c r="D43" i="89"/>
  <c r="D42" i="89"/>
  <c r="D41" i="89"/>
  <c r="D40" i="89"/>
  <c r="K35" i="89"/>
  <c r="I35" i="89"/>
  <c r="G35" i="89"/>
  <c r="E35" i="89"/>
  <c r="K34" i="89"/>
  <c r="I34" i="89"/>
  <c r="G34" i="89"/>
  <c r="E34" i="89"/>
  <c r="K33" i="89"/>
  <c r="I33" i="89"/>
  <c r="G33" i="89"/>
  <c r="E33" i="89"/>
  <c r="K26" i="89"/>
  <c r="I26" i="89"/>
  <c r="G26" i="89"/>
  <c r="E26" i="89"/>
  <c r="I25" i="89"/>
  <c r="G25" i="89"/>
  <c r="E25" i="89"/>
  <c r="K25" i="89" s="1"/>
  <c r="K24" i="89"/>
  <c r="I24" i="89"/>
  <c r="G24" i="89"/>
  <c r="E24" i="89"/>
  <c r="E23" i="89"/>
  <c r="E19" i="89"/>
  <c r="E21" i="89" s="1"/>
  <c r="E18" i="89"/>
  <c r="K16" i="89"/>
  <c r="K15" i="89"/>
  <c r="I15" i="89"/>
  <c r="G15" i="89"/>
  <c r="E15" i="89"/>
  <c r="K14" i="89"/>
  <c r="I14" i="89"/>
  <c r="G14" i="89"/>
  <c r="E14" i="89"/>
  <c r="K13" i="89"/>
  <c r="I13" i="89"/>
  <c r="G13" i="89"/>
  <c r="E13" i="89"/>
  <c r="K12" i="89"/>
  <c r="I12" i="89"/>
  <c r="G12" i="89"/>
  <c r="E12" i="89"/>
  <c r="K11" i="89"/>
  <c r="I11" i="89"/>
  <c r="G11" i="89"/>
  <c r="E11" i="89"/>
  <c r="K10" i="89"/>
  <c r="I10" i="89"/>
  <c r="G10" i="89"/>
  <c r="E10" i="89"/>
  <c r="K9" i="89"/>
  <c r="I9" i="89"/>
  <c r="G9" i="89"/>
  <c r="E9" i="89"/>
  <c r="K8" i="89"/>
  <c r="I8" i="89"/>
  <c r="G8" i="89"/>
  <c r="E8" i="89"/>
  <c r="K7" i="89"/>
  <c r="I7" i="89"/>
  <c r="G7" i="89"/>
  <c r="E7" i="89"/>
  <c r="K6" i="89"/>
  <c r="I6" i="89"/>
  <c r="G6" i="89"/>
  <c r="E6" i="89"/>
  <c r="K5" i="89"/>
  <c r="I5" i="89"/>
  <c r="G5" i="89"/>
  <c r="E5" i="89"/>
  <c r="E4" i="89"/>
  <c r="G18" i="89"/>
  <c r="A1" i="89"/>
  <c r="H2" i="89" s="1"/>
  <c r="E17" i="97" l="1"/>
  <c r="E30" i="97" s="1"/>
  <c r="G17" i="97"/>
  <c r="G30" i="97" s="1"/>
  <c r="E19" i="97"/>
  <c r="E20" i="97" s="1"/>
  <c r="I17" i="97"/>
  <c r="K17" i="97"/>
  <c r="K17" i="96"/>
  <c r="I17" i="96"/>
  <c r="G17" i="96"/>
  <c r="G30" i="96" s="1"/>
  <c r="E17" i="96"/>
  <c r="E30" i="96" s="1"/>
  <c r="E19" i="96"/>
  <c r="E21" i="96" s="1"/>
  <c r="G17" i="95"/>
  <c r="G30" i="95" s="1"/>
  <c r="E17" i="95"/>
  <c r="E30" i="95" s="1"/>
  <c r="I17" i="95"/>
  <c r="K17" i="95"/>
  <c r="E23" i="94"/>
  <c r="G17" i="94"/>
  <c r="G30" i="94" s="1"/>
  <c r="E17" i="94"/>
  <c r="E30" i="94" s="1"/>
  <c r="I17" i="94"/>
  <c r="K17" i="94"/>
  <c r="G17" i="93"/>
  <c r="G30" i="93" s="1"/>
  <c r="K17" i="93"/>
  <c r="I17" i="93"/>
  <c r="I17" i="92"/>
  <c r="K17" i="92"/>
  <c r="E17" i="92"/>
  <c r="E30" i="92" s="1"/>
  <c r="G17" i="92"/>
  <c r="G30" i="92" s="1"/>
  <c r="I17" i="91"/>
  <c r="G17" i="91"/>
  <c r="G30" i="91" s="1"/>
  <c r="K17" i="91"/>
  <c r="E30" i="90"/>
  <c r="K17" i="90"/>
  <c r="G17" i="90"/>
  <c r="G30" i="90" s="1"/>
  <c r="I17" i="90"/>
  <c r="E17" i="89"/>
  <c r="E30" i="89" s="1"/>
  <c r="I17" i="89"/>
  <c r="G17" i="89"/>
  <c r="G30" i="89" s="1"/>
  <c r="K17" i="89"/>
  <c r="J2" i="97"/>
  <c r="G23" i="97"/>
  <c r="G19" i="97"/>
  <c r="J2" i="96"/>
  <c r="D2" i="97"/>
  <c r="G4" i="97"/>
  <c r="F2" i="97"/>
  <c r="G23" i="96"/>
  <c r="G19" i="96"/>
  <c r="D2" i="96"/>
  <c r="G4" i="96"/>
  <c r="J2" i="95"/>
  <c r="F2" i="96"/>
  <c r="G23" i="95"/>
  <c r="G19" i="95"/>
  <c r="E21" i="95"/>
  <c r="E20" i="95"/>
  <c r="D2" i="95"/>
  <c r="G4" i="95"/>
  <c r="F2" i="95"/>
  <c r="G23" i="94"/>
  <c r="G19" i="94"/>
  <c r="J2" i="94"/>
  <c r="E21" i="94"/>
  <c r="E20" i="94"/>
  <c r="D2" i="94"/>
  <c r="G4" i="94"/>
  <c r="F2" i="94"/>
  <c r="E22" i="93"/>
  <c r="E27" i="93" s="1"/>
  <c r="E28" i="93" s="1"/>
  <c r="G23" i="93"/>
  <c r="G19" i="93"/>
  <c r="J2" i="93"/>
  <c r="E21" i="93"/>
  <c r="E20" i="93"/>
  <c r="D2" i="93"/>
  <c r="G4" i="93"/>
  <c r="F2" i="93"/>
  <c r="G23" i="92"/>
  <c r="G19" i="92"/>
  <c r="J2" i="92"/>
  <c r="E20" i="92"/>
  <c r="D2" i="92"/>
  <c r="G4" i="92"/>
  <c r="F2" i="92"/>
  <c r="G23" i="91"/>
  <c r="G19" i="91"/>
  <c r="E20" i="91"/>
  <c r="E22" i="91"/>
  <c r="E27" i="91" s="1"/>
  <c r="E28" i="91" s="1"/>
  <c r="D2" i="91"/>
  <c r="G4" i="91"/>
  <c r="J2" i="91"/>
  <c r="F2" i="91"/>
  <c r="G23" i="90"/>
  <c r="G19" i="90"/>
  <c r="J2" i="90"/>
  <c r="E20" i="90"/>
  <c r="E22" i="90"/>
  <c r="E27" i="90" s="1"/>
  <c r="E28" i="90" s="1"/>
  <c r="D2" i="90"/>
  <c r="G4" i="90"/>
  <c r="F2" i="90"/>
  <c r="G23" i="89"/>
  <c r="G19" i="89"/>
  <c r="J2" i="89"/>
  <c r="E20" i="89"/>
  <c r="D2" i="89"/>
  <c r="G4" i="89"/>
  <c r="F2" i="89"/>
  <c r="D95" i="76"/>
  <c r="E21" i="97" l="1"/>
  <c r="E22" i="97"/>
  <c r="E27" i="97" s="1"/>
  <c r="E28" i="97" s="1"/>
  <c r="E22" i="96"/>
  <c r="E27" i="96" s="1"/>
  <c r="E28" i="96" s="1"/>
  <c r="E20" i="96"/>
  <c r="I18" i="95"/>
  <c r="I30" i="95" s="1"/>
  <c r="K3" i="95"/>
  <c r="I4" i="95"/>
  <c r="E22" i="95"/>
  <c r="E27" i="95" s="1"/>
  <c r="E28" i="95" s="1"/>
  <c r="E22" i="94"/>
  <c r="E27" i="94" s="1"/>
  <c r="E28" i="94" s="1"/>
  <c r="E22" i="92"/>
  <c r="E27" i="92" s="1"/>
  <c r="E28" i="92" s="1"/>
  <c r="E22" i="89"/>
  <c r="E27" i="89" s="1"/>
  <c r="E28" i="89" s="1"/>
  <c r="I18" i="97"/>
  <c r="I4" i="97"/>
  <c r="K3" i="97"/>
  <c r="G22" i="97"/>
  <c r="G27" i="97" s="1"/>
  <c r="G28" i="97" s="1"/>
  <c r="G20" i="97"/>
  <c r="G21" i="97"/>
  <c r="I18" i="96"/>
  <c r="I4" i="96"/>
  <c r="K3" i="96"/>
  <c r="G22" i="96"/>
  <c r="G27" i="96" s="1"/>
  <c r="G28" i="96" s="1"/>
  <c r="G20" i="96"/>
  <c r="G21" i="96"/>
  <c r="G22" i="95"/>
  <c r="G27" i="95" s="1"/>
  <c r="G28" i="95" s="1"/>
  <c r="G20" i="95"/>
  <c r="G21" i="95"/>
  <c r="G22" i="94"/>
  <c r="G27" i="94" s="1"/>
  <c r="G28" i="94" s="1"/>
  <c r="G20" i="94"/>
  <c r="G21" i="94"/>
  <c r="I18" i="94"/>
  <c r="I4" i="94"/>
  <c r="K3" i="94"/>
  <c r="G22" i="93"/>
  <c r="G27" i="93" s="1"/>
  <c r="G28" i="93" s="1"/>
  <c r="G20" i="93"/>
  <c r="G21" i="93"/>
  <c r="I18" i="93"/>
  <c r="I4" i="93"/>
  <c r="K3" i="93"/>
  <c r="I18" i="92"/>
  <c r="I4" i="92"/>
  <c r="K3" i="92"/>
  <c r="G22" i="92"/>
  <c r="G27" i="92" s="1"/>
  <c r="G28" i="92" s="1"/>
  <c r="G20" i="92"/>
  <c r="G21" i="92"/>
  <c r="I18" i="91"/>
  <c r="I4" i="91"/>
  <c r="K3" i="91"/>
  <c r="G22" i="91"/>
  <c r="G27" i="91" s="1"/>
  <c r="G28" i="91" s="1"/>
  <c r="G20" i="91"/>
  <c r="G21" i="91"/>
  <c r="G22" i="90"/>
  <c r="G27" i="90" s="1"/>
  <c r="G28" i="90" s="1"/>
  <c r="G20" i="90"/>
  <c r="G21" i="90"/>
  <c r="I18" i="90"/>
  <c r="I4" i="90"/>
  <c r="K3" i="90"/>
  <c r="G22" i="89"/>
  <c r="G27" i="89" s="1"/>
  <c r="G28" i="89" s="1"/>
  <c r="G20" i="89"/>
  <c r="G21" i="89"/>
  <c r="K3" i="89"/>
  <c r="I18" i="89"/>
  <c r="I4" i="89"/>
  <c r="D96" i="79"/>
  <c r="D95" i="79"/>
  <c r="D94" i="79"/>
  <c r="D93" i="79"/>
  <c r="D92" i="79"/>
  <c r="D91" i="79"/>
  <c r="D90" i="79"/>
  <c r="D89" i="79"/>
  <c r="D87" i="79"/>
  <c r="D85" i="79"/>
  <c r="D84" i="79"/>
  <c r="D83" i="79"/>
  <c r="D82" i="79"/>
  <c r="D81" i="79"/>
  <c r="D80" i="79"/>
  <c r="D78" i="79"/>
  <c r="D77" i="79"/>
  <c r="D76" i="79"/>
  <c r="D75" i="79"/>
  <c r="D74" i="79"/>
  <c r="D73" i="79"/>
  <c r="D72" i="79"/>
  <c r="D71" i="79"/>
  <c r="D70" i="79"/>
  <c r="D69" i="79"/>
  <c r="D68" i="79"/>
  <c r="D67" i="79"/>
  <c r="D64" i="79"/>
  <c r="D63" i="79"/>
  <c r="D62" i="79"/>
  <c r="D61" i="79"/>
  <c r="D59" i="79"/>
  <c r="D58" i="79"/>
  <c r="D57" i="79"/>
  <c r="D56" i="79"/>
  <c r="D55" i="79"/>
  <c r="D54" i="79"/>
  <c r="D53" i="79"/>
  <c r="D52" i="79"/>
  <c r="D51" i="79"/>
  <c r="D50" i="79"/>
  <c r="D49" i="79"/>
  <c r="D48" i="79"/>
  <c r="D47" i="79"/>
  <c r="D46" i="79"/>
  <c r="D45" i="79"/>
  <c r="D44" i="79"/>
  <c r="D43" i="79"/>
  <c r="D96" i="77"/>
  <c r="D95" i="77"/>
  <c r="D94" i="77"/>
  <c r="D93" i="77"/>
  <c r="D92" i="77"/>
  <c r="D91" i="77"/>
  <c r="D90" i="77"/>
  <c r="D89" i="77"/>
  <c r="D87" i="77"/>
  <c r="D85" i="77"/>
  <c r="D84" i="77"/>
  <c r="D83" i="77"/>
  <c r="D82" i="77"/>
  <c r="D81" i="77"/>
  <c r="D80" i="77"/>
  <c r="D78" i="77"/>
  <c r="D77" i="77"/>
  <c r="D76" i="77"/>
  <c r="D75" i="77"/>
  <c r="D74" i="77"/>
  <c r="D73" i="77"/>
  <c r="D72" i="77"/>
  <c r="D71" i="77"/>
  <c r="D70" i="77"/>
  <c r="D69" i="77"/>
  <c r="D68" i="77"/>
  <c r="D67" i="77"/>
  <c r="D64" i="77"/>
  <c r="D63" i="77"/>
  <c r="D62" i="77"/>
  <c r="D61" i="77"/>
  <c r="D59" i="77"/>
  <c r="D58" i="77"/>
  <c r="D57" i="77"/>
  <c r="D56" i="77"/>
  <c r="D55" i="77"/>
  <c r="D54" i="77"/>
  <c r="D53" i="77"/>
  <c r="D52" i="77"/>
  <c r="D51" i="77"/>
  <c r="D50" i="77"/>
  <c r="D49" i="77"/>
  <c r="D48" i="77"/>
  <c r="D47" i="77"/>
  <c r="D46" i="77"/>
  <c r="D45" i="77"/>
  <c r="D44" i="77"/>
  <c r="D43" i="77"/>
  <c r="D96" i="75"/>
  <c r="D95" i="75"/>
  <c r="D94" i="75"/>
  <c r="D93" i="75"/>
  <c r="D92" i="75"/>
  <c r="D91" i="75"/>
  <c r="D90" i="75"/>
  <c r="D89" i="75"/>
  <c r="D87" i="75"/>
  <c r="D85" i="75"/>
  <c r="D84" i="75"/>
  <c r="D83" i="75"/>
  <c r="D82" i="75"/>
  <c r="D81" i="75"/>
  <c r="D80" i="75"/>
  <c r="D78" i="75"/>
  <c r="D77" i="75"/>
  <c r="D76" i="75"/>
  <c r="D75" i="75"/>
  <c r="D74" i="75"/>
  <c r="D73" i="75"/>
  <c r="D72" i="75"/>
  <c r="D71" i="75"/>
  <c r="D70" i="75"/>
  <c r="D69" i="75"/>
  <c r="D68" i="75"/>
  <c r="D67" i="75"/>
  <c r="D64" i="75"/>
  <c r="D63" i="75"/>
  <c r="D62" i="75"/>
  <c r="D61" i="75"/>
  <c r="D59" i="75"/>
  <c r="D58" i="75"/>
  <c r="D57" i="75"/>
  <c r="D56" i="75"/>
  <c r="D55" i="75"/>
  <c r="D54" i="75"/>
  <c r="D53" i="75"/>
  <c r="D52" i="75"/>
  <c r="D51" i="75"/>
  <c r="D50" i="75"/>
  <c r="D49" i="75"/>
  <c r="D48" i="75"/>
  <c r="D47" i="75"/>
  <c r="D46" i="75"/>
  <c r="D45" i="75"/>
  <c r="D44" i="75"/>
  <c r="D43" i="75"/>
  <c r="D98" i="76"/>
  <c r="D97" i="76"/>
  <c r="D96" i="76"/>
  <c r="D94" i="76"/>
  <c r="D93" i="76"/>
  <c r="D92" i="76"/>
  <c r="D91" i="76"/>
  <c r="D90" i="76"/>
  <c r="D88" i="76"/>
  <c r="D86" i="76"/>
  <c r="D85" i="76"/>
  <c r="D84" i="76"/>
  <c r="D83" i="76"/>
  <c r="D82" i="76"/>
  <c r="D81" i="76"/>
  <c r="D79" i="76"/>
  <c r="D78" i="76"/>
  <c r="D77" i="76"/>
  <c r="D76" i="76"/>
  <c r="D75" i="76"/>
  <c r="D74" i="76"/>
  <c r="D73" i="76"/>
  <c r="D72" i="76"/>
  <c r="D71" i="76"/>
  <c r="D70" i="76"/>
  <c r="D69" i="76"/>
  <c r="D68" i="76"/>
  <c r="D65" i="76"/>
  <c r="D64" i="76"/>
  <c r="D63" i="76"/>
  <c r="D62" i="76"/>
  <c r="D60" i="76"/>
  <c r="D59" i="76"/>
  <c r="D58" i="76"/>
  <c r="D57" i="76"/>
  <c r="D56" i="76"/>
  <c r="D55" i="76"/>
  <c r="D54" i="76"/>
  <c r="D53" i="76"/>
  <c r="D52" i="76"/>
  <c r="D51" i="76"/>
  <c r="D50" i="76"/>
  <c r="D49" i="76"/>
  <c r="D48" i="76"/>
  <c r="D47" i="76"/>
  <c r="D46" i="76"/>
  <c r="D45" i="76"/>
  <c r="D44" i="76"/>
  <c r="I23" i="95" l="1"/>
  <c r="I19" i="95"/>
  <c r="K18" i="95"/>
  <c r="K4" i="95"/>
  <c r="K18" i="97"/>
  <c r="K4" i="97"/>
  <c r="I23" i="97"/>
  <c r="I19" i="97"/>
  <c r="I30" i="97"/>
  <c r="K18" i="96"/>
  <c r="K4" i="96"/>
  <c r="I23" i="96"/>
  <c r="I19" i="96"/>
  <c r="I30" i="96"/>
  <c r="K18" i="94"/>
  <c r="K4" i="94"/>
  <c r="I23" i="94"/>
  <c r="I19" i="94"/>
  <c r="I30" i="94"/>
  <c r="K18" i="93"/>
  <c r="K4" i="93"/>
  <c r="I23" i="93"/>
  <c r="I19" i="93"/>
  <c r="I30" i="93"/>
  <c r="K18" i="92"/>
  <c r="K4" i="92"/>
  <c r="I23" i="92"/>
  <c r="I19" i="92"/>
  <c r="I30" i="92"/>
  <c r="K18" i="91"/>
  <c r="K4" i="91"/>
  <c r="I23" i="91"/>
  <c r="I19" i="91"/>
  <c r="I30" i="91"/>
  <c r="K18" i="90"/>
  <c r="K4" i="90"/>
  <c r="I23" i="90"/>
  <c r="I19" i="90"/>
  <c r="I30" i="90"/>
  <c r="I23" i="89"/>
  <c r="I19" i="89"/>
  <c r="I30" i="89"/>
  <c r="K18" i="89"/>
  <c r="K4" i="89"/>
  <c r="K34" i="76"/>
  <c r="I34" i="76"/>
  <c r="G34" i="76"/>
  <c r="E34" i="76"/>
  <c r="K33" i="76"/>
  <c r="I33" i="76"/>
  <c r="G33" i="76"/>
  <c r="E33" i="76"/>
  <c r="I26" i="76"/>
  <c r="G26" i="76"/>
  <c r="E26" i="76"/>
  <c r="K26" i="76" s="1"/>
  <c r="I25" i="76"/>
  <c r="G25" i="76"/>
  <c r="E25" i="76"/>
  <c r="K25" i="76" s="1"/>
  <c r="I24" i="76"/>
  <c r="G24" i="76"/>
  <c r="E24" i="76"/>
  <c r="K24" i="76" s="1"/>
  <c r="E18" i="76"/>
  <c r="E23" i="76" s="1"/>
  <c r="K16" i="76"/>
  <c r="I16" i="76"/>
  <c r="G16" i="76"/>
  <c r="E16" i="76"/>
  <c r="K15" i="76"/>
  <c r="I15" i="76"/>
  <c r="G15" i="76"/>
  <c r="E15" i="76"/>
  <c r="K14" i="76"/>
  <c r="I14" i="76"/>
  <c r="G14" i="76"/>
  <c r="E14" i="76"/>
  <c r="K13" i="76"/>
  <c r="I13" i="76"/>
  <c r="G13" i="76"/>
  <c r="E13" i="76"/>
  <c r="K12" i="76"/>
  <c r="I12" i="76"/>
  <c r="G12" i="76"/>
  <c r="E12" i="76"/>
  <c r="K11" i="76"/>
  <c r="I11" i="76"/>
  <c r="G11" i="76"/>
  <c r="E11" i="76"/>
  <c r="K10" i="76"/>
  <c r="I10" i="76"/>
  <c r="G10" i="76"/>
  <c r="E10" i="76"/>
  <c r="K9" i="76"/>
  <c r="I9" i="76"/>
  <c r="G9" i="76"/>
  <c r="E9" i="76"/>
  <c r="K8" i="76"/>
  <c r="I8" i="76"/>
  <c r="G8" i="76"/>
  <c r="E8" i="76"/>
  <c r="K7" i="76"/>
  <c r="I7" i="76"/>
  <c r="G7" i="76"/>
  <c r="E7" i="76"/>
  <c r="K6" i="76"/>
  <c r="I6" i="76"/>
  <c r="G6" i="76"/>
  <c r="E6" i="76"/>
  <c r="K5" i="76"/>
  <c r="I5" i="76"/>
  <c r="G5" i="76"/>
  <c r="E5" i="76"/>
  <c r="G4" i="76"/>
  <c r="E4" i="76"/>
  <c r="A1" i="76"/>
  <c r="J2" i="76" s="1"/>
  <c r="K23" i="95" l="1"/>
  <c r="K19" i="95"/>
  <c r="K30" i="95"/>
  <c r="I22" i="95"/>
  <c r="I27" i="95" s="1"/>
  <c r="I28" i="95" s="1"/>
  <c r="I20" i="95"/>
  <c r="I21" i="95"/>
  <c r="I22" i="97"/>
  <c r="I27" i="97" s="1"/>
  <c r="I28" i="97" s="1"/>
  <c r="I20" i="97"/>
  <c r="I21" i="97"/>
  <c r="K23" i="97"/>
  <c r="K19" i="97"/>
  <c r="K30" i="97"/>
  <c r="I22" i="96"/>
  <c r="I27" i="96" s="1"/>
  <c r="I28" i="96" s="1"/>
  <c r="I20" i="96"/>
  <c r="I21" i="96"/>
  <c r="K23" i="96"/>
  <c r="K19" i="96"/>
  <c r="K30" i="96"/>
  <c r="I22" i="94"/>
  <c r="I27" i="94" s="1"/>
  <c r="I28" i="94" s="1"/>
  <c r="I20" i="94"/>
  <c r="I21" i="94"/>
  <c r="K23" i="94"/>
  <c r="K19" i="94"/>
  <c r="K30" i="94"/>
  <c r="I22" i="93"/>
  <c r="I27" i="93" s="1"/>
  <c r="I28" i="93" s="1"/>
  <c r="I20" i="93"/>
  <c r="I21" i="93"/>
  <c r="K23" i="93"/>
  <c r="K19" i="93"/>
  <c r="K30" i="93"/>
  <c r="I22" i="92"/>
  <c r="I27" i="92" s="1"/>
  <c r="I28" i="92" s="1"/>
  <c r="I20" i="92"/>
  <c r="I21" i="92"/>
  <c r="K23" i="92"/>
  <c r="K19" i="92"/>
  <c r="K30" i="92"/>
  <c r="I22" i="91"/>
  <c r="I27" i="91" s="1"/>
  <c r="I28" i="91" s="1"/>
  <c r="I20" i="91"/>
  <c r="I21" i="91"/>
  <c r="K23" i="91"/>
  <c r="K19" i="91"/>
  <c r="K30" i="91"/>
  <c r="I22" i="90"/>
  <c r="I27" i="90" s="1"/>
  <c r="I28" i="90" s="1"/>
  <c r="I20" i="90"/>
  <c r="I21" i="90"/>
  <c r="K23" i="90"/>
  <c r="K19" i="90"/>
  <c r="K30" i="90"/>
  <c r="K23" i="89"/>
  <c r="K19" i="89"/>
  <c r="K30" i="89"/>
  <c r="I22" i="89"/>
  <c r="I27" i="89" s="1"/>
  <c r="I28" i="89" s="1"/>
  <c r="I20" i="89"/>
  <c r="I21" i="89"/>
  <c r="I17" i="76"/>
  <c r="K17" i="76"/>
  <c r="G17" i="76"/>
  <c r="E17" i="76"/>
  <c r="E30" i="76" s="1"/>
  <c r="K3" i="76"/>
  <c r="I18" i="76"/>
  <c r="I4" i="76"/>
  <c r="D2" i="76"/>
  <c r="G18" i="76"/>
  <c r="F2" i="76"/>
  <c r="H2" i="76"/>
  <c r="E19" i="76"/>
  <c r="K22" i="95" l="1"/>
  <c r="K27" i="95" s="1"/>
  <c r="K28" i="95" s="1"/>
  <c r="K21" i="95"/>
  <c r="K20" i="95"/>
  <c r="I30" i="76"/>
  <c r="K22" i="97"/>
  <c r="K27" i="97" s="1"/>
  <c r="K28" i="97" s="1"/>
  <c r="K20" i="97"/>
  <c r="K21" i="97"/>
  <c r="K22" i="96"/>
  <c r="K27" i="96" s="1"/>
  <c r="K28" i="96" s="1"/>
  <c r="K20" i="96"/>
  <c r="K21" i="96"/>
  <c r="K22" i="94"/>
  <c r="K27" i="94" s="1"/>
  <c r="K28" i="94" s="1"/>
  <c r="K20" i="94"/>
  <c r="K21" i="94"/>
  <c r="K22" i="93"/>
  <c r="K27" i="93" s="1"/>
  <c r="K28" i="93" s="1"/>
  <c r="K20" i="93"/>
  <c r="K21" i="93"/>
  <c r="K22" i="92"/>
  <c r="K27" i="92" s="1"/>
  <c r="K28" i="92" s="1"/>
  <c r="K20" i="92"/>
  <c r="K21" i="92"/>
  <c r="K22" i="91"/>
  <c r="K27" i="91" s="1"/>
  <c r="K28" i="91" s="1"/>
  <c r="K20" i="91"/>
  <c r="K21" i="91"/>
  <c r="K22" i="90"/>
  <c r="K27" i="90" s="1"/>
  <c r="K28" i="90" s="1"/>
  <c r="K20" i="90"/>
  <c r="K21" i="90"/>
  <c r="K22" i="89"/>
  <c r="K27" i="89" s="1"/>
  <c r="K28" i="89" s="1"/>
  <c r="K20" i="89"/>
  <c r="K21" i="89"/>
  <c r="G30" i="76"/>
  <c r="G23" i="76"/>
  <c r="G19" i="76"/>
  <c r="E21" i="76"/>
  <c r="E22" i="76"/>
  <c r="E27" i="76" s="1"/>
  <c r="E28" i="76" s="1"/>
  <c r="E20" i="76"/>
  <c r="I23" i="76"/>
  <c r="I19" i="76"/>
  <c r="K18" i="76"/>
  <c r="K4" i="76"/>
  <c r="I21" i="76" l="1"/>
  <c r="I22" i="76"/>
  <c r="I27" i="76" s="1"/>
  <c r="I28" i="76" s="1"/>
  <c r="I20" i="76"/>
  <c r="K23" i="76"/>
  <c r="K19" i="76"/>
  <c r="K30" i="76"/>
  <c r="G21" i="76"/>
  <c r="G22" i="76"/>
  <c r="G27" i="76" s="1"/>
  <c r="G28" i="76" s="1"/>
  <c r="G20" i="76"/>
  <c r="K21" i="76" l="1"/>
  <c r="K22" i="76"/>
  <c r="K27" i="76" s="1"/>
  <c r="K28" i="76" s="1"/>
  <c r="K20" i="76"/>
  <c r="A1" i="79"/>
  <c r="A1" i="77"/>
  <c r="A1" i="75"/>
  <c r="K16" i="75" l="1"/>
  <c r="I16" i="75"/>
  <c r="G16" i="75"/>
  <c r="E16" i="75"/>
  <c r="E7" i="75"/>
  <c r="E7" i="77" l="1"/>
  <c r="E7" i="79"/>
  <c r="K16" i="79"/>
  <c r="I16" i="79"/>
  <c r="G16" i="79"/>
  <c r="E16" i="79"/>
  <c r="K16" i="77"/>
  <c r="I16" i="77"/>
  <c r="G16" i="77"/>
  <c r="E16" i="77"/>
  <c r="K13" i="75" l="1"/>
  <c r="I13" i="75"/>
  <c r="G13" i="75"/>
  <c r="E13" i="75"/>
  <c r="K12" i="75"/>
  <c r="I12" i="75"/>
  <c r="G12" i="75"/>
  <c r="E12" i="75"/>
  <c r="K13" i="77"/>
  <c r="I13" i="77"/>
  <c r="G13" i="77"/>
  <c r="E13" i="77"/>
  <c r="K12" i="77"/>
  <c r="I12" i="77"/>
  <c r="G12" i="77"/>
  <c r="E12" i="77"/>
  <c r="K13" i="79"/>
  <c r="I13" i="79"/>
  <c r="G13" i="79"/>
  <c r="E13" i="79"/>
  <c r="K12" i="79"/>
  <c r="I12" i="79"/>
  <c r="G12" i="79"/>
  <c r="E12" i="79"/>
  <c r="K39" i="75" l="1"/>
  <c r="I39" i="75"/>
  <c r="G39" i="75"/>
  <c r="E39" i="75"/>
  <c r="K34" i="75"/>
  <c r="I34" i="75"/>
  <c r="G34" i="75"/>
  <c r="E34" i="75"/>
  <c r="K33" i="75"/>
  <c r="I33" i="75"/>
  <c r="G33" i="75"/>
  <c r="E33" i="75"/>
  <c r="I26" i="75"/>
  <c r="G26" i="75"/>
  <c r="E26" i="75"/>
  <c r="K26" i="75" s="1"/>
  <c r="I25" i="75"/>
  <c r="G25" i="75"/>
  <c r="E25" i="75"/>
  <c r="K25" i="75" s="1"/>
  <c r="I24" i="75"/>
  <c r="G24" i="75"/>
  <c r="E24" i="75"/>
  <c r="K24" i="75" s="1"/>
  <c r="E18" i="75"/>
  <c r="E23" i="75" s="1"/>
  <c r="K15" i="75"/>
  <c r="I15" i="75"/>
  <c r="G15" i="75"/>
  <c r="E15" i="75"/>
  <c r="K14" i="75"/>
  <c r="I14" i="75"/>
  <c r="G14" i="75"/>
  <c r="E14" i="75"/>
  <c r="K11" i="75"/>
  <c r="I11" i="75"/>
  <c r="G11" i="75"/>
  <c r="E11" i="75"/>
  <c r="K10" i="75"/>
  <c r="I10" i="75"/>
  <c r="G10" i="75"/>
  <c r="E10" i="75"/>
  <c r="K9" i="75"/>
  <c r="I9" i="75"/>
  <c r="G9" i="75"/>
  <c r="E9" i="75"/>
  <c r="K8" i="75"/>
  <c r="I8" i="75"/>
  <c r="G8" i="75"/>
  <c r="E8" i="75"/>
  <c r="K7" i="75"/>
  <c r="I7" i="75"/>
  <c r="G7" i="75"/>
  <c r="K6" i="75"/>
  <c r="I6" i="75"/>
  <c r="G6" i="75"/>
  <c r="E6" i="75"/>
  <c r="K5" i="75"/>
  <c r="I5" i="75"/>
  <c r="G5" i="75"/>
  <c r="E5" i="75"/>
  <c r="E4" i="75"/>
  <c r="G18" i="75"/>
  <c r="F2" i="75"/>
  <c r="K39" i="77"/>
  <c r="I39" i="77"/>
  <c r="G39" i="77"/>
  <c r="E39" i="77"/>
  <c r="K34" i="77"/>
  <c r="I34" i="77"/>
  <c r="G34" i="77"/>
  <c r="E34" i="77"/>
  <c r="K33" i="77"/>
  <c r="I33" i="77"/>
  <c r="G33" i="77"/>
  <c r="E33" i="77"/>
  <c r="I26" i="77"/>
  <c r="G26" i="77"/>
  <c r="E26" i="77"/>
  <c r="K26" i="77" s="1"/>
  <c r="I25" i="77"/>
  <c r="G25" i="77"/>
  <c r="E25" i="77"/>
  <c r="K25" i="77" s="1"/>
  <c r="I24" i="77"/>
  <c r="G24" i="77"/>
  <c r="E24" i="77"/>
  <c r="K24" i="77" s="1"/>
  <c r="E18" i="77"/>
  <c r="E23" i="77" s="1"/>
  <c r="K15" i="77"/>
  <c r="I15" i="77"/>
  <c r="G15" i="77"/>
  <c r="E15" i="77"/>
  <c r="K14" i="77"/>
  <c r="I14" i="77"/>
  <c r="G14" i="77"/>
  <c r="E14" i="77"/>
  <c r="K11" i="77"/>
  <c r="I11" i="77"/>
  <c r="G11" i="77"/>
  <c r="E11" i="77"/>
  <c r="K10" i="77"/>
  <c r="I10" i="77"/>
  <c r="G10" i="77"/>
  <c r="E10" i="77"/>
  <c r="K9" i="77"/>
  <c r="I9" i="77"/>
  <c r="G9" i="77"/>
  <c r="E9" i="77"/>
  <c r="K8" i="77"/>
  <c r="I8" i="77"/>
  <c r="G8" i="77"/>
  <c r="E8" i="77"/>
  <c r="K7" i="77"/>
  <c r="I7" i="77"/>
  <c r="G7" i="77"/>
  <c r="K6" i="77"/>
  <c r="I6" i="77"/>
  <c r="G6" i="77"/>
  <c r="E6" i="77"/>
  <c r="K5" i="77"/>
  <c r="I5" i="77"/>
  <c r="G5" i="77"/>
  <c r="E5" i="77"/>
  <c r="E4" i="77"/>
  <c r="G18" i="77"/>
  <c r="H2" i="77"/>
  <c r="K39" i="79"/>
  <c r="I39" i="79"/>
  <c r="G39" i="79"/>
  <c r="E39" i="79"/>
  <c r="K34" i="79"/>
  <c r="I34" i="79"/>
  <c r="G34" i="79"/>
  <c r="E34" i="79"/>
  <c r="K33" i="79"/>
  <c r="I33" i="79"/>
  <c r="G33" i="79"/>
  <c r="E33" i="79"/>
  <c r="I26" i="79"/>
  <c r="G26" i="79"/>
  <c r="E26" i="79"/>
  <c r="K26" i="79" s="1"/>
  <c r="I25" i="79"/>
  <c r="G25" i="79"/>
  <c r="E25" i="79"/>
  <c r="K25" i="79" s="1"/>
  <c r="I24" i="79"/>
  <c r="G24" i="79"/>
  <c r="E24" i="79"/>
  <c r="K24" i="79" s="1"/>
  <c r="E18" i="79"/>
  <c r="E23" i="79" s="1"/>
  <c r="K15" i="79"/>
  <c r="K14" i="79"/>
  <c r="I14" i="79"/>
  <c r="G14" i="79"/>
  <c r="E14" i="79"/>
  <c r="K11" i="79"/>
  <c r="I11" i="79"/>
  <c r="G11" i="79"/>
  <c r="E11" i="79"/>
  <c r="K10" i="79"/>
  <c r="I10" i="79"/>
  <c r="G10" i="79"/>
  <c r="E10" i="79"/>
  <c r="K9" i="79"/>
  <c r="I9" i="79"/>
  <c r="G9" i="79"/>
  <c r="E9" i="79"/>
  <c r="K8" i="79"/>
  <c r="I8" i="79"/>
  <c r="G8" i="79"/>
  <c r="E8" i="79"/>
  <c r="K7" i="79"/>
  <c r="I7" i="79"/>
  <c r="G7" i="79"/>
  <c r="K6" i="79"/>
  <c r="I6" i="79"/>
  <c r="G6" i="79"/>
  <c r="E6" i="79"/>
  <c r="K5" i="79"/>
  <c r="I5" i="79"/>
  <c r="G5" i="79"/>
  <c r="E5" i="79"/>
  <c r="E4" i="79"/>
  <c r="G18" i="79"/>
  <c r="J2" i="79"/>
  <c r="K17" i="75" l="1"/>
  <c r="E17" i="77"/>
  <c r="E30" i="77" s="1"/>
  <c r="K17" i="77"/>
  <c r="G17" i="77"/>
  <c r="G30" i="77" s="1"/>
  <c r="I17" i="75"/>
  <c r="G17" i="79"/>
  <c r="G30" i="79" s="1"/>
  <c r="I17" i="77"/>
  <c r="I17" i="79"/>
  <c r="E17" i="75"/>
  <c r="E30" i="75" s="1"/>
  <c r="G17" i="75"/>
  <c r="G30" i="75" s="1"/>
  <c r="E17" i="79"/>
  <c r="E30" i="79" s="1"/>
  <c r="F2" i="79"/>
  <c r="D2" i="79"/>
  <c r="H2" i="75"/>
  <c r="G23" i="77"/>
  <c r="G19" i="77"/>
  <c r="K17" i="79"/>
  <c r="G23" i="75"/>
  <c r="G19" i="75"/>
  <c r="G23" i="79"/>
  <c r="G19" i="79"/>
  <c r="G4" i="79"/>
  <c r="E19" i="79"/>
  <c r="D2" i="77"/>
  <c r="G4" i="77"/>
  <c r="E19" i="77"/>
  <c r="J2" i="75"/>
  <c r="H2" i="79"/>
  <c r="F2" i="77"/>
  <c r="I3" i="77"/>
  <c r="D2" i="75"/>
  <c r="G4" i="75"/>
  <c r="E19" i="75"/>
  <c r="J2" i="77"/>
  <c r="E22" i="75" l="1"/>
  <c r="E27" i="75" s="1"/>
  <c r="E28" i="75" s="1"/>
  <c r="E21" i="75"/>
  <c r="E20" i="75"/>
  <c r="I4" i="75"/>
  <c r="I18" i="75"/>
  <c r="K3" i="75"/>
  <c r="I18" i="79"/>
  <c r="K3" i="79"/>
  <c r="I4" i="79"/>
  <c r="G22" i="77"/>
  <c r="G27" i="77" s="1"/>
  <c r="G28" i="77" s="1"/>
  <c r="G21" i="77"/>
  <c r="G20" i="77"/>
  <c r="I18" i="77"/>
  <c r="K3" i="77"/>
  <c r="I4" i="77"/>
  <c r="E21" i="79"/>
  <c r="E20" i="79"/>
  <c r="E22" i="79"/>
  <c r="E27" i="79" s="1"/>
  <c r="E28" i="79" s="1"/>
  <c r="E22" i="77"/>
  <c r="E27" i="77" s="1"/>
  <c r="E28" i="77" s="1"/>
  <c r="E21" i="77"/>
  <c r="E20" i="77"/>
  <c r="G22" i="79"/>
  <c r="G27" i="79" s="1"/>
  <c r="G28" i="79" s="1"/>
  <c r="G21" i="79"/>
  <c r="G20" i="79"/>
  <c r="G22" i="75"/>
  <c r="G27" i="75" s="1"/>
  <c r="G28" i="75" s="1"/>
  <c r="G21" i="75"/>
  <c r="G20" i="75"/>
  <c r="K4" i="77" l="1"/>
  <c r="K18" i="77"/>
  <c r="K18" i="79"/>
  <c r="K4" i="79"/>
  <c r="K4" i="75"/>
  <c r="K18" i="75"/>
  <c r="I23" i="77"/>
  <c r="I19" i="77"/>
  <c r="I30" i="77"/>
  <c r="I23" i="79"/>
  <c r="I19" i="79"/>
  <c r="I30" i="79"/>
  <c r="I23" i="75"/>
  <c r="I19" i="75"/>
  <c r="I30" i="75"/>
  <c r="I21" i="75" l="1"/>
  <c r="I22" i="75"/>
  <c r="I27" i="75" s="1"/>
  <c r="I28" i="75" s="1"/>
  <c r="I20" i="75"/>
  <c r="K23" i="79"/>
  <c r="K19" i="79"/>
  <c r="K30" i="79"/>
  <c r="K19" i="77"/>
  <c r="K23" i="77"/>
  <c r="K30" i="77"/>
  <c r="I22" i="79"/>
  <c r="I27" i="79" s="1"/>
  <c r="I28" i="79" s="1"/>
  <c r="I21" i="79"/>
  <c r="I20" i="79"/>
  <c r="K23" i="75"/>
  <c r="K19" i="75"/>
  <c r="K30" i="75"/>
  <c r="I22" i="77"/>
  <c r="I27" i="77" s="1"/>
  <c r="I28" i="77" s="1"/>
  <c r="I21" i="77"/>
  <c r="I20" i="77"/>
  <c r="K22" i="79" l="1"/>
  <c r="K27" i="79" s="1"/>
  <c r="K28" i="79" s="1"/>
  <c r="K21" i="79"/>
  <c r="K20" i="79"/>
  <c r="K22" i="75"/>
  <c r="K27" i="75" s="1"/>
  <c r="K28" i="75" s="1"/>
  <c r="K21" i="75"/>
  <c r="K20" i="75"/>
  <c r="K21" i="77"/>
  <c r="K20" i="77"/>
  <c r="K22" i="77"/>
  <c r="K27" i="77" s="1"/>
  <c r="K28" i="77" s="1"/>
  <c r="K39" i="76" l="1"/>
  <c r="G39" i="76" l="1"/>
  <c r="E39" i="76"/>
  <c r="I39" i="76" l="1"/>
</calcChain>
</file>

<file path=xl/sharedStrings.xml><?xml version="1.0" encoding="utf-8"?>
<sst xmlns="http://schemas.openxmlformats.org/spreadsheetml/2006/main" count="1460" uniqueCount="126">
  <si>
    <t>Standard</t>
  </si>
  <si>
    <t>Deluxe</t>
  </si>
  <si>
    <t>Premium</t>
  </si>
  <si>
    <t>TOTAL</t>
  </si>
  <si>
    <t>inches</t>
  </si>
  <si>
    <t>cm</t>
  </si>
  <si>
    <t>H</t>
  </si>
  <si>
    <t>W</t>
  </si>
  <si>
    <t>ea.</t>
  </si>
  <si>
    <t>White</t>
  </si>
  <si>
    <t>Cushion Pompon stems</t>
  </si>
  <si>
    <t>Red</t>
  </si>
  <si>
    <t>Mini Carnation stems</t>
  </si>
  <si>
    <t>50 cm Roses</t>
  </si>
  <si>
    <t>Standard Carnations</t>
  </si>
  <si>
    <t>Alstroemeria stems</t>
  </si>
  <si>
    <t>Spray Rose stems</t>
  </si>
  <si>
    <t>Gerbera Daisies</t>
  </si>
  <si>
    <t>Hypericum Berry stems</t>
  </si>
  <si>
    <t>Asiatic Lily stems</t>
  </si>
  <si>
    <t>Mini Calla Lilies</t>
  </si>
  <si>
    <t>Israeli Ruscus stems</t>
  </si>
  <si>
    <t>Seeded Eucalyptus stems</t>
  </si>
  <si>
    <t>Button Pompon stems</t>
  </si>
  <si>
    <t>Daisy Pompon stems</t>
  </si>
  <si>
    <t>Hydrangea blooms</t>
  </si>
  <si>
    <t>Green</t>
  </si>
  <si>
    <t>Mini Hydrangea blooms</t>
  </si>
  <si>
    <t>Pink</t>
  </si>
  <si>
    <t>Iris stems</t>
  </si>
  <si>
    <t>Monte Casino stems</t>
  </si>
  <si>
    <t>Snapdragon stems</t>
  </si>
  <si>
    <t>Solidago stems</t>
  </si>
  <si>
    <t>Statice stems</t>
  </si>
  <si>
    <t>Stock stems</t>
  </si>
  <si>
    <t>Blue</t>
  </si>
  <si>
    <t>Trick Dianthus stems</t>
  </si>
  <si>
    <t>Green Pittosporum stems</t>
  </si>
  <si>
    <t>Italian Variegated Pittosporum stems</t>
  </si>
  <si>
    <t>Variegated Pittosporum stems</t>
  </si>
  <si>
    <t>retail (w/o delivery)</t>
  </si>
  <si>
    <t>FTD.com Retail</t>
  </si>
  <si>
    <t>FTO</t>
  </si>
  <si>
    <t>Baby Blue Eucalyptus stems</t>
  </si>
  <si>
    <t>Yellow</t>
  </si>
  <si>
    <t>Peach</t>
  </si>
  <si>
    <t>Double Lisianthus stems</t>
  </si>
  <si>
    <t>LA Hybrid Lily stems</t>
  </si>
  <si>
    <t>Matsumoto Aster stems</t>
  </si>
  <si>
    <t>Spider Mums</t>
  </si>
  <si>
    <t>UCP Fee</t>
  </si>
  <si>
    <t>TOTAL  (bottom line that florist makes)</t>
  </si>
  <si>
    <t>Net Margin    (TOTAL abv/RETAIL)</t>
  </si>
  <si>
    <t>Waxflower stems</t>
  </si>
  <si>
    <t>Orange</t>
  </si>
  <si>
    <t>Lavender</t>
  </si>
  <si>
    <t>Other Fees</t>
  </si>
  <si>
    <t>Actual COGS Percentage of Retail w/o delivery</t>
  </si>
  <si>
    <t>Exquisite</t>
  </si>
  <si>
    <t>Salal tips</t>
  </si>
  <si>
    <r>
      <t xml:space="preserve">retail     </t>
    </r>
    <r>
      <rPr>
        <i/>
        <sz val="10"/>
        <rFont val="Calibri"/>
        <family val="2"/>
        <scheme val="minor"/>
      </rPr>
      <t>(w/o delivery)</t>
    </r>
  </si>
  <si>
    <r>
      <t xml:space="preserve">COGS    </t>
    </r>
    <r>
      <rPr>
        <i/>
        <sz val="10"/>
        <rFont val="Calibri"/>
        <family val="2"/>
        <scheme val="minor"/>
      </rPr>
      <t xml:space="preserve"> (EV * .50)</t>
    </r>
  </si>
  <si>
    <r>
      <t xml:space="preserve">Gross Margin     </t>
    </r>
    <r>
      <rPr>
        <i/>
        <sz val="10"/>
        <rFont val="Calibri"/>
        <family val="2"/>
        <scheme val="minor"/>
      </rPr>
      <t>(EV * .50)</t>
    </r>
  </si>
  <si>
    <r>
      <t xml:space="preserve">ACTUAL GROSS MARGIN    </t>
    </r>
    <r>
      <rPr>
        <i/>
        <sz val="10"/>
        <rFont val="Calibri"/>
        <family val="2"/>
        <scheme val="minor"/>
      </rPr>
      <t>(EV-TOTAL)</t>
    </r>
  </si>
  <si>
    <r>
      <t xml:space="preserve">Labor Cost    </t>
    </r>
    <r>
      <rPr>
        <i/>
        <sz val="10"/>
        <rFont val="Calibri"/>
        <family val="2"/>
        <scheme val="minor"/>
      </rPr>
      <t>(retail x -10%)</t>
    </r>
  </si>
  <si>
    <t>Disbud Stem</t>
  </si>
  <si>
    <t>Limonium Blue stream</t>
  </si>
  <si>
    <t>Limonium Misty Blue</t>
  </si>
  <si>
    <t>Queen Anne's Lace</t>
  </si>
  <si>
    <t>Ranunculus</t>
  </si>
  <si>
    <t>Sweet William</t>
  </si>
  <si>
    <t>Gunni Eucalyptus stems</t>
  </si>
  <si>
    <t>Silver dollar Eucalyptus stems</t>
  </si>
  <si>
    <r>
      <t xml:space="preserve">executing value         </t>
    </r>
    <r>
      <rPr>
        <i/>
        <sz val="10"/>
        <rFont val="Calibri"/>
        <family val="2"/>
        <scheme val="minor"/>
      </rPr>
      <t>(retail * .71)</t>
    </r>
  </si>
  <si>
    <t>NEW 2023</t>
  </si>
  <si>
    <t>Star of Bethlehem stems</t>
  </si>
  <si>
    <t>Dusty Miller Stems</t>
  </si>
  <si>
    <t>CDAY 2023</t>
  </si>
  <si>
    <t>Eryngium thistle stems</t>
  </si>
  <si>
    <t>EDAY 2023 PRICING</t>
  </si>
  <si>
    <t>Delphinium stems, Belladonna</t>
  </si>
  <si>
    <t>Delphinium stems, hybrid</t>
  </si>
  <si>
    <t>Leatherleaf stems</t>
  </si>
  <si>
    <t>Generic Clear Glass Vase</t>
  </si>
  <si>
    <t>Sweet Devotion</t>
  </si>
  <si>
    <t>Be Bold on Your Birthday</t>
  </si>
  <si>
    <t>Best Wishes Bouquet</t>
  </si>
  <si>
    <t>European Garden Bouquet</t>
  </si>
  <si>
    <t>Wine Country Blossoms</t>
  </si>
  <si>
    <t>Pretty Please</t>
  </si>
  <si>
    <t>Daisy &amp; Rose Delight</t>
  </si>
  <si>
    <t>Lush Lavender Bouquet</t>
  </si>
  <si>
    <t>Bursting with Joy Bouquet</t>
  </si>
  <si>
    <t>Sunflower Surprise</t>
  </si>
  <si>
    <t>European Floral Garden</t>
  </si>
  <si>
    <t>Cherry Blossom Bouquet</t>
  </si>
  <si>
    <t>Thinking of You</t>
  </si>
  <si>
    <t>Purple</t>
  </si>
  <si>
    <t>R-DBL Satin #9</t>
  </si>
  <si>
    <t>Vase</t>
  </si>
  <si>
    <t>Sunflowers</t>
  </si>
  <si>
    <t>Raffia</t>
  </si>
  <si>
    <t xml:space="preserve">Green </t>
  </si>
  <si>
    <t>Echevaria Succulent</t>
  </si>
  <si>
    <t>Crystal Square 4x4</t>
  </si>
  <si>
    <t>Hot Pink</t>
  </si>
  <si>
    <t>Bupleurum Stems</t>
  </si>
  <si>
    <t>Ivory</t>
  </si>
  <si>
    <t>Birthday Pick</t>
  </si>
  <si>
    <t>Standard &amp; deluxe have peach mini carns on the bottom under hot pink carns</t>
  </si>
  <si>
    <t xml:space="preserve">Leatherleaf in the recipe, salal tips in the image </t>
  </si>
  <si>
    <t xml:space="preserve">$15.00 jumps between sizes, profitable </t>
  </si>
  <si>
    <t>Fern</t>
  </si>
  <si>
    <t>Alstroemeria is not on the list of flowers but is in the images</t>
  </si>
  <si>
    <t>Purplr</t>
  </si>
  <si>
    <t>Huckleberry</t>
  </si>
  <si>
    <t>Looks like the same image for all 3 sizes</t>
  </si>
  <si>
    <t>E+J1:K30xquisite</t>
  </si>
  <si>
    <t>Curly willow</t>
  </si>
  <si>
    <t>Button poms, trick dianthus, curly willow missing from the list</t>
  </si>
  <si>
    <t>Tulip</t>
  </si>
  <si>
    <t>Ballon ribbon</t>
  </si>
  <si>
    <t>Huckleberry?</t>
  </si>
  <si>
    <t>Leatherleaf</t>
  </si>
  <si>
    <t xml:space="preserve">Lily looks like might be oriental lily </t>
  </si>
  <si>
    <t>Looks like the same image for all 3 sizes not sure what size is in the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</si>
</sst>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24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name val="Arial Narrow"/>
      <family val="2"/>
    </font>
    <font>
      <sz val="10"/>
      <color rgb="FF7030A0"/>
      <name val="Arial Narrow"/>
      <family val="2"/>
    </font>
    <font>
      <sz val="10"/>
      <color rgb="FFC00000"/>
      <name val="Arial Narrow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2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rgb="FF7030A0"/>
      <name val="Calibri"/>
      <family val="2"/>
      <scheme val="minor"/>
    </font>
    <font>
      <i/>
      <sz val="10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rgb="FFC00000"/>
      <name val="Calibri"/>
      <family val="2"/>
      <scheme val="minor"/>
    </font>
    <font>
      <sz val="10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6">
    <xf numFmtId="0" fontId="0" fillId="0" borderId="0">
      <alignment vertical="top"/>
    </xf>
    <xf numFmtId="0" fontId="6" fillId="0" borderId="0">
      <alignment vertical="top"/>
    </xf>
    <xf numFmtId="0" fontId="6" fillId="0" borderId="0">
      <alignment vertical="top"/>
    </xf>
    <xf numFmtId="0" fontId="6" fillId="0" borderId="0">
      <alignment wrapText="1"/>
    </xf>
    <xf numFmtId="9" fontId="5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6" fillId="0" borderId="0">
      <alignment vertical="top"/>
    </xf>
    <xf numFmtId="0" fontId="6" fillId="0" borderId="0"/>
    <xf numFmtId="0" fontId="5" fillId="0" borderId="0">
      <alignment vertical="top"/>
    </xf>
    <xf numFmtId="9" fontId="3" fillId="0" borderId="0" applyFont="0" applyFill="0" applyBorder="0" applyAlignment="0" applyProtection="0"/>
    <xf numFmtId="0" fontId="5" fillId="0" borderId="0">
      <alignment vertical="top"/>
    </xf>
    <xf numFmtId="0" fontId="5" fillId="0" borderId="0"/>
    <xf numFmtId="0" fontId="5" fillId="0" borderId="0">
      <alignment vertical="top"/>
    </xf>
    <xf numFmtId="44" fontId="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1">
    <xf numFmtId="0" fontId="0" fillId="0" borderId="0" xfId="0" applyAlignment="1"/>
    <xf numFmtId="0" fontId="7" fillId="0" borderId="0" xfId="0" applyFont="1">
      <alignment vertical="top"/>
    </xf>
    <xf numFmtId="0" fontId="7" fillId="0" borderId="0" xfId="8" applyFont="1" applyAlignment="1"/>
    <xf numFmtId="0" fontId="7" fillId="0" borderId="0" xfId="8" applyFont="1">
      <alignment vertical="top"/>
    </xf>
    <xf numFmtId="0" fontId="9" fillId="0" borderId="0" xfId="8" applyFont="1" applyAlignment="1"/>
    <xf numFmtId="10" fontId="8" fillId="0" borderId="0" xfId="8" applyNumberFormat="1" applyFont="1" applyAlignment="1">
      <alignment horizontal="center" vertical="center"/>
    </xf>
    <xf numFmtId="0" fontId="12" fillId="0" borderId="0" xfId="12" applyFont="1" applyAlignment="1">
      <alignment horizontal="center"/>
    </xf>
    <xf numFmtId="0" fontId="11" fillId="0" borderId="0" xfId="8" applyFont="1" applyAlignment="1"/>
    <xf numFmtId="0" fontId="11" fillId="0" borderId="0" xfId="0" applyFont="1" applyAlignment="1">
      <alignment horizontal="center" vertical="center"/>
    </xf>
    <xf numFmtId="0" fontId="11" fillId="0" borderId="0" xfId="0" applyFont="1" applyAlignment="1"/>
    <xf numFmtId="0" fontId="11" fillId="0" borderId="0" xfId="8" applyFont="1" applyAlignment="1">
      <alignment horizontal="center" vertical="top"/>
    </xf>
    <xf numFmtId="0" fontId="13" fillId="0" borderId="0" xfId="8" applyFont="1" applyAlignment="1">
      <alignment horizontal="center"/>
    </xf>
    <xf numFmtId="0" fontId="13" fillId="0" borderId="0" xfId="8" applyFont="1">
      <alignment vertical="top"/>
    </xf>
    <xf numFmtId="0" fontId="11" fillId="0" borderId="0" xfId="8" applyFont="1">
      <alignment vertical="top"/>
    </xf>
    <xf numFmtId="1" fontId="11" fillId="0" borderId="0" xfId="8" applyNumberFormat="1" applyFont="1" applyAlignment="1">
      <alignment horizontal="center" vertical="center"/>
    </xf>
    <xf numFmtId="165" fontId="11" fillId="2" borderId="0" xfId="8" applyNumberFormat="1" applyFont="1" applyFill="1">
      <alignment vertical="top"/>
    </xf>
    <xf numFmtId="165" fontId="11" fillId="2" borderId="0" xfId="0" applyNumberFormat="1" applyFont="1" applyFill="1">
      <alignment vertical="top"/>
    </xf>
    <xf numFmtId="164" fontId="14" fillId="0" borderId="0" xfId="8" applyNumberFormat="1" applyFont="1" applyAlignment="1"/>
    <xf numFmtId="165" fontId="15" fillId="6" borderId="0" xfId="8" applyNumberFormat="1" applyFont="1" applyFill="1" applyAlignment="1"/>
    <xf numFmtId="165" fontId="11" fillId="0" borderId="0" xfId="8" applyNumberFormat="1" applyFont="1" applyAlignment="1">
      <alignment horizontal="center" vertical="center"/>
    </xf>
    <xf numFmtId="0" fontId="10" fillId="0" borderId="9" xfId="8" applyFont="1" applyBorder="1" applyAlignment="1">
      <alignment horizontal="center" vertical="center"/>
    </xf>
    <xf numFmtId="0" fontId="10" fillId="0" borderId="4" xfId="0" applyFont="1" applyBorder="1" applyAlignment="1"/>
    <xf numFmtId="164" fontId="11" fillId="0" borderId="4" xfId="0" applyNumberFormat="1" applyFont="1" applyBorder="1">
      <alignment vertical="top"/>
    </xf>
    <xf numFmtId="1" fontId="10" fillId="0" borderId="4" xfId="8" applyNumberFormat="1" applyFont="1" applyBorder="1" applyAlignment="1">
      <alignment horizontal="center"/>
    </xf>
    <xf numFmtId="164" fontId="11" fillId="0" borderId="4" xfId="8" applyNumberFormat="1" applyFont="1" applyBorder="1">
      <alignment vertical="top"/>
    </xf>
    <xf numFmtId="0" fontId="10" fillId="0" borderId="11" xfId="8" applyFont="1" applyBorder="1" applyAlignment="1">
      <alignment horizontal="center" vertical="center"/>
    </xf>
    <xf numFmtId="0" fontId="10" fillId="0" borderId="0" xfId="8" applyFont="1" applyAlignment="1"/>
    <xf numFmtId="164" fontId="10" fillId="0" borderId="0" xfId="8" applyNumberFormat="1" applyFont="1" applyAlignment="1"/>
    <xf numFmtId="1" fontId="11" fillId="0" borderId="0" xfId="8" applyNumberFormat="1" applyFont="1" applyAlignment="1">
      <alignment horizontal="center"/>
    </xf>
    <xf numFmtId="164" fontId="11" fillId="0" borderId="0" xfId="8" applyNumberFormat="1" applyFont="1">
      <alignment vertical="top"/>
    </xf>
    <xf numFmtId="1" fontId="10" fillId="0" borderId="0" xfId="8" applyNumberFormat="1" applyFont="1" applyAlignment="1">
      <alignment horizontal="center"/>
    </xf>
    <xf numFmtId="0" fontId="10" fillId="0" borderId="0" xfId="0" applyFont="1" applyAlignment="1"/>
    <xf numFmtId="164" fontId="11" fillId="0" borderId="0" xfId="0" applyNumberFormat="1" applyFont="1">
      <alignment vertical="top"/>
    </xf>
    <xf numFmtId="1" fontId="11" fillId="0" borderId="0" xfId="0" applyNumberFormat="1" applyFont="1" applyAlignment="1">
      <alignment horizontal="center"/>
    </xf>
    <xf numFmtId="0" fontId="10" fillId="0" borderId="11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164" fontId="11" fillId="0" borderId="0" xfId="0" applyNumberFormat="1" applyFont="1" applyAlignment="1"/>
    <xf numFmtId="0" fontId="11" fillId="0" borderId="11" xfId="8" applyFont="1" applyBorder="1" applyAlignment="1">
      <alignment horizontal="center" vertical="center"/>
    </xf>
    <xf numFmtId="164" fontId="11" fillId="0" borderId="0" xfId="8" applyNumberFormat="1" applyFont="1" applyAlignment="1"/>
    <xf numFmtId="1" fontId="10" fillId="0" borderId="0" xfId="8" applyNumberFormat="1" applyFont="1" applyAlignment="1">
      <alignment horizontal="center" vertical="center"/>
    </xf>
    <xf numFmtId="0" fontId="11" fillId="0" borderId="11" xfId="8" applyFont="1" applyBorder="1" applyAlignment="1">
      <alignment horizontal="center" vertical="top"/>
    </xf>
    <xf numFmtId="12" fontId="11" fillId="0" borderId="0" xfId="8" applyNumberFormat="1" applyFont="1" applyAlignment="1">
      <alignment horizontal="center" vertical="center"/>
    </xf>
    <xf numFmtId="0" fontId="16" fillId="0" borderId="0" xfId="8" applyFont="1" applyAlignment="1"/>
    <xf numFmtId="164" fontId="16" fillId="0" borderId="0" xfId="8" applyNumberFormat="1" applyFont="1" applyAlignment="1"/>
    <xf numFmtId="164" fontId="16" fillId="4" borderId="0" xfId="8" applyNumberFormat="1" applyFont="1" applyFill="1" applyAlignment="1"/>
    <xf numFmtId="10" fontId="16" fillId="0" borderId="0" xfId="8" applyNumberFormat="1" applyFont="1" applyAlignment="1">
      <alignment horizontal="center" vertical="center"/>
    </xf>
    <xf numFmtId="0" fontId="17" fillId="0" borderId="0" xfId="8" applyFont="1" applyAlignment="1"/>
    <xf numFmtId="2" fontId="17" fillId="0" borderId="0" xfId="8" applyNumberFormat="1" applyFont="1" applyAlignment="1"/>
    <xf numFmtId="164" fontId="11" fillId="4" borderId="0" xfId="8" applyNumberFormat="1" applyFont="1" applyFill="1" applyAlignment="1"/>
    <xf numFmtId="0" fontId="11" fillId="8" borderId="0" xfId="8" applyFont="1" applyFill="1" applyAlignment="1"/>
    <xf numFmtId="2" fontId="17" fillId="8" borderId="0" xfId="8" applyNumberFormat="1" applyFont="1" applyFill="1" applyAlignment="1"/>
    <xf numFmtId="9" fontId="17" fillId="8" borderId="0" xfId="8" applyNumberFormat="1" applyFont="1" applyFill="1" applyAlignment="1"/>
    <xf numFmtId="0" fontId="17" fillId="8" borderId="0" xfId="8" applyFont="1" applyFill="1" applyAlignment="1"/>
    <xf numFmtId="0" fontId="11" fillId="8" borderId="0" xfId="0" applyFont="1" applyFill="1" applyAlignment="1"/>
    <xf numFmtId="2" fontId="17" fillId="8" borderId="0" xfId="0" applyNumberFormat="1" applyFont="1" applyFill="1" applyAlignment="1"/>
    <xf numFmtId="1" fontId="11" fillId="0" borderId="0" xfId="0" applyNumberFormat="1" applyFont="1" applyAlignment="1">
      <alignment horizontal="center" vertical="center"/>
    </xf>
    <xf numFmtId="0" fontId="11" fillId="4" borderId="0" xfId="0" applyFont="1" applyFill="1" applyAlignment="1">
      <alignment horizontal="left"/>
    </xf>
    <xf numFmtId="0" fontId="11" fillId="4" borderId="0" xfId="0" applyFont="1" applyFill="1" applyAlignment="1">
      <alignment horizontal="right"/>
    </xf>
    <xf numFmtId="0" fontId="17" fillId="0" borderId="0" xfId="0" applyFont="1" applyAlignment="1">
      <alignment horizontal="right"/>
    </xf>
    <xf numFmtId="10" fontId="11" fillId="5" borderId="0" xfId="0" applyNumberFormat="1" applyFont="1" applyFill="1" applyAlignment="1">
      <alignment horizontal="center" vertical="center"/>
    </xf>
    <xf numFmtId="0" fontId="11" fillId="7" borderId="14" xfId="0" applyFont="1" applyFill="1" applyBorder="1" applyAlignment="1"/>
    <xf numFmtId="0" fontId="11" fillId="0" borderId="15" xfId="0" applyFont="1" applyBorder="1" applyAlignment="1"/>
    <xf numFmtId="1" fontId="11" fillId="0" borderId="15" xfId="0" applyNumberFormat="1" applyFont="1" applyBorder="1" applyAlignment="1">
      <alignment horizontal="center" vertical="center"/>
    </xf>
    <xf numFmtId="10" fontId="16" fillId="7" borderId="15" xfId="0" applyNumberFormat="1" applyFont="1" applyFill="1" applyBorder="1" applyAlignment="1">
      <alignment horizontal="right" vertical="center"/>
    </xf>
    <xf numFmtId="10" fontId="16" fillId="7" borderId="16" xfId="0" applyNumberFormat="1" applyFont="1" applyFill="1" applyBorder="1" applyAlignment="1">
      <alignment horizontal="right" vertical="center"/>
    </xf>
    <xf numFmtId="0" fontId="17" fillId="0" borderId="0" xfId="8" applyFont="1" applyAlignment="1">
      <alignment horizontal="right"/>
    </xf>
    <xf numFmtId="10" fontId="11" fillId="0" borderId="0" xfId="8" applyNumberFormat="1" applyFont="1" applyAlignment="1">
      <alignment horizontal="center" vertical="center"/>
    </xf>
    <xf numFmtId="0" fontId="11" fillId="0" borderId="0" xfId="8" applyFont="1" applyAlignment="1">
      <alignment horizontal="center"/>
    </xf>
    <xf numFmtId="164" fontId="11" fillId="0" borderId="0" xfId="8" applyNumberFormat="1" applyFont="1" applyAlignment="1">
      <alignment horizontal="center"/>
    </xf>
    <xf numFmtId="0" fontId="11" fillId="0" borderId="0" xfId="8" applyFont="1" applyAlignment="1">
      <alignment horizontal="right"/>
    </xf>
    <xf numFmtId="0" fontId="11" fillId="0" borderId="1" xfId="8" applyFont="1" applyBorder="1" applyAlignment="1">
      <alignment horizontal="center"/>
    </xf>
    <xf numFmtId="1" fontId="18" fillId="3" borderId="1" xfId="0" applyNumberFormat="1" applyFont="1" applyFill="1" applyBorder="1" applyAlignment="1">
      <alignment horizontal="center"/>
    </xf>
    <xf numFmtId="0" fontId="11" fillId="0" borderId="0" xfId="0" applyFont="1" applyAlignment="1">
      <alignment horizontal="right"/>
    </xf>
    <xf numFmtId="0" fontId="19" fillId="0" borderId="0" xfId="0" applyFont="1" applyAlignment="1"/>
    <xf numFmtId="0" fontId="11" fillId="0" borderId="11" xfId="8" applyFont="1" applyBorder="1">
      <alignment vertical="top"/>
    </xf>
    <xf numFmtId="0" fontId="19" fillId="0" borderId="0" xfId="8" applyFont="1" applyAlignment="1"/>
    <xf numFmtId="0" fontId="11" fillId="0" borderId="0" xfId="0" applyFont="1">
      <alignment vertical="top"/>
    </xf>
    <xf numFmtId="9" fontId="11" fillId="0" borderId="0" xfId="4" applyFont="1" applyAlignment="1"/>
    <xf numFmtId="0" fontId="11" fillId="0" borderId="0" xfId="0" applyFont="1" applyAlignment="1">
      <alignment horizontal="center"/>
    </xf>
    <xf numFmtId="0" fontId="11" fillId="10" borderId="6" xfId="11" applyFont="1" applyFill="1" applyBorder="1" applyAlignment="1">
      <alignment horizontal="center"/>
    </xf>
    <xf numFmtId="0" fontId="10" fillId="10" borderId="7" xfId="0" applyFont="1" applyFill="1" applyBorder="1" applyAlignment="1"/>
    <xf numFmtId="164" fontId="11" fillId="10" borderId="7" xfId="8" applyNumberFormat="1" applyFont="1" applyFill="1" applyBorder="1" applyAlignment="1"/>
    <xf numFmtId="1" fontId="11" fillId="10" borderId="7" xfId="8" applyNumberFormat="1" applyFont="1" applyFill="1" applyBorder="1" applyAlignment="1">
      <alignment horizontal="center" vertical="center"/>
    </xf>
    <xf numFmtId="164" fontId="11" fillId="10" borderId="7" xfId="8" applyNumberFormat="1" applyFont="1" applyFill="1" applyBorder="1">
      <alignment vertical="top"/>
    </xf>
    <xf numFmtId="0" fontId="11" fillId="10" borderId="0" xfId="8" applyFont="1" applyFill="1" applyAlignment="1">
      <alignment horizontal="center" vertical="center"/>
    </xf>
    <xf numFmtId="164" fontId="11" fillId="10" borderId="0" xfId="8" applyNumberFormat="1" applyFont="1" applyFill="1">
      <alignment vertical="top"/>
    </xf>
    <xf numFmtId="1" fontId="11" fillId="10" borderId="0" xfId="8" applyNumberFormat="1" applyFont="1" applyFill="1" applyAlignment="1">
      <alignment horizontal="center"/>
    </xf>
    <xf numFmtId="0" fontId="11" fillId="10" borderId="6" xfId="11" applyFont="1" applyFill="1" applyBorder="1" applyAlignment="1">
      <alignment horizontal="center" vertical="center"/>
    </xf>
    <xf numFmtId="0" fontId="11" fillId="10" borderId="7" xfId="0" applyFont="1" applyFill="1" applyBorder="1" applyAlignment="1">
      <alignment vertical="center"/>
    </xf>
    <xf numFmtId="0" fontId="12" fillId="0" borderId="0" xfId="8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11" fillId="4" borderId="0" xfId="8" applyNumberFormat="1" applyFont="1" applyFill="1">
      <alignment vertical="top"/>
    </xf>
    <xf numFmtId="0" fontId="10" fillId="0" borderId="0" xfId="8" applyFont="1" applyAlignment="1">
      <alignment horizontal="center" vertical="center"/>
    </xf>
    <xf numFmtId="0" fontId="10" fillId="0" borderId="0" xfId="8" applyFont="1">
      <alignment vertical="top"/>
    </xf>
    <xf numFmtId="0" fontId="10" fillId="0" borderId="12" xfId="8" applyFont="1" applyBorder="1" applyAlignment="1">
      <alignment horizontal="center" vertical="center"/>
    </xf>
    <xf numFmtId="0" fontId="10" fillId="0" borderId="13" xfId="8" applyFont="1" applyBorder="1" applyAlignment="1">
      <alignment horizontal="center" vertical="center"/>
    </xf>
    <xf numFmtId="0" fontId="10" fillId="0" borderId="3" xfId="8" applyFont="1" applyBorder="1" applyAlignment="1"/>
    <xf numFmtId="0" fontId="11" fillId="0" borderId="0" xfId="8" applyFont="1" applyAlignment="1">
      <alignment horizontal="center" vertical="center"/>
    </xf>
    <xf numFmtId="0" fontId="11" fillId="5" borderId="0" xfId="8" applyFont="1" applyFill="1" applyAlignment="1">
      <alignment horizontal="center" vertical="center"/>
    </xf>
    <xf numFmtId="0" fontId="11" fillId="5" borderId="0" xfId="8" applyFont="1" applyFill="1" applyAlignment="1"/>
    <xf numFmtId="0" fontId="11" fillId="5" borderId="0" xfId="8" applyFont="1" applyFill="1" applyAlignment="1">
      <alignment horizontal="center"/>
    </xf>
    <xf numFmtId="0" fontId="11" fillId="5" borderId="0" xfId="8" applyFont="1" applyFill="1">
      <alignment vertical="top"/>
    </xf>
    <xf numFmtId="0" fontId="10" fillId="0" borderId="17" xfId="8" applyFont="1" applyBorder="1" applyAlignment="1">
      <alignment horizontal="center" vertical="center"/>
    </xf>
    <xf numFmtId="0" fontId="10" fillId="0" borderId="2" xfId="8" applyFont="1" applyBorder="1" applyAlignment="1"/>
    <xf numFmtId="164" fontId="11" fillId="5" borderId="0" xfId="8" applyNumberFormat="1" applyFont="1" applyFill="1">
      <alignment vertical="top"/>
    </xf>
    <xf numFmtId="1" fontId="10" fillId="5" borderId="0" xfId="8" applyNumberFormat="1" applyFont="1" applyFill="1" applyAlignment="1">
      <alignment horizontal="center"/>
    </xf>
    <xf numFmtId="1" fontId="11" fillId="5" borderId="0" xfId="8" applyNumberFormat="1" applyFont="1" applyFill="1" applyAlignment="1">
      <alignment horizontal="center"/>
    </xf>
    <xf numFmtId="0" fontId="10" fillId="5" borderId="11" xfId="8" applyFont="1" applyFill="1" applyBorder="1" applyAlignment="1">
      <alignment horizontal="center" vertical="center"/>
    </xf>
    <xf numFmtId="9" fontId="11" fillId="0" borderId="0" xfId="4" applyFont="1" applyFill="1" applyAlignment="1"/>
    <xf numFmtId="0" fontId="11" fillId="10" borderId="0" xfId="0" applyFont="1" applyFill="1" applyAlignment="1">
      <alignment vertical="center"/>
    </xf>
    <xf numFmtId="164" fontId="11" fillId="10" borderId="0" xfId="0" applyNumberFormat="1" applyFont="1" applyFill="1" applyAlignment="1">
      <alignment vertical="center"/>
    </xf>
    <xf numFmtId="0" fontId="11" fillId="11" borderId="0" xfId="8" applyFont="1" applyFill="1" applyAlignment="1"/>
    <xf numFmtId="0" fontId="11" fillId="11" borderId="0" xfId="8" applyFont="1" applyFill="1">
      <alignment vertical="top"/>
    </xf>
    <xf numFmtId="0" fontId="11" fillId="11" borderId="0" xfId="0" applyFont="1" applyFill="1">
      <alignment vertical="top"/>
    </xf>
    <xf numFmtId="165" fontId="11" fillId="11" borderId="0" xfId="0" applyNumberFormat="1" applyFont="1" applyFill="1">
      <alignment vertical="top"/>
    </xf>
    <xf numFmtId="165" fontId="11" fillId="11" borderId="0" xfId="8" applyNumberFormat="1" applyFont="1" applyFill="1" applyAlignment="1">
      <alignment horizontal="center" vertical="center"/>
    </xf>
    <xf numFmtId="1" fontId="10" fillId="11" borderId="4" xfId="8" applyNumberFormat="1" applyFont="1" applyFill="1" applyBorder="1" applyAlignment="1">
      <alignment horizontal="center"/>
    </xf>
    <xf numFmtId="164" fontId="11" fillId="11" borderId="5" xfId="8" applyNumberFormat="1" applyFont="1" applyFill="1" applyBorder="1">
      <alignment vertical="top"/>
    </xf>
    <xf numFmtId="1" fontId="11" fillId="11" borderId="0" xfId="8" applyNumberFormat="1" applyFont="1" applyFill="1" applyAlignment="1">
      <alignment horizontal="center"/>
    </xf>
    <xf numFmtId="164" fontId="11" fillId="11" borderId="10" xfId="8" applyNumberFormat="1" applyFont="1" applyFill="1" applyBorder="1">
      <alignment vertical="top"/>
    </xf>
    <xf numFmtId="1" fontId="11" fillId="11" borderId="7" xfId="8" applyNumberFormat="1" applyFont="1" applyFill="1" applyBorder="1" applyAlignment="1">
      <alignment horizontal="center"/>
    </xf>
    <xf numFmtId="164" fontId="11" fillId="11" borderId="8" xfId="8" applyNumberFormat="1" applyFont="1" applyFill="1" applyBorder="1">
      <alignment vertical="top"/>
    </xf>
    <xf numFmtId="1" fontId="11" fillId="11" borderId="0" xfId="8" applyNumberFormat="1" applyFont="1" applyFill="1" applyAlignment="1">
      <alignment horizontal="center" vertical="center"/>
    </xf>
    <xf numFmtId="164" fontId="11" fillId="11" borderId="0" xfId="8" applyNumberFormat="1" applyFont="1" applyFill="1" applyAlignment="1"/>
    <xf numFmtId="1" fontId="11" fillId="11" borderId="0" xfId="0" applyNumberFormat="1" applyFont="1" applyFill="1" applyAlignment="1">
      <alignment horizontal="center" vertical="center"/>
    </xf>
    <xf numFmtId="164" fontId="11" fillId="11" borderId="0" xfId="0" applyNumberFormat="1" applyFont="1" applyFill="1" applyAlignment="1"/>
    <xf numFmtId="0" fontId="11" fillId="11" borderId="0" xfId="0" applyFont="1" applyFill="1" applyAlignment="1"/>
    <xf numFmtId="10" fontId="11" fillId="11" borderId="0" xfId="0" applyNumberFormat="1" applyFont="1" applyFill="1" applyAlignment="1">
      <alignment horizontal="center" vertical="center"/>
    </xf>
    <xf numFmtId="0" fontId="17" fillId="11" borderId="0" xfId="0" applyFont="1" applyFill="1" applyAlignment="1">
      <alignment horizontal="right"/>
    </xf>
    <xf numFmtId="0" fontId="11" fillId="11" borderId="15" xfId="0" applyFont="1" applyFill="1" applyBorder="1" applyAlignment="1"/>
    <xf numFmtId="0" fontId="21" fillId="11" borderId="0" xfId="0" applyFont="1" applyFill="1" applyAlignment="1">
      <alignment horizontal="center" vertical="center"/>
    </xf>
    <xf numFmtId="0" fontId="10" fillId="11" borderId="0" xfId="8" applyFont="1" applyFill="1" applyAlignment="1"/>
    <xf numFmtId="0" fontId="22" fillId="11" borderId="0" xfId="0" applyFont="1" applyFill="1" applyAlignment="1">
      <alignment horizontal="center"/>
    </xf>
    <xf numFmtId="0" fontId="10" fillId="11" borderId="0" xfId="8" applyFont="1" applyFill="1">
      <alignment vertical="top"/>
    </xf>
    <xf numFmtId="0" fontId="10" fillId="11" borderId="0" xfId="0" applyFont="1" applyFill="1">
      <alignment vertical="top"/>
    </xf>
    <xf numFmtId="165" fontId="10" fillId="11" borderId="0" xfId="0" applyNumberFormat="1" applyFont="1" applyFill="1">
      <alignment vertical="top"/>
    </xf>
    <xf numFmtId="165" fontId="10" fillId="11" borderId="0" xfId="8" applyNumberFormat="1" applyFont="1" applyFill="1" applyAlignment="1">
      <alignment horizontal="center" vertical="center"/>
    </xf>
    <xf numFmtId="165" fontId="22" fillId="11" borderId="0" xfId="8" applyNumberFormat="1" applyFont="1" applyFill="1" applyAlignment="1"/>
    <xf numFmtId="164" fontId="10" fillId="11" borderId="5" xfId="8" applyNumberFormat="1" applyFont="1" applyFill="1" applyBorder="1">
      <alignment vertical="top"/>
    </xf>
    <xf numFmtId="1" fontId="10" fillId="11" borderId="0" xfId="8" applyNumberFormat="1" applyFont="1" applyFill="1" applyAlignment="1">
      <alignment horizontal="center"/>
    </xf>
    <xf numFmtId="164" fontId="10" fillId="11" borderId="10" xfId="8" applyNumberFormat="1" applyFont="1" applyFill="1" applyBorder="1">
      <alignment vertical="top"/>
    </xf>
    <xf numFmtId="1" fontId="10" fillId="11" borderId="7" xfId="8" applyNumberFormat="1" applyFont="1" applyFill="1" applyBorder="1" applyAlignment="1">
      <alignment horizontal="center"/>
    </xf>
    <xf numFmtId="164" fontId="10" fillId="11" borderId="8" xfId="8" applyNumberFormat="1" applyFont="1" applyFill="1" applyBorder="1">
      <alignment vertical="top"/>
    </xf>
    <xf numFmtId="10" fontId="10" fillId="11" borderId="0" xfId="8" applyNumberFormat="1" applyFont="1" applyFill="1" applyAlignment="1">
      <alignment horizontal="center" vertical="center"/>
    </xf>
    <xf numFmtId="164" fontId="10" fillId="11" borderId="0" xfId="8" applyNumberFormat="1" applyFont="1" applyFill="1" applyAlignment="1"/>
    <xf numFmtId="1" fontId="10" fillId="11" borderId="0" xfId="8" applyNumberFormat="1" applyFont="1" applyFill="1" applyAlignment="1">
      <alignment horizontal="center" vertical="center"/>
    </xf>
    <xf numFmtId="1" fontId="10" fillId="11" borderId="0" xfId="0" applyNumberFormat="1" applyFont="1" applyFill="1" applyAlignment="1">
      <alignment horizontal="center" vertical="center"/>
    </xf>
    <xf numFmtId="164" fontId="10" fillId="11" borderId="0" xfId="0" applyNumberFormat="1" applyFont="1" applyFill="1" applyAlignment="1"/>
    <xf numFmtId="0" fontId="10" fillId="11" borderId="0" xfId="0" applyFont="1" applyFill="1" applyAlignment="1"/>
    <xf numFmtId="10" fontId="10" fillId="11" borderId="0" xfId="0" applyNumberFormat="1" applyFont="1" applyFill="1" applyAlignment="1">
      <alignment horizontal="center" vertical="center"/>
    </xf>
    <xf numFmtId="0" fontId="23" fillId="11" borderId="0" xfId="0" applyFont="1" applyFill="1" applyAlignment="1">
      <alignment horizontal="right"/>
    </xf>
    <xf numFmtId="0" fontId="10" fillId="11" borderId="15" xfId="0" applyFont="1" applyFill="1" applyBorder="1" applyAlignment="1"/>
    <xf numFmtId="10" fontId="10" fillId="11" borderId="16" xfId="0" applyNumberFormat="1" applyFont="1" applyFill="1" applyBorder="1" applyAlignment="1">
      <alignment horizontal="right" vertical="center"/>
    </xf>
    <xf numFmtId="0" fontId="11" fillId="5" borderId="11" xfId="0" applyFont="1" applyFill="1" applyBorder="1" applyAlignment="1">
      <alignment horizontal="center" vertical="center"/>
    </xf>
    <xf numFmtId="0" fontId="11" fillId="5" borderId="0" xfId="0" applyFont="1" applyFill="1" applyAlignment="1"/>
    <xf numFmtId="0" fontId="11" fillId="10" borderId="11" xfId="8" applyFont="1" applyFill="1" applyBorder="1">
      <alignment vertical="top"/>
    </xf>
    <xf numFmtId="164" fontId="10" fillId="4" borderId="0" xfId="8" applyNumberFormat="1" applyFont="1" applyFill="1" applyAlignment="1"/>
    <xf numFmtId="0" fontId="12" fillId="11" borderId="0" xfId="0" applyFont="1" applyFill="1" applyAlignment="1">
      <alignment horizontal="center"/>
    </xf>
    <xf numFmtId="165" fontId="12" fillId="11" borderId="0" xfId="8" applyNumberFormat="1" applyFont="1" applyFill="1" applyAlignment="1"/>
    <xf numFmtId="1" fontId="11" fillId="11" borderId="4" xfId="8" applyNumberFormat="1" applyFont="1" applyFill="1" applyBorder="1" applyAlignment="1">
      <alignment horizontal="center"/>
    </xf>
    <xf numFmtId="10" fontId="11" fillId="11" borderId="0" xfId="8" applyNumberFormat="1" applyFont="1" applyFill="1" applyAlignment="1">
      <alignment horizontal="center" vertical="center"/>
    </xf>
    <xf numFmtId="10" fontId="11" fillId="11" borderId="16" xfId="0" applyNumberFormat="1" applyFont="1" applyFill="1" applyBorder="1" applyAlignment="1">
      <alignment horizontal="right" vertical="center"/>
    </xf>
    <xf numFmtId="0" fontId="11" fillId="11" borderId="0" xfId="0" applyFont="1" applyFill="1" applyAlignment="1">
      <alignment horizontal="center" vertical="center"/>
    </xf>
    <xf numFmtId="0" fontId="11" fillId="10" borderId="0" xfId="8" applyFont="1" applyFill="1">
      <alignment vertical="top"/>
    </xf>
    <xf numFmtId="1" fontId="10" fillId="5" borderId="0" xfId="8" applyNumberFormat="1" applyFont="1" applyFill="1" applyAlignment="1">
      <alignment horizontal="center" vertical="center"/>
    </xf>
    <xf numFmtId="1" fontId="11" fillId="5" borderId="0" xfId="0" applyNumberFormat="1" applyFont="1" applyFill="1" applyAlignment="1">
      <alignment horizontal="center"/>
    </xf>
    <xf numFmtId="0" fontId="10" fillId="5" borderId="11" xfId="0" applyFont="1" applyFill="1" applyBorder="1" applyAlignment="1">
      <alignment horizontal="center" vertical="center"/>
    </xf>
    <xf numFmtId="164" fontId="11" fillId="4" borderId="0" xfId="0" applyNumberFormat="1" applyFont="1" applyFill="1" applyAlignment="1"/>
    <xf numFmtId="0" fontId="11" fillId="4" borderId="0" xfId="8" applyFont="1" applyFill="1" applyAlignment="1"/>
    <xf numFmtId="0" fontId="11" fillId="4" borderId="0" xfId="8" applyFont="1" applyFill="1">
      <alignment vertical="top"/>
    </xf>
    <xf numFmtId="0" fontId="10" fillId="11" borderId="0" xfId="8" applyFont="1" applyFill="1" applyAlignment="1">
      <alignment horizontal="center"/>
    </xf>
    <xf numFmtId="164" fontId="10" fillId="11" borderId="0" xfId="8" applyNumberFormat="1" applyFont="1" applyFill="1" applyAlignment="1">
      <alignment horizontal="center"/>
    </xf>
    <xf numFmtId="0" fontId="10" fillId="11" borderId="1" xfId="8" applyFont="1" applyFill="1" applyBorder="1" applyAlignment="1">
      <alignment horizontal="center"/>
    </xf>
    <xf numFmtId="1" fontId="10" fillId="11" borderId="1" xfId="0" applyNumberFormat="1" applyFont="1" applyFill="1" applyBorder="1" applyAlignment="1">
      <alignment horizontal="center"/>
    </xf>
    <xf numFmtId="0" fontId="10" fillId="11" borderId="0" xfId="0" applyFont="1" applyFill="1" applyAlignment="1">
      <alignment horizontal="center" vertical="center"/>
    </xf>
    <xf numFmtId="164" fontId="11" fillId="4" borderId="4" xfId="0" applyNumberFormat="1" applyFont="1" applyFill="1" applyBorder="1">
      <alignment vertical="top"/>
    </xf>
    <xf numFmtId="0" fontId="11" fillId="0" borderId="0" xfId="0" applyFont="1" applyAlignment="1">
      <alignment vertical="center"/>
    </xf>
    <xf numFmtId="164" fontId="11" fillId="0" borderId="0" xfId="0" applyNumberFormat="1" applyFont="1" applyAlignment="1">
      <alignment vertical="center"/>
    </xf>
    <xf numFmtId="0" fontId="11" fillId="5" borderId="11" xfId="8" applyFont="1" applyFill="1" applyBorder="1" applyAlignment="1">
      <alignment horizontal="center" vertical="center"/>
    </xf>
    <xf numFmtId="164" fontId="11" fillId="5" borderId="0" xfId="8" applyNumberFormat="1" applyFont="1" applyFill="1" applyAlignment="1"/>
    <xf numFmtId="0" fontId="5" fillId="4" borderId="0" xfId="0" applyFont="1" applyFill="1" applyAlignment="1"/>
    <xf numFmtId="0" fontId="0" fillId="4" borderId="0" xfId="0" applyFill="1" applyAlignment="1"/>
    <xf numFmtId="0" fontId="10" fillId="5" borderId="0" xfId="8" applyFont="1" applyFill="1" applyAlignment="1"/>
    <xf numFmtId="0" fontId="11" fillId="4" borderId="0" xfId="0" applyFont="1" applyFill="1" applyAlignment="1"/>
    <xf numFmtId="164" fontId="11" fillId="4" borderId="0" xfId="0" applyNumberFormat="1" applyFont="1" applyFill="1">
      <alignment vertical="top"/>
    </xf>
    <xf numFmtId="12" fontId="11" fillId="10" borderId="0" xfId="8" applyNumberFormat="1" applyFont="1" applyFill="1" applyAlignment="1">
      <alignment horizontal="center" vertical="center"/>
    </xf>
    <xf numFmtId="0" fontId="11" fillId="5" borderId="11" xfId="8" applyFont="1" applyFill="1" applyBorder="1" applyAlignment="1">
      <alignment horizontal="center" vertical="top"/>
    </xf>
    <xf numFmtId="0" fontId="1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5" fillId="9" borderId="0" xfId="8" applyFont="1" applyFill="1" applyAlignment="1">
      <alignment horizontal="center"/>
    </xf>
  </cellXfs>
  <cellStyles count="16">
    <cellStyle name="Currency 2" xfId="13" xr:uid="{00000000-0005-0000-0000-000000000000}"/>
    <cellStyle name="Normal" xfId="0" builtinId="0"/>
    <cellStyle name="Normal 2" xfId="1" xr:uid="{00000000-0005-0000-0000-000002000000}"/>
    <cellStyle name="Normal 2 3" xfId="8" xr:uid="{00000000-0005-0000-0000-000003000000}"/>
    <cellStyle name="Normal 3" xfId="6" xr:uid="{00000000-0005-0000-0000-000004000000}"/>
    <cellStyle name="Normal 3 2" xfId="12" xr:uid="{00000000-0005-0000-0000-000005000000}"/>
    <cellStyle name="Normal 3 2 2 2" xfId="7" xr:uid="{00000000-0005-0000-0000-000006000000}"/>
    <cellStyle name="Normal 5" xfId="2" xr:uid="{00000000-0005-0000-0000-000007000000}"/>
    <cellStyle name="Normal 5 2" xfId="10" xr:uid="{00000000-0005-0000-0000-000008000000}"/>
    <cellStyle name="Normal_4329 2" xfId="11" xr:uid="{00000000-0005-0000-0000-000009000000}"/>
    <cellStyle name="Normal1" xfId="3" xr:uid="{00000000-0005-0000-0000-00000B000000}"/>
    <cellStyle name="Percent" xfId="4" builtinId="5"/>
    <cellStyle name="Percent 2" xfId="5" xr:uid="{00000000-0005-0000-0000-00000D000000}"/>
    <cellStyle name="Percent 2 2" xfId="9" xr:uid="{00000000-0005-0000-0000-00000E000000}"/>
    <cellStyle name="Percent 3" xfId="14" xr:uid="{00000000-0005-0000-0000-00000F000000}"/>
    <cellStyle name="Percent 3 2" xfId="15" xr:uid="{00000000-0005-0000-0000-000010000000}"/>
  </cellStyles>
  <dxfs count="1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9.jpeg"/><Relationship Id="rId2" Type="http://schemas.openxmlformats.org/officeDocument/2006/relationships/image" Target="../media/image48.jpeg"/><Relationship Id="rId1" Type="http://schemas.openxmlformats.org/officeDocument/2006/relationships/image" Target="../media/image47.png"/><Relationship Id="rId5" Type="http://schemas.openxmlformats.org/officeDocument/2006/relationships/image" Target="../media/image51.png"/><Relationship Id="rId4" Type="http://schemas.openxmlformats.org/officeDocument/2006/relationships/image" Target="../media/image50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54.jpeg"/><Relationship Id="rId2" Type="http://schemas.openxmlformats.org/officeDocument/2006/relationships/image" Target="../media/image53.jpeg"/><Relationship Id="rId1" Type="http://schemas.openxmlformats.org/officeDocument/2006/relationships/image" Target="../media/image52.jpeg"/><Relationship Id="rId5" Type="http://schemas.openxmlformats.org/officeDocument/2006/relationships/image" Target="../media/image56.png"/><Relationship Id="rId4" Type="http://schemas.openxmlformats.org/officeDocument/2006/relationships/image" Target="../media/image55.png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9.png"/><Relationship Id="rId2" Type="http://schemas.openxmlformats.org/officeDocument/2006/relationships/image" Target="../media/image58.jpeg"/><Relationship Id="rId1" Type="http://schemas.openxmlformats.org/officeDocument/2006/relationships/image" Target="../media/image57.png"/><Relationship Id="rId5" Type="http://schemas.openxmlformats.org/officeDocument/2006/relationships/image" Target="../media/image61.jpeg"/><Relationship Id="rId4" Type="http://schemas.openxmlformats.org/officeDocument/2006/relationships/image" Target="../media/image60.png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4.jpeg"/><Relationship Id="rId2" Type="http://schemas.openxmlformats.org/officeDocument/2006/relationships/image" Target="../media/image63.jpeg"/><Relationship Id="rId1" Type="http://schemas.openxmlformats.org/officeDocument/2006/relationships/image" Target="../media/image62.jpeg"/><Relationship Id="rId5" Type="http://schemas.openxmlformats.org/officeDocument/2006/relationships/image" Target="../media/image66.png"/><Relationship Id="rId4" Type="http://schemas.openxmlformats.org/officeDocument/2006/relationships/image" Target="../media/image65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jpe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jpe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jpeg"/><Relationship Id="rId1" Type="http://schemas.openxmlformats.org/officeDocument/2006/relationships/image" Target="../media/image12.png"/><Relationship Id="rId5" Type="http://schemas.openxmlformats.org/officeDocument/2006/relationships/image" Target="../media/image16.png"/><Relationship Id="rId4" Type="http://schemas.openxmlformats.org/officeDocument/2006/relationships/image" Target="../media/image1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jpeg"/><Relationship Id="rId2" Type="http://schemas.openxmlformats.org/officeDocument/2006/relationships/image" Target="../media/image18.jpeg"/><Relationship Id="rId1" Type="http://schemas.openxmlformats.org/officeDocument/2006/relationships/image" Target="../media/image17.png"/><Relationship Id="rId5" Type="http://schemas.openxmlformats.org/officeDocument/2006/relationships/image" Target="../media/image21.png"/><Relationship Id="rId4" Type="http://schemas.openxmlformats.org/officeDocument/2006/relationships/image" Target="../media/image20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4.jpeg"/><Relationship Id="rId2" Type="http://schemas.openxmlformats.org/officeDocument/2006/relationships/image" Target="../media/image23.jpeg"/><Relationship Id="rId1" Type="http://schemas.openxmlformats.org/officeDocument/2006/relationships/image" Target="../media/image22.jpeg"/><Relationship Id="rId5" Type="http://schemas.openxmlformats.org/officeDocument/2006/relationships/image" Target="../media/image26.png"/><Relationship Id="rId4" Type="http://schemas.openxmlformats.org/officeDocument/2006/relationships/image" Target="../media/image25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9.jpeg"/><Relationship Id="rId2" Type="http://schemas.openxmlformats.org/officeDocument/2006/relationships/image" Target="../media/image28.png"/><Relationship Id="rId1" Type="http://schemas.openxmlformats.org/officeDocument/2006/relationships/image" Target="../media/image27.png"/><Relationship Id="rId5" Type="http://schemas.openxmlformats.org/officeDocument/2006/relationships/image" Target="../media/image31.png"/><Relationship Id="rId4" Type="http://schemas.openxmlformats.org/officeDocument/2006/relationships/image" Target="../media/image30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4.jpeg"/><Relationship Id="rId2" Type="http://schemas.openxmlformats.org/officeDocument/2006/relationships/image" Target="../media/image33.jpeg"/><Relationship Id="rId1" Type="http://schemas.openxmlformats.org/officeDocument/2006/relationships/image" Target="../media/image32.jpeg"/><Relationship Id="rId5" Type="http://schemas.openxmlformats.org/officeDocument/2006/relationships/image" Target="../media/image36.png"/><Relationship Id="rId4" Type="http://schemas.openxmlformats.org/officeDocument/2006/relationships/image" Target="../media/image35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jpeg"/><Relationship Id="rId2" Type="http://schemas.openxmlformats.org/officeDocument/2006/relationships/image" Target="../media/image38.jpeg"/><Relationship Id="rId1" Type="http://schemas.openxmlformats.org/officeDocument/2006/relationships/image" Target="../media/image37.jpeg"/><Relationship Id="rId5" Type="http://schemas.openxmlformats.org/officeDocument/2006/relationships/image" Target="../media/image41.png"/><Relationship Id="rId4" Type="http://schemas.openxmlformats.org/officeDocument/2006/relationships/image" Target="../media/image4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4.jpeg"/><Relationship Id="rId2" Type="http://schemas.openxmlformats.org/officeDocument/2006/relationships/image" Target="../media/image43.jpeg"/><Relationship Id="rId1" Type="http://schemas.openxmlformats.org/officeDocument/2006/relationships/image" Target="../media/image42.jpeg"/><Relationship Id="rId5" Type="http://schemas.openxmlformats.org/officeDocument/2006/relationships/image" Target="../media/image46.png"/><Relationship Id="rId4" Type="http://schemas.openxmlformats.org/officeDocument/2006/relationships/image" Target="../media/image4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28693</xdr:colOff>
      <xdr:row>0</xdr:row>
      <xdr:rowOff>66675</xdr:rowOff>
    </xdr:from>
    <xdr:to>
      <xdr:col>10</xdr:col>
      <xdr:colOff>700170</xdr:colOff>
      <xdr:row>9</xdr:row>
      <xdr:rowOff>111125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7C18F8-203C-4EE8-AA75-B5EEEBDD0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85143" y="66675"/>
          <a:ext cx="1284252" cy="1530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54667</xdr:colOff>
      <xdr:row>10</xdr:row>
      <xdr:rowOff>3212</xdr:rowOff>
    </xdr:from>
    <xdr:to>
      <xdr:col>10</xdr:col>
      <xdr:colOff>701676</xdr:colOff>
      <xdr:row>19</xdr:row>
      <xdr:rowOff>16511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B1BCA8C0-56F7-4ED7-A373-21D28A77A5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11117" y="1660562"/>
          <a:ext cx="1266134" cy="15055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60987</xdr:colOff>
      <xdr:row>19</xdr:row>
      <xdr:rowOff>73026</xdr:rowOff>
    </xdr:from>
    <xdr:to>
      <xdr:col>10</xdr:col>
      <xdr:colOff>701078</xdr:colOff>
      <xdr:row>28</xdr:row>
      <xdr:rowOff>92075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C136E79-BAE9-4C75-BD3B-A74CEBD026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17437" y="3222626"/>
          <a:ext cx="1259216" cy="1495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22225</xdr:colOff>
      <xdr:row>0</xdr:row>
      <xdr:rowOff>104775</xdr:rowOff>
    </xdr:from>
    <xdr:to>
      <xdr:col>13</xdr:col>
      <xdr:colOff>232016</xdr:colOff>
      <xdr:row>12</xdr:row>
      <xdr:rowOff>92345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155CF10-7276-47C8-B726-4F13342DB2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18525" y="104775"/>
          <a:ext cx="1733791" cy="1971945"/>
        </a:xfrm>
        <a:prstGeom prst="rect">
          <a:avLst/>
        </a:prstGeom>
      </xdr:spPr>
    </xdr:pic>
    <xdr:clientData/>
  </xdr:twoCellAnchor>
  <xdr:twoCellAnchor editAs="oneCell">
    <xdr:from>
      <xdr:col>11</xdr:col>
      <xdr:colOff>15875</xdr:colOff>
      <xdr:row>13</xdr:row>
      <xdr:rowOff>60325</xdr:rowOff>
    </xdr:from>
    <xdr:to>
      <xdr:col>18</xdr:col>
      <xdr:colOff>378620</xdr:colOff>
      <xdr:row>18</xdr:row>
      <xdr:rowOff>57263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6CC8502-1E5C-4D45-A1BD-646DB5E733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12175" y="2212975"/>
          <a:ext cx="5693570" cy="828788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22343</xdr:colOff>
      <xdr:row>0</xdr:row>
      <xdr:rowOff>66675</xdr:rowOff>
    </xdr:from>
    <xdr:to>
      <xdr:col>11</xdr:col>
      <xdr:colOff>92573</xdr:colOff>
      <xdr:row>9</xdr:row>
      <xdr:rowOff>95250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0C44A36-9D7B-4BA1-89BB-072ED7AA5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13743" y="66675"/>
          <a:ext cx="1279905" cy="1520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41967</xdr:colOff>
      <xdr:row>10</xdr:row>
      <xdr:rowOff>37</xdr:rowOff>
    </xdr:from>
    <xdr:to>
      <xdr:col>11</xdr:col>
      <xdr:colOff>111895</xdr:colOff>
      <xdr:row>19</xdr:row>
      <xdr:rowOff>53976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FEA12C0-0FA4-4E36-BBF2-53B81DCDE0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33367" y="1657387"/>
          <a:ext cx="1289128" cy="15366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32411</xdr:colOff>
      <xdr:row>19</xdr:row>
      <xdr:rowOff>130176</xdr:rowOff>
    </xdr:from>
    <xdr:to>
      <xdr:col>11</xdr:col>
      <xdr:colOff>50800</xdr:colOff>
      <xdr:row>28</xdr:row>
      <xdr:rowOff>134035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DEB09E8-A8AE-4179-8414-336F4D21E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23811" y="3279776"/>
          <a:ext cx="1237589" cy="14897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171450</xdr:colOff>
      <xdr:row>6</xdr:row>
      <xdr:rowOff>101600</xdr:rowOff>
    </xdr:from>
    <xdr:to>
      <xdr:col>20</xdr:col>
      <xdr:colOff>378619</xdr:colOff>
      <xdr:row>11</xdr:row>
      <xdr:rowOff>98537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FC5914-F7EB-4F7B-BFF6-73C0014E8C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82050" y="1098550"/>
          <a:ext cx="5684044" cy="822437"/>
        </a:xfrm>
        <a:prstGeom prst="rect">
          <a:avLst/>
        </a:prstGeom>
      </xdr:spPr>
    </xdr:pic>
    <xdr:clientData/>
  </xdr:twoCellAnchor>
  <xdr:twoCellAnchor editAs="oneCell">
    <xdr:from>
      <xdr:col>11</xdr:col>
      <xdr:colOff>406400</xdr:colOff>
      <xdr:row>0</xdr:row>
      <xdr:rowOff>107950</xdr:rowOff>
    </xdr:from>
    <xdr:to>
      <xdr:col>14</xdr:col>
      <xdr:colOff>155794</xdr:colOff>
      <xdr:row>6</xdr:row>
      <xdr:rowOff>19175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B727653-59F2-4153-999B-3E14183B82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17000" y="107950"/>
          <a:ext cx="1578194" cy="90817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31868</xdr:colOff>
      <xdr:row>0</xdr:row>
      <xdr:rowOff>22226</xdr:rowOff>
    </xdr:from>
    <xdr:to>
      <xdr:col>11</xdr:col>
      <xdr:colOff>34925</xdr:colOff>
      <xdr:row>8</xdr:row>
      <xdr:rowOff>149512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9EACA09-2950-41DB-92D7-C131E39F4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23268" y="22226"/>
          <a:ext cx="1219082" cy="145443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61017</xdr:colOff>
      <xdr:row>9</xdr:row>
      <xdr:rowOff>69886</xdr:rowOff>
    </xdr:from>
    <xdr:to>
      <xdr:col>11</xdr:col>
      <xdr:colOff>111126</xdr:colOff>
      <xdr:row>18</xdr:row>
      <xdr:rowOff>76329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3CBFAEF-52E0-4909-8AF6-4E1CEF1AB9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52417" y="1562136"/>
          <a:ext cx="1269309" cy="149869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70511</xdr:colOff>
      <xdr:row>18</xdr:row>
      <xdr:rowOff>152401</xdr:rowOff>
    </xdr:from>
    <xdr:to>
      <xdr:col>11</xdr:col>
      <xdr:colOff>130175</xdr:colOff>
      <xdr:row>28</xdr:row>
      <xdr:rowOff>21621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89F007-C809-4BC4-B0DB-6C0212E2B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61911" y="3136901"/>
          <a:ext cx="1275689" cy="15202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95250</xdr:colOff>
      <xdr:row>0</xdr:row>
      <xdr:rowOff>0</xdr:rowOff>
    </xdr:from>
    <xdr:to>
      <xdr:col>14</xdr:col>
      <xdr:colOff>378119</xdr:colOff>
      <xdr:row>9</xdr:row>
      <xdr:rowOff>130397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A66997F-6EA3-4708-A399-DF737EBD3A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5850" y="0"/>
          <a:ext cx="2111669" cy="1622647"/>
        </a:xfrm>
        <a:prstGeom prst="rect">
          <a:avLst/>
        </a:prstGeom>
      </xdr:spPr>
    </xdr:pic>
    <xdr:clientData/>
  </xdr:twoCellAnchor>
  <xdr:twoCellAnchor editAs="oneCell">
    <xdr:from>
      <xdr:col>11</xdr:col>
      <xdr:colOff>165100</xdr:colOff>
      <xdr:row>10</xdr:row>
      <xdr:rowOff>63500</xdr:rowOff>
    </xdr:from>
    <xdr:to>
      <xdr:col>20</xdr:col>
      <xdr:colOff>302409</xdr:colOff>
      <xdr:row>15</xdr:row>
      <xdr:rowOff>19158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77F4BEE-12D2-4FB9-A604-2C1F32B769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75700" y="1720850"/>
          <a:ext cx="5620534" cy="781158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91366</xdr:colOff>
      <xdr:row>0</xdr:row>
      <xdr:rowOff>66675</xdr:rowOff>
    </xdr:from>
    <xdr:to>
      <xdr:col>11</xdr:col>
      <xdr:colOff>55192</xdr:colOff>
      <xdr:row>8</xdr:row>
      <xdr:rowOff>149225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0A7391-7F33-4670-A01D-3B5A60DB2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82766" y="66675"/>
          <a:ext cx="1176676" cy="14001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111817</xdr:colOff>
      <xdr:row>9</xdr:row>
      <xdr:rowOff>57186</xdr:rowOff>
    </xdr:from>
    <xdr:to>
      <xdr:col>11</xdr:col>
      <xdr:colOff>168276</xdr:colOff>
      <xdr:row>18</xdr:row>
      <xdr:rowOff>73059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26FA51-A44C-4F87-BEC9-F3902DA5A3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03217" y="1549436"/>
          <a:ext cx="1272484" cy="15017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304800</xdr:colOff>
      <xdr:row>0</xdr:row>
      <xdr:rowOff>63500</xdr:rowOff>
    </xdr:from>
    <xdr:to>
      <xdr:col>13</xdr:col>
      <xdr:colOff>549478</xdr:colOff>
      <xdr:row>11</xdr:row>
      <xdr:rowOff>155837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360AC34-C225-48EB-940C-2E800A7955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15400" y="63500"/>
          <a:ext cx="1463878" cy="1914787"/>
        </a:xfrm>
        <a:prstGeom prst="rect">
          <a:avLst/>
        </a:prstGeom>
      </xdr:spPr>
    </xdr:pic>
    <xdr:clientData/>
  </xdr:twoCellAnchor>
  <xdr:twoCellAnchor editAs="oneCell">
    <xdr:from>
      <xdr:col>11</xdr:col>
      <xdr:colOff>219075</xdr:colOff>
      <xdr:row>13</xdr:row>
      <xdr:rowOff>50800</xdr:rowOff>
    </xdr:from>
    <xdr:to>
      <xdr:col>20</xdr:col>
      <xdr:colOff>435770</xdr:colOff>
      <xdr:row>17</xdr:row>
      <xdr:rowOff>162031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3F41606-C421-4D2A-A5E3-249F192DF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29675" y="2203450"/>
          <a:ext cx="5703095" cy="777981"/>
        </a:xfrm>
        <a:prstGeom prst="rect">
          <a:avLst/>
        </a:prstGeom>
      </xdr:spPr>
    </xdr:pic>
    <xdr:clientData/>
  </xdr:twoCellAnchor>
  <xdr:twoCellAnchor editAs="oneCell">
    <xdr:from>
      <xdr:col>9</xdr:col>
      <xdr:colOff>118137</xdr:colOff>
      <xdr:row>19</xdr:row>
      <xdr:rowOff>8726</xdr:rowOff>
    </xdr:from>
    <xdr:to>
      <xdr:col>11</xdr:col>
      <xdr:colOff>190500</xdr:colOff>
      <xdr:row>28</xdr:row>
      <xdr:rowOff>47546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DDB637A-58BD-4392-ADA4-63AE0EE3A9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09537" y="3158326"/>
          <a:ext cx="1291563" cy="15247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63618</xdr:colOff>
      <xdr:row>0</xdr:row>
      <xdr:rowOff>50800</xdr:rowOff>
    </xdr:from>
    <xdr:to>
      <xdr:col>11</xdr:col>
      <xdr:colOff>92583</xdr:colOff>
      <xdr:row>9</xdr:row>
      <xdr:rowOff>34925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900D03-941D-4066-85AE-A8DD1B057B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55018" y="50800"/>
          <a:ext cx="1241815" cy="1476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89591</xdr:colOff>
      <xdr:row>9</xdr:row>
      <xdr:rowOff>85761</xdr:rowOff>
    </xdr:from>
    <xdr:to>
      <xdr:col>11</xdr:col>
      <xdr:colOff>92589</xdr:colOff>
      <xdr:row>18</xdr:row>
      <xdr:rowOff>53975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D47E415-569B-48D2-8E0A-1CAA2A6F68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80991" y="1578011"/>
          <a:ext cx="1222198" cy="14572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92737</xdr:colOff>
      <xdr:row>18</xdr:row>
      <xdr:rowOff>111126</xdr:rowOff>
    </xdr:from>
    <xdr:to>
      <xdr:col>11</xdr:col>
      <xdr:colOff>147895</xdr:colOff>
      <xdr:row>27</xdr:row>
      <xdr:rowOff>133350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1719159-B8FD-4992-BA66-0C80AC16A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84137" y="3095626"/>
          <a:ext cx="1274358" cy="1508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133350</xdr:colOff>
      <xdr:row>0</xdr:row>
      <xdr:rowOff>0</xdr:rowOff>
    </xdr:from>
    <xdr:to>
      <xdr:col>13</xdr:col>
      <xdr:colOff>495521</xdr:colOff>
      <xdr:row>6</xdr:row>
      <xdr:rowOff>111277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00D1AB6-DA95-4E76-937F-D34C35E323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43950" y="0"/>
          <a:ext cx="1581371" cy="1108227"/>
        </a:xfrm>
        <a:prstGeom prst="rect">
          <a:avLst/>
        </a:prstGeom>
      </xdr:spPr>
    </xdr:pic>
    <xdr:clientData/>
  </xdr:twoCellAnchor>
  <xdr:twoCellAnchor editAs="oneCell">
    <xdr:from>
      <xdr:col>11</xdr:col>
      <xdr:colOff>146050</xdr:colOff>
      <xdr:row>7</xdr:row>
      <xdr:rowOff>31750</xdr:rowOff>
    </xdr:from>
    <xdr:to>
      <xdr:col>20</xdr:col>
      <xdr:colOff>327816</xdr:colOff>
      <xdr:row>12</xdr:row>
      <xdr:rowOff>73142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F43C508-F318-493F-AAD2-6DF4DDFF9C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56650" y="1193800"/>
          <a:ext cx="5668166" cy="86371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260350</xdr:colOff>
      <xdr:row>0</xdr:row>
      <xdr:rowOff>150516</xdr:rowOff>
    </xdr:from>
    <xdr:to>
      <xdr:col>19</xdr:col>
      <xdr:colOff>455156</xdr:colOff>
      <xdr:row>15</xdr:row>
      <xdr:rowOff>95249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23D56B-D8FF-4EEE-BB97-316ACF9E86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15663" y="150516"/>
          <a:ext cx="4004806" cy="2452983"/>
        </a:xfrm>
        <a:prstGeom prst="rect">
          <a:avLst/>
        </a:prstGeom>
      </xdr:spPr>
    </xdr:pic>
    <xdr:clientData/>
  </xdr:twoCellAnchor>
  <xdr:twoCellAnchor editAs="oneCell">
    <xdr:from>
      <xdr:col>9</xdr:col>
      <xdr:colOff>55681</xdr:colOff>
      <xdr:row>0</xdr:row>
      <xdr:rowOff>61912</xdr:rowOff>
    </xdr:from>
    <xdr:to>
      <xdr:col>10</xdr:col>
      <xdr:colOff>681640</xdr:colOff>
      <xdr:row>9</xdr:row>
      <xdr:rowOff>34925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80208D-6C85-412B-85FC-87DE16946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1494" y="61912"/>
          <a:ext cx="1235559" cy="1477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54666</xdr:colOff>
      <xdr:row>10</xdr:row>
      <xdr:rowOff>39721</xdr:rowOff>
    </xdr:from>
    <xdr:to>
      <xdr:col>10</xdr:col>
      <xdr:colOff>684211</xdr:colOff>
      <xdr:row>19</xdr:row>
      <xdr:rowOff>15912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2328813-413E-48B7-B6A1-704DAB496C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0479" y="1714534"/>
          <a:ext cx="1239145" cy="14747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56224</xdr:colOff>
      <xdr:row>19</xdr:row>
      <xdr:rowOff>131764</xdr:rowOff>
    </xdr:from>
    <xdr:to>
      <xdr:col>10</xdr:col>
      <xdr:colOff>700088</xdr:colOff>
      <xdr:row>28</xdr:row>
      <xdr:rowOff>148386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335BC009-5953-4788-9533-E91014E11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192037" y="3314702"/>
          <a:ext cx="1256639" cy="15072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57150</xdr:colOff>
      <xdr:row>11</xdr:row>
      <xdr:rowOff>22226</xdr:rowOff>
    </xdr:from>
    <xdr:to>
      <xdr:col>18</xdr:col>
      <xdr:colOff>454824</xdr:colOff>
      <xdr:row>15</xdr:row>
      <xdr:rowOff>154097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470FD48F-45E3-463F-9CC3-5F867470F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26463" y="1863726"/>
          <a:ext cx="5722149" cy="798621"/>
        </a:xfrm>
        <a:prstGeom prst="rect">
          <a:avLst/>
        </a:prstGeom>
      </xdr:spPr>
    </xdr:pic>
    <xdr:clientData/>
  </xdr:twoCellAnchor>
  <xdr:twoCellAnchor editAs="oneCell">
    <xdr:from>
      <xdr:col>11</xdr:col>
      <xdr:colOff>103187</xdr:colOff>
      <xdr:row>0</xdr:row>
      <xdr:rowOff>3174</xdr:rowOff>
    </xdr:from>
    <xdr:to>
      <xdr:col>14</xdr:col>
      <xdr:colOff>14593</xdr:colOff>
      <xdr:row>8</xdr:row>
      <xdr:rowOff>39872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B5AAA0D0-AE76-4F83-811B-63DE5046A5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572500" y="3174"/>
          <a:ext cx="2191056" cy="137813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92193</xdr:colOff>
      <xdr:row>0</xdr:row>
      <xdr:rowOff>52389</xdr:rowOff>
    </xdr:from>
    <xdr:to>
      <xdr:col>11</xdr:col>
      <xdr:colOff>17179</xdr:colOff>
      <xdr:row>9</xdr:row>
      <xdr:rowOff>55564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97D1B04-8259-4423-8BBF-4A4E8668DA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8006" y="52389"/>
          <a:ext cx="1248961" cy="1511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92766</xdr:colOff>
      <xdr:row>9</xdr:row>
      <xdr:rowOff>150849</xdr:rowOff>
    </xdr:from>
    <xdr:to>
      <xdr:col>11</xdr:col>
      <xdr:colOff>23812</xdr:colOff>
      <xdr:row>19</xdr:row>
      <xdr:rowOff>1352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B0973C9-B4F1-4C19-A3A6-3BCE834D5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28579" y="1658974"/>
          <a:ext cx="1264546" cy="15253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107024</xdr:colOff>
      <xdr:row>19</xdr:row>
      <xdr:rowOff>112714</xdr:rowOff>
    </xdr:from>
    <xdr:to>
      <xdr:col>11</xdr:col>
      <xdr:colOff>109538</xdr:colOff>
      <xdr:row>29</xdr:row>
      <xdr:rowOff>54896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BB4C120-CD01-488F-BEC7-F5E77776C6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2837" y="3295652"/>
          <a:ext cx="1329664" cy="1602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30163</xdr:colOff>
      <xdr:row>8</xdr:row>
      <xdr:rowOff>82550</xdr:rowOff>
    </xdr:from>
    <xdr:to>
      <xdr:col>18</xdr:col>
      <xdr:colOff>357976</xdr:colOff>
      <xdr:row>13</xdr:row>
      <xdr:rowOff>41382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2D6DA25-008B-4F6A-B994-9B25DC5211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499476" y="1423988"/>
          <a:ext cx="5655463" cy="792269"/>
        </a:xfrm>
        <a:prstGeom prst="rect">
          <a:avLst/>
        </a:prstGeom>
      </xdr:spPr>
    </xdr:pic>
    <xdr:clientData/>
  </xdr:twoCellAnchor>
  <xdr:twoCellAnchor editAs="oneCell">
    <xdr:from>
      <xdr:col>11</xdr:col>
      <xdr:colOff>76200</xdr:colOff>
      <xdr:row>0</xdr:row>
      <xdr:rowOff>0</xdr:rowOff>
    </xdr:from>
    <xdr:to>
      <xdr:col>13</xdr:col>
      <xdr:colOff>606711</xdr:colOff>
      <xdr:row>7</xdr:row>
      <xdr:rowOff>135114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D43066B-0296-4B25-953F-82EA0C121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5513" y="0"/>
          <a:ext cx="2054511" cy="1309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69968</xdr:colOff>
      <xdr:row>0</xdr:row>
      <xdr:rowOff>36739</xdr:rowOff>
    </xdr:from>
    <xdr:to>
      <xdr:col>10</xdr:col>
      <xdr:colOff>671285</xdr:colOff>
      <xdr:row>8</xdr:row>
      <xdr:rowOff>147695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1D6C15F-DA94-4374-A327-31017F098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45468" y="36739"/>
          <a:ext cx="1227246" cy="1426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78250</xdr:colOff>
      <xdr:row>9</xdr:row>
      <xdr:rowOff>84818</xdr:rowOff>
    </xdr:from>
    <xdr:to>
      <xdr:col>10</xdr:col>
      <xdr:colOff>685299</xdr:colOff>
      <xdr:row>18</xdr:row>
      <xdr:rowOff>57604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51232D4-C549-4A45-9DEB-A2461AEC3E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53750" y="1563461"/>
          <a:ext cx="1232978" cy="145142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61441</xdr:colOff>
      <xdr:row>18</xdr:row>
      <xdr:rowOff>145597</xdr:rowOff>
    </xdr:from>
    <xdr:to>
      <xdr:col>10</xdr:col>
      <xdr:colOff>701675</xdr:colOff>
      <xdr:row>28</xdr:row>
      <xdr:rowOff>1942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6C43BD9-4889-4E99-B69D-6773E11FC1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236941" y="3102883"/>
          <a:ext cx="1266163" cy="14892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127000</xdr:colOff>
      <xdr:row>0</xdr:row>
      <xdr:rowOff>127000</xdr:rowOff>
    </xdr:from>
    <xdr:to>
      <xdr:col>13</xdr:col>
      <xdr:colOff>187546</xdr:colOff>
      <xdr:row>10</xdr:row>
      <xdr:rowOff>149454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E3F0920-0661-4D2F-9716-B2833039F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45071" y="127000"/>
          <a:ext cx="1581371" cy="1661208"/>
        </a:xfrm>
        <a:prstGeom prst="rect">
          <a:avLst/>
        </a:prstGeom>
      </xdr:spPr>
    </xdr:pic>
    <xdr:clientData/>
  </xdr:twoCellAnchor>
  <xdr:twoCellAnchor editAs="oneCell">
    <xdr:from>
      <xdr:col>11</xdr:col>
      <xdr:colOff>103414</xdr:colOff>
      <xdr:row>11</xdr:row>
      <xdr:rowOff>124278</xdr:rowOff>
    </xdr:from>
    <xdr:to>
      <xdr:col>18</xdr:col>
      <xdr:colOff>453456</xdr:colOff>
      <xdr:row>16</xdr:row>
      <xdr:rowOff>73586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E94483D-3321-41F4-B377-084F866DEC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621485" y="1929492"/>
          <a:ext cx="5680867" cy="77480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57269</xdr:colOff>
      <xdr:row>0</xdr:row>
      <xdr:rowOff>1</xdr:rowOff>
    </xdr:from>
    <xdr:to>
      <xdr:col>11</xdr:col>
      <xdr:colOff>54754</xdr:colOff>
      <xdr:row>8</xdr:row>
      <xdr:rowOff>114301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6B029D8-11A4-4C85-883C-4330DA837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48669" y="1"/>
          <a:ext cx="1207160" cy="144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73716</xdr:colOff>
      <xdr:row>9</xdr:row>
      <xdr:rowOff>34961</xdr:rowOff>
    </xdr:from>
    <xdr:to>
      <xdr:col>11</xdr:col>
      <xdr:colOff>34925</xdr:colOff>
      <xdr:row>17</xdr:row>
      <xdr:rowOff>91564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1A3C413-0B76-4799-9593-42E5F57FA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65116" y="1527211"/>
          <a:ext cx="1170884" cy="13837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89562</xdr:colOff>
      <xdr:row>18</xdr:row>
      <xdr:rowOff>79376</xdr:rowOff>
    </xdr:from>
    <xdr:to>
      <xdr:col>11</xdr:col>
      <xdr:colOff>97533</xdr:colOff>
      <xdr:row>27</xdr:row>
      <xdr:rowOff>57150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733C20D-C356-4B59-BBB9-F77391C47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80962" y="3063876"/>
          <a:ext cx="1227171" cy="14636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0</xdr:row>
      <xdr:rowOff>44450</xdr:rowOff>
    </xdr:from>
    <xdr:to>
      <xdr:col>16</xdr:col>
      <xdr:colOff>282925</xdr:colOff>
      <xdr:row>14</xdr:row>
      <xdr:rowOff>111452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2425A54-1A56-4A97-8F9B-B1A7F5BDEA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429750" y="44450"/>
          <a:ext cx="2502250" cy="2381577"/>
        </a:xfrm>
        <a:prstGeom prst="rect">
          <a:avLst/>
        </a:prstGeom>
      </xdr:spPr>
    </xdr:pic>
    <xdr:clientData/>
  </xdr:twoCellAnchor>
  <xdr:twoCellAnchor editAs="oneCell">
    <xdr:from>
      <xdr:col>11</xdr:col>
      <xdr:colOff>231775</xdr:colOff>
      <xdr:row>15</xdr:row>
      <xdr:rowOff>155575</xdr:rowOff>
    </xdr:from>
    <xdr:to>
      <xdr:col>20</xdr:col>
      <xdr:colOff>429417</xdr:colOff>
      <xdr:row>20</xdr:row>
      <xdr:rowOff>82654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935698E-AAC9-44B5-BA4C-5FE6AEC5DD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42375" y="2638425"/>
          <a:ext cx="5684042" cy="7589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82669</xdr:colOff>
      <xdr:row>0</xdr:row>
      <xdr:rowOff>82550</xdr:rowOff>
    </xdr:from>
    <xdr:to>
      <xdr:col>11</xdr:col>
      <xdr:colOff>19051</xdr:colOff>
      <xdr:row>8</xdr:row>
      <xdr:rowOff>137551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EC9A25A-388A-4EFA-8E26-7EF495FFF4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88357" y="82550"/>
          <a:ext cx="1158757" cy="13964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94589</xdr:colOff>
      <xdr:row>9</xdr:row>
      <xdr:rowOff>79411</xdr:rowOff>
    </xdr:from>
    <xdr:to>
      <xdr:col>11</xdr:col>
      <xdr:colOff>134887</xdr:colOff>
      <xdr:row>18</xdr:row>
      <xdr:rowOff>96838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5F7E3A7-B320-4A7D-A0E8-CD04B457F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00277" y="1587536"/>
          <a:ext cx="1262673" cy="1525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135598</xdr:colOff>
      <xdr:row>19</xdr:row>
      <xdr:rowOff>33337</xdr:rowOff>
    </xdr:from>
    <xdr:to>
      <xdr:col>11</xdr:col>
      <xdr:colOff>53975</xdr:colOff>
      <xdr:row>27</xdr:row>
      <xdr:rowOff>74706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2CAA8F-8627-4187-85D1-BB6C6219A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41286" y="3216275"/>
          <a:ext cx="1134402" cy="137486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301625</xdr:colOff>
      <xdr:row>0</xdr:row>
      <xdr:rowOff>15875</xdr:rowOff>
    </xdr:from>
    <xdr:to>
      <xdr:col>14</xdr:col>
      <xdr:colOff>71661</xdr:colOff>
      <xdr:row>10</xdr:row>
      <xdr:rowOff>54205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A5CE597-66EC-4C3C-B2B4-B48B2384D0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29688" y="15875"/>
          <a:ext cx="1603598" cy="1709968"/>
        </a:xfrm>
        <a:prstGeom prst="rect">
          <a:avLst/>
        </a:prstGeom>
      </xdr:spPr>
    </xdr:pic>
    <xdr:clientData/>
  </xdr:twoCellAnchor>
  <xdr:twoCellAnchor editAs="oneCell">
    <xdr:from>
      <xdr:col>11</xdr:col>
      <xdr:colOff>214312</xdr:colOff>
      <xdr:row>11</xdr:row>
      <xdr:rowOff>103188</xdr:rowOff>
    </xdr:from>
    <xdr:to>
      <xdr:col>20</xdr:col>
      <xdr:colOff>377024</xdr:colOff>
      <xdr:row>16</xdr:row>
      <xdr:rowOff>54081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5E3038E-A296-4E94-964C-7DA40F649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42375" y="1944688"/>
          <a:ext cx="5653874" cy="785918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91739</xdr:colOff>
      <xdr:row>0</xdr:row>
      <xdr:rowOff>30843</xdr:rowOff>
    </xdr:from>
    <xdr:to>
      <xdr:col>10</xdr:col>
      <xdr:colOff>573003</xdr:colOff>
      <xdr:row>7</xdr:row>
      <xdr:rowOff>154215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ADDF76B-076B-4C2B-A880-4A59C33ACC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66810" y="30843"/>
          <a:ext cx="1089050" cy="127544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76201</xdr:colOff>
      <xdr:row>8</xdr:row>
      <xdr:rowOff>41767</xdr:rowOff>
    </xdr:from>
    <xdr:to>
      <xdr:col>10</xdr:col>
      <xdr:colOff>568299</xdr:colOff>
      <xdr:row>16</xdr:row>
      <xdr:rowOff>18143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D3BD06F-8811-43AB-BB5B-E891CA87BC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51272" y="1357124"/>
          <a:ext cx="1096709" cy="129173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74877</xdr:colOff>
      <xdr:row>16</xdr:row>
      <xdr:rowOff>106137</xdr:rowOff>
    </xdr:from>
    <xdr:to>
      <xdr:col>10</xdr:col>
      <xdr:colOff>553359</xdr:colOff>
      <xdr:row>24</xdr:row>
      <xdr:rowOff>91227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469AC5E-9553-412E-ABC8-E465174CD8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49948" y="2736851"/>
          <a:ext cx="1086268" cy="1288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99786</xdr:colOff>
      <xdr:row>0</xdr:row>
      <xdr:rowOff>0</xdr:rowOff>
    </xdr:from>
    <xdr:to>
      <xdr:col>16</xdr:col>
      <xdr:colOff>109736</xdr:colOff>
      <xdr:row>8</xdr:row>
      <xdr:rowOff>35111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16A5078A-7BEF-4AB5-A97F-F92B70340B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690429" y="0"/>
          <a:ext cx="3039353" cy="1350468"/>
        </a:xfrm>
        <a:prstGeom prst="rect">
          <a:avLst/>
        </a:prstGeom>
      </xdr:spPr>
    </xdr:pic>
    <xdr:clientData/>
  </xdr:twoCellAnchor>
  <xdr:twoCellAnchor editAs="oneCell">
    <xdr:from>
      <xdr:col>11</xdr:col>
      <xdr:colOff>136072</xdr:colOff>
      <xdr:row>9</xdr:row>
      <xdr:rowOff>81643</xdr:rowOff>
    </xdr:from>
    <xdr:to>
      <xdr:col>20</xdr:col>
      <xdr:colOff>308312</xdr:colOff>
      <xdr:row>14</xdr:row>
      <xdr:rowOff>35939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D0E56ED4-C45A-46E5-AA4C-DD7C1D77C5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726715" y="1560286"/>
          <a:ext cx="5642311" cy="767549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112711</xdr:colOff>
      <xdr:row>0</xdr:row>
      <xdr:rowOff>58739</xdr:rowOff>
    </xdr:from>
    <xdr:to>
      <xdr:col>11</xdr:col>
      <xdr:colOff>131758</xdr:colOff>
      <xdr:row>9</xdr:row>
      <xdr:rowOff>15876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E31FAE-35E2-450D-971D-1351D25CD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18399" y="58739"/>
          <a:ext cx="1231897" cy="14652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95940</xdr:colOff>
      <xdr:row>9</xdr:row>
      <xdr:rowOff>127037</xdr:rowOff>
    </xdr:from>
    <xdr:to>
      <xdr:col>11</xdr:col>
      <xdr:colOff>168827</xdr:colOff>
      <xdr:row>19</xdr:row>
      <xdr:rowOff>3174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C637082-9684-44D0-A12B-D0A7C83889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01628" y="1635162"/>
          <a:ext cx="1295262" cy="15509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162586</xdr:colOff>
      <xdr:row>19</xdr:row>
      <xdr:rowOff>55562</xdr:rowOff>
    </xdr:from>
    <xdr:to>
      <xdr:col>11</xdr:col>
      <xdr:colOff>320695</xdr:colOff>
      <xdr:row>29</xdr:row>
      <xdr:rowOff>34925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0DCB2BC-4483-4C15-A237-9A99FB68E3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568274" y="3238500"/>
          <a:ext cx="1380484" cy="16430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190500</xdr:colOff>
      <xdr:row>0</xdr:row>
      <xdr:rowOff>15875</xdr:rowOff>
    </xdr:from>
    <xdr:to>
      <xdr:col>16</xdr:col>
      <xdr:colOff>90899</xdr:colOff>
      <xdr:row>13</xdr:row>
      <xdr:rowOff>1879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5DF03C0-D1E2-4C4C-9DD8-259912B66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818563" y="15875"/>
          <a:ext cx="2956336" cy="2157704"/>
        </a:xfrm>
        <a:prstGeom prst="rect">
          <a:avLst/>
        </a:prstGeom>
      </xdr:spPr>
    </xdr:pic>
    <xdr:clientData/>
  </xdr:twoCellAnchor>
  <xdr:twoCellAnchor editAs="oneCell">
    <xdr:from>
      <xdr:col>11</xdr:col>
      <xdr:colOff>190500</xdr:colOff>
      <xdr:row>13</xdr:row>
      <xdr:rowOff>119063</xdr:rowOff>
    </xdr:from>
    <xdr:to>
      <xdr:col>20</xdr:col>
      <xdr:colOff>381792</xdr:colOff>
      <xdr:row>18</xdr:row>
      <xdr:rowOff>111238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C1EB665C-BC8B-44A6-9B01-09F17BD030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818563" y="2293938"/>
          <a:ext cx="5691979" cy="8240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9996</xdr:colOff>
      <xdr:row>0</xdr:row>
      <xdr:rowOff>71967</xdr:rowOff>
    </xdr:from>
    <xdr:to>
      <xdr:col>10</xdr:col>
      <xdr:colOff>552752</xdr:colOff>
      <xdr:row>8</xdr:row>
      <xdr:rowOff>98778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F940D43-6098-4FBC-BFE2-9FCD4D5611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375996" y="71967"/>
          <a:ext cx="1149534" cy="13320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55019</xdr:colOff>
      <xdr:row>9</xdr:row>
      <xdr:rowOff>49424</xdr:rowOff>
    </xdr:from>
    <xdr:to>
      <xdr:col>10</xdr:col>
      <xdr:colOff>552044</xdr:colOff>
      <xdr:row>17</xdr:row>
      <xdr:rowOff>35278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5F6342-B8CE-4AC3-86BD-A3CBEEAC34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21019" y="1516980"/>
          <a:ext cx="1103803" cy="12911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52873</xdr:colOff>
      <xdr:row>17</xdr:row>
      <xdr:rowOff>116065</xdr:rowOff>
    </xdr:from>
    <xdr:to>
      <xdr:col>10</xdr:col>
      <xdr:colOff>557389</xdr:colOff>
      <xdr:row>25</xdr:row>
      <xdr:rowOff>126901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25522F8-B863-4E8B-B9F1-EA28546B5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 bwMode="auto">
        <a:xfrm>
          <a:off x="7418873" y="2888898"/>
          <a:ext cx="1111294" cy="13090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129469</xdr:colOff>
      <xdr:row>7</xdr:row>
      <xdr:rowOff>44802</xdr:rowOff>
    </xdr:from>
    <xdr:to>
      <xdr:col>19</xdr:col>
      <xdr:colOff>209283</xdr:colOff>
      <xdr:row>11</xdr:row>
      <xdr:rowOff>94772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F7C0472-2332-4A9F-8346-491A2AF1B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709025" y="1187802"/>
          <a:ext cx="4934036" cy="699081"/>
        </a:xfrm>
        <a:prstGeom prst="rect">
          <a:avLst/>
        </a:prstGeom>
      </xdr:spPr>
    </xdr:pic>
    <xdr:clientData/>
  </xdr:twoCellAnchor>
  <xdr:twoCellAnchor editAs="oneCell">
    <xdr:from>
      <xdr:col>11</xdr:col>
      <xdr:colOff>461786</xdr:colOff>
      <xdr:row>0</xdr:row>
      <xdr:rowOff>0</xdr:rowOff>
    </xdr:from>
    <xdr:to>
      <xdr:col>14</xdr:col>
      <xdr:colOff>319145</xdr:colOff>
      <xdr:row>7</xdr:row>
      <xdr:rowOff>149757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AA7BCCB-4A1D-4358-B4B4-AE223CBEF2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041342" y="0"/>
          <a:ext cx="1668167" cy="128958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92D050"/>
    <pageSetUpPr fitToPage="1"/>
  </sheetPr>
  <dimension ref="A1:P141"/>
  <sheetViews>
    <sheetView tabSelected="1" zoomScaleNormal="100" zoomScaleSheetLayoutView="100" workbookViewId="0">
      <selection activeCell="M29" sqref="M29"/>
    </sheetView>
  </sheetViews>
  <sheetFormatPr baseColWidth="10" defaultColWidth="11.5" defaultRowHeight="13" x14ac:dyDescent="0.15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3"/>
  </cols>
  <sheetData>
    <row r="1" spans="1:14" ht="14" x14ac:dyDescent="0.2">
      <c r="A1" s="6" t="str">
        <f ca="1">""&amp; RIGHT(CELL("filename",$A$1),LEN(CELL("filename",$A$1))-FIND("]",CELL("filename",$A$1),1))</f>
        <v>TBC03-1-2</v>
      </c>
      <c r="B1" s="7" t="s">
        <v>85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63" t="s">
        <v>58</v>
      </c>
      <c r="K1" s="112"/>
      <c r="L1" s="2"/>
      <c r="M1" s="2"/>
    </row>
    <row r="2" spans="1:14" ht="14" x14ac:dyDescent="0.2">
      <c r="A2" s="89"/>
      <c r="B2" s="7"/>
      <c r="C2" s="10" t="s">
        <v>8</v>
      </c>
      <c r="D2" s="11" t="str">
        <f ca="1">CONCATENATE(A1,"s")</f>
        <v>TBC03-1-2s</v>
      </c>
      <c r="E2" s="12"/>
      <c r="F2" s="11" t="str">
        <f ca="1">CONCATENATE(A1,"d")</f>
        <v>TBC03-1-2d</v>
      </c>
      <c r="G2" s="12"/>
      <c r="H2" s="11" t="str">
        <f ca="1">CONCATENATE(A1,"p")</f>
        <v>TBC03-1-2p</v>
      </c>
      <c r="I2" s="13"/>
      <c r="J2" s="158" t="str">
        <f ca="1">CONCATENATE(A1,"e")</f>
        <v>TBC03-1-2e</v>
      </c>
      <c r="K2" s="113"/>
      <c r="L2" s="2"/>
      <c r="M2" s="2"/>
      <c r="N2" s="2"/>
    </row>
    <row r="3" spans="1:14" ht="14" x14ac:dyDescent="0.2">
      <c r="A3" s="7"/>
      <c r="B3" s="7" t="s">
        <v>40</v>
      </c>
      <c r="C3" s="7"/>
      <c r="D3" s="14"/>
      <c r="E3" s="15">
        <v>44.99</v>
      </c>
      <c r="F3" s="13"/>
      <c r="G3" s="15">
        <f>E3+10</f>
        <v>54.99</v>
      </c>
      <c r="H3" s="13"/>
      <c r="I3" s="16">
        <f>G3+10</f>
        <v>64.990000000000009</v>
      </c>
      <c r="J3" s="114"/>
      <c r="K3" s="115">
        <f>I3+30</f>
        <v>94.990000000000009</v>
      </c>
      <c r="L3" s="2"/>
      <c r="M3" s="2"/>
      <c r="N3" s="2"/>
    </row>
    <row r="4" spans="1:14" ht="15" thickBot="1" x14ac:dyDescent="0.25">
      <c r="A4" s="7"/>
      <c r="B4" s="17" t="s">
        <v>41</v>
      </c>
      <c r="C4" s="7"/>
      <c r="D4" s="14"/>
      <c r="E4" s="18">
        <f>E3+10</f>
        <v>54.99</v>
      </c>
      <c r="F4" s="19"/>
      <c r="G4" s="18">
        <f>G3+10</f>
        <v>64.990000000000009</v>
      </c>
      <c r="H4" s="19"/>
      <c r="I4" s="18">
        <f>I3+10</f>
        <v>74.990000000000009</v>
      </c>
      <c r="J4" s="116"/>
      <c r="K4" s="159">
        <f>K3+10</f>
        <v>104.99000000000001</v>
      </c>
      <c r="L4" s="2"/>
      <c r="M4" s="2"/>
      <c r="N4" s="2"/>
    </row>
    <row r="5" spans="1:14" ht="14" x14ac:dyDescent="0.2">
      <c r="A5" s="20" t="s">
        <v>54</v>
      </c>
      <c r="B5" s="21" t="s">
        <v>13</v>
      </c>
      <c r="C5" s="22">
        <v>0.96</v>
      </c>
      <c r="D5" s="23">
        <v>2</v>
      </c>
      <c r="E5" s="24">
        <f>C5*D5</f>
        <v>1.92</v>
      </c>
      <c r="F5" s="23">
        <v>3</v>
      </c>
      <c r="G5" s="24">
        <f t="shared" ref="G5:G16" si="0">C5*F5</f>
        <v>2.88</v>
      </c>
      <c r="H5" s="23">
        <v>6</v>
      </c>
      <c r="I5" s="24">
        <f t="shared" ref="I5:I16" si="1">C5*H5</f>
        <v>5.76</v>
      </c>
      <c r="J5" s="160"/>
      <c r="K5" s="118">
        <f>C5*J5</f>
        <v>0</v>
      </c>
      <c r="L5" s="2"/>
      <c r="M5" s="2"/>
      <c r="N5" s="2"/>
    </row>
    <row r="6" spans="1:14" ht="14" x14ac:dyDescent="0.2">
      <c r="A6" s="25" t="s">
        <v>54</v>
      </c>
      <c r="B6" s="26" t="s">
        <v>16</v>
      </c>
      <c r="C6" s="29">
        <v>0.9</v>
      </c>
      <c r="D6" s="28">
        <v>1</v>
      </c>
      <c r="E6" s="29">
        <f>C6*D6</f>
        <v>0.9</v>
      </c>
      <c r="F6" s="28">
        <v>1</v>
      </c>
      <c r="G6" s="29">
        <f t="shared" si="0"/>
        <v>0.9</v>
      </c>
      <c r="H6" s="28">
        <v>1</v>
      </c>
      <c r="I6" s="29">
        <f t="shared" si="1"/>
        <v>0.9</v>
      </c>
      <c r="J6" s="119"/>
      <c r="K6" s="120">
        <f t="shared" ref="K6:K16" si="2">C6*J6</f>
        <v>0</v>
      </c>
      <c r="L6" s="2"/>
      <c r="M6" s="2"/>
      <c r="N6" s="2"/>
    </row>
    <row r="7" spans="1:14" ht="14" x14ac:dyDescent="0.2">
      <c r="A7" s="25" t="s">
        <v>105</v>
      </c>
      <c r="B7" s="7" t="s">
        <v>34</v>
      </c>
      <c r="C7" s="29">
        <v>0.85</v>
      </c>
      <c r="D7" s="30">
        <v>2</v>
      </c>
      <c r="E7" s="29">
        <f>C7*D7</f>
        <v>1.7</v>
      </c>
      <c r="F7" s="30">
        <v>3</v>
      </c>
      <c r="G7" s="29">
        <f t="shared" si="0"/>
        <v>2.5499999999999998</v>
      </c>
      <c r="H7" s="30">
        <v>3</v>
      </c>
      <c r="I7" s="29">
        <f t="shared" si="1"/>
        <v>2.5499999999999998</v>
      </c>
      <c r="J7" s="119"/>
      <c r="K7" s="120">
        <f t="shared" si="2"/>
        <v>0</v>
      </c>
      <c r="L7" s="2"/>
      <c r="M7" s="2"/>
      <c r="N7" s="2"/>
    </row>
    <row r="8" spans="1:14" ht="14" x14ac:dyDescent="0.2">
      <c r="A8" s="25" t="s">
        <v>105</v>
      </c>
      <c r="B8" s="26" t="s">
        <v>14</v>
      </c>
      <c r="C8" s="29">
        <v>0.53</v>
      </c>
      <c r="D8" s="33">
        <v>2</v>
      </c>
      <c r="E8" s="29">
        <f t="shared" ref="E8:E16" si="3">C8*D8</f>
        <v>1.06</v>
      </c>
      <c r="F8" s="30">
        <v>3</v>
      </c>
      <c r="G8" s="29">
        <f t="shared" si="0"/>
        <v>1.59</v>
      </c>
      <c r="H8" s="30">
        <v>4</v>
      </c>
      <c r="I8" s="29">
        <f t="shared" si="1"/>
        <v>2.12</v>
      </c>
      <c r="J8" s="119"/>
      <c r="K8" s="120">
        <f t="shared" si="2"/>
        <v>0</v>
      </c>
      <c r="L8" s="2"/>
      <c r="M8" s="2"/>
      <c r="N8" s="2"/>
    </row>
    <row r="9" spans="1:14" ht="14" x14ac:dyDescent="0.2">
      <c r="A9" s="167"/>
      <c r="B9" s="100" t="s">
        <v>43</v>
      </c>
      <c r="C9" s="105">
        <v>0.99</v>
      </c>
      <c r="D9" s="166">
        <v>6</v>
      </c>
      <c r="E9" s="105">
        <f>C9*D9</f>
        <v>5.9399999999999995</v>
      </c>
      <c r="F9" s="166">
        <v>7</v>
      </c>
      <c r="G9" s="105">
        <f>C9*F9</f>
        <v>6.93</v>
      </c>
      <c r="H9" s="166">
        <v>8</v>
      </c>
      <c r="I9" s="105">
        <f>C9*H9</f>
        <v>7.92</v>
      </c>
      <c r="J9" s="119"/>
      <c r="K9" s="120">
        <f>C9*J9</f>
        <v>0</v>
      </c>
      <c r="L9" s="2"/>
      <c r="M9" s="2"/>
      <c r="N9" s="2"/>
    </row>
    <row r="10" spans="1:14" ht="14" x14ac:dyDescent="0.2">
      <c r="A10" s="154"/>
      <c r="B10" s="100" t="s">
        <v>59</v>
      </c>
      <c r="C10" s="105">
        <v>0.26</v>
      </c>
      <c r="D10" s="107">
        <v>3</v>
      </c>
      <c r="E10" s="105">
        <f t="shared" si="3"/>
        <v>0.78</v>
      </c>
      <c r="F10" s="107">
        <v>4</v>
      </c>
      <c r="G10" s="105">
        <f t="shared" si="0"/>
        <v>1.04</v>
      </c>
      <c r="H10" s="106">
        <v>4</v>
      </c>
      <c r="I10" s="105">
        <f t="shared" si="1"/>
        <v>1.04</v>
      </c>
      <c r="J10" s="119"/>
      <c r="K10" s="120">
        <f>C10*J10</f>
        <v>0</v>
      </c>
      <c r="L10" s="2"/>
      <c r="M10" s="2"/>
      <c r="N10" s="2"/>
    </row>
    <row r="11" spans="1:14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19"/>
      <c r="K11" s="120">
        <f t="shared" si="2"/>
        <v>0</v>
      </c>
      <c r="L11" s="2"/>
      <c r="M11" s="2"/>
      <c r="N11" s="2"/>
    </row>
    <row r="12" spans="1:14" s="2" customFormat="1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19"/>
      <c r="K12" s="120">
        <f>C12*J12</f>
        <v>0</v>
      </c>
    </row>
    <row r="13" spans="1:14" ht="14" x14ac:dyDescent="0.2">
      <c r="A13" s="74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19"/>
      <c r="K13" s="120">
        <f>C13*J13</f>
        <v>0</v>
      </c>
      <c r="L13" s="2"/>
      <c r="M13" s="2"/>
      <c r="N13" s="2"/>
    </row>
    <row r="14" spans="1:14" s="2" customFormat="1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19"/>
      <c r="K14" s="120">
        <f t="shared" si="2"/>
        <v>0</v>
      </c>
    </row>
    <row r="15" spans="1:14" ht="14" x14ac:dyDescent="0.2">
      <c r="A15" s="156"/>
      <c r="B15" s="164" t="s">
        <v>108</v>
      </c>
      <c r="C15" s="170">
        <v>3.5</v>
      </c>
      <c r="D15" s="86">
        <v>1</v>
      </c>
      <c r="E15" s="85">
        <f t="shared" si="3"/>
        <v>3.5</v>
      </c>
      <c r="F15" s="86">
        <v>1</v>
      </c>
      <c r="G15" s="85">
        <f t="shared" si="0"/>
        <v>3.5</v>
      </c>
      <c r="H15" s="86">
        <v>1</v>
      </c>
      <c r="I15" s="85">
        <f t="shared" si="1"/>
        <v>3.5</v>
      </c>
      <c r="J15" s="119"/>
      <c r="K15" s="120">
        <f t="shared" si="2"/>
        <v>0</v>
      </c>
      <c r="L15" s="2"/>
      <c r="M15" s="2"/>
      <c r="N15" s="2"/>
    </row>
    <row r="16" spans="1:14" ht="15" thickBot="1" x14ac:dyDescent="0.25">
      <c r="A16" s="79"/>
      <c r="B16" s="88" t="s">
        <v>104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21"/>
      <c r="K16" s="122">
        <f t="shared" si="2"/>
        <v>0</v>
      </c>
      <c r="L16" s="2"/>
      <c r="M16" s="2"/>
      <c r="N16" s="2"/>
    </row>
    <row r="17" spans="1:16" ht="14" x14ac:dyDescent="0.2">
      <c r="A17" s="42"/>
      <c r="B17" s="42" t="s">
        <v>3</v>
      </c>
      <c r="C17" s="43"/>
      <c r="D17" s="7"/>
      <c r="E17" s="44">
        <f>SUM(E5:E16)</f>
        <v>18.299999999999997</v>
      </c>
      <c r="F17" s="45"/>
      <c r="G17" s="44">
        <f>SUM(G5:G16)</f>
        <v>21.89</v>
      </c>
      <c r="H17" s="45"/>
      <c r="I17" s="44">
        <f>SUM(I5:I16)</f>
        <v>26.29</v>
      </c>
      <c r="J17" s="161"/>
      <c r="K17" s="124">
        <f>SUM(K5:K16)</f>
        <v>0</v>
      </c>
      <c r="L17" s="5"/>
      <c r="M17" s="2"/>
      <c r="N17" s="2"/>
    </row>
    <row r="18" spans="1:16" ht="14" x14ac:dyDescent="0.2">
      <c r="A18" s="7"/>
      <c r="B18" s="7" t="s">
        <v>60</v>
      </c>
      <c r="C18" s="7"/>
      <c r="D18" s="14"/>
      <c r="E18" s="38">
        <f>E3</f>
        <v>44.99</v>
      </c>
      <c r="F18" s="14"/>
      <c r="G18" s="38">
        <f>G3</f>
        <v>54.99</v>
      </c>
      <c r="H18" s="14"/>
      <c r="I18" s="38">
        <f>I3</f>
        <v>64.990000000000009</v>
      </c>
      <c r="J18" s="123"/>
      <c r="K18" s="124">
        <f>K3</f>
        <v>94.990000000000009</v>
      </c>
      <c r="L18" s="2"/>
      <c r="M18" s="2"/>
      <c r="N18" s="2"/>
    </row>
    <row r="19" spans="1:16" ht="14" x14ac:dyDescent="0.2">
      <c r="A19" s="7"/>
      <c r="B19" s="7" t="s">
        <v>73</v>
      </c>
      <c r="C19" s="46">
        <v>0.71</v>
      </c>
      <c r="D19" s="14"/>
      <c r="E19" s="38">
        <f>E18*$C19</f>
        <v>31.942899999999998</v>
      </c>
      <c r="F19" s="14"/>
      <c r="G19" s="38">
        <f>G18*$C19</f>
        <v>39.042899999999996</v>
      </c>
      <c r="H19" s="14"/>
      <c r="I19" s="38">
        <f>I18*$C19</f>
        <v>46.142900000000004</v>
      </c>
      <c r="J19" s="123"/>
      <c r="K19" s="124">
        <f>K18*$C19</f>
        <v>67.442900000000009</v>
      </c>
      <c r="L19" s="2"/>
      <c r="M19" s="2"/>
      <c r="N19" s="2"/>
    </row>
    <row r="20" spans="1:16" ht="14" x14ac:dyDescent="0.2">
      <c r="A20" s="7"/>
      <c r="B20" s="7" t="s">
        <v>61</v>
      </c>
      <c r="C20" s="47">
        <v>0.5</v>
      </c>
      <c r="D20" s="14"/>
      <c r="E20" s="48">
        <f>E19*$C20</f>
        <v>15.971449999999999</v>
      </c>
      <c r="F20" s="14"/>
      <c r="G20" s="48">
        <f>G19*$C20</f>
        <v>19.521449999999998</v>
      </c>
      <c r="H20" s="14"/>
      <c r="I20" s="48">
        <f>I19*$C20</f>
        <v>23.071450000000002</v>
      </c>
      <c r="J20" s="123"/>
      <c r="K20" s="124">
        <f>K19*$C20</f>
        <v>33.721450000000004</v>
      </c>
      <c r="L20" s="170" t="s">
        <v>109</v>
      </c>
      <c r="M20" s="169"/>
      <c r="N20" s="169"/>
      <c r="O20" s="169"/>
      <c r="P20" s="169"/>
    </row>
    <row r="21" spans="1:16" ht="14" x14ac:dyDescent="0.2">
      <c r="A21" s="7"/>
      <c r="B21" s="7" t="s">
        <v>62</v>
      </c>
      <c r="C21" s="47">
        <v>0.5</v>
      </c>
      <c r="D21" s="14"/>
      <c r="E21" s="38">
        <f>E19*$C21</f>
        <v>15.971449999999999</v>
      </c>
      <c r="F21" s="14"/>
      <c r="G21" s="38">
        <f>G19*$C21</f>
        <v>19.521449999999998</v>
      </c>
      <c r="H21" s="14"/>
      <c r="I21" s="38">
        <f>I19*$C21</f>
        <v>23.071450000000002</v>
      </c>
      <c r="J21" s="123"/>
      <c r="K21" s="124">
        <f>K19*$C21</f>
        <v>33.721450000000004</v>
      </c>
      <c r="L21" s="2"/>
      <c r="M21" s="2"/>
      <c r="N21" s="2"/>
    </row>
    <row r="22" spans="1:16" ht="14" x14ac:dyDescent="0.2">
      <c r="A22" s="7"/>
      <c r="B22" s="49" t="s">
        <v>63</v>
      </c>
      <c r="C22" s="50"/>
      <c r="D22" s="14"/>
      <c r="E22" s="38">
        <f>E19-E17</f>
        <v>13.642900000000001</v>
      </c>
      <c r="F22" s="14"/>
      <c r="G22" s="38">
        <f>G19-G17</f>
        <v>17.152899999999995</v>
      </c>
      <c r="H22" s="14"/>
      <c r="I22" s="38">
        <f>I19-I17</f>
        <v>19.852900000000005</v>
      </c>
      <c r="J22" s="123"/>
      <c r="K22" s="124">
        <f>K19-K17</f>
        <v>67.442900000000009</v>
      </c>
      <c r="L22" s="2"/>
      <c r="M22" s="2"/>
      <c r="N22" s="2"/>
    </row>
    <row r="23" spans="1:16" ht="14" x14ac:dyDescent="0.2">
      <c r="A23" s="7"/>
      <c r="B23" s="49" t="s">
        <v>64</v>
      </c>
      <c r="C23" s="51">
        <v>-0.1</v>
      </c>
      <c r="D23" s="14"/>
      <c r="E23" s="38">
        <f>E18*C23</f>
        <v>-4.4990000000000006</v>
      </c>
      <c r="F23" s="14"/>
      <c r="G23" s="38">
        <f>G18*C23</f>
        <v>-5.4990000000000006</v>
      </c>
      <c r="H23" s="14"/>
      <c r="I23" s="38">
        <f>I18*C23</f>
        <v>-6.4990000000000014</v>
      </c>
      <c r="J23" s="123"/>
      <c r="K23" s="124">
        <f>K18*C23</f>
        <v>-9.4990000000000006</v>
      </c>
      <c r="L23" s="2"/>
      <c r="M23" s="2"/>
      <c r="N23" s="2"/>
    </row>
    <row r="24" spans="1:16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23"/>
      <c r="K24" s="124">
        <f>E24</f>
        <v>-2.75</v>
      </c>
      <c r="L24" s="2"/>
      <c r="M24" s="2"/>
      <c r="N24" s="2"/>
    </row>
    <row r="25" spans="1:16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23"/>
      <c r="K25" s="124">
        <f>E25</f>
        <v>-4.99</v>
      </c>
      <c r="L25" s="2"/>
      <c r="M25" s="2"/>
      <c r="N25" s="2"/>
    </row>
    <row r="26" spans="1:16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25"/>
      <c r="K26" s="126">
        <f>E26</f>
        <v>-3</v>
      </c>
      <c r="L26" s="2"/>
      <c r="M26" s="2"/>
      <c r="N26" s="2"/>
    </row>
    <row r="27" spans="1:16" ht="14" x14ac:dyDescent="0.2">
      <c r="A27" s="9"/>
      <c r="B27" s="56" t="s">
        <v>51</v>
      </c>
      <c r="C27" s="57"/>
      <c r="D27" s="55"/>
      <c r="E27" s="36">
        <f>SUM(E22:E26)</f>
        <v>-1.5960999999999999</v>
      </c>
      <c r="F27" s="9"/>
      <c r="G27" s="36">
        <f>SUM(G22:G26)</f>
        <v>0.91389999999999461</v>
      </c>
      <c r="H27" s="9"/>
      <c r="I27" s="36">
        <f>SUM(I22:I26)</f>
        <v>2.6139000000000028</v>
      </c>
      <c r="J27" s="127"/>
      <c r="K27" s="126">
        <f>SUM(K22:K26)</f>
        <v>47.203900000000004</v>
      </c>
      <c r="L27" s="2"/>
      <c r="M27" s="2"/>
      <c r="N27" s="2"/>
    </row>
    <row r="28" spans="1:16" ht="14" x14ac:dyDescent="0.2">
      <c r="A28" s="9"/>
      <c r="B28" s="9" t="s">
        <v>52</v>
      </c>
      <c r="C28" s="9"/>
      <c r="D28" s="58"/>
      <c r="E28" s="59">
        <f>E27/E18</f>
        <v>-3.5476772616136916E-2</v>
      </c>
      <c r="F28" s="9"/>
      <c r="G28" s="59">
        <f>G27/G18</f>
        <v>1.6619385342789499E-2</v>
      </c>
      <c r="H28" s="9"/>
      <c r="I28" s="59">
        <f>I27/I18</f>
        <v>4.0220033851361782E-2</v>
      </c>
      <c r="J28" s="127"/>
      <c r="K28" s="128">
        <f>K27/K18</f>
        <v>0.49693546689125173</v>
      </c>
      <c r="L28" s="2"/>
      <c r="M28" s="2"/>
      <c r="N28" s="2"/>
    </row>
    <row r="29" spans="1:16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29"/>
      <c r="K29" s="129"/>
      <c r="L29" s="2"/>
      <c r="M29" s="2"/>
      <c r="N29" s="2"/>
    </row>
    <row r="30" spans="1:16" ht="14" x14ac:dyDescent="0.2">
      <c r="A30" s="9"/>
      <c r="B30" s="60" t="s">
        <v>57</v>
      </c>
      <c r="C30" s="61"/>
      <c r="D30" s="62"/>
      <c r="E30" s="63">
        <f>E17/E18</f>
        <v>0.40675705712380522</v>
      </c>
      <c r="F30" s="61"/>
      <c r="G30" s="63">
        <f>G17/G18</f>
        <v>0.39807237679578106</v>
      </c>
      <c r="H30" s="61"/>
      <c r="I30" s="64">
        <f>I17/I18</f>
        <v>0.40452377288813657</v>
      </c>
      <c r="J30" s="130"/>
      <c r="K30" s="162">
        <f>K17/K18</f>
        <v>0</v>
      </c>
      <c r="L30" s="2"/>
      <c r="M30" s="2"/>
      <c r="N30" s="2"/>
    </row>
    <row r="31" spans="1:16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4"/>
      <c r="M31" s="4"/>
      <c r="N31" s="2"/>
    </row>
    <row r="32" spans="1:16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4"/>
      <c r="M32" s="4"/>
      <c r="N32" s="2"/>
    </row>
    <row r="33" spans="1:14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4"/>
      <c r="M33" s="4"/>
      <c r="N33" s="2"/>
    </row>
    <row r="34" spans="1:14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</row>
    <row r="35" spans="1:14" s="1" customFormat="1" ht="1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4" s="1" customFormat="1" ht="14" x14ac:dyDescent="0.2">
      <c r="A36" s="13"/>
      <c r="B36" s="13"/>
      <c r="C36" s="7"/>
      <c r="D36" s="7"/>
      <c r="E36" s="7"/>
      <c r="F36" s="7"/>
      <c r="G36" s="7"/>
      <c r="H36" s="7"/>
      <c r="I36" s="7"/>
      <c r="J36" s="7"/>
      <c r="K36" s="7"/>
    </row>
    <row r="37" spans="1:14" s="1" customFormat="1" ht="14" x14ac:dyDescent="0.2">
      <c r="A37" s="13"/>
      <c r="B37" s="13"/>
      <c r="C37" s="7"/>
      <c r="D37" s="7"/>
      <c r="E37" s="7"/>
      <c r="F37" s="7"/>
      <c r="G37" s="7"/>
      <c r="H37" s="7"/>
      <c r="I37" s="7"/>
      <c r="J37" s="7"/>
      <c r="K37" s="7"/>
    </row>
    <row r="38" spans="1:14" s="1" customFormat="1" ht="14" x14ac:dyDescent="0.2">
      <c r="A38" s="13"/>
      <c r="B38" s="13"/>
      <c r="C38" s="13"/>
      <c r="D38" s="13"/>
      <c r="E38" s="77">
        <v>0.4</v>
      </c>
      <c r="F38" s="7"/>
      <c r="G38" s="77">
        <v>0.4</v>
      </c>
      <c r="H38" s="7"/>
      <c r="I38" s="77">
        <v>0.2</v>
      </c>
      <c r="J38" s="7"/>
      <c r="K38" s="77">
        <v>0.2</v>
      </c>
    </row>
    <row r="39" spans="1:14" s="1" customFormat="1" ht="14" x14ac:dyDescent="0.2">
      <c r="A39" s="188"/>
      <c r="B39" s="189"/>
      <c r="C39" s="189"/>
      <c r="D39" s="7"/>
      <c r="E39" s="38" t="e">
        <f>E38*#REF!</f>
        <v>#REF!</v>
      </c>
      <c r="F39" s="7"/>
      <c r="G39" s="38" t="e">
        <f>G38*#REF!</f>
        <v>#REF!</v>
      </c>
      <c r="H39" s="7"/>
      <c r="I39" s="38" t="e">
        <f>I38*#REF!</f>
        <v>#REF!</v>
      </c>
      <c r="J39" s="7"/>
      <c r="K39" s="38" t="e">
        <f>K38*#REF!</f>
        <v>#REF!</v>
      </c>
    </row>
    <row r="40" spans="1:14" ht="14" x14ac:dyDescent="0.2">
      <c r="A40" s="7"/>
      <c r="B40" s="7"/>
      <c r="C40" s="7"/>
      <c r="D40" s="7"/>
      <c r="E40" s="7"/>
      <c r="F40" s="7"/>
      <c r="G40" s="7"/>
    </row>
    <row r="41" spans="1:14" ht="14" x14ac:dyDescent="0.2">
      <c r="A41" s="190" t="s">
        <v>79</v>
      </c>
      <c r="B41" s="190"/>
      <c r="C41" s="190"/>
      <c r="D41" s="7"/>
      <c r="E41" s="7"/>
      <c r="F41" s="7"/>
      <c r="G41" s="7"/>
    </row>
    <row r="42" spans="1:14" ht="14" x14ac:dyDescent="0.2">
      <c r="A42" s="67"/>
      <c r="B42" s="7"/>
      <c r="C42" s="92" t="s">
        <v>74</v>
      </c>
      <c r="D42" s="7"/>
      <c r="E42" s="92" t="s">
        <v>77</v>
      </c>
      <c r="F42" s="7"/>
      <c r="G42" s="7"/>
    </row>
    <row r="43" spans="1:14" ht="14" x14ac:dyDescent="0.2">
      <c r="A43" s="93"/>
      <c r="B43" s="26" t="s">
        <v>15</v>
      </c>
      <c r="C43" s="29">
        <v>0.62</v>
      </c>
      <c r="D43" s="27">
        <f>C43-E43</f>
        <v>-0.29000000000000004</v>
      </c>
      <c r="E43" s="29">
        <v>0.91</v>
      </c>
      <c r="F43" s="7"/>
      <c r="G43" s="7"/>
    </row>
    <row r="44" spans="1:14" ht="14" x14ac:dyDescent="0.2">
      <c r="A44" s="93"/>
      <c r="B44" s="26" t="s">
        <v>19</v>
      </c>
      <c r="C44" s="29">
        <v>1.47</v>
      </c>
      <c r="D44" s="27">
        <f t="shared" ref="D44:D96" si="4">C44-E44</f>
        <v>-7.0000000000000062E-2</v>
      </c>
      <c r="E44" s="29">
        <v>1.54</v>
      </c>
      <c r="F44" s="7"/>
      <c r="G44" s="7"/>
    </row>
    <row r="45" spans="1:14" ht="14" x14ac:dyDescent="0.2">
      <c r="A45" s="93"/>
      <c r="B45" s="26" t="s">
        <v>23</v>
      </c>
      <c r="C45" s="29">
        <v>0.63</v>
      </c>
      <c r="D45" s="27">
        <f t="shared" si="4"/>
        <v>-0.12</v>
      </c>
      <c r="E45" s="29">
        <v>0.75</v>
      </c>
      <c r="F45" s="7"/>
      <c r="G45" s="7"/>
    </row>
    <row r="46" spans="1:14" ht="14" x14ac:dyDescent="0.2">
      <c r="A46" s="93"/>
      <c r="B46" s="26" t="s">
        <v>10</v>
      </c>
      <c r="C46" s="29">
        <v>0.63</v>
      </c>
      <c r="D46" s="27">
        <f t="shared" si="4"/>
        <v>-0.12</v>
      </c>
      <c r="E46" s="29">
        <v>0.75</v>
      </c>
      <c r="F46" s="7"/>
      <c r="G46" s="7"/>
    </row>
    <row r="47" spans="1:14" ht="14" x14ac:dyDescent="0.2">
      <c r="A47" s="93"/>
      <c r="B47" s="26" t="s">
        <v>24</v>
      </c>
      <c r="C47" s="29">
        <v>0.63</v>
      </c>
      <c r="D47" s="27">
        <f t="shared" si="4"/>
        <v>-0.12</v>
      </c>
      <c r="E47" s="29">
        <v>0.75</v>
      </c>
      <c r="F47" s="7"/>
      <c r="G47" s="7"/>
    </row>
    <row r="48" spans="1:14" ht="14" x14ac:dyDescent="0.2">
      <c r="A48" s="93"/>
      <c r="B48" s="26" t="s">
        <v>46</v>
      </c>
      <c r="C48" s="29">
        <v>1.28</v>
      </c>
      <c r="D48" s="27">
        <f>C48-E48</f>
        <v>-0.32000000000000006</v>
      </c>
      <c r="E48" s="29">
        <v>1.6</v>
      </c>
      <c r="F48" s="7"/>
      <c r="G48" s="7"/>
    </row>
    <row r="49" spans="1:7" ht="14" x14ac:dyDescent="0.2">
      <c r="A49" s="93"/>
      <c r="B49" s="26" t="s">
        <v>80</v>
      </c>
      <c r="C49" s="29">
        <v>1.06</v>
      </c>
      <c r="D49" s="27">
        <f>C49-E49</f>
        <v>-0.43999999999999995</v>
      </c>
      <c r="E49" s="29">
        <v>1.5</v>
      </c>
      <c r="F49" s="7"/>
      <c r="G49" s="7"/>
    </row>
    <row r="50" spans="1:7" ht="14" x14ac:dyDescent="0.2">
      <c r="A50" s="93"/>
      <c r="B50" s="26" t="s">
        <v>81</v>
      </c>
      <c r="C50" s="29">
        <v>1.26</v>
      </c>
      <c r="D50" s="27">
        <f>C50-E50</f>
        <v>-0.92000000000000015</v>
      </c>
      <c r="E50" s="29">
        <v>2.1800000000000002</v>
      </c>
      <c r="F50" s="7"/>
      <c r="G50" s="7"/>
    </row>
    <row r="51" spans="1:7" ht="14" x14ac:dyDescent="0.2">
      <c r="A51" s="93"/>
      <c r="B51" s="26" t="s">
        <v>65</v>
      </c>
      <c r="C51" s="29">
        <v>0.84</v>
      </c>
      <c r="D51" s="27">
        <f>C51-E51</f>
        <v>-0.13</v>
      </c>
      <c r="E51" s="29">
        <v>0.97</v>
      </c>
      <c r="F51" s="7"/>
      <c r="G51" s="7"/>
    </row>
    <row r="52" spans="1:7" ht="14" x14ac:dyDescent="0.2">
      <c r="A52" s="93"/>
      <c r="B52" s="27" t="s">
        <v>17</v>
      </c>
      <c r="C52" s="29">
        <v>1.1399999999999999</v>
      </c>
      <c r="D52" s="27">
        <f>C52-E52</f>
        <v>-0.3600000000000001</v>
      </c>
      <c r="E52" s="29">
        <v>1.5</v>
      </c>
      <c r="F52" s="7"/>
      <c r="G52" s="7"/>
    </row>
    <row r="53" spans="1:7" ht="14" x14ac:dyDescent="0.2">
      <c r="A53" s="93" t="s">
        <v>35</v>
      </c>
      <c r="B53" s="26" t="s">
        <v>25</v>
      </c>
      <c r="C53" s="29">
        <v>2.2999999999999998</v>
      </c>
      <c r="D53" s="27">
        <f t="shared" si="4"/>
        <v>2.0000000000000018E-2</v>
      </c>
      <c r="E53" s="29">
        <v>2.2799999999999998</v>
      </c>
      <c r="F53" s="7"/>
      <c r="G53" s="7"/>
    </row>
    <row r="54" spans="1:7" ht="14" x14ac:dyDescent="0.2">
      <c r="A54" s="93" t="s">
        <v>26</v>
      </c>
      <c r="B54" s="26" t="s">
        <v>27</v>
      </c>
      <c r="C54" s="29">
        <v>1.69</v>
      </c>
      <c r="D54" s="27">
        <f t="shared" si="4"/>
        <v>5.0000000000000044E-2</v>
      </c>
      <c r="E54" s="29">
        <v>1.64</v>
      </c>
      <c r="F54" s="7"/>
      <c r="G54" s="7"/>
    </row>
    <row r="55" spans="1:7" ht="14" x14ac:dyDescent="0.2">
      <c r="A55" s="93" t="s">
        <v>9</v>
      </c>
      <c r="B55" s="26" t="s">
        <v>25</v>
      </c>
      <c r="C55" s="29">
        <v>2.14</v>
      </c>
      <c r="D55" s="27">
        <f t="shared" si="4"/>
        <v>0</v>
      </c>
      <c r="E55" s="29">
        <v>2.14</v>
      </c>
      <c r="F55" s="7"/>
      <c r="G55" s="7"/>
    </row>
    <row r="56" spans="1:7" ht="14" x14ac:dyDescent="0.2">
      <c r="A56" s="93"/>
      <c r="B56" s="26" t="s">
        <v>18</v>
      </c>
      <c r="C56" s="29">
        <v>0.77</v>
      </c>
      <c r="D56" s="27">
        <f t="shared" si="4"/>
        <v>-0.13</v>
      </c>
      <c r="E56" s="29">
        <v>0.9</v>
      </c>
      <c r="F56" s="7"/>
      <c r="G56" s="7"/>
    </row>
    <row r="57" spans="1:7" ht="14" x14ac:dyDescent="0.2">
      <c r="A57" s="93"/>
      <c r="B57" s="26" t="s">
        <v>29</v>
      </c>
      <c r="C57" s="29">
        <v>1.1299999999999999</v>
      </c>
      <c r="D57" s="27">
        <f t="shared" si="4"/>
        <v>-7.0000000000000062E-2</v>
      </c>
      <c r="E57" s="29">
        <v>1.2</v>
      </c>
      <c r="F57" s="7"/>
      <c r="G57" s="7"/>
    </row>
    <row r="58" spans="1:7" ht="14" x14ac:dyDescent="0.2">
      <c r="A58" s="93"/>
      <c r="B58" s="26" t="s">
        <v>47</v>
      </c>
      <c r="C58" s="29">
        <v>1.47</v>
      </c>
      <c r="D58" s="27">
        <f t="shared" si="4"/>
        <v>-0.16999999999999993</v>
      </c>
      <c r="E58" s="29">
        <v>1.64</v>
      </c>
      <c r="F58" s="7"/>
      <c r="G58" s="7"/>
    </row>
    <row r="59" spans="1:7" ht="14" x14ac:dyDescent="0.2">
      <c r="A59" s="93"/>
      <c r="B59" s="26" t="s">
        <v>66</v>
      </c>
      <c r="C59" s="29">
        <v>0.84</v>
      </c>
      <c r="D59" s="27">
        <f t="shared" si="4"/>
        <v>-0.30999999999999994</v>
      </c>
      <c r="E59" s="29">
        <v>1.1499999999999999</v>
      </c>
      <c r="F59" s="7"/>
      <c r="G59" s="7"/>
    </row>
    <row r="60" spans="1:7" ht="14" x14ac:dyDescent="0.2">
      <c r="A60" s="93"/>
      <c r="B60" s="26" t="s">
        <v>67</v>
      </c>
      <c r="C60" s="29">
        <v>0.84</v>
      </c>
      <c r="D60" s="27"/>
      <c r="E60" s="29">
        <v>1.41</v>
      </c>
      <c r="F60" s="7"/>
      <c r="G60" s="7"/>
    </row>
    <row r="61" spans="1:7" ht="14" x14ac:dyDescent="0.2">
      <c r="A61" s="93"/>
      <c r="B61" s="94" t="s">
        <v>48</v>
      </c>
      <c r="C61" s="29">
        <v>0.79</v>
      </c>
      <c r="D61" s="27">
        <f t="shared" si="4"/>
        <v>-4.9999999999999933E-2</v>
      </c>
      <c r="E61" s="29">
        <v>0.84</v>
      </c>
      <c r="F61" s="7"/>
      <c r="G61" s="7"/>
    </row>
    <row r="62" spans="1:7" ht="14" x14ac:dyDescent="0.2">
      <c r="A62" s="93"/>
      <c r="B62" s="26" t="s">
        <v>20</v>
      </c>
      <c r="C62" s="29">
        <v>1.65</v>
      </c>
      <c r="D62" s="27">
        <f t="shared" si="4"/>
        <v>-0.77</v>
      </c>
      <c r="E62" s="29">
        <v>2.42</v>
      </c>
      <c r="F62" s="7"/>
      <c r="G62" s="7"/>
    </row>
    <row r="63" spans="1:7" ht="14" x14ac:dyDescent="0.2">
      <c r="A63" s="93"/>
      <c r="B63" s="26" t="s">
        <v>12</v>
      </c>
      <c r="C63" s="29">
        <v>0.51</v>
      </c>
      <c r="D63" s="27">
        <f t="shared" si="4"/>
        <v>-0.17999999999999994</v>
      </c>
      <c r="E63" s="29">
        <v>0.69</v>
      </c>
      <c r="F63" s="7"/>
      <c r="G63" s="7"/>
    </row>
    <row r="64" spans="1:7" ht="14" x14ac:dyDescent="0.2">
      <c r="A64" s="93"/>
      <c r="B64" s="26" t="s">
        <v>30</v>
      </c>
      <c r="C64" s="92">
        <v>0.66</v>
      </c>
      <c r="D64" s="27">
        <f t="shared" si="4"/>
        <v>0</v>
      </c>
      <c r="E64" s="29">
        <v>0.66</v>
      </c>
      <c r="F64" s="7"/>
      <c r="G64" s="7"/>
    </row>
    <row r="65" spans="1:7" ht="14" x14ac:dyDescent="0.2">
      <c r="A65" s="93" t="s">
        <v>9</v>
      </c>
      <c r="B65" s="7" t="s">
        <v>68</v>
      </c>
      <c r="C65" s="29">
        <v>1.29</v>
      </c>
      <c r="D65" s="27"/>
      <c r="E65" s="29">
        <v>1.25</v>
      </c>
      <c r="F65" s="7"/>
      <c r="G65" s="7"/>
    </row>
    <row r="66" spans="1:7" ht="14" x14ac:dyDescent="0.2">
      <c r="A66" s="93"/>
      <c r="B66" s="7" t="s">
        <v>69</v>
      </c>
      <c r="C66" s="29">
        <v>1.64</v>
      </c>
      <c r="D66" s="27"/>
      <c r="E66" s="29">
        <v>2.85</v>
      </c>
      <c r="F66" s="7"/>
      <c r="G66" s="7"/>
    </row>
    <row r="67" spans="1:7" ht="14" x14ac:dyDescent="0.2">
      <c r="A67" s="103" t="s">
        <v>54</v>
      </c>
      <c r="B67" s="104" t="s">
        <v>13</v>
      </c>
      <c r="C67" s="29">
        <v>0.96</v>
      </c>
      <c r="D67" s="27">
        <f t="shared" si="4"/>
        <v>-8.0000000000000071E-2</v>
      </c>
      <c r="E67" s="29">
        <v>1.04</v>
      </c>
      <c r="F67" s="7"/>
      <c r="G67" s="7"/>
    </row>
    <row r="68" spans="1:7" ht="14" x14ac:dyDescent="0.2">
      <c r="A68" s="95" t="s">
        <v>44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</row>
    <row r="69" spans="1:7" ht="14" x14ac:dyDescent="0.2">
      <c r="A69" s="95" t="s">
        <v>45</v>
      </c>
      <c r="B69" s="26" t="s">
        <v>13</v>
      </c>
      <c r="C69" s="29">
        <v>0.96</v>
      </c>
      <c r="D69" s="27">
        <f t="shared" si="4"/>
        <v>-0.12000000000000011</v>
      </c>
      <c r="E69" s="29">
        <v>1.08</v>
      </c>
      <c r="F69" s="7"/>
      <c r="G69" s="7"/>
    </row>
    <row r="70" spans="1:7" ht="14" x14ac:dyDescent="0.2">
      <c r="A70" s="95" t="s">
        <v>28</v>
      </c>
      <c r="B70" s="26" t="s">
        <v>13</v>
      </c>
      <c r="C70" s="29">
        <v>0.96</v>
      </c>
      <c r="D70" s="27">
        <f t="shared" si="4"/>
        <v>-0.18999999999999995</v>
      </c>
      <c r="E70" s="29">
        <v>1.1499999999999999</v>
      </c>
      <c r="F70" s="7"/>
      <c r="G70" s="7"/>
    </row>
    <row r="71" spans="1:7" ht="14" x14ac:dyDescent="0.2">
      <c r="A71" s="95" t="s">
        <v>55</v>
      </c>
      <c r="B71" s="26" t="s">
        <v>13</v>
      </c>
      <c r="C71" s="29">
        <v>0.96</v>
      </c>
      <c r="D71" s="27">
        <f t="shared" si="4"/>
        <v>-0.12000000000000011</v>
      </c>
      <c r="E71" s="29">
        <v>1.08</v>
      </c>
      <c r="F71" s="7"/>
      <c r="G71" s="7"/>
    </row>
    <row r="72" spans="1:7" ht="14" x14ac:dyDescent="0.2">
      <c r="A72" s="95" t="s">
        <v>9</v>
      </c>
      <c r="B72" s="26" t="s">
        <v>13</v>
      </c>
      <c r="C72" s="29">
        <v>0.96</v>
      </c>
      <c r="D72" s="27">
        <f t="shared" si="4"/>
        <v>-0.32000000000000006</v>
      </c>
      <c r="E72" s="29">
        <v>1.28</v>
      </c>
      <c r="F72" s="7"/>
      <c r="G72" s="7"/>
    </row>
    <row r="73" spans="1:7" ht="14" x14ac:dyDescent="0.2">
      <c r="A73" s="96" t="s">
        <v>11</v>
      </c>
      <c r="B73" s="97" t="s">
        <v>13</v>
      </c>
      <c r="C73" s="29">
        <v>0.87</v>
      </c>
      <c r="D73" s="27">
        <f t="shared" si="4"/>
        <v>-0.30999999999999994</v>
      </c>
      <c r="E73" s="29">
        <v>1.18</v>
      </c>
      <c r="F73" s="7"/>
      <c r="G73" s="7"/>
    </row>
    <row r="74" spans="1:7" ht="14" x14ac:dyDescent="0.2">
      <c r="A74" s="93"/>
      <c r="B74" s="26" t="s">
        <v>31</v>
      </c>
      <c r="C74" s="29">
        <v>0.92</v>
      </c>
      <c r="D74" s="27">
        <f t="shared" si="4"/>
        <v>-0.27999999999999992</v>
      </c>
      <c r="E74" s="29">
        <v>1.2</v>
      </c>
      <c r="F74" s="7"/>
      <c r="G74" s="7"/>
    </row>
    <row r="75" spans="1:7" ht="14" x14ac:dyDescent="0.2">
      <c r="A75" s="93"/>
      <c r="B75" s="26" t="s">
        <v>32</v>
      </c>
      <c r="C75" s="29">
        <v>0.63</v>
      </c>
      <c r="D75" s="27">
        <f t="shared" si="4"/>
        <v>6.0000000000000053E-2</v>
      </c>
      <c r="E75" s="29">
        <v>0.56999999999999995</v>
      </c>
      <c r="F75" s="7"/>
      <c r="G75" s="7"/>
    </row>
    <row r="76" spans="1:7" ht="14" x14ac:dyDescent="0.2">
      <c r="A76" s="93"/>
      <c r="B76" s="26" t="s">
        <v>49</v>
      </c>
      <c r="C76" s="29">
        <v>0.84</v>
      </c>
      <c r="D76" s="27">
        <f t="shared" si="4"/>
        <v>0</v>
      </c>
      <c r="E76" s="29">
        <v>0.84</v>
      </c>
      <c r="F76" s="7"/>
      <c r="G76" s="7"/>
    </row>
    <row r="77" spans="1:7" ht="14" x14ac:dyDescent="0.2">
      <c r="A77" s="93"/>
      <c r="B77" s="26" t="s">
        <v>16</v>
      </c>
      <c r="C77" s="29">
        <v>0.9</v>
      </c>
      <c r="D77" s="27">
        <f t="shared" si="4"/>
        <v>-0.51999999999999991</v>
      </c>
      <c r="E77" s="29">
        <v>1.42</v>
      </c>
      <c r="F77" s="7"/>
      <c r="G77" s="7"/>
    </row>
    <row r="78" spans="1:7" ht="14" x14ac:dyDescent="0.2">
      <c r="A78" s="93"/>
      <c r="B78" s="26" t="s">
        <v>14</v>
      </c>
      <c r="C78" s="29">
        <v>0.53</v>
      </c>
      <c r="D78" s="27">
        <f t="shared" si="4"/>
        <v>-0.17999999999999994</v>
      </c>
      <c r="E78" s="29">
        <v>0.71</v>
      </c>
      <c r="F78" s="7"/>
      <c r="G78" s="7"/>
    </row>
    <row r="79" spans="1:7" ht="14" x14ac:dyDescent="0.2">
      <c r="A79" s="93"/>
      <c r="B79" s="26" t="s">
        <v>75</v>
      </c>
      <c r="C79" s="29">
        <v>0.85</v>
      </c>
      <c r="D79" s="27"/>
      <c r="E79" s="29">
        <v>1.18</v>
      </c>
      <c r="F79" s="7"/>
      <c r="G79" s="7"/>
    </row>
    <row r="80" spans="1:7" ht="14" x14ac:dyDescent="0.2">
      <c r="A80" s="93"/>
      <c r="B80" s="26" t="s">
        <v>33</v>
      </c>
      <c r="C80" s="29">
        <v>0.59</v>
      </c>
      <c r="D80" s="27">
        <f t="shared" si="4"/>
        <v>-0.15000000000000002</v>
      </c>
      <c r="E80" s="29">
        <v>0.74</v>
      </c>
      <c r="F80" s="7"/>
      <c r="G80" s="7"/>
    </row>
    <row r="81" spans="1:7" ht="14" x14ac:dyDescent="0.2">
      <c r="A81" s="93"/>
      <c r="B81" s="7" t="s">
        <v>34</v>
      </c>
      <c r="C81" s="29">
        <v>0.85</v>
      </c>
      <c r="D81" s="27">
        <f t="shared" si="4"/>
        <v>-0.13</v>
      </c>
      <c r="E81" s="29">
        <v>0.98</v>
      </c>
      <c r="F81" s="7"/>
      <c r="G81" s="7"/>
    </row>
    <row r="82" spans="1:7" ht="14" x14ac:dyDescent="0.2">
      <c r="A82" s="93"/>
      <c r="B82" s="26" t="s">
        <v>70</v>
      </c>
      <c r="C82" s="29">
        <v>0.77</v>
      </c>
      <c r="D82" s="27">
        <f t="shared" si="4"/>
        <v>-0.25</v>
      </c>
      <c r="E82" s="29">
        <v>1.02</v>
      </c>
      <c r="F82" s="7"/>
      <c r="G82" s="7"/>
    </row>
    <row r="83" spans="1:7" ht="14" x14ac:dyDescent="0.2">
      <c r="A83" s="93"/>
      <c r="B83" s="26" t="s">
        <v>78</v>
      </c>
      <c r="C83" s="29">
        <v>1.4</v>
      </c>
      <c r="D83" s="27">
        <f t="shared" si="4"/>
        <v>-0.30000000000000004</v>
      </c>
      <c r="E83" s="29">
        <v>1.7</v>
      </c>
      <c r="F83" s="7"/>
      <c r="G83" s="7"/>
    </row>
    <row r="84" spans="1:7" ht="14" x14ac:dyDescent="0.2">
      <c r="A84" s="93" t="s">
        <v>26</v>
      </c>
      <c r="B84" s="26" t="s">
        <v>36</v>
      </c>
      <c r="C84" s="29">
        <v>0.94</v>
      </c>
      <c r="D84" s="27">
        <f t="shared" si="4"/>
        <v>-0.16000000000000014</v>
      </c>
      <c r="E84" s="29">
        <v>1.1000000000000001</v>
      </c>
      <c r="F84" s="7"/>
      <c r="G84" s="7"/>
    </row>
    <row r="85" spans="1:7" ht="14" x14ac:dyDescent="0.2">
      <c r="A85" s="93"/>
      <c r="B85" s="26" t="s">
        <v>53</v>
      </c>
      <c r="C85" s="29">
        <v>1.41</v>
      </c>
      <c r="D85" s="27">
        <f t="shared" si="4"/>
        <v>-0.19000000000000017</v>
      </c>
      <c r="E85" s="29">
        <v>1.6</v>
      </c>
      <c r="F85" s="7"/>
      <c r="G85" s="7"/>
    </row>
    <row r="86" spans="1:7" ht="14" x14ac:dyDescent="0.2">
      <c r="A86" s="98"/>
      <c r="B86" s="7"/>
      <c r="C86" s="29"/>
      <c r="D86" s="27"/>
      <c r="E86" s="29"/>
      <c r="F86" s="7"/>
      <c r="G86" s="7"/>
    </row>
    <row r="87" spans="1:7" ht="14" x14ac:dyDescent="0.2">
      <c r="A87" s="99"/>
      <c r="B87" s="100" t="s">
        <v>43</v>
      </c>
      <c r="C87" s="29">
        <v>0.99</v>
      </c>
      <c r="D87" s="27">
        <f t="shared" si="4"/>
        <v>-1.0000000000000009E-2</v>
      </c>
      <c r="E87" s="29">
        <v>1</v>
      </c>
      <c r="F87" s="7"/>
      <c r="G87" s="7"/>
    </row>
    <row r="88" spans="1:7" ht="14" x14ac:dyDescent="0.2">
      <c r="A88" s="99"/>
      <c r="B88" s="100" t="s">
        <v>76</v>
      </c>
      <c r="C88" s="29">
        <v>0.98</v>
      </c>
      <c r="D88" s="27"/>
      <c r="E88" s="29">
        <v>1.05</v>
      </c>
    </row>
    <row r="89" spans="1:7" ht="14" x14ac:dyDescent="0.2">
      <c r="A89" s="101"/>
      <c r="B89" s="102" t="s">
        <v>71</v>
      </c>
      <c r="C89" s="29">
        <v>1.0900000000000001</v>
      </c>
      <c r="D89" s="27">
        <f t="shared" si="4"/>
        <v>-0.18999999999999995</v>
      </c>
      <c r="E89" s="29">
        <v>1.28</v>
      </c>
    </row>
    <row r="90" spans="1:7" ht="14" x14ac:dyDescent="0.2">
      <c r="A90" s="101"/>
      <c r="B90" s="102" t="s">
        <v>72</v>
      </c>
      <c r="C90" s="29">
        <v>2.1</v>
      </c>
      <c r="D90" s="27">
        <f t="shared" si="4"/>
        <v>0</v>
      </c>
      <c r="E90" s="29">
        <v>2.1</v>
      </c>
    </row>
    <row r="91" spans="1:7" ht="14" x14ac:dyDescent="0.2">
      <c r="A91" s="99"/>
      <c r="B91" s="100" t="s">
        <v>37</v>
      </c>
      <c r="C91" s="29">
        <v>0.67</v>
      </c>
      <c r="D91" s="27">
        <f t="shared" si="4"/>
        <v>-3.9999999999999925E-2</v>
      </c>
      <c r="E91" s="29">
        <v>0.71</v>
      </c>
    </row>
    <row r="92" spans="1:7" ht="14" x14ac:dyDescent="0.2">
      <c r="A92" s="99"/>
      <c r="B92" s="100" t="s">
        <v>21</v>
      </c>
      <c r="C92" s="29">
        <v>0.35</v>
      </c>
      <c r="D92" s="27">
        <f t="shared" si="4"/>
        <v>-5.0000000000000044E-2</v>
      </c>
      <c r="E92" s="29">
        <v>0.4</v>
      </c>
    </row>
    <row r="93" spans="1:7" ht="14" x14ac:dyDescent="0.2">
      <c r="A93" s="99"/>
      <c r="B93" s="100" t="s">
        <v>38</v>
      </c>
      <c r="C93" s="29">
        <v>0.82</v>
      </c>
      <c r="D93" s="27">
        <f t="shared" si="4"/>
        <v>-8.0000000000000071E-2</v>
      </c>
      <c r="E93" s="29">
        <v>0.9</v>
      </c>
    </row>
    <row r="94" spans="1:7" ht="14" x14ac:dyDescent="0.2">
      <c r="A94" s="99"/>
      <c r="B94" s="100" t="s">
        <v>59</v>
      </c>
      <c r="C94" s="29">
        <v>0.26</v>
      </c>
      <c r="D94" s="27">
        <f t="shared" si="4"/>
        <v>-2.0000000000000018E-2</v>
      </c>
      <c r="E94" s="29">
        <v>0.28000000000000003</v>
      </c>
    </row>
    <row r="95" spans="1:7" ht="14" x14ac:dyDescent="0.2">
      <c r="A95" s="99"/>
      <c r="B95" s="100" t="s">
        <v>22</v>
      </c>
      <c r="C95" s="29">
        <v>2.1</v>
      </c>
      <c r="D95" s="27">
        <f t="shared" si="4"/>
        <v>-2.9999999999999805E-2</v>
      </c>
      <c r="E95" s="29">
        <v>2.13</v>
      </c>
    </row>
    <row r="96" spans="1:7" ht="14" x14ac:dyDescent="0.2">
      <c r="A96" s="99"/>
      <c r="B96" s="100" t="s">
        <v>39</v>
      </c>
      <c r="C96" s="29">
        <v>0.69</v>
      </c>
      <c r="D96" s="27">
        <f t="shared" si="4"/>
        <v>-5.0000000000000044E-2</v>
      </c>
      <c r="E96" s="29">
        <v>0.74</v>
      </c>
    </row>
    <row r="97" spans="1:5" ht="14" x14ac:dyDescent="0.2">
      <c r="A97" s="7"/>
      <c r="B97" s="7"/>
      <c r="C97" s="7"/>
      <c r="D97" s="7"/>
      <c r="E97" s="7"/>
    </row>
    <row r="98" spans="1:5" ht="14" x14ac:dyDescent="0.2">
      <c r="A98" s="7"/>
      <c r="B98" s="7"/>
      <c r="C98" s="7"/>
      <c r="D98" s="7"/>
      <c r="E98" s="7"/>
    </row>
    <row r="99" spans="1:5" ht="14" x14ac:dyDescent="0.2">
      <c r="A99" s="7"/>
      <c r="B99" s="7"/>
      <c r="C99" s="7"/>
      <c r="D99" s="7"/>
      <c r="E99" s="7"/>
    </row>
    <row r="100" spans="1:5" ht="14" x14ac:dyDescent="0.2">
      <c r="A100" s="7"/>
      <c r="B100" s="7"/>
      <c r="C100" s="7"/>
      <c r="D100" s="7"/>
      <c r="E100" s="7"/>
    </row>
    <row r="101" spans="1:5" ht="14" x14ac:dyDescent="0.2">
      <c r="A101" s="7"/>
      <c r="B101" s="7"/>
      <c r="C101" s="7"/>
      <c r="D101" s="7"/>
      <c r="E101" s="7"/>
    </row>
    <row r="102" spans="1:5" ht="14" x14ac:dyDescent="0.2">
      <c r="A102" s="7"/>
      <c r="B102" s="7"/>
      <c r="C102" s="7"/>
      <c r="D102" s="7"/>
      <c r="E102" s="7"/>
    </row>
    <row r="103" spans="1:5" ht="14" x14ac:dyDescent="0.2">
      <c r="A103" s="7"/>
      <c r="B103" s="7"/>
      <c r="C103" s="7"/>
      <c r="D103" s="7"/>
      <c r="E103" s="7"/>
    </row>
    <row r="104" spans="1:5" ht="14" x14ac:dyDescent="0.2">
      <c r="A104" s="7"/>
      <c r="B104" s="7"/>
      <c r="C104" s="7"/>
      <c r="D104" s="7"/>
      <c r="E104" s="7"/>
    </row>
    <row r="105" spans="1:5" ht="14" x14ac:dyDescent="0.2">
      <c r="A105" s="7"/>
      <c r="B105" s="7"/>
      <c r="C105" s="7"/>
      <c r="D105" s="7"/>
      <c r="E105" s="7"/>
    </row>
    <row r="106" spans="1:5" ht="14" x14ac:dyDescent="0.2">
      <c r="A106" s="7"/>
      <c r="B106" s="7"/>
      <c r="C106" s="7"/>
      <c r="D106" s="7"/>
      <c r="E106" s="7"/>
    </row>
    <row r="107" spans="1:5" ht="14" x14ac:dyDescent="0.2">
      <c r="A107" s="7"/>
      <c r="B107" s="7"/>
      <c r="C107" s="7"/>
      <c r="D107" s="7"/>
      <c r="E107" s="7"/>
    </row>
    <row r="108" spans="1:5" ht="14" x14ac:dyDescent="0.2">
      <c r="A108" s="7"/>
      <c r="B108" s="7"/>
      <c r="C108" s="7"/>
      <c r="D108" s="7"/>
      <c r="E108" s="7"/>
    </row>
    <row r="109" spans="1:5" ht="14" x14ac:dyDescent="0.2">
      <c r="A109" s="7"/>
      <c r="B109" s="7"/>
      <c r="C109" s="7"/>
      <c r="D109" s="7"/>
      <c r="E109" s="7"/>
    </row>
    <row r="110" spans="1:5" ht="14" x14ac:dyDescent="0.2">
      <c r="A110" s="7"/>
      <c r="B110" s="7"/>
      <c r="C110" s="7"/>
      <c r="D110" s="7"/>
      <c r="E110" s="7"/>
    </row>
    <row r="111" spans="1:5" ht="14" x14ac:dyDescent="0.2">
      <c r="A111" s="7"/>
      <c r="B111" s="7"/>
      <c r="C111" s="7"/>
      <c r="D111" s="7"/>
      <c r="E111" s="7"/>
    </row>
    <row r="112" spans="1:5" ht="14" x14ac:dyDescent="0.2">
      <c r="A112" s="7"/>
      <c r="B112" s="7"/>
      <c r="C112" s="7"/>
      <c r="D112" s="7"/>
      <c r="E112" s="7"/>
    </row>
    <row r="113" spans="1:5" ht="14" x14ac:dyDescent="0.2">
      <c r="A113" s="7"/>
      <c r="B113" s="7"/>
      <c r="C113" s="7"/>
      <c r="D113" s="7"/>
      <c r="E113" s="7"/>
    </row>
    <row r="114" spans="1:5" ht="14" x14ac:dyDescent="0.2">
      <c r="A114" s="7"/>
      <c r="B114" s="7"/>
      <c r="C114" s="7"/>
      <c r="D114" s="7"/>
      <c r="E114" s="7"/>
    </row>
    <row r="115" spans="1:5" ht="14" x14ac:dyDescent="0.2">
      <c r="A115" s="7"/>
      <c r="B115" s="7"/>
      <c r="C115" s="7"/>
      <c r="D115" s="7"/>
      <c r="E115" s="7"/>
    </row>
    <row r="116" spans="1:5" ht="14" x14ac:dyDescent="0.2">
      <c r="A116" s="7"/>
      <c r="B116" s="7"/>
      <c r="C116" s="7"/>
      <c r="D116" s="7"/>
      <c r="E116" s="7"/>
    </row>
    <row r="117" spans="1:5" ht="14" x14ac:dyDescent="0.2">
      <c r="A117" s="7"/>
      <c r="B117" s="7"/>
      <c r="C117" s="7"/>
      <c r="D117" s="7"/>
      <c r="E117" s="7"/>
    </row>
    <row r="118" spans="1:5" ht="14" x14ac:dyDescent="0.2">
      <c r="A118" s="7"/>
      <c r="B118" s="7"/>
      <c r="C118" s="7"/>
      <c r="D118" s="7"/>
      <c r="E118" s="7"/>
    </row>
    <row r="119" spans="1:5" ht="14" x14ac:dyDescent="0.2">
      <c r="A119" s="7"/>
      <c r="B119" s="7"/>
      <c r="C119" s="7"/>
      <c r="D119" s="7"/>
      <c r="E119" s="7"/>
    </row>
    <row r="120" spans="1:5" ht="14" x14ac:dyDescent="0.2">
      <c r="A120" s="7"/>
      <c r="B120" s="7"/>
      <c r="C120" s="7"/>
      <c r="D120" s="7"/>
      <c r="E120" s="7"/>
    </row>
    <row r="121" spans="1:5" ht="14" x14ac:dyDescent="0.2">
      <c r="A121" s="7"/>
      <c r="B121" s="7"/>
      <c r="C121" s="7"/>
      <c r="D121" s="7"/>
      <c r="E121" s="7"/>
    </row>
    <row r="122" spans="1:5" ht="14" x14ac:dyDescent="0.2">
      <c r="A122" s="7"/>
      <c r="B122" s="7"/>
      <c r="C122" s="7"/>
      <c r="D122" s="7"/>
      <c r="E122" s="7"/>
    </row>
    <row r="123" spans="1:5" ht="14" x14ac:dyDescent="0.2">
      <c r="A123" s="7"/>
      <c r="B123" s="7"/>
      <c r="C123" s="7"/>
      <c r="D123" s="7"/>
      <c r="E123" s="7"/>
    </row>
    <row r="124" spans="1:5" ht="14" x14ac:dyDescent="0.2">
      <c r="A124" s="7"/>
      <c r="B124" s="7"/>
      <c r="C124" s="7"/>
      <c r="D124" s="7"/>
      <c r="E124" s="7"/>
    </row>
    <row r="125" spans="1:5" ht="14" x14ac:dyDescent="0.2">
      <c r="A125" s="7"/>
      <c r="B125" s="7"/>
      <c r="C125" s="7"/>
      <c r="D125" s="7"/>
      <c r="E125" s="7"/>
    </row>
    <row r="126" spans="1:5" ht="14" x14ac:dyDescent="0.2">
      <c r="A126" s="7"/>
      <c r="B126" s="7"/>
      <c r="C126" s="7"/>
      <c r="D126" s="7"/>
      <c r="E126" s="7"/>
    </row>
    <row r="127" spans="1:5" ht="14" x14ac:dyDescent="0.2">
      <c r="A127" s="7"/>
      <c r="B127" s="7"/>
      <c r="C127" s="7"/>
      <c r="D127" s="7"/>
      <c r="E127" s="7"/>
    </row>
    <row r="128" spans="1:5" ht="14" x14ac:dyDescent="0.2">
      <c r="A128" s="7"/>
      <c r="B128" s="7"/>
      <c r="C128" s="7"/>
      <c r="D128" s="7"/>
      <c r="E128" s="7"/>
    </row>
    <row r="129" spans="1:5" ht="14" x14ac:dyDescent="0.2">
      <c r="A129" s="7"/>
      <c r="B129" s="7"/>
      <c r="C129" s="7"/>
      <c r="D129" s="7"/>
      <c r="E129" s="7"/>
    </row>
    <row r="130" spans="1:5" ht="14" x14ac:dyDescent="0.2">
      <c r="A130" s="7"/>
      <c r="B130" s="7"/>
      <c r="C130" s="7"/>
      <c r="D130" s="7"/>
      <c r="E130" s="7"/>
    </row>
    <row r="131" spans="1:5" ht="14" x14ac:dyDescent="0.2">
      <c r="A131" s="7"/>
      <c r="B131" s="7"/>
      <c r="C131" s="7"/>
      <c r="D131" s="7"/>
      <c r="E131" s="7"/>
    </row>
    <row r="132" spans="1:5" ht="14" x14ac:dyDescent="0.2">
      <c r="A132" s="7"/>
      <c r="B132" s="7"/>
      <c r="C132" s="7"/>
      <c r="D132" s="7"/>
      <c r="E132" s="7"/>
    </row>
    <row r="133" spans="1:5" ht="14" x14ac:dyDescent="0.2">
      <c r="A133" s="7"/>
      <c r="B133" s="7"/>
      <c r="C133" s="7"/>
      <c r="D133" s="7"/>
      <c r="E133" s="7"/>
    </row>
    <row r="134" spans="1:5" ht="14" x14ac:dyDescent="0.2">
      <c r="A134" s="7"/>
      <c r="B134" s="7"/>
      <c r="C134" s="7"/>
      <c r="D134" s="7"/>
      <c r="E134" s="7"/>
    </row>
    <row r="135" spans="1:5" ht="14" x14ac:dyDescent="0.2">
      <c r="A135" s="7"/>
      <c r="B135" s="7"/>
      <c r="C135" s="7"/>
      <c r="D135" s="7"/>
      <c r="E135" s="7"/>
    </row>
    <row r="136" spans="1:5" ht="14" x14ac:dyDescent="0.2">
      <c r="A136" s="7"/>
      <c r="B136" s="7"/>
      <c r="C136" s="7"/>
      <c r="D136" s="7"/>
      <c r="E136" s="7"/>
    </row>
    <row r="137" spans="1:5" ht="14" x14ac:dyDescent="0.2">
      <c r="A137" s="7"/>
      <c r="B137" s="7"/>
      <c r="C137" s="7"/>
      <c r="D137" s="7"/>
      <c r="E137" s="7"/>
    </row>
    <row r="138" spans="1:5" ht="14" x14ac:dyDescent="0.2">
      <c r="A138" s="7"/>
      <c r="B138" s="7"/>
      <c r="C138" s="7"/>
      <c r="D138" s="7"/>
      <c r="E138" s="7"/>
    </row>
    <row r="139" spans="1:5" ht="14" x14ac:dyDescent="0.2">
      <c r="A139" s="7"/>
      <c r="B139" s="7"/>
      <c r="C139" s="7"/>
      <c r="D139" s="7"/>
      <c r="E139" s="7"/>
    </row>
    <row r="140" spans="1:5" ht="14" x14ac:dyDescent="0.2">
      <c r="A140" s="7"/>
      <c r="B140" s="7"/>
      <c r="C140" s="7"/>
      <c r="D140" s="7"/>
      <c r="E140" s="7"/>
    </row>
    <row r="141" spans="1:5" ht="14" x14ac:dyDescent="0.2">
      <c r="A141" s="7"/>
      <c r="B141" s="7"/>
      <c r="C141" s="7"/>
      <c r="D141" s="7"/>
      <c r="E141" s="7"/>
    </row>
  </sheetData>
  <mergeCells count="2">
    <mergeCell ref="A39:C39"/>
    <mergeCell ref="A41:C41"/>
  </mergeCells>
  <conditionalFormatting sqref="D48">
    <cfRule type="cellIs" dxfId="183" priority="1" operator="lessThan">
      <formula>-0.05</formula>
    </cfRule>
    <cfRule type="cellIs" dxfId="182" priority="2" operator="greaterThan">
      <formula>0.05</formula>
    </cfRule>
  </conditionalFormatting>
  <conditionalFormatting sqref="D49">
    <cfRule type="cellIs" dxfId="181" priority="3" operator="lessThan">
      <formula>-0.05</formula>
    </cfRule>
    <cfRule type="cellIs" dxfId="180" priority="4" operator="greaterThan">
      <formula>0.05</formula>
    </cfRule>
  </conditionalFormatting>
  <conditionalFormatting sqref="D51">
    <cfRule type="cellIs" dxfId="179" priority="9" operator="lessThan">
      <formula>-0.05</formula>
    </cfRule>
    <cfRule type="cellIs" dxfId="178" priority="10" operator="greaterThan">
      <formula>0.05</formula>
    </cfRule>
  </conditionalFormatting>
  <conditionalFormatting sqref="D95:D96 D89:D93 D42:D47 D50">
    <cfRule type="cellIs" dxfId="177" priority="7" operator="lessThan">
      <formula>-0.05</formula>
    </cfRule>
    <cfRule type="cellIs" dxfId="176" priority="8" operator="greaterThan">
      <formula>0.05</formula>
    </cfRule>
  </conditionalFormatting>
  <conditionalFormatting sqref="D52:D88">
    <cfRule type="cellIs" dxfId="175" priority="5" operator="lessThan">
      <formula>-0.05</formula>
    </cfRule>
    <cfRule type="cellIs" dxfId="174" priority="6" operator="greaterThan">
      <formula>0.05</formula>
    </cfRule>
  </conditionalFormatting>
  <conditionalFormatting sqref="D41">
    <cfRule type="cellIs" dxfId="173" priority="13" operator="lessThan">
      <formula>-0.05</formula>
    </cfRule>
    <cfRule type="cellIs" dxfId="172" priority="14" operator="greaterThan">
      <formula>0.05</formula>
    </cfRule>
  </conditionalFormatting>
  <conditionalFormatting sqref="D94">
    <cfRule type="cellIs" dxfId="171" priority="11" operator="lessThan">
      <formula>-0.05</formula>
    </cfRule>
    <cfRule type="cellIs" dxfId="170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BF4FC-BE0C-4906-BD1A-3BE4DD1C1ECF}">
  <sheetPr>
    <tabColor rgb="FF92D050"/>
  </sheetPr>
  <dimension ref="A1:R94"/>
  <sheetViews>
    <sheetView topLeftCell="A4" workbookViewId="0">
      <selection activeCell="A5" sqref="A5:C5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8" ht="14" x14ac:dyDescent="0.2">
      <c r="A1" s="6" t="str">
        <f ca="1">"23-"&amp; RIGHT(CELL("filename",$A$1),LEN(CELL("filename",$A$1))-FIND("]",CELL("filename",$A$1),1))</f>
        <v>23-BF167-11KM</v>
      </c>
      <c r="B1" s="7" t="s">
        <v>93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117</v>
      </c>
      <c r="K1" s="132"/>
      <c r="L1" s="9"/>
      <c r="M1" s="9"/>
    </row>
    <row r="2" spans="1:18" ht="14" x14ac:dyDescent="0.2">
      <c r="A2" s="89"/>
      <c r="B2" s="7"/>
      <c r="C2" s="10" t="s">
        <v>8</v>
      </c>
      <c r="D2" s="11" t="str">
        <f ca="1">CONCATENATE(A1,"s")</f>
        <v>23-BF167-11KMs</v>
      </c>
      <c r="E2" s="12"/>
      <c r="F2" s="11" t="str">
        <f ca="1">CONCATENATE(A1,"d")</f>
        <v>23-BF167-11KMd</v>
      </c>
      <c r="G2" s="12"/>
      <c r="H2" s="11" t="str">
        <f ca="1">CONCATENATE(A1,"p")</f>
        <v>23-BF167-11KMp</v>
      </c>
      <c r="I2" s="13"/>
      <c r="J2" s="133" t="str">
        <f ca="1">CONCATENATE(A1,"e")</f>
        <v>23-BF167-11KMe</v>
      </c>
      <c r="K2" s="134"/>
      <c r="L2" s="9"/>
      <c r="M2" s="9"/>
    </row>
    <row r="3" spans="1:18" ht="14" x14ac:dyDescent="0.2">
      <c r="A3" s="7"/>
      <c r="B3" s="7" t="s">
        <v>40</v>
      </c>
      <c r="C3" s="7"/>
      <c r="D3" s="14"/>
      <c r="E3" s="15">
        <v>39.99</v>
      </c>
      <c r="F3" s="13"/>
      <c r="G3" s="15">
        <f>E3+10</f>
        <v>49.99</v>
      </c>
      <c r="H3" s="13"/>
      <c r="I3" s="16">
        <f>G3+10</f>
        <v>59.99</v>
      </c>
      <c r="J3" s="135"/>
      <c r="K3" s="136">
        <f>I3+30</f>
        <v>89.990000000000009</v>
      </c>
      <c r="L3" s="9"/>
      <c r="M3" s="9"/>
    </row>
    <row r="4" spans="1:18" ht="15" thickBot="1" x14ac:dyDescent="0.25">
      <c r="A4" s="7"/>
      <c r="B4" s="17" t="s">
        <v>41</v>
      </c>
      <c r="C4" s="7"/>
      <c r="D4" s="14"/>
      <c r="E4" s="18">
        <f>E3+10</f>
        <v>49.99</v>
      </c>
      <c r="F4" s="19"/>
      <c r="G4" s="18">
        <f>G3+10</f>
        <v>59.99</v>
      </c>
      <c r="H4" s="19"/>
      <c r="I4" s="18">
        <f>I3+10</f>
        <v>69.990000000000009</v>
      </c>
      <c r="J4" s="137"/>
      <c r="K4" s="138">
        <f>K3+10</f>
        <v>99.990000000000009</v>
      </c>
      <c r="L4" s="9"/>
      <c r="M4" s="9"/>
    </row>
    <row r="5" spans="1:18" ht="14" x14ac:dyDescent="0.2">
      <c r="A5" s="20" t="s">
        <v>44</v>
      </c>
      <c r="B5" s="21" t="s">
        <v>100</v>
      </c>
      <c r="C5" s="176">
        <v>1.1200000000000001</v>
      </c>
      <c r="D5" s="23">
        <v>5</v>
      </c>
      <c r="E5" s="24">
        <f>C5*D5</f>
        <v>5.6000000000000005</v>
      </c>
      <c r="F5" s="23">
        <v>6</v>
      </c>
      <c r="G5" s="24">
        <f t="shared" ref="G5:G16" si="0">C5*F5</f>
        <v>6.7200000000000006</v>
      </c>
      <c r="H5" s="23">
        <v>8</v>
      </c>
      <c r="I5" s="24">
        <f t="shared" ref="I5:I16" si="1">C5*H5</f>
        <v>8.9600000000000009</v>
      </c>
      <c r="J5" s="117"/>
      <c r="K5" s="139">
        <f>C5*J5</f>
        <v>0</v>
      </c>
      <c r="L5" s="9"/>
      <c r="M5" s="9"/>
    </row>
    <row r="6" spans="1:18" ht="14" x14ac:dyDescent="0.2">
      <c r="A6" s="25" t="s">
        <v>26</v>
      </c>
      <c r="B6" s="26" t="s">
        <v>23</v>
      </c>
      <c r="C6" s="29">
        <v>0.63</v>
      </c>
      <c r="D6" s="28">
        <v>3</v>
      </c>
      <c r="E6" s="29">
        <f>C6*D6</f>
        <v>1.8900000000000001</v>
      </c>
      <c r="F6" s="28">
        <v>4</v>
      </c>
      <c r="G6" s="29">
        <f t="shared" si="0"/>
        <v>2.52</v>
      </c>
      <c r="H6" s="28">
        <v>4</v>
      </c>
      <c r="I6" s="29">
        <f t="shared" si="1"/>
        <v>2.52</v>
      </c>
      <c r="J6" s="140"/>
      <c r="K6" s="141">
        <f t="shared" ref="K6:K16" si="2">C6*J6</f>
        <v>0</v>
      </c>
      <c r="L6" s="9"/>
      <c r="M6" s="9"/>
    </row>
    <row r="7" spans="1:18" ht="14" x14ac:dyDescent="0.2">
      <c r="A7" s="25" t="s">
        <v>26</v>
      </c>
      <c r="B7" s="26" t="s">
        <v>18</v>
      </c>
      <c r="C7" s="29">
        <v>0.77</v>
      </c>
      <c r="D7" s="30">
        <v>1</v>
      </c>
      <c r="E7" s="29">
        <f>C7*D7</f>
        <v>0.77</v>
      </c>
      <c r="F7" s="30">
        <v>3</v>
      </c>
      <c r="G7" s="29">
        <f t="shared" si="0"/>
        <v>2.31</v>
      </c>
      <c r="H7" s="30">
        <v>2</v>
      </c>
      <c r="I7" s="29">
        <f t="shared" si="1"/>
        <v>1.54</v>
      </c>
      <c r="J7" s="140"/>
      <c r="K7" s="141">
        <f t="shared" si="2"/>
        <v>0</v>
      </c>
      <c r="L7" s="9"/>
      <c r="M7" s="9"/>
    </row>
    <row r="8" spans="1:18" ht="14" x14ac:dyDescent="0.2">
      <c r="A8" s="93" t="s">
        <v>26</v>
      </c>
      <c r="B8" s="26" t="s">
        <v>36</v>
      </c>
      <c r="C8" s="29">
        <v>0.94</v>
      </c>
      <c r="D8" s="33">
        <v>1</v>
      </c>
      <c r="E8" s="29">
        <f t="shared" ref="E8:E16" si="3">C8*D8</f>
        <v>0.94</v>
      </c>
      <c r="F8" s="30">
        <v>2</v>
      </c>
      <c r="G8" s="29">
        <f t="shared" si="0"/>
        <v>1.88</v>
      </c>
      <c r="H8" s="30">
        <v>2</v>
      </c>
      <c r="I8" s="29">
        <f t="shared" si="1"/>
        <v>1.88</v>
      </c>
      <c r="J8" s="140"/>
      <c r="K8" s="141">
        <f t="shared" si="2"/>
        <v>0</v>
      </c>
      <c r="L8" s="9"/>
      <c r="M8" s="9"/>
    </row>
    <row r="9" spans="1:18" ht="14" x14ac:dyDescent="0.2">
      <c r="A9" s="34"/>
      <c r="B9" s="31" t="s">
        <v>118</v>
      </c>
      <c r="C9" s="185">
        <v>0.6</v>
      </c>
      <c r="D9" s="33">
        <v>1</v>
      </c>
      <c r="E9" s="29">
        <f>C9*D9</f>
        <v>0.6</v>
      </c>
      <c r="F9" s="33">
        <v>1</v>
      </c>
      <c r="G9" s="29">
        <f>C9*F9</f>
        <v>0.6</v>
      </c>
      <c r="H9" s="33">
        <v>1</v>
      </c>
      <c r="I9" s="29">
        <f>C9*H9</f>
        <v>0.6</v>
      </c>
      <c r="J9" s="140"/>
      <c r="K9" s="141">
        <f>C9*J9</f>
        <v>0</v>
      </c>
      <c r="L9" s="9"/>
      <c r="M9" s="9"/>
    </row>
    <row r="10" spans="1:18" ht="14" x14ac:dyDescent="0.2">
      <c r="A10" s="35"/>
      <c r="B10" s="9"/>
      <c r="C10" s="36"/>
      <c r="D10" s="28"/>
      <c r="E10" s="29">
        <f t="shared" si="3"/>
        <v>0</v>
      </c>
      <c r="F10" s="28"/>
      <c r="G10" s="29">
        <f t="shared" si="0"/>
        <v>0</v>
      </c>
      <c r="H10" s="30"/>
      <c r="I10" s="29">
        <f t="shared" si="1"/>
        <v>0</v>
      </c>
      <c r="J10" s="140"/>
      <c r="K10" s="141">
        <f>C10*J10</f>
        <v>0</v>
      </c>
      <c r="L10" s="9"/>
      <c r="M10" s="9"/>
    </row>
    <row r="11" spans="1:18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9"/>
      <c r="M11" s="9"/>
    </row>
    <row r="12" spans="1:18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8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184" t="s">
        <v>119</v>
      </c>
      <c r="N13" s="182"/>
      <c r="O13" s="182"/>
      <c r="P13" s="182"/>
      <c r="Q13" s="182"/>
      <c r="R13" s="182"/>
    </row>
    <row r="14" spans="1:18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9"/>
    </row>
    <row r="15" spans="1:18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/>
    </row>
    <row r="16" spans="1:18" ht="15" thickBot="1" x14ac:dyDescent="0.25">
      <c r="A16" s="87"/>
      <c r="B16" s="88" t="s">
        <v>104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12.299999999999999</v>
      </c>
      <c r="F17" s="45"/>
      <c r="G17" s="44">
        <f>SUM(G5:G16)</f>
        <v>16.53</v>
      </c>
      <c r="H17" s="45"/>
      <c r="I17" s="44">
        <f>SUM(I5:I16)</f>
        <v>18</v>
      </c>
      <c r="J17" s="144"/>
      <c r="K17" s="145">
        <f>SUM(K5:K16)</f>
        <v>0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39.99</v>
      </c>
      <c r="F18" s="14"/>
      <c r="G18" s="38">
        <f>G3</f>
        <v>49.99</v>
      </c>
      <c r="H18" s="14"/>
      <c r="I18" s="38">
        <f>I3</f>
        <v>59.99</v>
      </c>
      <c r="J18" s="146"/>
      <c r="K18" s="145">
        <f>K3</f>
        <v>89.990000000000009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28.392900000000001</v>
      </c>
      <c r="F19" s="14"/>
      <c r="G19" s="38">
        <f>G18*$C19</f>
        <v>35.492899999999999</v>
      </c>
      <c r="H19" s="14"/>
      <c r="I19" s="38">
        <f>I18*$C19</f>
        <v>42.5929</v>
      </c>
      <c r="J19" s="146"/>
      <c r="K19" s="145">
        <f>K18*$C19</f>
        <v>63.892900000000004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14.19645</v>
      </c>
      <c r="F20" s="14"/>
      <c r="G20" s="48">
        <f>G19*$C20</f>
        <v>17.746449999999999</v>
      </c>
      <c r="H20" s="14"/>
      <c r="I20" s="48">
        <f>I19*$C20</f>
        <v>21.29645</v>
      </c>
      <c r="J20" s="146"/>
      <c r="K20" s="145">
        <f>K19*$C20</f>
        <v>31.946450000000002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14.19645</v>
      </c>
      <c r="F21" s="14"/>
      <c r="G21" s="38">
        <f>G19*$C21</f>
        <v>17.746449999999999</v>
      </c>
      <c r="H21" s="14"/>
      <c r="I21" s="38">
        <f>I19*$C21</f>
        <v>21.29645</v>
      </c>
      <c r="J21" s="146"/>
      <c r="K21" s="145">
        <f>K19*$C21</f>
        <v>31.946450000000002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16.0929</v>
      </c>
      <c r="F22" s="14"/>
      <c r="G22" s="38">
        <f>G19-G17</f>
        <v>18.962899999999998</v>
      </c>
      <c r="H22" s="14"/>
      <c r="I22" s="38">
        <f>I19-I17</f>
        <v>24.5929</v>
      </c>
      <c r="J22" s="146"/>
      <c r="K22" s="145">
        <f>K19-K17</f>
        <v>63.892900000000004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-3.9990000000000006</v>
      </c>
      <c r="F23" s="14"/>
      <c r="G23" s="38">
        <f>G18*C23</f>
        <v>-4.9990000000000006</v>
      </c>
      <c r="H23" s="14"/>
      <c r="I23" s="38">
        <f>I18*C23</f>
        <v>-5.9990000000000006</v>
      </c>
      <c r="J23" s="146"/>
      <c r="K23" s="145">
        <f>K18*C23</f>
        <v>-8.9990000000000006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1.3538999999999994</v>
      </c>
      <c r="F27" s="9"/>
      <c r="G27" s="36">
        <f>SUM(G22:G26)</f>
        <v>3.2238999999999969</v>
      </c>
      <c r="H27" s="9"/>
      <c r="I27" s="36">
        <f>SUM(I22:I26)</f>
        <v>7.8538999999999977</v>
      </c>
      <c r="J27" s="149"/>
      <c r="K27" s="148">
        <f>SUM(K22:K26)</f>
        <v>44.1539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3.3855963990997731E-2</v>
      </c>
      <c r="F28" s="9"/>
      <c r="G28" s="59">
        <f>G27/G18</f>
        <v>6.4490898179635867E-2</v>
      </c>
      <c r="H28" s="9"/>
      <c r="I28" s="59">
        <f>I27/I18</f>
        <v>0.13092015335889309</v>
      </c>
      <c r="J28" s="149"/>
      <c r="K28" s="150">
        <f>K27/K18</f>
        <v>0.49065340593399259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0.30757689422355583</v>
      </c>
      <c r="F30" s="61"/>
      <c r="G30" s="63">
        <f>G17/G18</f>
        <v>0.33066613322664534</v>
      </c>
      <c r="H30" s="61"/>
      <c r="I30" s="64">
        <f>I17/I18</f>
        <v>0.30005000833472245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55" priority="1" operator="lessThan">
      <formula>-0.05</formula>
    </cfRule>
    <cfRule type="cellIs" dxfId="54" priority="2" operator="greaterThan">
      <formula>0.05</formula>
    </cfRule>
  </conditionalFormatting>
  <conditionalFormatting sqref="D46">
    <cfRule type="cellIs" dxfId="53" priority="3" operator="lessThan">
      <formula>-0.05</formula>
    </cfRule>
    <cfRule type="cellIs" dxfId="52" priority="4" operator="greaterThan">
      <formula>0.05</formula>
    </cfRule>
  </conditionalFormatting>
  <conditionalFormatting sqref="D48">
    <cfRule type="cellIs" dxfId="51" priority="9" operator="lessThan">
      <formula>-0.05</formula>
    </cfRule>
    <cfRule type="cellIs" dxfId="50" priority="10" operator="greaterThan">
      <formula>0.05</formula>
    </cfRule>
  </conditionalFormatting>
  <conditionalFormatting sqref="D92:D93 D86:D90 D39:D44 D47">
    <cfRule type="cellIs" dxfId="49" priority="7" operator="lessThan">
      <formula>-0.05</formula>
    </cfRule>
    <cfRule type="cellIs" dxfId="48" priority="8" operator="greaterThan">
      <formula>0.05</formula>
    </cfRule>
  </conditionalFormatting>
  <conditionalFormatting sqref="D49:D85">
    <cfRule type="cellIs" dxfId="47" priority="5" operator="lessThan">
      <formula>-0.05</formula>
    </cfRule>
    <cfRule type="cellIs" dxfId="46" priority="6" operator="greaterThan">
      <formula>0.05</formula>
    </cfRule>
  </conditionalFormatting>
  <conditionalFormatting sqref="D38">
    <cfRule type="cellIs" dxfId="45" priority="13" operator="lessThan">
      <formula>-0.05</formula>
    </cfRule>
    <cfRule type="cellIs" dxfId="44" priority="14" operator="greaterThan">
      <formula>0.05</formula>
    </cfRule>
  </conditionalFormatting>
  <conditionalFormatting sqref="D91">
    <cfRule type="cellIs" dxfId="43" priority="11" operator="lessThan">
      <formula>-0.05</formula>
    </cfRule>
    <cfRule type="cellIs" dxfId="42" priority="12" operator="greaterThan">
      <formula>0.05</formula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BE53D-5568-48E7-87FF-FE1F00EE0E3D}">
  <sheetPr>
    <tabColor rgb="FF92D050"/>
  </sheetPr>
  <dimension ref="A1:M94"/>
  <sheetViews>
    <sheetView workbookViewId="0">
      <selection activeCell="N28" sqref="N28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23-BF52-11KM</v>
      </c>
      <c r="B1" s="7" t="s">
        <v>94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23-BF52-11KMs</v>
      </c>
      <c r="E2" s="12"/>
      <c r="F2" s="11" t="str">
        <f ca="1">CONCATENATE(A1,"d")</f>
        <v>23-BF52-11KMd</v>
      </c>
      <c r="G2" s="12"/>
      <c r="H2" s="11" t="str">
        <f ca="1">CONCATENATE(A1,"p")</f>
        <v>23-BF52-11KMp</v>
      </c>
      <c r="I2" s="13"/>
      <c r="J2" s="133" t="str">
        <f ca="1">CONCATENATE(A1,"e")</f>
        <v>23-BF52-11KMe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34.99</v>
      </c>
      <c r="F3" s="13"/>
      <c r="G3" s="15">
        <f>E3+10</f>
        <v>44.99</v>
      </c>
      <c r="H3" s="13"/>
      <c r="I3" s="16">
        <f>G3+10</f>
        <v>54.99</v>
      </c>
      <c r="J3" s="135"/>
      <c r="K3" s="136">
        <f>I3+30</f>
        <v>84.990000000000009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44.99</v>
      </c>
      <c r="F4" s="19"/>
      <c r="G4" s="18">
        <f>G3+10</f>
        <v>54.99</v>
      </c>
      <c r="H4" s="19"/>
      <c r="I4" s="18">
        <f>I3+10</f>
        <v>64.990000000000009</v>
      </c>
      <c r="J4" s="137"/>
      <c r="K4" s="138">
        <f>K3+10</f>
        <v>94.990000000000009</v>
      </c>
      <c r="L4" s="9"/>
      <c r="M4" s="9"/>
    </row>
    <row r="5" spans="1:13" ht="14" x14ac:dyDescent="0.2">
      <c r="A5" s="20" t="s">
        <v>44</v>
      </c>
      <c r="B5" s="21" t="s">
        <v>100</v>
      </c>
      <c r="C5" s="176">
        <v>1.1200000000000001</v>
      </c>
      <c r="D5" s="23">
        <v>3</v>
      </c>
      <c r="E5" s="24">
        <f>C5*D5</f>
        <v>3.3600000000000003</v>
      </c>
      <c r="F5" s="23">
        <v>4</v>
      </c>
      <c r="G5" s="24">
        <f t="shared" ref="G5:G16" si="0">C5*F5</f>
        <v>4.4800000000000004</v>
      </c>
      <c r="H5" s="23">
        <v>5</v>
      </c>
      <c r="I5" s="24">
        <f t="shared" ref="I5:I16" si="1">C5*H5</f>
        <v>5.6000000000000005</v>
      </c>
      <c r="J5" s="117"/>
      <c r="K5" s="139">
        <f>C5*J5</f>
        <v>0</v>
      </c>
      <c r="L5" s="9"/>
      <c r="M5" s="9"/>
    </row>
    <row r="6" spans="1:13" ht="14" x14ac:dyDescent="0.2">
      <c r="A6" s="25" t="s">
        <v>28</v>
      </c>
      <c r="B6" s="26" t="s">
        <v>120</v>
      </c>
      <c r="C6" s="157">
        <v>1.25</v>
      </c>
      <c r="D6" s="28">
        <v>0</v>
      </c>
      <c r="E6" s="29">
        <f>C6*D6</f>
        <v>0</v>
      </c>
      <c r="F6" s="28">
        <v>2</v>
      </c>
      <c r="G6" s="29">
        <f t="shared" si="0"/>
        <v>2.5</v>
      </c>
      <c r="H6" s="28">
        <v>2</v>
      </c>
      <c r="I6" s="29">
        <f t="shared" si="1"/>
        <v>2.5</v>
      </c>
      <c r="J6" s="140"/>
      <c r="K6" s="141">
        <f t="shared" ref="K6:K16" si="2">C6*J6</f>
        <v>0</v>
      </c>
      <c r="L6" s="9"/>
      <c r="M6" s="9"/>
    </row>
    <row r="7" spans="1:13" ht="14" x14ac:dyDescent="0.2">
      <c r="A7" s="25" t="s">
        <v>11</v>
      </c>
      <c r="B7" s="26" t="s">
        <v>15</v>
      </c>
      <c r="C7" s="29">
        <v>0.62</v>
      </c>
      <c r="D7" s="30">
        <v>3</v>
      </c>
      <c r="E7" s="29">
        <f>C7*D7</f>
        <v>1.8599999999999999</v>
      </c>
      <c r="F7" s="30">
        <v>4</v>
      </c>
      <c r="G7" s="29">
        <f t="shared" si="0"/>
        <v>2.48</v>
      </c>
      <c r="H7" s="30">
        <v>4</v>
      </c>
      <c r="I7" s="29">
        <f t="shared" si="1"/>
        <v>2.48</v>
      </c>
      <c r="J7" s="140"/>
      <c r="K7" s="141">
        <f t="shared" si="2"/>
        <v>0</v>
      </c>
      <c r="L7" s="9"/>
      <c r="M7" s="9"/>
    </row>
    <row r="8" spans="1:13" ht="14" x14ac:dyDescent="0.2">
      <c r="A8" s="25" t="s">
        <v>97</v>
      </c>
      <c r="B8" s="26" t="s">
        <v>30</v>
      </c>
      <c r="C8" s="92">
        <v>0.66</v>
      </c>
      <c r="D8" s="33">
        <v>3</v>
      </c>
      <c r="E8" s="29">
        <f t="shared" ref="E8:E16" si="3">C8*D8</f>
        <v>1.98</v>
      </c>
      <c r="F8" s="30">
        <v>3</v>
      </c>
      <c r="G8" s="29">
        <f t="shared" si="0"/>
        <v>1.98</v>
      </c>
      <c r="H8" s="30">
        <v>4</v>
      </c>
      <c r="I8" s="29">
        <f t="shared" si="1"/>
        <v>2.64</v>
      </c>
      <c r="J8" s="140"/>
      <c r="K8" s="141">
        <f t="shared" si="2"/>
        <v>0</v>
      </c>
      <c r="L8" s="9"/>
      <c r="M8" s="9"/>
    </row>
    <row r="9" spans="1:13" ht="14" x14ac:dyDescent="0.2">
      <c r="A9" s="34" t="s">
        <v>26</v>
      </c>
      <c r="B9" s="26" t="s">
        <v>23</v>
      </c>
      <c r="C9" s="29">
        <v>0.63</v>
      </c>
      <c r="D9" s="33">
        <v>4</v>
      </c>
      <c r="E9" s="29">
        <f>C9*D9</f>
        <v>2.52</v>
      </c>
      <c r="F9" s="33">
        <v>3</v>
      </c>
      <c r="G9" s="29">
        <f>C9*F9</f>
        <v>1.8900000000000001</v>
      </c>
      <c r="H9" s="33">
        <v>3</v>
      </c>
      <c r="I9" s="29">
        <f>C9*H9</f>
        <v>1.8900000000000001</v>
      </c>
      <c r="J9" s="140"/>
      <c r="K9" s="141">
        <f>C9*J9</f>
        <v>0</v>
      </c>
      <c r="L9" s="9"/>
      <c r="M9" s="9"/>
    </row>
    <row r="10" spans="1:13" ht="14" x14ac:dyDescent="0.2">
      <c r="A10" s="99"/>
      <c r="B10" s="100" t="s">
        <v>39</v>
      </c>
      <c r="C10" s="105">
        <v>0.69</v>
      </c>
      <c r="D10" s="107">
        <v>2</v>
      </c>
      <c r="E10" s="105">
        <f t="shared" si="3"/>
        <v>1.38</v>
      </c>
      <c r="F10" s="107">
        <v>2</v>
      </c>
      <c r="G10" s="105">
        <f t="shared" si="0"/>
        <v>1.38</v>
      </c>
      <c r="H10" s="106">
        <v>2</v>
      </c>
      <c r="I10" s="105">
        <f t="shared" si="1"/>
        <v>1.38</v>
      </c>
      <c r="J10" s="140"/>
      <c r="K10" s="141">
        <f>C10*J10</f>
        <v>0</v>
      </c>
      <c r="L10" s="9"/>
      <c r="M10" s="9"/>
    </row>
    <row r="11" spans="1:13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9"/>
      <c r="M11" s="9"/>
    </row>
    <row r="12" spans="1:13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3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9"/>
    </row>
    <row r="14" spans="1:13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9"/>
    </row>
    <row r="15" spans="1:13" ht="14" x14ac:dyDescent="0.2">
      <c r="A15" s="156"/>
      <c r="B15" s="164" t="s">
        <v>101</v>
      </c>
      <c r="C15" s="164">
        <v>0.25</v>
      </c>
      <c r="D15" s="86">
        <v>1</v>
      </c>
      <c r="E15" s="85">
        <f t="shared" si="3"/>
        <v>0.25</v>
      </c>
      <c r="F15" s="86">
        <v>1</v>
      </c>
      <c r="G15" s="85">
        <f t="shared" si="0"/>
        <v>0.25</v>
      </c>
      <c r="H15" s="86">
        <v>1</v>
      </c>
      <c r="I15" s="85">
        <f t="shared" si="1"/>
        <v>0.25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99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13.850000000000001</v>
      </c>
      <c r="F17" s="45"/>
      <c r="G17" s="44">
        <f>SUM(G5:G16)</f>
        <v>17.46</v>
      </c>
      <c r="H17" s="45"/>
      <c r="I17" s="44">
        <f>SUM(I5:I16)</f>
        <v>19.240000000000002</v>
      </c>
      <c r="J17" s="144"/>
      <c r="K17" s="145">
        <f>SUM(K5:K16)</f>
        <v>0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34.99</v>
      </c>
      <c r="F18" s="14"/>
      <c r="G18" s="38">
        <f>G3</f>
        <v>44.99</v>
      </c>
      <c r="H18" s="14"/>
      <c r="I18" s="38">
        <f>I3</f>
        <v>54.99</v>
      </c>
      <c r="J18" s="146"/>
      <c r="K18" s="145">
        <f>K3</f>
        <v>84.990000000000009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24.8429</v>
      </c>
      <c r="F19" s="14"/>
      <c r="G19" s="38">
        <f>G18*$C19</f>
        <v>31.942899999999998</v>
      </c>
      <c r="H19" s="14"/>
      <c r="I19" s="38">
        <f>I18*$C19</f>
        <v>39.042899999999996</v>
      </c>
      <c r="J19" s="146"/>
      <c r="K19" s="145">
        <f>K18*$C19</f>
        <v>60.3429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12.42145</v>
      </c>
      <c r="F20" s="14"/>
      <c r="G20" s="48">
        <f>G19*$C20</f>
        <v>15.971449999999999</v>
      </c>
      <c r="H20" s="14"/>
      <c r="I20" s="48">
        <f>I19*$C20</f>
        <v>19.521449999999998</v>
      </c>
      <c r="J20" s="146"/>
      <c r="K20" s="145">
        <f>K19*$C20</f>
        <v>30.17145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12.42145</v>
      </c>
      <c r="F21" s="14"/>
      <c r="G21" s="38">
        <f>G19*$C21</f>
        <v>15.971449999999999</v>
      </c>
      <c r="H21" s="14"/>
      <c r="I21" s="38">
        <f>I19*$C21</f>
        <v>19.521449999999998</v>
      </c>
      <c r="J21" s="146"/>
      <c r="K21" s="145">
        <f>K19*$C21</f>
        <v>30.17145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10.992899999999999</v>
      </c>
      <c r="F22" s="14"/>
      <c r="G22" s="38">
        <f>G19-G17</f>
        <v>14.482899999999997</v>
      </c>
      <c r="H22" s="14"/>
      <c r="I22" s="38">
        <f>I19-I17</f>
        <v>19.802899999999994</v>
      </c>
      <c r="J22" s="146"/>
      <c r="K22" s="145">
        <f>K19-K17</f>
        <v>60.3429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-3.4990000000000006</v>
      </c>
      <c r="F23" s="14"/>
      <c r="G23" s="38">
        <f>G18*C23</f>
        <v>-4.4990000000000006</v>
      </c>
      <c r="H23" s="14"/>
      <c r="I23" s="38">
        <f>I18*C23</f>
        <v>-5.4990000000000006</v>
      </c>
      <c r="J23" s="146"/>
      <c r="K23" s="145">
        <f>K18*C23</f>
        <v>-8.4990000000000006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-3.246100000000002</v>
      </c>
      <c r="F27" s="9"/>
      <c r="G27" s="36">
        <f>SUM(G22:G26)</f>
        <v>-0.75610000000000355</v>
      </c>
      <c r="H27" s="9"/>
      <c r="I27" s="36">
        <f>SUM(I22:I26)</f>
        <v>3.5638999999999932</v>
      </c>
      <c r="J27" s="149"/>
      <c r="K27" s="148">
        <f>SUM(K22:K26)</f>
        <v>41.103899999999996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-9.2772220634467037E-2</v>
      </c>
      <c r="F28" s="9"/>
      <c r="G28" s="59">
        <f>G27/G18</f>
        <v>-1.680595687930659E-2</v>
      </c>
      <c r="H28" s="9"/>
      <c r="I28" s="59">
        <f>I27/I18</f>
        <v>6.4809965448263188E-2</v>
      </c>
      <c r="J28" s="149"/>
      <c r="K28" s="150">
        <f>K27/K18</f>
        <v>0.48363219202259078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0.39582737925121464</v>
      </c>
      <c r="F30" s="61"/>
      <c r="G30" s="63">
        <f>G17/G18</f>
        <v>0.3880862413869749</v>
      </c>
      <c r="H30" s="61"/>
      <c r="I30" s="64">
        <f>I17/I18</f>
        <v>0.34988179669030733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41" priority="1" operator="lessThan">
      <formula>-0.05</formula>
    </cfRule>
    <cfRule type="cellIs" dxfId="40" priority="2" operator="greaterThan">
      <formula>0.05</formula>
    </cfRule>
  </conditionalFormatting>
  <conditionalFormatting sqref="D46">
    <cfRule type="cellIs" dxfId="39" priority="3" operator="lessThan">
      <formula>-0.05</formula>
    </cfRule>
    <cfRule type="cellIs" dxfId="38" priority="4" operator="greaterThan">
      <formula>0.05</formula>
    </cfRule>
  </conditionalFormatting>
  <conditionalFormatting sqref="D48">
    <cfRule type="cellIs" dxfId="37" priority="9" operator="lessThan">
      <formula>-0.05</formula>
    </cfRule>
    <cfRule type="cellIs" dxfId="36" priority="10" operator="greaterThan">
      <formula>0.05</formula>
    </cfRule>
  </conditionalFormatting>
  <conditionalFormatting sqref="D92:D93 D86:D90 D39:D44 D47">
    <cfRule type="cellIs" dxfId="35" priority="7" operator="lessThan">
      <formula>-0.05</formula>
    </cfRule>
    <cfRule type="cellIs" dxfId="34" priority="8" operator="greaterThan">
      <formula>0.05</formula>
    </cfRule>
  </conditionalFormatting>
  <conditionalFormatting sqref="D49:D85">
    <cfRule type="cellIs" dxfId="33" priority="5" operator="lessThan">
      <formula>-0.05</formula>
    </cfRule>
    <cfRule type="cellIs" dxfId="32" priority="6" operator="greaterThan">
      <formula>0.05</formula>
    </cfRule>
  </conditionalFormatting>
  <conditionalFormatting sqref="D38">
    <cfRule type="cellIs" dxfId="31" priority="13" operator="lessThan">
      <formula>-0.05</formula>
    </cfRule>
    <cfRule type="cellIs" dxfId="30" priority="14" operator="greaterThan">
      <formula>0.05</formula>
    </cfRule>
  </conditionalFormatting>
  <conditionalFormatting sqref="D91">
    <cfRule type="cellIs" dxfId="29" priority="11" operator="lessThan">
      <formula>-0.05</formula>
    </cfRule>
    <cfRule type="cellIs" dxfId="28" priority="12" operator="greaterThan">
      <formula>0.05</formula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B6613-4FDD-4CEF-B572-B8E776552039}">
  <sheetPr>
    <tabColor rgb="FF92D050"/>
  </sheetPr>
  <dimension ref="A1:M94"/>
  <sheetViews>
    <sheetView workbookViewId="0">
      <selection activeCell="H21" sqref="H21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23-T18M100</v>
      </c>
      <c r="B1" s="7" t="s">
        <v>95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23-T18M100s</v>
      </c>
      <c r="E2" s="12"/>
      <c r="F2" s="11" t="str">
        <f ca="1">CONCATENATE(A1,"d")</f>
        <v>23-T18M100d</v>
      </c>
      <c r="G2" s="12"/>
      <c r="H2" s="11" t="str">
        <f ca="1">CONCATENATE(A1,"p")</f>
        <v>23-T18M100p</v>
      </c>
      <c r="I2" s="13"/>
      <c r="J2" s="133" t="str">
        <f ca="1">CONCATENATE(A1,"e")</f>
        <v>23-T18M100e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54.99</v>
      </c>
      <c r="F3" s="13"/>
      <c r="G3" s="15">
        <f>E3+10</f>
        <v>64.990000000000009</v>
      </c>
      <c r="H3" s="13"/>
      <c r="I3" s="16">
        <f>G3+10</f>
        <v>74.990000000000009</v>
      </c>
      <c r="J3" s="135"/>
      <c r="K3" s="136">
        <f>I3+30</f>
        <v>104.99000000000001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64.990000000000009</v>
      </c>
      <c r="F4" s="19"/>
      <c r="G4" s="18">
        <f>G3+10</f>
        <v>74.990000000000009</v>
      </c>
      <c r="H4" s="19"/>
      <c r="I4" s="18">
        <f>I3+10</f>
        <v>84.990000000000009</v>
      </c>
      <c r="J4" s="137"/>
      <c r="K4" s="138">
        <f>K3+10</f>
        <v>114.99000000000001</v>
      </c>
      <c r="L4" s="9"/>
      <c r="M4" s="9"/>
    </row>
    <row r="5" spans="1:13" ht="14" x14ac:dyDescent="0.2">
      <c r="A5" s="20" t="s">
        <v>28</v>
      </c>
      <c r="B5" s="21" t="s">
        <v>13</v>
      </c>
      <c r="C5" s="22">
        <v>0.96</v>
      </c>
      <c r="D5" s="23">
        <v>2</v>
      </c>
      <c r="E5" s="24">
        <f>C5*D5</f>
        <v>1.92</v>
      </c>
      <c r="F5" s="23">
        <v>4</v>
      </c>
      <c r="G5" s="24">
        <f t="shared" ref="G5:G15" si="0">C5*F5</f>
        <v>3.84</v>
      </c>
      <c r="H5" s="23">
        <v>6</v>
      </c>
      <c r="I5" s="24">
        <f t="shared" ref="I5:I15" si="1">C5*H5</f>
        <v>5.76</v>
      </c>
      <c r="J5" s="117"/>
      <c r="K5" s="139">
        <f>C5*J5</f>
        <v>0</v>
      </c>
      <c r="L5" s="9"/>
      <c r="M5" s="9"/>
    </row>
    <row r="6" spans="1:13" ht="14" x14ac:dyDescent="0.2">
      <c r="A6" s="25" t="s">
        <v>28</v>
      </c>
      <c r="B6" s="26" t="s">
        <v>16</v>
      </c>
      <c r="C6" s="29">
        <v>0.9</v>
      </c>
      <c r="D6" s="28">
        <v>1</v>
      </c>
      <c r="E6" s="29">
        <f>C6*D6</f>
        <v>0.9</v>
      </c>
      <c r="F6" s="28">
        <v>1</v>
      </c>
      <c r="G6" s="29">
        <f t="shared" si="0"/>
        <v>0.9</v>
      </c>
      <c r="H6" s="28">
        <v>2</v>
      </c>
      <c r="I6" s="29">
        <f t="shared" si="1"/>
        <v>1.8</v>
      </c>
      <c r="J6" s="140"/>
      <c r="K6" s="141">
        <f t="shared" ref="K6:K15" si="2">C6*J6</f>
        <v>0</v>
      </c>
      <c r="L6" s="9"/>
      <c r="M6" s="9"/>
    </row>
    <row r="7" spans="1:13" ht="14" x14ac:dyDescent="0.2">
      <c r="A7" s="25" t="s">
        <v>28</v>
      </c>
      <c r="B7" s="26" t="s">
        <v>15</v>
      </c>
      <c r="C7" s="29">
        <v>0.62</v>
      </c>
      <c r="D7" s="30">
        <v>1</v>
      </c>
      <c r="E7" s="29">
        <f>C7*D7</f>
        <v>0.62</v>
      </c>
      <c r="F7" s="30">
        <v>1</v>
      </c>
      <c r="G7" s="29">
        <f t="shared" si="0"/>
        <v>0.62</v>
      </c>
      <c r="H7" s="30">
        <v>1</v>
      </c>
      <c r="I7" s="29">
        <f t="shared" si="1"/>
        <v>0.62</v>
      </c>
      <c r="J7" s="140"/>
      <c r="K7" s="141">
        <f t="shared" si="2"/>
        <v>0</v>
      </c>
      <c r="L7" s="9"/>
      <c r="M7" s="9"/>
    </row>
    <row r="8" spans="1:13" ht="14" x14ac:dyDescent="0.2">
      <c r="A8" s="95" t="s">
        <v>55</v>
      </c>
      <c r="B8" s="7" t="s">
        <v>34</v>
      </c>
      <c r="C8" s="29">
        <v>0.85</v>
      </c>
      <c r="D8" s="33">
        <v>2</v>
      </c>
      <c r="E8" s="29">
        <f t="shared" ref="E8:E15" si="3">C8*D8</f>
        <v>1.7</v>
      </c>
      <c r="F8" s="30">
        <v>3</v>
      </c>
      <c r="G8" s="29">
        <f t="shared" si="0"/>
        <v>2.5499999999999998</v>
      </c>
      <c r="H8" s="30">
        <v>3</v>
      </c>
      <c r="I8" s="29">
        <f t="shared" si="1"/>
        <v>2.5499999999999998</v>
      </c>
      <c r="J8" s="140"/>
      <c r="K8" s="141">
        <f t="shared" si="2"/>
        <v>0</v>
      </c>
      <c r="L8" s="9"/>
      <c r="M8" s="9"/>
    </row>
    <row r="9" spans="1:13" ht="14" x14ac:dyDescent="0.2">
      <c r="A9" s="95" t="s">
        <v>55</v>
      </c>
      <c r="B9" s="26" t="s">
        <v>10</v>
      </c>
      <c r="C9" s="29">
        <v>0.63</v>
      </c>
      <c r="D9" s="33">
        <v>2</v>
      </c>
      <c r="E9" s="29">
        <f>C9*D9</f>
        <v>1.26</v>
      </c>
      <c r="F9" s="33">
        <v>2</v>
      </c>
      <c r="G9" s="29">
        <f>C9*F9</f>
        <v>1.26</v>
      </c>
      <c r="H9" s="33">
        <v>2</v>
      </c>
      <c r="I9" s="29">
        <f>C9*H9</f>
        <v>1.26</v>
      </c>
      <c r="J9" s="140"/>
      <c r="K9" s="141">
        <f>C9*J9</f>
        <v>0</v>
      </c>
      <c r="L9" s="9"/>
      <c r="M9" s="9"/>
    </row>
    <row r="10" spans="1:13" ht="14" x14ac:dyDescent="0.2">
      <c r="A10" s="35" t="s">
        <v>28</v>
      </c>
      <c r="B10" s="26" t="s">
        <v>33</v>
      </c>
      <c r="C10" s="29">
        <v>0.59</v>
      </c>
      <c r="D10" s="28">
        <v>2</v>
      </c>
      <c r="E10" s="29">
        <f t="shared" si="3"/>
        <v>1.18</v>
      </c>
      <c r="F10" s="28">
        <v>2</v>
      </c>
      <c r="G10" s="29">
        <f t="shared" si="0"/>
        <v>1.18</v>
      </c>
      <c r="H10" s="30">
        <v>2</v>
      </c>
      <c r="I10" s="29">
        <f t="shared" si="1"/>
        <v>1.18</v>
      </c>
      <c r="J10" s="140"/>
      <c r="K10" s="141">
        <f>C10*J10</f>
        <v>0</v>
      </c>
      <c r="L10" s="9"/>
      <c r="M10" s="9"/>
    </row>
    <row r="11" spans="1:13" ht="14" x14ac:dyDescent="0.2">
      <c r="A11" s="179"/>
      <c r="B11" s="100" t="s">
        <v>112</v>
      </c>
      <c r="C11" s="180">
        <v>0.25</v>
      </c>
      <c r="D11" s="106">
        <v>2</v>
      </c>
      <c r="E11" s="105">
        <f t="shared" si="3"/>
        <v>0.5</v>
      </c>
      <c r="F11" s="106">
        <v>2</v>
      </c>
      <c r="G11" s="105">
        <f t="shared" si="0"/>
        <v>0.5</v>
      </c>
      <c r="H11" s="106">
        <v>2</v>
      </c>
      <c r="I11" s="105">
        <f t="shared" si="1"/>
        <v>0.5</v>
      </c>
      <c r="J11" s="140"/>
      <c r="K11" s="141">
        <f t="shared" si="2"/>
        <v>0</v>
      </c>
      <c r="L11" s="9"/>
      <c r="M11" s="9"/>
    </row>
    <row r="12" spans="1:13" ht="14" x14ac:dyDescent="0.2">
      <c r="A12" s="108"/>
      <c r="B12" s="183" t="s">
        <v>122</v>
      </c>
      <c r="C12" s="157">
        <v>0.5</v>
      </c>
      <c r="D12" s="165">
        <v>3</v>
      </c>
      <c r="E12" s="105">
        <f>C12*D12</f>
        <v>1.5</v>
      </c>
      <c r="F12" s="165">
        <v>3</v>
      </c>
      <c r="G12" s="105">
        <f>C12*F12</f>
        <v>1.5</v>
      </c>
      <c r="H12" s="106">
        <v>3</v>
      </c>
      <c r="I12" s="105">
        <f>C12*H12</f>
        <v>1.5</v>
      </c>
      <c r="J12" s="140"/>
      <c r="K12" s="141">
        <f>C12*J12</f>
        <v>0</v>
      </c>
      <c r="L12" s="9"/>
      <c r="M12" s="9"/>
    </row>
    <row r="13" spans="1:13" ht="14" x14ac:dyDescent="0.2">
      <c r="A13" s="187"/>
      <c r="B13" s="102" t="s">
        <v>123</v>
      </c>
      <c r="C13" s="102">
        <v>0.19</v>
      </c>
      <c r="D13" s="106">
        <v>2</v>
      </c>
      <c r="E13" s="105">
        <f>C13*D13</f>
        <v>0.38</v>
      </c>
      <c r="F13" s="106">
        <v>2</v>
      </c>
      <c r="G13" s="105">
        <f>C13*F13</f>
        <v>0.38</v>
      </c>
      <c r="H13" s="107">
        <v>2</v>
      </c>
      <c r="I13" s="105">
        <f>C13*H13</f>
        <v>0.38</v>
      </c>
      <c r="J13" s="140"/>
      <c r="K13" s="141">
        <f>C13*J13</f>
        <v>0</v>
      </c>
      <c r="L13" s="9"/>
      <c r="M13" s="9"/>
    </row>
    <row r="14" spans="1:13" ht="14" x14ac:dyDescent="0.2">
      <c r="A14" s="37"/>
      <c r="B14" s="7"/>
      <c r="C14" s="38"/>
      <c r="D14" s="39"/>
      <c r="E14" s="29">
        <f>C14*D14</f>
        <v>0</v>
      </c>
      <c r="F14" s="39"/>
      <c r="G14" s="29">
        <f>C14*F14</f>
        <v>0</v>
      </c>
      <c r="H14" s="30"/>
      <c r="I14" s="29">
        <f>C14*H14</f>
        <v>0</v>
      </c>
      <c r="J14" s="140"/>
      <c r="K14" s="141">
        <f>C14*J14</f>
        <v>0</v>
      </c>
      <c r="L14" s="9"/>
      <c r="M14" s="9"/>
    </row>
    <row r="15" spans="1:13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83</v>
      </c>
      <c r="C16" s="81">
        <v>2.5</v>
      </c>
      <c r="D16" s="82">
        <v>1</v>
      </c>
      <c r="E16" s="83">
        <f>C16*D16</f>
        <v>2.5</v>
      </c>
      <c r="F16" s="82"/>
      <c r="G16" s="83">
        <f>C16*F16</f>
        <v>0</v>
      </c>
      <c r="H16" s="82"/>
      <c r="I16" s="83">
        <f>C16*H16</f>
        <v>0</v>
      </c>
      <c r="J16" s="142"/>
      <c r="K16" s="143">
        <f>C16*J16</f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12.459999999999999</v>
      </c>
      <c r="F17" s="45"/>
      <c r="G17" s="44">
        <f>SUM(G5:G16)</f>
        <v>12.73</v>
      </c>
      <c r="H17" s="45"/>
      <c r="I17" s="44">
        <f>SUM(I5:I16)</f>
        <v>15.55</v>
      </c>
      <c r="J17" s="144"/>
      <c r="K17" s="145">
        <f>SUM(K5:K16)</f>
        <v>0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54.99</v>
      </c>
      <c r="F18" s="14"/>
      <c r="G18" s="38">
        <f>G3</f>
        <v>64.990000000000009</v>
      </c>
      <c r="H18" s="14"/>
      <c r="I18" s="38">
        <f>I3</f>
        <v>74.990000000000009</v>
      </c>
      <c r="J18" s="146"/>
      <c r="K18" s="145">
        <f>K3</f>
        <v>104.99000000000001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39.042899999999996</v>
      </c>
      <c r="F19" s="14"/>
      <c r="G19" s="38">
        <f>G18*$C19</f>
        <v>46.142900000000004</v>
      </c>
      <c r="H19" s="14"/>
      <c r="I19" s="38">
        <f>I18*$C19</f>
        <v>53.242900000000006</v>
      </c>
      <c r="J19" s="146"/>
      <c r="K19" s="145">
        <f>K18*$C19</f>
        <v>74.542900000000003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19.521449999999998</v>
      </c>
      <c r="F20" s="14"/>
      <c r="G20" s="48">
        <f>G19*$C20</f>
        <v>23.071450000000002</v>
      </c>
      <c r="H20" s="14"/>
      <c r="I20" s="48">
        <f>I19*$C20</f>
        <v>26.621450000000003</v>
      </c>
      <c r="J20" s="146"/>
      <c r="K20" s="145">
        <f>K19*$C20</f>
        <v>37.271450000000002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19.521449999999998</v>
      </c>
      <c r="F21" s="14"/>
      <c r="G21" s="38">
        <f>G19*$C21</f>
        <v>23.071450000000002</v>
      </c>
      <c r="H21" s="14"/>
      <c r="I21" s="38">
        <f>I19*$C21</f>
        <v>26.621450000000003</v>
      </c>
      <c r="J21" s="146"/>
      <c r="K21" s="145">
        <f>K19*$C21</f>
        <v>37.271450000000002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26.582899999999995</v>
      </c>
      <c r="F22" s="14"/>
      <c r="G22" s="38">
        <f>G19-G17</f>
        <v>33.412900000000008</v>
      </c>
      <c r="H22" s="14"/>
      <c r="I22" s="38">
        <f>I19-I17</f>
        <v>37.692900000000009</v>
      </c>
      <c r="J22" s="146"/>
      <c r="K22" s="145">
        <f>K19-K17</f>
        <v>74.542900000000003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-5.4990000000000006</v>
      </c>
      <c r="F23" s="14"/>
      <c r="G23" s="38">
        <f>G18*C23</f>
        <v>-6.4990000000000014</v>
      </c>
      <c r="H23" s="14"/>
      <c r="I23" s="38">
        <f>I18*C23</f>
        <v>-7.4990000000000014</v>
      </c>
      <c r="J23" s="146"/>
      <c r="K23" s="145">
        <f>K18*C23</f>
        <v>-10.499000000000002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10.343899999999993</v>
      </c>
      <c r="F27" s="9"/>
      <c r="G27" s="36">
        <f>SUM(G22:G26)</f>
        <v>16.173900000000003</v>
      </c>
      <c r="H27" s="9"/>
      <c r="I27" s="36">
        <f>SUM(I22:I26)</f>
        <v>19.453900000000004</v>
      </c>
      <c r="J27" s="149"/>
      <c r="K27" s="148">
        <f>SUM(K22:K26)</f>
        <v>53.303900000000006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0.18810511002000349</v>
      </c>
      <c r="F28" s="9"/>
      <c r="G28" s="59">
        <f>G27/G18</f>
        <v>0.24886751807970459</v>
      </c>
      <c r="H28" s="9"/>
      <c r="I28" s="59">
        <f>I27/I18</f>
        <v>0.25941992265635422</v>
      </c>
      <c r="J28" s="149"/>
      <c r="K28" s="150">
        <f>K27/K18</f>
        <v>0.50770454328983716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0.22658665211856699</v>
      </c>
      <c r="F30" s="61"/>
      <c r="G30" s="63">
        <f>G17/G18</f>
        <v>0.19587628865979378</v>
      </c>
      <c r="H30" s="61"/>
      <c r="I30" s="64">
        <f>I17/I18</f>
        <v>0.20736098146419521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27" priority="1" operator="lessThan">
      <formula>-0.05</formula>
    </cfRule>
    <cfRule type="cellIs" dxfId="26" priority="2" operator="greaterThan">
      <formula>0.05</formula>
    </cfRule>
  </conditionalFormatting>
  <conditionalFormatting sqref="D46">
    <cfRule type="cellIs" dxfId="25" priority="3" operator="lessThan">
      <formula>-0.05</formula>
    </cfRule>
    <cfRule type="cellIs" dxfId="24" priority="4" operator="greaterThan">
      <formula>0.05</formula>
    </cfRule>
  </conditionalFormatting>
  <conditionalFormatting sqref="D48">
    <cfRule type="cellIs" dxfId="23" priority="9" operator="lessThan">
      <formula>-0.05</formula>
    </cfRule>
    <cfRule type="cellIs" dxfId="22" priority="10" operator="greaterThan">
      <formula>0.05</formula>
    </cfRule>
  </conditionalFormatting>
  <conditionalFormatting sqref="D92:D93 D86:D90 D39:D44 D47">
    <cfRule type="cellIs" dxfId="21" priority="7" operator="lessThan">
      <formula>-0.05</formula>
    </cfRule>
    <cfRule type="cellIs" dxfId="20" priority="8" operator="greaterThan">
      <formula>0.05</formula>
    </cfRule>
  </conditionalFormatting>
  <conditionalFormatting sqref="D49:D85">
    <cfRule type="cellIs" dxfId="19" priority="5" operator="lessThan">
      <formula>-0.05</formula>
    </cfRule>
    <cfRule type="cellIs" dxfId="18" priority="6" operator="greaterThan">
      <formula>0.05</formula>
    </cfRule>
  </conditionalFormatting>
  <conditionalFormatting sqref="D38">
    <cfRule type="cellIs" dxfId="17" priority="13" operator="lessThan">
      <formula>-0.05</formula>
    </cfRule>
    <cfRule type="cellIs" dxfId="16" priority="14" operator="greaterThan">
      <formula>0.05</formula>
    </cfRule>
  </conditionalFormatting>
  <conditionalFormatting sqref="D91">
    <cfRule type="cellIs" dxfId="15" priority="11" operator="lessThan">
      <formula>-0.05</formula>
    </cfRule>
    <cfRule type="cellIs" dxfId="14" priority="12" operator="greaterThan">
      <formula>0.05</formula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C6D3D-D7D8-4A9B-B976-AC2E519E0A00}">
  <sheetPr>
    <tabColor rgb="FF92D050"/>
  </sheetPr>
  <dimension ref="A1:P94"/>
  <sheetViews>
    <sheetView workbookViewId="0">
      <selection activeCell="B9" sqref="B9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6" ht="14" x14ac:dyDescent="0.2">
      <c r="A1" s="6" t="str">
        <f ca="1">"23-"&amp; RIGHT(CELL("filename",$A$1),LEN(CELL("filename",$A$1))-FIND("]",CELL("filename",$A$1),1))</f>
        <v>23-BN29-31J</v>
      </c>
      <c r="B1" s="7" t="s">
        <v>96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6" ht="14" x14ac:dyDescent="0.2">
      <c r="A2" s="89"/>
      <c r="B2" s="7"/>
      <c r="C2" s="10" t="s">
        <v>8</v>
      </c>
      <c r="D2" s="11" t="str">
        <f ca="1">CONCATENATE(A1,"s")</f>
        <v>23-BN29-31Js</v>
      </c>
      <c r="E2" s="12"/>
      <c r="F2" s="11" t="str">
        <f ca="1">CONCATENATE(A1,"d")</f>
        <v>23-BN29-31Jd</v>
      </c>
      <c r="G2" s="12"/>
      <c r="H2" s="11" t="str">
        <f ca="1">CONCATENATE(A1,"p")</f>
        <v>23-BN29-31Jp</v>
      </c>
      <c r="I2" s="13"/>
      <c r="J2" s="133" t="str">
        <f ca="1">CONCATENATE(A1,"e")</f>
        <v>23-BN29-31Je</v>
      </c>
      <c r="K2" s="134"/>
      <c r="L2" s="9"/>
      <c r="M2" s="9"/>
    </row>
    <row r="3" spans="1:16" ht="14" x14ac:dyDescent="0.2">
      <c r="A3" s="7"/>
      <c r="B3" s="7" t="s">
        <v>40</v>
      </c>
      <c r="C3" s="7"/>
      <c r="D3" s="14"/>
      <c r="E3" s="15">
        <v>34.99</v>
      </c>
      <c r="F3" s="13"/>
      <c r="G3" s="15">
        <f>E3+10</f>
        <v>44.99</v>
      </c>
      <c r="H3" s="13"/>
      <c r="I3" s="16">
        <f>G3+10</f>
        <v>54.99</v>
      </c>
      <c r="J3" s="135"/>
      <c r="K3" s="136">
        <f>I3+30</f>
        <v>84.990000000000009</v>
      </c>
      <c r="L3" s="9"/>
      <c r="M3" s="9"/>
    </row>
    <row r="4" spans="1:16" ht="15" thickBot="1" x14ac:dyDescent="0.25">
      <c r="A4" s="7"/>
      <c r="B4" s="17" t="s">
        <v>41</v>
      </c>
      <c r="C4" s="7"/>
      <c r="D4" s="14"/>
      <c r="E4" s="18">
        <f>E3+10</f>
        <v>44.99</v>
      </c>
      <c r="F4" s="19"/>
      <c r="G4" s="18">
        <f>G3+10</f>
        <v>54.99</v>
      </c>
      <c r="H4" s="19"/>
      <c r="I4" s="18">
        <f>I3+10</f>
        <v>64.990000000000009</v>
      </c>
      <c r="J4" s="137"/>
      <c r="K4" s="138">
        <f>K3+10</f>
        <v>94.990000000000009</v>
      </c>
      <c r="L4" s="9"/>
      <c r="M4" s="9"/>
    </row>
    <row r="5" spans="1:16" ht="14" x14ac:dyDescent="0.2">
      <c r="A5" s="20" t="s">
        <v>9</v>
      </c>
      <c r="B5" s="21" t="s">
        <v>19</v>
      </c>
      <c r="C5" s="22">
        <v>1.47</v>
      </c>
      <c r="D5" s="23">
        <v>2</v>
      </c>
      <c r="E5" s="24">
        <f>C5*D5</f>
        <v>2.94</v>
      </c>
      <c r="F5" s="23"/>
      <c r="G5" s="24">
        <f t="shared" ref="G5:G16" si="0">C5*F5</f>
        <v>0</v>
      </c>
      <c r="H5" s="23"/>
      <c r="I5" s="24">
        <f t="shared" ref="I5:I16" si="1">C5*H5</f>
        <v>0</v>
      </c>
      <c r="J5" s="117"/>
      <c r="K5" s="139">
        <f>C5*J5</f>
        <v>0</v>
      </c>
      <c r="L5" s="9"/>
      <c r="M5" s="9"/>
    </row>
    <row r="6" spans="1:16" ht="14" x14ac:dyDescent="0.2">
      <c r="A6" s="93" t="s">
        <v>9</v>
      </c>
      <c r="B6" s="26" t="s">
        <v>15</v>
      </c>
      <c r="C6" s="29">
        <v>0.62</v>
      </c>
      <c r="D6" s="28">
        <v>4</v>
      </c>
      <c r="E6" s="29">
        <f>C6*D6</f>
        <v>2.48</v>
      </c>
      <c r="F6" s="28"/>
      <c r="G6" s="29">
        <f t="shared" si="0"/>
        <v>0</v>
      </c>
      <c r="H6" s="28"/>
      <c r="I6" s="29">
        <f t="shared" si="1"/>
        <v>0</v>
      </c>
      <c r="J6" s="140"/>
      <c r="K6" s="141">
        <f t="shared" ref="K6:K16" si="2">C6*J6</f>
        <v>0</v>
      </c>
      <c r="L6" s="9"/>
      <c r="M6" s="9"/>
    </row>
    <row r="7" spans="1:16" ht="14" x14ac:dyDescent="0.2">
      <c r="A7" s="93" t="s">
        <v>9</v>
      </c>
      <c r="B7" s="7" t="s">
        <v>68</v>
      </c>
      <c r="C7" s="29">
        <v>1.29</v>
      </c>
      <c r="D7" s="30">
        <v>3</v>
      </c>
      <c r="E7" s="29">
        <f>C7*D7</f>
        <v>3.87</v>
      </c>
      <c r="F7" s="30"/>
      <c r="G7" s="29">
        <f t="shared" si="0"/>
        <v>0</v>
      </c>
      <c r="H7" s="30"/>
      <c r="I7" s="29">
        <f t="shared" si="1"/>
        <v>0</v>
      </c>
      <c r="J7" s="140"/>
      <c r="K7" s="141">
        <f t="shared" si="2"/>
        <v>0</v>
      </c>
      <c r="L7" s="9"/>
      <c r="M7" s="9"/>
    </row>
    <row r="8" spans="1:16" ht="14" x14ac:dyDescent="0.2">
      <c r="A8" s="25"/>
      <c r="B8" s="31"/>
      <c r="C8" s="32"/>
      <c r="D8" s="33"/>
      <c r="E8" s="29">
        <f t="shared" ref="E8:E16" si="3">C8*D8</f>
        <v>0</v>
      </c>
      <c r="F8" s="30"/>
      <c r="G8" s="29">
        <f t="shared" si="0"/>
        <v>0</v>
      </c>
      <c r="H8" s="30"/>
      <c r="I8" s="29">
        <f t="shared" si="1"/>
        <v>0</v>
      </c>
      <c r="J8" s="140"/>
      <c r="K8" s="141">
        <f t="shared" si="2"/>
        <v>0</v>
      </c>
      <c r="L8" s="9"/>
      <c r="M8" s="9"/>
    </row>
    <row r="9" spans="1:16" ht="14" x14ac:dyDescent="0.2">
      <c r="A9" s="34"/>
      <c r="B9" s="31"/>
      <c r="C9" s="32"/>
      <c r="D9" s="33"/>
      <c r="E9" s="29">
        <f>C9*D9</f>
        <v>0</v>
      </c>
      <c r="F9" s="33"/>
      <c r="G9" s="29">
        <f>C9*F9</f>
        <v>0</v>
      </c>
      <c r="H9" s="33"/>
      <c r="I9" s="29">
        <f>C9*H9</f>
        <v>0</v>
      </c>
      <c r="J9" s="140"/>
      <c r="K9" s="141">
        <f>C9*J9</f>
        <v>0</v>
      </c>
      <c r="L9" s="9"/>
      <c r="M9" s="9"/>
    </row>
    <row r="10" spans="1:16" ht="14" x14ac:dyDescent="0.2">
      <c r="A10" s="35"/>
      <c r="B10" s="9"/>
      <c r="C10" s="36"/>
      <c r="D10" s="28"/>
      <c r="E10" s="29">
        <f t="shared" si="3"/>
        <v>0</v>
      </c>
      <c r="F10" s="28"/>
      <c r="G10" s="29">
        <f t="shared" si="0"/>
        <v>0</v>
      </c>
      <c r="H10" s="30"/>
      <c r="I10" s="29">
        <f t="shared" si="1"/>
        <v>0</v>
      </c>
      <c r="J10" s="140"/>
      <c r="K10" s="141">
        <f>C10*J10</f>
        <v>0</v>
      </c>
      <c r="L10" s="9"/>
      <c r="M10" s="9"/>
    </row>
    <row r="11" spans="1:16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9"/>
      <c r="M11" s="9"/>
    </row>
    <row r="12" spans="1:16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6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9"/>
    </row>
    <row r="14" spans="1:16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181" t="s">
        <v>125</v>
      </c>
      <c r="N14" s="182"/>
      <c r="O14" s="182"/>
      <c r="P14" s="182"/>
    </row>
    <row r="15" spans="1:16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 t="s">
        <v>124</v>
      </c>
    </row>
    <row r="16" spans="1:16" ht="15" thickBot="1" x14ac:dyDescent="0.25">
      <c r="A16" s="79"/>
      <c r="B16" s="88" t="s">
        <v>104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>
        <v>1</v>
      </c>
      <c r="K16" s="143">
        <f t="shared" si="2"/>
        <v>2.5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11.79</v>
      </c>
      <c r="F17" s="45"/>
      <c r="G17" s="44">
        <f>SUM(G5:G16)</f>
        <v>2.5</v>
      </c>
      <c r="H17" s="45"/>
      <c r="I17" s="44">
        <f>SUM(I5:I16)</f>
        <v>2.5</v>
      </c>
      <c r="J17" s="144"/>
      <c r="K17" s="145">
        <f>SUM(K5:K16)</f>
        <v>2.5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34.99</v>
      </c>
      <c r="F18" s="14"/>
      <c r="G18" s="38">
        <f>G3</f>
        <v>44.99</v>
      </c>
      <c r="H18" s="14"/>
      <c r="I18" s="38">
        <f>I3</f>
        <v>54.99</v>
      </c>
      <c r="J18" s="146"/>
      <c r="K18" s="145">
        <f>K3</f>
        <v>84.990000000000009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24.8429</v>
      </c>
      <c r="F19" s="14"/>
      <c r="G19" s="38">
        <f>G18*$C19</f>
        <v>31.942899999999998</v>
      </c>
      <c r="H19" s="14"/>
      <c r="I19" s="38">
        <f>I18*$C19</f>
        <v>39.042899999999996</v>
      </c>
      <c r="J19" s="146"/>
      <c r="K19" s="145">
        <f>K18*$C19</f>
        <v>60.3429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12.42145</v>
      </c>
      <c r="F20" s="14"/>
      <c r="G20" s="48">
        <f>G19*$C20</f>
        <v>15.971449999999999</v>
      </c>
      <c r="H20" s="14"/>
      <c r="I20" s="48">
        <f>I19*$C20</f>
        <v>19.521449999999998</v>
      </c>
      <c r="J20" s="146"/>
      <c r="K20" s="145">
        <f>K19*$C20</f>
        <v>30.17145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12.42145</v>
      </c>
      <c r="F21" s="14"/>
      <c r="G21" s="38">
        <f>G19*$C21</f>
        <v>15.971449999999999</v>
      </c>
      <c r="H21" s="14"/>
      <c r="I21" s="38">
        <f>I19*$C21</f>
        <v>19.521449999999998</v>
      </c>
      <c r="J21" s="146"/>
      <c r="K21" s="145">
        <f>K19*$C21</f>
        <v>30.17145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13.052900000000001</v>
      </c>
      <c r="F22" s="14"/>
      <c r="G22" s="38">
        <f>G19-G17</f>
        <v>29.442899999999998</v>
      </c>
      <c r="H22" s="14"/>
      <c r="I22" s="38">
        <f>I19-I17</f>
        <v>36.542899999999996</v>
      </c>
      <c r="J22" s="146"/>
      <c r="K22" s="145">
        <f>K19-K17</f>
        <v>57.8429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-3.4990000000000006</v>
      </c>
      <c r="F23" s="14"/>
      <c r="G23" s="38">
        <f>G18*C23</f>
        <v>-4.4990000000000006</v>
      </c>
      <c r="H23" s="14"/>
      <c r="I23" s="38">
        <f>I18*C23</f>
        <v>-5.4990000000000006</v>
      </c>
      <c r="J23" s="146"/>
      <c r="K23" s="145">
        <f>K18*C23</f>
        <v>-8.4990000000000006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-1.1860999999999997</v>
      </c>
      <c r="F27" s="9"/>
      <c r="G27" s="36">
        <f>SUM(G22:G26)</f>
        <v>14.203899999999997</v>
      </c>
      <c r="H27" s="9"/>
      <c r="I27" s="36">
        <f>SUM(I22:I26)</f>
        <v>20.303899999999992</v>
      </c>
      <c r="J27" s="149"/>
      <c r="K27" s="148">
        <f>SUM(K22:K26)</f>
        <v>38.603899999999996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-3.3898256644755632E-2</v>
      </c>
      <c r="F28" s="9"/>
      <c r="G28" s="59">
        <f>G27/G18</f>
        <v>0.31571238052900635</v>
      </c>
      <c r="H28" s="9"/>
      <c r="I28" s="59">
        <f>I27/I18</f>
        <v>0.36922895071831224</v>
      </c>
      <c r="J28" s="149"/>
      <c r="K28" s="150">
        <f>K27/K18</f>
        <v>0.45421696670196482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0.33695341526150324</v>
      </c>
      <c r="F30" s="61"/>
      <c r="G30" s="63">
        <f>G17/G18</f>
        <v>5.5567903978661924E-2</v>
      </c>
      <c r="H30" s="61"/>
      <c r="I30" s="64">
        <f>I17/I18</f>
        <v>4.546281142025823E-2</v>
      </c>
      <c r="J30" s="152"/>
      <c r="K30" s="153">
        <f>K17/K18</f>
        <v>2.9415225320625953E-2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13" priority="1" operator="lessThan">
      <formula>-0.05</formula>
    </cfRule>
    <cfRule type="cellIs" dxfId="12" priority="2" operator="greaterThan">
      <formula>0.05</formula>
    </cfRule>
  </conditionalFormatting>
  <conditionalFormatting sqref="D46">
    <cfRule type="cellIs" dxfId="11" priority="3" operator="lessThan">
      <formula>-0.05</formula>
    </cfRule>
    <cfRule type="cellIs" dxfId="10" priority="4" operator="greaterThan">
      <formula>0.05</formula>
    </cfRule>
  </conditionalFormatting>
  <conditionalFormatting sqref="D48">
    <cfRule type="cellIs" dxfId="9" priority="9" operator="lessThan">
      <formula>-0.05</formula>
    </cfRule>
    <cfRule type="cellIs" dxfId="8" priority="10" operator="greaterThan">
      <formula>0.05</formula>
    </cfRule>
  </conditionalFormatting>
  <conditionalFormatting sqref="D92:D93 D86:D90 D39:D44 D47">
    <cfRule type="cellIs" dxfId="7" priority="7" operator="lessThan">
      <formula>-0.05</formula>
    </cfRule>
    <cfRule type="cellIs" dxfId="6" priority="8" operator="greaterThan">
      <formula>0.05</formula>
    </cfRule>
  </conditionalFormatting>
  <conditionalFormatting sqref="D49:D85">
    <cfRule type="cellIs" dxfId="5" priority="5" operator="lessThan">
      <formula>-0.05</formula>
    </cfRule>
    <cfRule type="cellIs" dxfId="4" priority="6" operator="greaterThan">
      <formula>0.05</formula>
    </cfRule>
  </conditionalFormatting>
  <conditionalFormatting sqref="D38">
    <cfRule type="cellIs" dxfId="3" priority="13" operator="lessThan">
      <formula>-0.05</formula>
    </cfRule>
    <cfRule type="cellIs" dxfId="2" priority="14" operator="greaterThan">
      <formula>0.05</formula>
    </cfRule>
  </conditionalFormatting>
  <conditionalFormatting sqref="D91">
    <cfRule type="cellIs" dxfId="1" priority="11" operator="lessThan">
      <formula>-0.05</formula>
    </cfRule>
    <cfRule type="cellIs" dxfId="0" priority="12" operator="greaterThan">
      <formula>0.05</formula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A96C-069B-43ED-B8A6-1FD6CE3CCA30}">
  <dimension ref="A1"/>
  <sheetViews>
    <sheetView workbookViewId="0"/>
  </sheetViews>
  <sheetFormatPr baseColWidth="10" defaultColWidth="8.83203125" defaultRowHeight="13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  <pageSetUpPr fitToPage="1"/>
  </sheetPr>
  <dimension ref="A1:P98"/>
  <sheetViews>
    <sheetView zoomScale="80" zoomScaleNormal="80" zoomScaleSheetLayoutView="100" workbookViewId="0">
      <selection activeCell="A16" sqref="A16:D16"/>
    </sheetView>
  </sheetViews>
  <sheetFormatPr baseColWidth="10" defaultColWidth="11.5" defaultRowHeight="14" x14ac:dyDescent="0.2"/>
  <cols>
    <col min="1" max="1" width="10.33203125" style="7" customWidth="1"/>
    <col min="2" max="2" width="31.5" style="7" customWidth="1"/>
    <col min="3" max="3" width="7" style="7" customWidth="1"/>
    <col min="4" max="4" width="9.33203125" style="7" bestFit="1" customWidth="1"/>
    <col min="5" max="5" width="9.83203125" style="7" bestFit="1" customWidth="1"/>
    <col min="6" max="6" width="9.33203125" style="7" bestFit="1" customWidth="1"/>
    <col min="7" max="7" width="9.83203125" style="7" bestFit="1" customWidth="1"/>
    <col min="8" max="8" width="9.33203125" style="7" customWidth="1"/>
    <col min="9" max="9" width="10.6640625" style="7" customWidth="1"/>
    <col min="10" max="10" width="9.33203125" style="7" customWidth="1"/>
    <col min="11" max="11" width="10.6640625" style="7" customWidth="1"/>
    <col min="12" max="16384" width="11.5" style="13"/>
  </cols>
  <sheetData>
    <row r="1" spans="1:15" x14ac:dyDescent="0.2">
      <c r="A1" s="6" t="str">
        <f ca="1">""&amp;RIGHT(CELL("filename",$A$1),LEN(CELL("filename",$A$1))-FIND("]",CELL("filename",$A$1),1))</f>
        <v>FTD-14-M6</v>
      </c>
      <c r="B1" s="7" t="s">
        <v>84</v>
      </c>
      <c r="D1" s="90" t="s">
        <v>0</v>
      </c>
      <c r="E1" s="9"/>
      <c r="F1" s="78" t="s">
        <v>1</v>
      </c>
      <c r="G1" s="9"/>
      <c r="H1" s="91" t="s">
        <v>2</v>
      </c>
      <c r="I1" s="9"/>
      <c r="J1" s="131" t="s">
        <v>58</v>
      </c>
      <c r="K1" s="132"/>
      <c r="L1" s="7"/>
      <c r="M1" s="7"/>
    </row>
    <row r="2" spans="1:15" x14ac:dyDescent="0.2">
      <c r="A2" s="89"/>
      <c r="C2" s="10" t="s">
        <v>8</v>
      </c>
      <c r="D2" s="11" t="str">
        <f ca="1">CONCATENATE(A1,"s")</f>
        <v>FTD-14-M6s</v>
      </c>
      <c r="E2" s="12"/>
      <c r="F2" s="11" t="str">
        <f ca="1">CONCATENATE(A1,"d")</f>
        <v>FTD-14-M6d</v>
      </c>
      <c r="G2" s="12"/>
      <c r="H2" s="11" t="str">
        <f ca="1">CONCATENATE(A1,"p")</f>
        <v>FTD-14-M6p</v>
      </c>
      <c r="I2" s="13"/>
      <c r="J2" s="133" t="str">
        <f ca="1">CONCATENATE(A1,"e")</f>
        <v>FTD-14-M6e</v>
      </c>
      <c r="K2" s="134"/>
      <c r="L2" s="7"/>
      <c r="M2" s="7"/>
      <c r="N2" s="7"/>
    </row>
    <row r="3" spans="1:15" x14ac:dyDescent="0.2">
      <c r="B3" s="7" t="s">
        <v>40</v>
      </c>
      <c r="D3" s="14"/>
      <c r="E3" s="15">
        <v>49.99</v>
      </c>
      <c r="F3" s="13"/>
      <c r="G3" s="15">
        <f>E3+15</f>
        <v>64.990000000000009</v>
      </c>
      <c r="H3" s="13"/>
      <c r="I3" s="16">
        <f>G3+15</f>
        <v>79.990000000000009</v>
      </c>
      <c r="J3" s="135"/>
      <c r="K3" s="136">
        <f>I3+30</f>
        <v>109.99000000000001</v>
      </c>
      <c r="L3" s="7"/>
      <c r="M3" s="7"/>
      <c r="N3" s="7"/>
    </row>
    <row r="4" spans="1:15" ht="15" thickBot="1" x14ac:dyDescent="0.25">
      <c r="B4" s="17" t="s">
        <v>41</v>
      </c>
      <c r="D4" s="14"/>
      <c r="E4" s="18">
        <f>E3+10</f>
        <v>59.99</v>
      </c>
      <c r="F4" s="19"/>
      <c r="G4" s="18">
        <f>G3+10</f>
        <v>74.990000000000009</v>
      </c>
      <c r="H4" s="19"/>
      <c r="I4" s="18">
        <f>I3+10</f>
        <v>89.990000000000009</v>
      </c>
      <c r="J4" s="137"/>
      <c r="K4" s="138">
        <f>K3+10</f>
        <v>119.99000000000001</v>
      </c>
      <c r="L4" s="7"/>
      <c r="M4" s="7"/>
      <c r="N4" s="7"/>
    </row>
    <row r="5" spans="1:15" x14ac:dyDescent="0.2">
      <c r="A5" s="20" t="s">
        <v>55</v>
      </c>
      <c r="B5" s="21" t="s">
        <v>13</v>
      </c>
      <c r="C5" s="22">
        <v>0.96</v>
      </c>
      <c r="D5" s="23">
        <v>3</v>
      </c>
      <c r="E5" s="24">
        <f>C5*D5</f>
        <v>2.88</v>
      </c>
      <c r="F5" s="23">
        <v>6</v>
      </c>
      <c r="G5" s="24">
        <f>C5*F5</f>
        <v>5.76</v>
      </c>
      <c r="H5" s="23">
        <v>8</v>
      </c>
      <c r="I5" s="24">
        <f>C5*H5</f>
        <v>7.68</v>
      </c>
      <c r="J5" s="117"/>
      <c r="K5" s="139">
        <f t="shared" ref="K5:K16" si="0">C5*J5</f>
        <v>0</v>
      </c>
      <c r="L5" s="7"/>
      <c r="M5" s="7"/>
      <c r="N5" s="7"/>
    </row>
    <row r="6" spans="1:15" x14ac:dyDescent="0.2">
      <c r="A6" s="25" t="s">
        <v>55</v>
      </c>
      <c r="B6" s="26" t="s">
        <v>34</v>
      </c>
      <c r="C6" s="27">
        <v>0.85</v>
      </c>
      <c r="D6" s="33">
        <v>3</v>
      </c>
      <c r="E6" s="29">
        <f>C6*D6</f>
        <v>2.5499999999999998</v>
      </c>
      <c r="F6" s="28">
        <v>4</v>
      </c>
      <c r="G6" s="29">
        <f>C6*F6</f>
        <v>3.4</v>
      </c>
      <c r="H6" s="28">
        <v>5</v>
      </c>
      <c r="I6" s="29">
        <f>C6*H6</f>
        <v>4.25</v>
      </c>
      <c r="J6" s="140"/>
      <c r="K6" s="141">
        <f t="shared" si="0"/>
        <v>0</v>
      </c>
      <c r="L6" s="7"/>
      <c r="M6" s="7"/>
      <c r="N6" s="7"/>
      <c r="O6"/>
    </row>
    <row r="7" spans="1:15" x14ac:dyDescent="0.2">
      <c r="A7" s="25" t="s">
        <v>28</v>
      </c>
      <c r="B7" s="31" t="s">
        <v>34</v>
      </c>
      <c r="C7" s="27">
        <v>0.85</v>
      </c>
      <c r="D7" s="28">
        <v>2</v>
      </c>
      <c r="E7" s="29">
        <f>C7*D7</f>
        <v>1.7</v>
      </c>
      <c r="F7" s="30">
        <v>3</v>
      </c>
      <c r="G7" s="29">
        <f>C7*F7</f>
        <v>2.5499999999999998</v>
      </c>
      <c r="H7" s="28">
        <v>4</v>
      </c>
      <c r="I7" s="29">
        <f>C7*H7</f>
        <v>3.4</v>
      </c>
      <c r="J7" s="140"/>
      <c r="K7" s="141">
        <f t="shared" si="0"/>
        <v>0</v>
      </c>
      <c r="L7" s="7"/>
      <c r="M7" s="7"/>
      <c r="N7" s="7"/>
    </row>
    <row r="8" spans="1:15" x14ac:dyDescent="0.2">
      <c r="A8" s="99"/>
      <c r="B8" s="100" t="s">
        <v>59</v>
      </c>
      <c r="C8" s="105">
        <v>0.26</v>
      </c>
      <c r="D8" s="106">
        <v>2</v>
      </c>
      <c r="E8" s="105">
        <f>C8*D8</f>
        <v>0.52</v>
      </c>
      <c r="F8" s="106">
        <v>2</v>
      </c>
      <c r="G8" s="105">
        <f>C8*F8</f>
        <v>0.52</v>
      </c>
      <c r="H8" s="106">
        <v>2</v>
      </c>
      <c r="I8" s="105">
        <f>C8*H8</f>
        <v>0.52</v>
      </c>
      <c r="J8" s="140"/>
      <c r="K8" s="141">
        <f t="shared" si="0"/>
        <v>0</v>
      </c>
      <c r="L8" s="7"/>
      <c r="M8" s="7"/>
      <c r="N8" s="7"/>
    </row>
    <row r="9" spans="1:15" x14ac:dyDescent="0.2">
      <c r="A9" s="34"/>
      <c r="B9" s="31"/>
      <c r="C9" s="32"/>
      <c r="D9" s="39"/>
      <c r="E9" s="29">
        <f>C9*D9</f>
        <v>0</v>
      </c>
      <c r="F9" s="33"/>
      <c r="G9" s="29">
        <f>C9*F9</f>
        <v>0</v>
      </c>
      <c r="H9" s="33"/>
      <c r="I9" s="29">
        <f>C9*H9</f>
        <v>0</v>
      </c>
      <c r="J9" s="140"/>
      <c r="K9" s="141">
        <f t="shared" si="0"/>
        <v>0</v>
      </c>
      <c r="L9" s="7"/>
      <c r="M9" s="7"/>
      <c r="N9" s="7"/>
    </row>
    <row r="10" spans="1:15" x14ac:dyDescent="0.2">
      <c r="A10" s="35"/>
      <c r="B10" s="9"/>
      <c r="C10" s="36"/>
      <c r="D10" s="28"/>
      <c r="E10" s="29">
        <f t="shared" ref="E10:E16" si="1">C10*D10</f>
        <v>0</v>
      </c>
      <c r="F10" s="28"/>
      <c r="G10" s="29">
        <f t="shared" ref="G10:G16" si="2">C10*F10</f>
        <v>0</v>
      </c>
      <c r="H10" s="30"/>
      <c r="I10" s="29">
        <f t="shared" ref="I10:I16" si="3">C10*H10</f>
        <v>0</v>
      </c>
      <c r="J10" s="140"/>
      <c r="K10" s="141">
        <f t="shared" si="0"/>
        <v>0</v>
      </c>
      <c r="L10" s="7"/>
      <c r="M10" s="7"/>
      <c r="N10" s="7"/>
    </row>
    <row r="11" spans="1:15" x14ac:dyDescent="0.2">
      <c r="A11" s="25"/>
      <c r="B11" s="26"/>
      <c r="C11" s="27"/>
      <c r="D11" s="30"/>
      <c r="E11" s="29">
        <f t="shared" si="1"/>
        <v>0</v>
      </c>
      <c r="F11" s="30"/>
      <c r="G11" s="29">
        <f t="shared" si="2"/>
        <v>0</v>
      </c>
      <c r="H11" s="30"/>
      <c r="I11" s="29">
        <f t="shared" si="3"/>
        <v>0</v>
      </c>
      <c r="J11" s="140"/>
      <c r="K11" s="141">
        <f t="shared" si="0"/>
        <v>0</v>
      </c>
      <c r="L11" s="7"/>
      <c r="M11" s="7"/>
      <c r="N11" s="7"/>
    </row>
    <row r="12" spans="1:15" s="7" customFormat="1" x14ac:dyDescent="0.2">
      <c r="A12" s="3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</row>
    <row r="13" spans="1:15" x14ac:dyDescent="0.2">
      <c r="A13" s="74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7"/>
      <c r="M13" s="7"/>
      <c r="N13" s="7"/>
    </row>
    <row r="14" spans="1:15" s="7" customFormat="1" x14ac:dyDescent="0.2">
      <c r="A14" s="37"/>
      <c r="C14" s="38"/>
      <c r="D14" s="39"/>
      <c r="E14" s="29">
        <f t="shared" si="1"/>
        <v>0</v>
      </c>
      <c r="F14" s="39"/>
      <c r="G14" s="29">
        <f t="shared" si="2"/>
        <v>0</v>
      </c>
      <c r="H14" s="30"/>
      <c r="I14" s="29">
        <f t="shared" si="3"/>
        <v>0</v>
      </c>
      <c r="J14" s="140"/>
      <c r="K14" s="141">
        <f t="shared" si="0"/>
        <v>0</v>
      </c>
    </row>
    <row r="15" spans="1:15" x14ac:dyDescent="0.2">
      <c r="A15" s="74"/>
      <c r="B15" s="13"/>
      <c r="C15" s="13"/>
      <c r="D15" s="41"/>
      <c r="E15" s="29">
        <f t="shared" si="1"/>
        <v>0</v>
      </c>
      <c r="F15" s="41"/>
      <c r="G15" s="29">
        <f t="shared" si="2"/>
        <v>0</v>
      </c>
      <c r="H15" s="28"/>
      <c r="I15" s="29">
        <f t="shared" si="3"/>
        <v>0</v>
      </c>
      <c r="J15" s="140"/>
      <c r="K15" s="141">
        <f t="shared" si="0"/>
        <v>0</v>
      </c>
      <c r="L15" s="7"/>
      <c r="M15" s="7"/>
      <c r="N15" s="7"/>
    </row>
    <row r="16" spans="1:15" ht="15" thickBot="1" x14ac:dyDescent="0.25">
      <c r="A16" s="79"/>
      <c r="B16" s="80" t="s">
        <v>83</v>
      </c>
      <c r="C16" s="81">
        <v>2.5</v>
      </c>
      <c r="D16" s="82">
        <v>1</v>
      </c>
      <c r="E16" s="83">
        <f t="shared" si="1"/>
        <v>2.5</v>
      </c>
      <c r="F16" s="82">
        <v>1</v>
      </c>
      <c r="G16" s="83">
        <f t="shared" si="2"/>
        <v>2.5</v>
      </c>
      <c r="H16" s="82">
        <v>1</v>
      </c>
      <c r="I16" s="83">
        <f t="shared" si="3"/>
        <v>2.5</v>
      </c>
      <c r="J16" s="142"/>
      <c r="K16" s="143">
        <f t="shared" si="0"/>
        <v>0</v>
      </c>
      <c r="L16" s="7"/>
      <c r="M16" s="7"/>
      <c r="N16" s="7"/>
    </row>
    <row r="17" spans="1:16" x14ac:dyDescent="0.2">
      <c r="A17" s="42"/>
      <c r="B17" s="42" t="s">
        <v>3</v>
      </c>
      <c r="C17" s="43"/>
      <c r="E17" s="44">
        <f>SUM(E5:E16)</f>
        <v>10.15</v>
      </c>
      <c r="F17" s="45"/>
      <c r="G17" s="44">
        <f>SUM(G5:G16)</f>
        <v>14.73</v>
      </c>
      <c r="H17" s="45"/>
      <c r="I17" s="44">
        <f>SUM(I5:I16)</f>
        <v>18.350000000000001</v>
      </c>
      <c r="J17" s="144"/>
      <c r="K17" s="145">
        <f>SUM(K5:K16)</f>
        <v>0</v>
      </c>
      <c r="L17" s="45"/>
      <c r="M17" s="7"/>
      <c r="N17" s="7"/>
    </row>
    <row r="18" spans="1:16" x14ac:dyDescent="0.2">
      <c r="B18" s="7" t="s">
        <v>60</v>
      </c>
      <c r="D18" s="14"/>
      <c r="E18" s="38">
        <f>E3</f>
        <v>49.99</v>
      </c>
      <c r="F18" s="14"/>
      <c r="G18" s="38">
        <f>G3</f>
        <v>64.990000000000009</v>
      </c>
      <c r="H18" s="14"/>
      <c r="I18" s="38">
        <f>I3</f>
        <v>79.990000000000009</v>
      </c>
      <c r="J18" s="146"/>
      <c r="K18" s="145">
        <f>K3</f>
        <v>109.99000000000001</v>
      </c>
      <c r="L18" s="7"/>
      <c r="M18" s="169" t="s">
        <v>110</v>
      </c>
      <c r="N18" s="169"/>
      <c r="O18" s="170"/>
      <c r="P18" s="170"/>
    </row>
    <row r="19" spans="1:16" x14ac:dyDescent="0.2">
      <c r="B19" s="7" t="s">
        <v>73</v>
      </c>
      <c r="C19" s="46">
        <v>0.71</v>
      </c>
      <c r="D19" s="14"/>
      <c r="E19" s="38">
        <f>E18*$C19</f>
        <v>35.492899999999999</v>
      </c>
      <c r="F19" s="14"/>
      <c r="G19" s="38">
        <f>G18*$C19</f>
        <v>46.142900000000004</v>
      </c>
      <c r="H19" s="14"/>
      <c r="I19" s="38">
        <f>I18*$C19</f>
        <v>56.792900000000003</v>
      </c>
      <c r="J19" s="146"/>
      <c r="K19" s="145">
        <f>K18*$C19</f>
        <v>78.0929</v>
      </c>
      <c r="L19" s="7"/>
      <c r="M19" s="169" t="s">
        <v>111</v>
      </c>
      <c r="N19" s="169"/>
      <c r="O19" s="170"/>
      <c r="P19" s="170"/>
    </row>
    <row r="20" spans="1:16" x14ac:dyDescent="0.2">
      <c r="B20" s="7" t="s">
        <v>61</v>
      </c>
      <c r="C20" s="47">
        <v>0.5</v>
      </c>
      <c r="D20" s="14"/>
      <c r="E20" s="48">
        <f>E19*$C20</f>
        <v>17.746449999999999</v>
      </c>
      <c r="F20" s="14"/>
      <c r="G20" s="48">
        <f>G19*$C20</f>
        <v>23.071450000000002</v>
      </c>
      <c r="H20" s="14"/>
      <c r="I20" s="48">
        <f>I19*$C20</f>
        <v>28.396450000000002</v>
      </c>
      <c r="J20" s="146"/>
      <c r="K20" s="145">
        <f>K19*$C20</f>
        <v>39.04645</v>
      </c>
      <c r="L20" s="7"/>
      <c r="M20" s="7"/>
      <c r="N20" s="7"/>
    </row>
    <row r="21" spans="1:16" x14ac:dyDescent="0.2">
      <c r="B21" s="7" t="s">
        <v>62</v>
      </c>
      <c r="C21" s="47">
        <v>0.5</v>
      </c>
      <c r="D21" s="14"/>
      <c r="E21" s="38">
        <f>E19*$C21</f>
        <v>17.746449999999999</v>
      </c>
      <c r="F21" s="14"/>
      <c r="G21" s="38">
        <f>G19*$C21</f>
        <v>23.071450000000002</v>
      </c>
      <c r="H21" s="14"/>
      <c r="I21" s="38">
        <f>I19*$C21</f>
        <v>28.396450000000002</v>
      </c>
      <c r="J21" s="146"/>
      <c r="K21" s="145">
        <f>K19*$C21</f>
        <v>39.04645</v>
      </c>
      <c r="L21" s="7"/>
      <c r="M21" s="7"/>
      <c r="N21" s="7"/>
    </row>
    <row r="22" spans="1:16" x14ac:dyDescent="0.2">
      <c r="B22" s="49" t="s">
        <v>63</v>
      </c>
      <c r="C22" s="50"/>
      <c r="D22" s="14"/>
      <c r="E22" s="38">
        <f>E19-E17</f>
        <v>25.3429</v>
      </c>
      <c r="F22" s="14"/>
      <c r="G22" s="38">
        <f>G19-G17</f>
        <v>31.412900000000004</v>
      </c>
      <c r="H22" s="14"/>
      <c r="I22" s="38">
        <f>I19-I17</f>
        <v>38.442900000000002</v>
      </c>
      <c r="J22" s="146"/>
      <c r="K22" s="145">
        <f>K19-K17</f>
        <v>78.0929</v>
      </c>
      <c r="L22" s="7"/>
      <c r="M22" s="7"/>
      <c r="N22" s="7"/>
    </row>
    <row r="23" spans="1:16" x14ac:dyDescent="0.2">
      <c r="B23" s="49" t="s">
        <v>64</v>
      </c>
      <c r="C23" s="51">
        <v>-0.1</v>
      </c>
      <c r="D23" s="14"/>
      <c r="E23" s="38">
        <f>E18*C23</f>
        <v>-4.9990000000000006</v>
      </c>
      <c r="F23" s="14"/>
      <c r="G23" s="38">
        <f>G18*C23</f>
        <v>-6.4990000000000014</v>
      </c>
      <c r="H23" s="14"/>
      <c r="I23" s="38">
        <f>I18*C23</f>
        <v>-7.9990000000000014</v>
      </c>
      <c r="J23" s="146"/>
      <c r="K23" s="145">
        <f>K18*C23</f>
        <v>-10.999000000000002</v>
      </c>
      <c r="L23" s="7"/>
      <c r="M23" s="7"/>
      <c r="N23" s="7"/>
    </row>
    <row r="24" spans="1:16" x14ac:dyDescent="0.2"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7"/>
      <c r="M24" s="7"/>
      <c r="N24" s="7"/>
    </row>
    <row r="25" spans="1:16" x14ac:dyDescent="0.2"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7"/>
      <c r="M25" s="7"/>
      <c r="N25" s="7"/>
    </row>
    <row r="26" spans="1:16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7"/>
      <c r="M26" s="7"/>
      <c r="N26" s="7"/>
    </row>
    <row r="27" spans="1:16" x14ac:dyDescent="0.2">
      <c r="A27" s="9"/>
      <c r="B27" s="56" t="s">
        <v>51</v>
      </c>
      <c r="C27" s="57"/>
      <c r="D27" s="55"/>
      <c r="E27" s="36">
        <f>SUM(E22:E26)</f>
        <v>9.6038999999999977</v>
      </c>
      <c r="F27" s="9"/>
      <c r="G27" s="36">
        <f>SUM(G22:G26)</f>
        <v>14.173900000000003</v>
      </c>
      <c r="H27" s="9"/>
      <c r="I27" s="36">
        <f>SUM(I22:I26)</f>
        <v>19.703899999999997</v>
      </c>
      <c r="J27" s="149"/>
      <c r="K27" s="148">
        <f>SUM(K22:K26)</f>
        <v>56.353899999999989</v>
      </c>
      <c r="L27" s="7"/>
      <c r="M27" s="7"/>
      <c r="N27" s="7"/>
    </row>
    <row r="28" spans="1:16" x14ac:dyDescent="0.2">
      <c r="A28" s="9"/>
      <c r="B28" s="9" t="s">
        <v>52</v>
      </c>
      <c r="C28" s="9"/>
      <c r="D28" s="58"/>
      <c r="E28" s="59">
        <f>E27/E18</f>
        <v>0.19211642328465689</v>
      </c>
      <c r="F28" s="9"/>
      <c r="G28" s="59">
        <f>G27/G18</f>
        <v>0.21809355285428531</v>
      </c>
      <c r="H28" s="9"/>
      <c r="I28" s="59">
        <f>I27/I18</f>
        <v>0.24632954119264902</v>
      </c>
      <c r="J28" s="149"/>
      <c r="K28" s="150">
        <f>K27/K18</f>
        <v>0.51235475952359288</v>
      </c>
      <c r="L28" s="7"/>
      <c r="M28" s="7"/>
      <c r="N28" s="7"/>
    </row>
    <row r="29" spans="1:16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7"/>
      <c r="M29" s="7"/>
      <c r="N29" s="7"/>
    </row>
    <row r="30" spans="1:16" x14ac:dyDescent="0.2">
      <c r="A30" s="9"/>
      <c r="B30" s="60" t="s">
        <v>57</v>
      </c>
      <c r="C30" s="61"/>
      <c r="D30" s="62"/>
      <c r="E30" s="63">
        <f>E17/E18</f>
        <v>0.20304060812162433</v>
      </c>
      <c r="F30" s="61"/>
      <c r="G30" s="63">
        <f>G17/G18</f>
        <v>0.22665025388521309</v>
      </c>
      <c r="H30" s="61"/>
      <c r="I30" s="64">
        <f>I17/I18</f>
        <v>0.22940367545943241</v>
      </c>
      <c r="J30" s="152"/>
      <c r="K30" s="153">
        <f>K17/K18</f>
        <v>0</v>
      </c>
      <c r="L30" s="7"/>
      <c r="M30" s="7"/>
      <c r="N30" s="7"/>
    </row>
    <row r="31" spans="1:16" x14ac:dyDescent="0.2">
      <c r="D31" s="65"/>
      <c r="E31" s="66"/>
      <c r="G31" s="66"/>
      <c r="I31" s="66"/>
      <c r="J31" s="132"/>
      <c r="K31" s="144"/>
      <c r="L31" s="75"/>
      <c r="M31" s="75"/>
      <c r="N31" s="7"/>
    </row>
    <row r="32" spans="1:16" x14ac:dyDescent="0.2"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171" t="s">
        <v>4</v>
      </c>
      <c r="K32" s="172" t="s">
        <v>5</v>
      </c>
      <c r="L32" s="75"/>
      <c r="M32" s="75"/>
      <c r="N32" s="7"/>
    </row>
    <row r="33" spans="1:14" x14ac:dyDescent="0.2"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173"/>
      <c r="K33" s="174">
        <f>J33*2.54</f>
        <v>0</v>
      </c>
      <c r="L33" s="75"/>
      <c r="M33" s="75"/>
      <c r="N33" s="7"/>
    </row>
    <row r="34" spans="1:14" x14ac:dyDescent="0.2"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173"/>
      <c r="K34" s="174">
        <f>J34*2.54</f>
        <v>0</v>
      </c>
    </row>
    <row r="35" spans="1:14" s="76" customFormat="1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</row>
    <row r="36" spans="1:14" s="76" customFormat="1" x14ac:dyDescent="0.2">
      <c r="A36" s="13"/>
      <c r="B36" s="13"/>
      <c r="C36" s="7"/>
      <c r="D36" s="7"/>
      <c r="E36" s="7"/>
      <c r="F36" s="7"/>
      <c r="G36" s="7"/>
      <c r="H36" s="7"/>
      <c r="I36" s="7"/>
      <c r="J36" s="7"/>
      <c r="K36" s="7"/>
    </row>
    <row r="37" spans="1:14" s="76" customFormat="1" x14ac:dyDescent="0.2">
      <c r="A37" s="13"/>
      <c r="B37" s="13"/>
      <c r="C37" s="7"/>
      <c r="D37" s="7"/>
      <c r="E37" s="7"/>
      <c r="F37" s="7"/>
      <c r="G37" s="7"/>
      <c r="H37" s="7"/>
      <c r="I37" s="7"/>
      <c r="J37" s="7"/>
      <c r="K37" s="7"/>
    </row>
    <row r="38" spans="1:14" s="76" customFormat="1" x14ac:dyDescent="0.2">
      <c r="A38" s="13"/>
      <c r="B38" s="13"/>
      <c r="C38" s="13"/>
      <c r="D38" s="13"/>
      <c r="E38" s="77">
        <v>0.4</v>
      </c>
      <c r="F38" s="7"/>
      <c r="G38" s="77">
        <v>0.4</v>
      </c>
      <c r="H38" s="7"/>
      <c r="I38" s="109">
        <v>0.2</v>
      </c>
      <c r="J38" s="7"/>
      <c r="K38" s="109">
        <v>0.2</v>
      </c>
    </row>
    <row r="39" spans="1:14" s="76" customFormat="1" x14ac:dyDescent="0.2">
      <c r="A39" s="188"/>
      <c r="B39" s="189"/>
      <c r="C39" s="189"/>
      <c r="D39" s="7"/>
      <c r="E39" s="38" t="e">
        <f>E38*#REF!</f>
        <v>#REF!</v>
      </c>
      <c r="F39" s="7"/>
      <c r="G39" s="38" t="e">
        <f>G38*#REF!</f>
        <v>#REF!</v>
      </c>
      <c r="H39" s="7"/>
      <c r="I39" s="38" t="e">
        <f>I38*#REF!</f>
        <v>#REF!</v>
      </c>
      <c r="J39" s="7"/>
      <c r="K39" s="38" t="e">
        <f>K38*#REF!</f>
        <v>#REF!</v>
      </c>
    </row>
    <row r="42" spans="1:14" x14ac:dyDescent="0.2">
      <c r="A42" s="190" t="s">
        <v>79</v>
      </c>
      <c r="B42" s="190"/>
      <c r="C42" s="190"/>
    </row>
    <row r="43" spans="1:14" x14ac:dyDescent="0.2">
      <c r="A43" s="67"/>
      <c r="C43" s="92" t="s">
        <v>74</v>
      </c>
      <c r="E43" s="92" t="s">
        <v>77</v>
      </c>
    </row>
    <row r="44" spans="1:14" x14ac:dyDescent="0.2">
      <c r="A44" s="93"/>
      <c r="B44" s="26" t="s">
        <v>15</v>
      </c>
      <c r="C44" s="29">
        <v>0.62</v>
      </c>
      <c r="D44" s="27">
        <f>C44-E44</f>
        <v>-0.29000000000000004</v>
      </c>
      <c r="E44" s="29">
        <v>0.91</v>
      </c>
    </row>
    <row r="45" spans="1:14" x14ac:dyDescent="0.2">
      <c r="A45" s="93"/>
      <c r="B45" s="26" t="s">
        <v>19</v>
      </c>
      <c r="C45" s="29">
        <v>1.47</v>
      </c>
      <c r="D45" s="27">
        <f t="shared" ref="D45:D98" si="4">C45-E45</f>
        <v>-7.0000000000000062E-2</v>
      </c>
      <c r="E45" s="29">
        <v>1.54</v>
      </c>
    </row>
    <row r="46" spans="1:14" x14ac:dyDescent="0.2">
      <c r="A46" s="93"/>
      <c r="B46" s="26" t="s">
        <v>23</v>
      </c>
      <c r="C46" s="29">
        <v>0.63</v>
      </c>
      <c r="D46" s="27">
        <f t="shared" si="4"/>
        <v>-0.12</v>
      </c>
      <c r="E46" s="29">
        <v>0.75</v>
      </c>
    </row>
    <row r="47" spans="1:14" x14ac:dyDescent="0.2">
      <c r="A47" s="93"/>
      <c r="B47" s="26" t="s">
        <v>10</v>
      </c>
      <c r="C47" s="29">
        <v>0.63</v>
      </c>
      <c r="D47" s="27">
        <f t="shared" si="4"/>
        <v>-0.12</v>
      </c>
      <c r="E47" s="29">
        <v>0.75</v>
      </c>
    </row>
    <row r="48" spans="1:14" x14ac:dyDescent="0.2">
      <c r="A48" s="93"/>
      <c r="B48" s="26" t="s">
        <v>24</v>
      </c>
      <c r="C48" s="29">
        <v>0.63</v>
      </c>
      <c r="D48" s="27">
        <f t="shared" si="4"/>
        <v>-0.12</v>
      </c>
      <c r="E48" s="29">
        <v>0.75</v>
      </c>
    </row>
    <row r="49" spans="1:5" x14ac:dyDescent="0.2">
      <c r="A49" s="93"/>
      <c r="B49" s="26" t="s">
        <v>46</v>
      </c>
      <c r="C49" s="29">
        <v>1.28</v>
      </c>
      <c r="D49" s="27">
        <f>C49-E49</f>
        <v>-0.32000000000000006</v>
      </c>
      <c r="E49" s="29">
        <v>1.6</v>
      </c>
    </row>
    <row r="50" spans="1:5" x14ac:dyDescent="0.2">
      <c r="A50" s="93"/>
      <c r="B50" s="26" t="s">
        <v>80</v>
      </c>
      <c r="C50" s="29">
        <v>1.06</v>
      </c>
      <c r="D50" s="27">
        <f>C50-E50</f>
        <v>-0.43999999999999995</v>
      </c>
      <c r="E50" s="29">
        <v>1.5</v>
      </c>
    </row>
    <row r="51" spans="1:5" x14ac:dyDescent="0.2">
      <c r="A51" s="93"/>
      <c r="B51" s="26" t="s">
        <v>81</v>
      </c>
      <c r="C51" s="29">
        <v>1.26</v>
      </c>
      <c r="D51" s="27">
        <f>C51-E51</f>
        <v>-0.92000000000000015</v>
      </c>
      <c r="E51" s="29">
        <v>2.1800000000000002</v>
      </c>
    </row>
    <row r="52" spans="1:5" x14ac:dyDescent="0.2">
      <c r="A52" s="93"/>
      <c r="B52" s="26" t="s">
        <v>65</v>
      </c>
      <c r="C52" s="29">
        <v>0.84</v>
      </c>
      <c r="D52" s="27">
        <f>C52-E52</f>
        <v>-0.13</v>
      </c>
      <c r="E52" s="29">
        <v>0.97</v>
      </c>
    </row>
    <row r="53" spans="1:5" x14ac:dyDescent="0.2">
      <c r="A53" s="93"/>
      <c r="B53" s="27" t="s">
        <v>17</v>
      </c>
      <c r="C53" s="29">
        <v>1.1399999999999999</v>
      </c>
      <c r="D53" s="27">
        <f>C53-E53</f>
        <v>-0.3600000000000001</v>
      </c>
      <c r="E53" s="29">
        <v>1.5</v>
      </c>
    </row>
    <row r="54" spans="1:5" x14ac:dyDescent="0.2">
      <c r="A54" s="93" t="s">
        <v>35</v>
      </c>
      <c r="B54" s="26" t="s">
        <v>25</v>
      </c>
      <c r="C54" s="29">
        <v>2.2999999999999998</v>
      </c>
      <c r="D54" s="27">
        <f t="shared" si="4"/>
        <v>2.0000000000000018E-2</v>
      </c>
      <c r="E54" s="29">
        <v>2.2799999999999998</v>
      </c>
    </row>
    <row r="55" spans="1:5" x14ac:dyDescent="0.2">
      <c r="A55" s="93" t="s">
        <v>26</v>
      </c>
      <c r="B55" s="26" t="s">
        <v>27</v>
      </c>
      <c r="C55" s="29">
        <v>1.69</v>
      </c>
      <c r="D55" s="27">
        <f t="shared" si="4"/>
        <v>5.0000000000000044E-2</v>
      </c>
      <c r="E55" s="29">
        <v>1.64</v>
      </c>
    </row>
    <row r="56" spans="1:5" x14ac:dyDescent="0.2">
      <c r="A56" s="93" t="s">
        <v>9</v>
      </c>
      <c r="B56" s="26" t="s">
        <v>25</v>
      </c>
      <c r="C56" s="29">
        <v>2.14</v>
      </c>
      <c r="D56" s="27">
        <f t="shared" si="4"/>
        <v>0</v>
      </c>
      <c r="E56" s="29">
        <v>2.14</v>
      </c>
    </row>
    <row r="57" spans="1:5" x14ac:dyDescent="0.2">
      <c r="A57" s="93"/>
      <c r="B57" s="26" t="s">
        <v>18</v>
      </c>
      <c r="C57" s="29">
        <v>0.77</v>
      </c>
      <c r="D57" s="27">
        <f t="shared" si="4"/>
        <v>-0.13</v>
      </c>
      <c r="E57" s="29">
        <v>0.9</v>
      </c>
    </row>
    <row r="58" spans="1:5" x14ac:dyDescent="0.2">
      <c r="A58" s="93"/>
      <c r="B58" s="26" t="s">
        <v>29</v>
      </c>
      <c r="C58" s="29">
        <v>1.1299999999999999</v>
      </c>
      <c r="D58" s="27">
        <f t="shared" si="4"/>
        <v>-7.0000000000000062E-2</v>
      </c>
      <c r="E58" s="29">
        <v>1.2</v>
      </c>
    </row>
    <row r="59" spans="1:5" x14ac:dyDescent="0.2">
      <c r="A59" s="93"/>
      <c r="B59" s="26" t="s">
        <v>47</v>
      </c>
      <c r="C59" s="29">
        <v>1.47</v>
      </c>
      <c r="D59" s="27">
        <f t="shared" si="4"/>
        <v>-0.16999999999999993</v>
      </c>
      <c r="E59" s="29">
        <v>1.64</v>
      </c>
    </row>
    <row r="60" spans="1:5" x14ac:dyDescent="0.2">
      <c r="A60" s="93"/>
      <c r="B60" s="26" t="s">
        <v>66</v>
      </c>
      <c r="C60" s="29">
        <v>0.84</v>
      </c>
      <c r="D60" s="27">
        <f t="shared" si="4"/>
        <v>-0.30999999999999994</v>
      </c>
      <c r="E60" s="29">
        <v>1.1499999999999999</v>
      </c>
    </row>
    <row r="61" spans="1:5" x14ac:dyDescent="0.2">
      <c r="A61" s="93"/>
      <c r="B61" s="26" t="s">
        <v>67</v>
      </c>
      <c r="C61" s="29">
        <v>0.84</v>
      </c>
      <c r="D61" s="27"/>
      <c r="E61" s="29">
        <v>1.41</v>
      </c>
    </row>
    <row r="62" spans="1:5" x14ac:dyDescent="0.2">
      <c r="A62" s="93"/>
      <c r="B62" s="94" t="s">
        <v>48</v>
      </c>
      <c r="C62" s="29">
        <v>0.79</v>
      </c>
      <c r="D62" s="27">
        <f t="shared" si="4"/>
        <v>-4.9999999999999933E-2</v>
      </c>
      <c r="E62" s="29">
        <v>0.84</v>
      </c>
    </row>
    <row r="63" spans="1:5" x14ac:dyDescent="0.2">
      <c r="A63" s="93"/>
      <c r="B63" s="26" t="s">
        <v>20</v>
      </c>
      <c r="C63" s="29">
        <v>1.65</v>
      </c>
      <c r="D63" s="27">
        <f t="shared" si="4"/>
        <v>-0.77</v>
      </c>
      <c r="E63" s="29">
        <v>2.42</v>
      </c>
    </row>
    <row r="64" spans="1:5" x14ac:dyDescent="0.2">
      <c r="A64" s="93"/>
      <c r="B64" s="26" t="s">
        <v>12</v>
      </c>
      <c r="C64" s="29">
        <v>0.51</v>
      </c>
      <c r="D64" s="27">
        <f t="shared" si="4"/>
        <v>-0.17999999999999994</v>
      </c>
      <c r="E64" s="29">
        <v>0.69</v>
      </c>
    </row>
    <row r="65" spans="1:5" x14ac:dyDescent="0.2">
      <c r="A65" s="93"/>
      <c r="B65" s="26" t="s">
        <v>30</v>
      </c>
      <c r="C65" s="92">
        <v>0.66</v>
      </c>
      <c r="D65" s="27">
        <f t="shared" si="4"/>
        <v>0</v>
      </c>
      <c r="E65" s="29">
        <v>0.66</v>
      </c>
    </row>
    <row r="66" spans="1:5" x14ac:dyDescent="0.2">
      <c r="A66" s="93" t="s">
        <v>9</v>
      </c>
      <c r="B66" s="7" t="s">
        <v>68</v>
      </c>
      <c r="C66" s="29">
        <v>1.29</v>
      </c>
      <c r="D66" s="27"/>
      <c r="E66" s="29">
        <v>1.25</v>
      </c>
    </row>
    <row r="67" spans="1:5" x14ac:dyDescent="0.2">
      <c r="A67" s="93"/>
      <c r="B67" s="7" t="s">
        <v>69</v>
      </c>
      <c r="C67" s="29">
        <v>1.64</v>
      </c>
      <c r="D67" s="27"/>
      <c r="E67" s="29">
        <v>2.85</v>
      </c>
    </row>
    <row r="68" spans="1:5" x14ac:dyDescent="0.2">
      <c r="A68" s="103" t="s">
        <v>54</v>
      </c>
      <c r="B68" s="104" t="s">
        <v>13</v>
      </c>
      <c r="C68" s="29">
        <v>0.96</v>
      </c>
      <c r="D68" s="27">
        <f t="shared" si="4"/>
        <v>-8.0000000000000071E-2</v>
      </c>
      <c r="E68" s="29">
        <v>1.04</v>
      </c>
    </row>
    <row r="69" spans="1:5" x14ac:dyDescent="0.2">
      <c r="A69" s="95" t="s">
        <v>44</v>
      </c>
      <c r="B69" s="26" t="s">
        <v>13</v>
      </c>
      <c r="C69" s="29">
        <v>0.96</v>
      </c>
      <c r="D69" s="27">
        <f t="shared" si="4"/>
        <v>-0.12000000000000011</v>
      </c>
      <c r="E69" s="29">
        <v>1.08</v>
      </c>
    </row>
    <row r="70" spans="1:5" x14ac:dyDescent="0.2">
      <c r="A70" s="95" t="s">
        <v>45</v>
      </c>
      <c r="B70" s="26" t="s">
        <v>13</v>
      </c>
      <c r="C70" s="29">
        <v>0.96</v>
      </c>
      <c r="D70" s="27">
        <f t="shared" si="4"/>
        <v>-0.12000000000000011</v>
      </c>
      <c r="E70" s="29">
        <v>1.08</v>
      </c>
    </row>
    <row r="71" spans="1:5" x14ac:dyDescent="0.2">
      <c r="A71" s="95" t="s">
        <v>28</v>
      </c>
      <c r="B71" s="26" t="s">
        <v>13</v>
      </c>
      <c r="C71" s="29">
        <v>0.96</v>
      </c>
      <c r="D71" s="27">
        <f t="shared" si="4"/>
        <v>-0.18999999999999995</v>
      </c>
      <c r="E71" s="29">
        <v>1.1499999999999999</v>
      </c>
    </row>
    <row r="72" spans="1:5" x14ac:dyDescent="0.2">
      <c r="A72" s="95" t="s">
        <v>55</v>
      </c>
      <c r="B72" s="26" t="s">
        <v>13</v>
      </c>
      <c r="C72" s="29">
        <v>0.96</v>
      </c>
      <c r="D72" s="27">
        <f t="shared" si="4"/>
        <v>-0.12000000000000011</v>
      </c>
      <c r="E72" s="29">
        <v>1.08</v>
      </c>
    </row>
    <row r="73" spans="1:5" x14ac:dyDescent="0.2">
      <c r="A73" s="95" t="s">
        <v>9</v>
      </c>
      <c r="B73" s="26" t="s">
        <v>13</v>
      </c>
      <c r="C73" s="29">
        <v>0.96</v>
      </c>
      <c r="D73" s="27">
        <f t="shared" si="4"/>
        <v>-0.32000000000000006</v>
      </c>
      <c r="E73" s="29">
        <v>1.28</v>
      </c>
    </row>
    <row r="74" spans="1:5" x14ac:dyDescent="0.2">
      <c r="A74" s="96" t="s">
        <v>11</v>
      </c>
      <c r="B74" s="97" t="s">
        <v>13</v>
      </c>
      <c r="C74" s="29">
        <v>0.87</v>
      </c>
      <c r="D74" s="27">
        <f t="shared" si="4"/>
        <v>-0.30999999999999994</v>
      </c>
      <c r="E74" s="29">
        <v>1.18</v>
      </c>
    </row>
    <row r="75" spans="1:5" x14ac:dyDescent="0.2">
      <c r="A75" s="93"/>
      <c r="B75" s="26" t="s">
        <v>31</v>
      </c>
      <c r="C75" s="29">
        <v>0.92</v>
      </c>
      <c r="D75" s="27">
        <f t="shared" si="4"/>
        <v>-0.27999999999999992</v>
      </c>
      <c r="E75" s="29">
        <v>1.2</v>
      </c>
    </row>
    <row r="76" spans="1:5" x14ac:dyDescent="0.2">
      <c r="A76" s="93"/>
      <c r="B76" s="26" t="s">
        <v>32</v>
      </c>
      <c r="C76" s="29">
        <v>0.63</v>
      </c>
      <c r="D76" s="27">
        <f t="shared" si="4"/>
        <v>6.0000000000000053E-2</v>
      </c>
      <c r="E76" s="29">
        <v>0.56999999999999995</v>
      </c>
    </row>
    <row r="77" spans="1:5" x14ac:dyDescent="0.2">
      <c r="A77" s="93"/>
      <c r="B77" s="26" t="s">
        <v>49</v>
      </c>
      <c r="C77" s="29">
        <v>0.84</v>
      </c>
      <c r="D77" s="27">
        <f t="shared" si="4"/>
        <v>0</v>
      </c>
      <c r="E77" s="29">
        <v>0.84</v>
      </c>
    </row>
    <row r="78" spans="1:5" x14ac:dyDescent="0.2">
      <c r="A78" s="93"/>
      <c r="B78" s="26" t="s">
        <v>16</v>
      </c>
      <c r="C78" s="29">
        <v>0.9</v>
      </c>
      <c r="D78" s="27">
        <f t="shared" si="4"/>
        <v>-0.51999999999999991</v>
      </c>
      <c r="E78" s="29">
        <v>1.42</v>
      </c>
    </row>
    <row r="79" spans="1:5" x14ac:dyDescent="0.2">
      <c r="A79" s="93"/>
      <c r="B79" s="26" t="s">
        <v>14</v>
      </c>
      <c r="C79" s="29">
        <v>0.53</v>
      </c>
      <c r="D79" s="27">
        <f t="shared" si="4"/>
        <v>-0.17999999999999994</v>
      </c>
      <c r="E79" s="29">
        <v>0.71</v>
      </c>
    </row>
    <row r="80" spans="1:5" x14ac:dyDescent="0.2">
      <c r="A80" s="93"/>
      <c r="B80" s="26" t="s">
        <v>75</v>
      </c>
      <c r="C80" s="29">
        <v>0.85</v>
      </c>
      <c r="D80" s="27"/>
      <c r="E80" s="29">
        <v>1.18</v>
      </c>
    </row>
    <row r="81" spans="1:5" x14ac:dyDescent="0.2">
      <c r="A81" s="93"/>
      <c r="B81" s="26" t="s">
        <v>33</v>
      </c>
      <c r="C81" s="29">
        <v>0.59</v>
      </c>
      <c r="D81" s="27">
        <f t="shared" si="4"/>
        <v>-0.15000000000000002</v>
      </c>
      <c r="E81" s="29">
        <v>0.74</v>
      </c>
    </row>
    <row r="82" spans="1:5" x14ac:dyDescent="0.2">
      <c r="A82" s="93"/>
      <c r="B82" s="7" t="s">
        <v>34</v>
      </c>
      <c r="C82" s="29">
        <v>0.85</v>
      </c>
      <c r="D82" s="27">
        <f t="shared" si="4"/>
        <v>-0.13</v>
      </c>
      <c r="E82" s="29">
        <v>0.98</v>
      </c>
    </row>
    <row r="83" spans="1:5" x14ac:dyDescent="0.2">
      <c r="A83" s="93"/>
      <c r="B83" s="26" t="s">
        <v>70</v>
      </c>
      <c r="C83" s="29">
        <v>0.77</v>
      </c>
      <c r="D83" s="27">
        <f t="shared" si="4"/>
        <v>-0.25</v>
      </c>
      <c r="E83" s="29">
        <v>1.02</v>
      </c>
    </row>
    <row r="84" spans="1:5" x14ac:dyDescent="0.2">
      <c r="A84" s="93"/>
      <c r="B84" s="26" t="s">
        <v>78</v>
      </c>
      <c r="C84" s="29">
        <v>1.4</v>
      </c>
      <c r="D84" s="27">
        <f t="shared" si="4"/>
        <v>-0.30000000000000004</v>
      </c>
      <c r="E84" s="29">
        <v>1.7</v>
      </c>
    </row>
    <row r="85" spans="1:5" x14ac:dyDescent="0.2">
      <c r="A85" s="93" t="s">
        <v>26</v>
      </c>
      <c r="B85" s="26" t="s">
        <v>36</v>
      </c>
      <c r="C85" s="29">
        <v>0.94</v>
      </c>
      <c r="D85" s="27">
        <f t="shared" si="4"/>
        <v>-0.16000000000000014</v>
      </c>
      <c r="E85" s="29">
        <v>1.1000000000000001</v>
      </c>
    </row>
    <row r="86" spans="1:5" x14ac:dyDescent="0.2">
      <c r="A86" s="93"/>
      <c r="B86" s="26" t="s">
        <v>53</v>
      </c>
      <c r="C86" s="29">
        <v>1.41</v>
      </c>
      <c r="D86" s="27">
        <f t="shared" si="4"/>
        <v>-0.19000000000000017</v>
      </c>
      <c r="E86" s="29">
        <v>1.6</v>
      </c>
    </row>
    <row r="87" spans="1:5" x14ac:dyDescent="0.2">
      <c r="A87" s="98"/>
      <c r="C87" s="29"/>
      <c r="D87" s="27"/>
      <c r="E87" s="29"/>
    </row>
    <row r="88" spans="1:5" x14ac:dyDescent="0.2">
      <c r="A88" s="99"/>
      <c r="B88" s="100" t="s">
        <v>43</v>
      </c>
      <c r="C88" s="29">
        <v>0.99</v>
      </c>
      <c r="D88" s="27">
        <f t="shared" si="4"/>
        <v>-1.0000000000000009E-2</v>
      </c>
      <c r="E88" s="29">
        <v>1</v>
      </c>
    </row>
    <row r="89" spans="1:5" x14ac:dyDescent="0.2">
      <c r="A89" s="99"/>
      <c r="B89" s="100" t="s">
        <v>76</v>
      </c>
      <c r="C89" s="29">
        <v>0.98</v>
      </c>
      <c r="D89" s="27"/>
      <c r="E89" s="29">
        <v>1.05</v>
      </c>
    </row>
    <row r="90" spans="1:5" x14ac:dyDescent="0.2">
      <c r="A90" s="101"/>
      <c r="B90" s="102" t="s">
        <v>71</v>
      </c>
      <c r="C90" s="29">
        <v>1.0900000000000001</v>
      </c>
      <c r="D90" s="27">
        <f t="shared" si="4"/>
        <v>-0.18999999999999995</v>
      </c>
      <c r="E90" s="29">
        <v>1.28</v>
      </c>
    </row>
    <row r="91" spans="1:5" x14ac:dyDescent="0.2">
      <c r="A91" s="101"/>
      <c r="B91" s="102" t="s">
        <v>72</v>
      </c>
      <c r="C91" s="29">
        <v>2.1</v>
      </c>
      <c r="D91" s="27">
        <f t="shared" si="4"/>
        <v>0</v>
      </c>
      <c r="E91" s="29">
        <v>2.1</v>
      </c>
    </row>
    <row r="92" spans="1:5" x14ac:dyDescent="0.2">
      <c r="A92" s="99"/>
      <c r="B92" s="100" t="s">
        <v>37</v>
      </c>
      <c r="C92" s="29">
        <v>0.67</v>
      </c>
      <c r="D92" s="27">
        <f t="shared" si="4"/>
        <v>-3.9999999999999925E-2</v>
      </c>
      <c r="E92" s="29">
        <v>0.71</v>
      </c>
    </row>
    <row r="93" spans="1:5" x14ac:dyDescent="0.2">
      <c r="A93" s="99"/>
      <c r="B93" s="100" t="s">
        <v>21</v>
      </c>
      <c r="C93" s="29">
        <v>0.35</v>
      </c>
      <c r="D93" s="27">
        <f t="shared" si="4"/>
        <v>-5.0000000000000044E-2</v>
      </c>
      <c r="E93" s="29">
        <v>0.4</v>
      </c>
    </row>
    <row r="94" spans="1:5" x14ac:dyDescent="0.2">
      <c r="A94" s="99"/>
      <c r="B94" s="100" t="s">
        <v>38</v>
      </c>
      <c r="C94" s="29">
        <v>0.82</v>
      </c>
      <c r="D94" s="27">
        <f t="shared" si="4"/>
        <v>-8.0000000000000071E-2</v>
      </c>
      <c r="E94" s="29">
        <v>0.9</v>
      </c>
    </row>
    <row r="95" spans="1:5" x14ac:dyDescent="0.2">
      <c r="A95" s="99"/>
      <c r="B95" s="100" t="s">
        <v>82</v>
      </c>
      <c r="C95" s="29">
        <v>0.18</v>
      </c>
      <c r="D95" s="27">
        <f t="shared" ref="D95" si="5">C95-E95</f>
        <v>0</v>
      </c>
      <c r="E95" s="29">
        <v>0.18</v>
      </c>
    </row>
    <row r="96" spans="1:5" x14ac:dyDescent="0.2">
      <c r="A96" s="99"/>
      <c r="B96" s="100" t="s">
        <v>59</v>
      </c>
      <c r="C96" s="29">
        <v>0.26</v>
      </c>
      <c r="D96" s="27">
        <f t="shared" si="4"/>
        <v>-2.0000000000000018E-2</v>
      </c>
      <c r="E96" s="29">
        <v>0.28000000000000003</v>
      </c>
    </row>
    <row r="97" spans="1:5" x14ac:dyDescent="0.2">
      <c r="A97" s="99"/>
      <c r="B97" s="100" t="s">
        <v>22</v>
      </c>
      <c r="C97" s="29">
        <v>2.1</v>
      </c>
      <c r="D97" s="27">
        <f t="shared" si="4"/>
        <v>-2.9999999999999805E-2</v>
      </c>
      <c r="E97" s="29">
        <v>2.13</v>
      </c>
    </row>
    <row r="98" spans="1:5" x14ac:dyDescent="0.2">
      <c r="A98" s="99"/>
      <c r="B98" s="100" t="s">
        <v>39</v>
      </c>
      <c r="C98" s="29">
        <v>0.69</v>
      </c>
      <c r="D98" s="27">
        <f t="shared" si="4"/>
        <v>-5.0000000000000044E-2</v>
      </c>
      <c r="E98" s="29">
        <v>0.74</v>
      </c>
    </row>
  </sheetData>
  <mergeCells count="2">
    <mergeCell ref="A39:C39"/>
    <mergeCell ref="A42:C42"/>
  </mergeCells>
  <conditionalFormatting sqref="D49">
    <cfRule type="cellIs" dxfId="169" priority="3" operator="lessThan">
      <formula>-0.05</formula>
    </cfRule>
    <cfRule type="cellIs" dxfId="168" priority="4" operator="greaterThan">
      <formula>0.05</formula>
    </cfRule>
  </conditionalFormatting>
  <conditionalFormatting sqref="D50">
    <cfRule type="cellIs" dxfId="167" priority="5" operator="lessThan">
      <formula>-0.05</formula>
    </cfRule>
    <cfRule type="cellIs" dxfId="166" priority="6" operator="greaterThan">
      <formula>0.05</formula>
    </cfRule>
  </conditionalFormatting>
  <conditionalFormatting sqref="D52">
    <cfRule type="cellIs" dxfId="165" priority="11" operator="lessThan">
      <formula>-0.05</formula>
    </cfRule>
    <cfRule type="cellIs" dxfId="164" priority="12" operator="greaterThan">
      <formula>0.05</formula>
    </cfRule>
  </conditionalFormatting>
  <conditionalFormatting sqref="D97:D98 D90:D94 D43:D48 D51">
    <cfRule type="cellIs" dxfId="163" priority="9" operator="lessThan">
      <formula>-0.05</formula>
    </cfRule>
    <cfRule type="cellIs" dxfId="162" priority="10" operator="greaterThan">
      <formula>0.05</formula>
    </cfRule>
  </conditionalFormatting>
  <conditionalFormatting sqref="D53:D89">
    <cfRule type="cellIs" dxfId="161" priority="7" operator="lessThan">
      <formula>-0.05</formula>
    </cfRule>
    <cfRule type="cellIs" dxfId="160" priority="8" operator="greaterThan">
      <formula>0.05</formula>
    </cfRule>
  </conditionalFormatting>
  <conditionalFormatting sqref="D42">
    <cfRule type="cellIs" dxfId="159" priority="15" operator="lessThan">
      <formula>-0.05</formula>
    </cfRule>
    <cfRule type="cellIs" dxfId="158" priority="16" operator="greaterThan">
      <formula>0.05</formula>
    </cfRule>
  </conditionalFormatting>
  <conditionalFormatting sqref="D96">
    <cfRule type="cellIs" dxfId="157" priority="13" operator="lessThan">
      <formula>-0.05</formula>
    </cfRule>
    <cfRule type="cellIs" dxfId="156" priority="14" operator="greaterThan">
      <formula>0.05</formula>
    </cfRule>
  </conditionalFormatting>
  <conditionalFormatting sqref="D95">
    <cfRule type="cellIs" dxfId="155" priority="1" operator="lessThan">
      <formula>-0.05</formula>
    </cfRule>
    <cfRule type="cellIs" dxfId="154" priority="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92D050"/>
    <pageSetUpPr fitToPage="1"/>
  </sheetPr>
  <dimension ref="A1:N138"/>
  <sheetViews>
    <sheetView zoomScale="80" zoomScaleNormal="80" zoomScaleSheetLayoutView="100" workbookViewId="0">
      <selection activeCell="A9" sqref="A9:C9"/>
    </sheetView>
  </sheetViews>
  <sheetFormatPr baseColWidth="10" defaultColWidth="11.5" defaultRowHeight="13" x14ac:dyDescent="0.15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3"/>
  </cols>
  <sheetData>
    <row r="1" spans="1:14" ht="14" x14ac:dyDescent="0.2">
      <c r="A1" s="6" t="str">
        <f ca="1">""&amp; RIGHT(CELL("filename",$A$1),LEN(CELL("filename",$A$1))-FIND("]",CELL("filename",$A$1),1))</f>
        <v>BF224-11K</v>
      </c>
      <c r="B1" s="7" t="s">
        <v>86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7"/>
      <c r="M1" s="2"/>
    </row>
    <row r="2" spans="1:14" ht="14" x14ac:dyDescent="0.2">
      <c r="A2" s="89"/>
      <c r="B2" s="7"/>
      <c r="C2" s="10" t="s">
        <v>8</v>
      </c>
      <c r="D2" s="11" t="str">
        <f ca="1">CONCATENATE(A1,"s")</f>
        <v>BF224-11Ks</v>
      </c>
      <c r="E2" s="12"/>
      <c r="F2" s="11" t="str">
        <f ca="1">CONCATENATE(A1,"d")</f>
        <v>BF224-11Kd</v>
      </c>
      <c r="G2" s="12"/>
      <c r="H2" s="11" t="str">
        <f ca="1">CONCATENATE(A1,"p")</f>
        <v>BF224-11Kp</v>
      </c>
      <c r="I2" s="13"/>
      <c r="J2" s="133" t="str">
        <f ca="1">CONCATENATE(A1,"e")</f>
        <v>BF224-11Ke</v>
      </c>
      <c r="K2" s="134"/>
      <c r="L2" s="7"/>
      <c r="M2" s="2"/>
      <c r="N2" s="2"/>
    </row>
    <row r="3" spans="1:14" ht="14" x14ac:dyDescent="0.2">
      <c r="A3" s="7"/>
      <c r="B3" s="7" t="s">
        <v>40</v>
      </c>
      <c r="C3" s="7"/>
      <c r="D3" s="14"/>
      <c r="E3" s="15">
        <v>24.99</v>
      </c>
      <c r="F3" s="13"/>
      <c r="G3" s="15">
        <f>E3+10</f>
        <v>34.989999999999995</v>
      </c>
      <c r="H3" s="13"/>
      <c r="I3" s="16">
        <f>G3+20</f>
        <v>54.989999999999995</v>
      </c>
      <c r="J3" s="135"/>
      <c r="K3" s="136">
        <f>I3+30</f>
        <v>84.99</v>
      </c>
      <c r="L3" s="7"/>
      <c r="M3" s="2"/>
      <c r="N3" s="2"/>
    </row>
    <row r="4" spans="1:14" ht="15" thickBot="1" x14ac:dyDescent="0.25">
      <c r="A4" s="7"/>
      <c r="B4" s="17" t="s">
        <v>41</v>
      </c>
      <c r="C4" s="7"/>
      <c r="D4" s="14"/>
      <c r="E4" s="18">
        <f>E3+10</f>
        <v>34.989999999999995</v>
      </c>
      <c r="F4" s="19"/>
      <c r="G4" s="18">
        <f>G3+10</f>
        <v>44.989999999999995</v>
      </c>
      <c r="H4" s="19"/>
      <c r="I4" s="18">
        <f>I3+10</f>
        <v>64.989999999999995</v>
      </c>
      <c r="J4" s="137"/>
      <c r="K4" s="138">
        <f>K3+10</f>
        <v>94.99</v>
      </c>
      <c r="L4" s="7"/>
      <c r="M4" s="2"/>
      <c r="N4" s="2"/>
    </row>
    <row r="5" spans="1:14" ht="14" x14ac:dyDescent="0.2">
      <c r="A5" s="20"/>
      <c r="B5" s="21" t="s">
        <v>14</v>
      </c>
      <c r="C5" s="22">
        <v>0.53</v>
      </c>
      <c r="D5" s="23">
        <v>5</v>
      </c>
      <c r="E5" s="24">
        <f>C5*D5</f>
        <v>2.6500000000000004</v>
      </c>
      <c r="F5" s="23">
        <v>6</v>
      </c>
      <c r="G5" s="24">
        <f t="shared" ref="G5:G16" si="0">C5*F5</f>
        <v>3.18</v>
      </c>
      <c r="H5" s="23">
        <v>8</v>
      </c>
      <c r="I5" s="24">
        <f t="shared" ref="I5:I16" si="1">C5*H5</f>
        <v>4.24</v>
      </c>
      <c r="J5" s="117"/>
      <c r="K5" s="139">
        <f>C5*J5</f>
        <v>0</v>
      </c>
      <c r="L5" s="7"/>
      <c r="M5" s="2"/>
      <c r="N5" s="2"/>
    </row>
    <row r="6" spans="1:14" ht="14" x14ac:dyDescent="0.2">
      <c r="A6" s="25"/>
      <c r="B6" s="26" t="s">
        <v>24</v>
      </c>
      <c r="C6" s="29">
        <v>0.63</v>
      </c>
      <c r="D6" s="28">
        <v>2</v>
      </c>
      <c r="E6" s="29">
        <f>C6*D6</f>
        <v>1.26</v>
      </c>
      <c r="F6" s="28">
        <v>3</v>
      </c>
      <c r="G6" s="29">
        <f t="shared" si="0"/>
        <v>1.8900000000000001</v>
      </c>
      <c r="H6" s="28">
        <v>4</v>
      </c>
      <c r="I6" s="29">
        <f t="shared" si="1"/>
        <v>2.52</v>
      </c>
      <c r="J6" s="140"/>
      <c r="K6" s="141">
        <f t="shared" ref="K6:K16" si="2">C6*J6</f>
        <v>0</v>
      </c>
      <c r="L6" s="7"/>
      <c r="M6" s="2"/>
      <c r="N6" s="2"/>
    </row>
    <row r="7" spans="1:14" ht="14" x14ac:dyDescent="0.2">
      <c r="A7" s="25"/>
      <c r="B7" s="26" t="s">
        <v>23</v>
      </c>
      <c r="C7" s="29">
        <v>0.63</v>
      </c>
      <c r="D7" s="30">
        <v>2</v>
      </c>
      <c r="E7" s="29">
        <f>C7*D7</f>
        <v>1.26</v>
      </c>
      <c r="F7" s="30">
        <v>3</v>
      </c>
      <c r="G7" s="29">
        <f t="shared" si="0"/>
        <v>1.8900000000000001</v>
      </c>
      <c r="H7" s="30">
        <v>4</v>
      </c>
      <c r="I7" s="29">
        <f t="shared" si="1"/>
        <v>2.52</v>
      </c>
      <c r="J7" s="140"/>
      <c r="K7" s="141">
        <f t="shared" si="2"/>
        <v>0</v>
      </c>
      <c r="L7" s="7"/>
      <c r="M7" s="2"/>
      <c r="N7" s="2"/>
    </row>
    <row r="8" spans="1:14" ht="14" x14ac:dyDescent="0.2">
      <c r="A8" s="25"/>
      <c r="B8" s="26" t="s">
        <v>30</v>
      </c>
      <c r="C8" s="92">
        <v>0.66</v>
      </c>
      <c r="D8" s="33">
        <v>2</v>
      </c>
      <c r="E8" s="29">
        <f t="shared" ref="E8:E16" si="3">C8*D8</f>
        <v>1.32</v>
      </c>
      <c r="F8" s="30">
        <v>3</v>
      </c>
      <c r="G8" s="29">
        <f t="shared" si="0"/>
        <v>1.98</v>
      </c>
      <c r="H8" s="30">
        <v>4</v>
      </c>
      <c r="I8" s="29">
        <f t="shared" si="1"/>
        <v>2.64</v>
      </c>
      <c r="J8" s="140"/>
      <c r="K8" s="141">
        <f t="shared" si="2"/>
        <v>0</v>
      </c>
      <c r="L8" s="7"/>
      <c r="M8" s="2"/>
      <c r="N8" s="2"/>
    </row>
    <row r="9" spans="1:14" ht="14" x14ac:dyDescent="0.2">
      <c r="A9" s="99"/>
      <c r="B9" s="100" t="s">
        <v>39</v>
      </c>
      <c r="C9" s="105">
        <v>0.69</v>
      </c>
      <c r="D9" s="166">
        <v>1</v>
      </c>
      <c r="E9" s="105">
        <f>C9*D9</f>
        <v>0.69</v>
      </c>
      <c r="F9" s="166">
        <v>2</v>
      </c>
      <c r="G9" s="105">
        <f>C9*F9</f>
        <v>1.38</v>
      </c>
      <c r="H9" s="166">
        <v>2</v>
      </c>
      <c r="I9" s="105">
        <f>C9*H9</f>
        <v>1.38</v>
      </c>
      <c r="J9" s="140"/>
      <c r="K9" s="141">
        <f>C9*J9</f>
        <v>0</v>
      </c>
      <c r="L9" s="7"/>
      <c r="M9" s="2"/>
      <c r="N9" s="2"/>
    </row>
    <row r="10" spans="1:14" ht="14" x14ac:dyDescent="0.2">
      <c r="A10" s="35"/>
      <c r="B10" s="9"/>
      <c r="C10" s="36"/>
      <c r="D10" s="28"/>
      <c r="E10" s="29">
        <f t="shared" si="3"/>
        <v>0</v>
      </c>
      <c r="F10" s="28"/>
      <c r="G10" s="29">
        <f t="shared" si="0"/>
        <v>0</v>
      </c>
      <c r="H10" s="30"/>
      <c r="I10" s="29">
        <f t="shared" si="1"/>
        <v>0</v>
      </c>
      <c r="J10" s="140"/>
      <c r="K10" s="141">
        <f>C10*J10</f>
        <v>0</v>
      </c>
      <c r="L10" s="7"/>
      <c r="M10" s="2"/>
      <c r="N10" s="2"/>
    </row>
    <row r="11" spans="1:14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7"/>
      <c r="M11" s="2"/>
      <c r="N11" s="2"/>
    </row>
    <row r="12" spans="1:14" s="2" customFormat="1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7"/>
    </row>
    <row r="13" spans="1:14" ht="14" x14ac:dyDescent="0.2">
      <c r="A13" s="74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7"/>
      <c r="M13" s="2"/>
      <c r="N13" s="2"/>
    </row>
    <row r="14" spans="1:14" s="2" customFormat="1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7"/>
    </row>
    <row r="15" spans="1:14" ht="14" x14ac:dyDescent="0.2">
      <c r="A15" s="156"/>
      <c r="B15" s="164" t="s">
        <v>121</v>
      </c>
      <c r="C15" s="164">
        <v>0.35</v>
      </c>
      <c r="D15" s="186">
        <v>1</v>
      </c>
      <c r="E15" s="85">
        <f t="shared" si="3"/>
        <v>0.35</v>
      </c>
      <c r="F15" s="186">
        <v>1</v>
      </c>
      <c r="G15" s="85">
        <f t="shared" si="0"/>
        <v>0.35</v>
      </c>
      <c r="H15" s="86">
        <v>1</v>
      </c>
      <c r="I15" s="85">
        <f t="shared" si="1"/>
        <v>0.35</v>
      </c>
      <c r="J15" s="140"/>
      <c r="K15" s="141">
        <f t="shared" si="2"/>
        <v>0</v>
      </c>
      <c r="L15" s="7"/>
      <c r="M15" s="2"/>
      <c r="N15" s="2"/>
    </row>
    <row r="16" spans="1:14" ht="15" thickBot="1" x14ac:dyDescent="0.25">
      <c r="A16" s="79"/>
      <c r="B16" s="80" t="s">
        <v>99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7"/>
      <c r="M16" s="2"/>
      <c r="N16" s="2"/>
    </row>
    <row r="17" spans="1:14" ht="14" x14ac:dyDescent="0.2">
      <c r="A17" s="42"/>
      <c r="B17" s="42" t="s">
        <v>3</v>
      </c>
      <c r="C17" s="43"/>
      <c r="D17" s="7"/>
      <c r="E17" s="44">
        <f>SUM(E5:E16)</f>
        <v>10.029999999999999</v>
      </c>
      <c r="F17" s="45"/>
      <c r="G17" s="44">
        <f>SUM(G5:G16)</f>
        <v>13.17</v>
      </c>
      <c r="H17" s="45"/>
      <c r="I17" s="44">
        <f>SUM(I5:I16)</f>
        <v>16.149999999999999</v>
      </c>
      <c r="J17" s="144"/>
      <c r="K17" s="145">
        <f>SUM(K5:K16)</f>
        <v>0</v>
      </c>
      <c r="L17" s="45"/>
      <c r="M17" s="2"/>
      <c r="N17" s="2"/>
    </row>
    <row r="18" spans="1:14" ht="14" x14ac:dyDescent="0.2">
      <c r="A18" s="7"/>
      <c r="B18" s="7" t="s">
        <v>60</v>
      </c>
      <c r="C18" s="7"/>
      <c r="D18" s="14"/>
      <c r="E18" s="38">
        <f>E3</f>
        <v>24.99</v>
      </c>
      <c r="F18" s="14"/>
      <c r="G18" s="38">
        <f>G3</f>
        <v>34.989999999999995</v>
      </c>
      <c r="H18" s="14"/>
      <c r="I18" s="38">
        <f>I3</f>
        <v>54.989999999999995</v>
      </c>
      <c r="J18" s="146"/>
      <c r="K18" s="145">
        <f>K3</f>
        <v>84.99</v>
      </c>
      <c r="L18" s="7"/>
      <c r="M18" s="2"/>
      <c r="N18" s="2"/>
    </row>
    <row r="19" spans="1:14" ht="14" x14ac:dyDescent="0.2">
      <c r="A19" s="7"/>
      <c r="B19" s="7" t="s">
        <v>73</v>
      </c>
      <c r="C19" s="46">
        <v>0.71</v>
      </c>
      <c r="D19" s="14"/>
      <c r="E19" s="38">
        <f>E18*$C19</f>
        <v>17.742899999999999</v>
      </c>
      <c r="F19" s="14"/>
      <c r="G19" s="38">
        <f>G18*$C19</f>
        <v>24.842899999999997</v>
      </c>
      <c r="H19" s="14"/>
      <c r="I19" s="38">
        <f>I18*$C19</f>
        <v>39.042899999999996</v>
      </c>
      <c r="J19" s="146"/>
      <c r="K19" s="145">
        <f>K18*$C19</f>
        <v>60.342899999999993</v>
      </c>
      <c r="L19" s="7"/>
      <c r="M19" s="2"/>
      <c r="N19" s="2"/>
    </row>
    <row r="20" spans="1:14" ht="14" x14ac:dyDescent="0.2">
      <c r="A20" s="7"/>
      <c r="B20" s="7" t="s">
        <v>61</v>
      </c>
      <c r="C20" s="47">
        <v>0.5</v>
      </c>
      <c r="D20" s="14"/>
      <c r="E20" s="48">
        <f>E19*$C20</f>
        <v>8.8714499999999994</v>
      </c>
      <c r="F20" s="14"/>
      <c r="G20" s="48">
        <f>G19*$C20</f>
        <v>12.421449999999998</v>
      </c>
      <c r="H20" s="14"/>
      <c r="I20" s="48">
        <f>I19*$C20</f>
        <v>19.521449999999998</v>
      </c>
      <c r="J20" s="146"/>
      <c r="K20" s="145">
        <f>K19*$C20</f>
        <v>30.171449999999997</v>
      </c>
      <c r="L20" s="7"/>
      <c r="M20" s="2"/>
      <c r="N20" s="2"/>
    </row>
    <row r="21" spans="1:14" ht="14" x14ac:dyDescent="0.2">
      <c r="A21" s="7"/>
      <c r="B21" s="7" t="s">
        <v>62</v>
      </c>
      <c r="C21" s="47">
        <v>0.5</v>
      </c>
      <c r="D21" s="14"/>
      <c r="E21" s="38">
        <f>E19*$C21</f>
        <v>8.8714499999999994</v>
      </c>
      <c r="F21" s="14"/>
      <c r="G21" s="38">
        <f>G19*$C21</f>
        <v>12.421449999999998</v>
      </c>
      <c r="H21" s="14"/>
      <c r="I21" s="38">
        <f>I19*$C21</f>
        <v>19.521449999999998</v>
      </c>
      <c r="J21" s="146"/>
      <c r="K21" s="145">
        <f>K19*$C21</f>
        <v>30.171449999999997</v>
      </c>
      <c r="L21" s="7"/>
      <c r="M21" s="2"/>
      <c r="N21" s="2"/>
    </row>
    <row r="22" spans="1:14" ht="14" x14ac:dyDescent="0.2">
      <c r="A22" s="7"/>
      <c r="B22" s="49" t="s">
        <v>63</v>
      </c>
      <c r="C22" s="50"/>
      <c r="D22" s="14"/>
      <c r="E22" s="38">
        <f>E19-E17</f>
        <v>7.7128999999999994</v>
      </c>
      <c r="F22" s="14"/>
      <c r="G22" s="38">
        <f>G19-G17</f>
        <v>11.672899999999997</v>
      </c>
      <c r="H22" s="14"/>
      <c r="I22" s="38">
        <f>I19-I17</f>
        <v>22.892899999999997</v>
      </c>
      <c r="J22" s="146"/>
      <c r="K22" s="145">
        <f>K19-K17</f>
        <v>60.342899999999993</v>
      </c>
      <c r="L22" s="7"/>
      <c r="M22" s="2"/>
      <c r="N22" s="2"/>
    </row>
    <row r="23" spans="1:14" ht="14" x14ac:dyDescent="0.2">
      <c r="A23" s="7"/>
      <c r="B23" s="49" t="s">
        <v>64</v>
      </c>
      <c r="C23" s="51">
        <v>-0.1</v>
      </c>
      <c r="D23" s="14"/>
      <c r="E23" s="38">
        <f>E18*C23</f>
        <v>-2.4990000000000001</v>
      </c>
      <c r="F23" s="14"/>
      <c r="G23" s="38">
        <f>G18*C23</f>
        <v>-3.4989999999999997</v>
      </c>
      <c r="H23" s="14"/>
      <c r="I23" s="38">
        <f>I18*C23</f>
        <v>-5.4989999999999997</v>
      </c>
      <c r="J23" s="146"/>
      <c r="K23" s="145">
        <f>K18*C23</f>
        <v>-8.4990000000000006</v>
      </c>
      <c r="L23" s="7"/>
      <c r="M23" s="2"/>
      <c r="N23" s="2"/>
    </row>
    <row r="24" spans="1:14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7"/>
      <c r="M24" s="2"/>
      <c r="N24" s="2"/>
    </row>
    <row r="25" spans="1:14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7"/>
      <c r="M25" s="2"/>
      <c r="N25" s="2"/>
    </row>
    <row r="26" spans="1:14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7"/>
      <c r="M26" s="2"/>
      <c r="N26" s="2"/>
    </row>
    <row r="27" spans="1:14" ht="14" x14ac:dyDescent="0.2">
      <c r="A27" s="9"/>
      <c r="B27" s="56" t="s">
        <v>51</v>
      </c>
      <c r="C27" s="57"/>
      <c r="D27" s="55"/>
      <c r="E27" s="36">
        <f>SUM(E22:E26)</f>
        <v>-5.5261000000000013</v>
      </c>
      <c r="F27" s="9"/>
      <c r="G27" s="36">
        <f>SUM(G22:G26)</f>
        <v>-2.566100000000004</v>
      </c>
      <c r="H27" s="9"/>
      <c r="I27" s="36">
        <f>SUM(I22:I26)</f>
        <v>6.6538999999999984</v>
      </c>
      <c r="J27" s="149"/>
      <c r="K27" s="148">
        <f>SUM(K22:K26)</f>
        <v>41.103899999999989</v>
      </c>
      <c r="L27" s="7"/>
      <c r="M27" s="2"/>
      <c r="N27" s="2"/>
    </row>
    <row r="28" spans="1:14" ht="14" x14ac:dyDescent="0.2">
      <c r="A28" s="9"/>
      <c r="B28" s="9" t="s">
        <v>52</v>
      </c>
      <c r="C28" s="9"/>
      <c r="D28" s="58"/>
      <c r="E28" s="59">
        <f>E27/E18</f>
        <v>-0.22113245298119255</v>
      </c>
      <c r="F28" s="9"/>
      <c r="G28" s="59">
        <f>G27/G18</f>
        <v>-7.3338096599028416E-2</v>
      </c>
      <c r="H28" s="9"/>
      <c r="I28" s="59">
        <f>I27/I18</f>
        <v>0.12100200036370247</v>
      </c>
      <c r="J28" s="149"/>
      <c r="K28" s="150">
        <f>K27/K18</f>
        <v>0.48363219202259078</v>
      </c>
      <c r="L28" s="7"/>
      <c r="M28" s="2"/>
      <c r="N28" s="2"/>
    </row>
    <row r="29" spans="1:14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7"/>
      <c r="M29" s="2"/>
      <c r="N29" s="2"/>
    </row>
    <row r="30" spans="1:14" ht="14" x14ac:dyDescent="0.2">
      <c r="A30" s="9"/>
      <c r="B30" s="60" t="s">
        <v>57</v>
      </c>
      <c r="C30" s="61"/>
      <c r="D30" s="62"/>
      <c r="E30" s="63">
        <f>E17/E18</f>
        <v>0.40136054421768708</v>
      </c>
      <c r="F30" s="61"/>
      <c r="G30" s="63">
        <f>G17/G18</f>
        <v>0.37639325521577599</v>
      </c>
      <c r="H30" s="61"/>
      <c r="I30" s="64">
        <f>I17/I18</f>
        <v>0.29368976177486816</v>
      </c>
      <c r="J30" s="152"/>
      <c r="K30" s="153">
        <f>K17/K18</f>
        <v>0</v>
      </c>
      <c r="L30" s="7"/>
      <c r="M30" s="2"/>
      <c r="N30" s="2"/>
    </row>
    <row r="31" spans="1:14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75"/>
      <c r="M31" s="4"/>
      <c r="N31" s="2"/>
    </row>
    <row r="32" spans="1:14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75"/>
      <c r="M32" s="4"/>
      <c r="N32" s="2"/>
    </row>
    <row r="33" spans="1:14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75"/>
      <c r="M33" s="4"/>
      <c r="N33" s="2"/>
    </row>
    <row r="34" spans="1:14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13"/>
    </row>
    <row r="35" spans="1:14" s="1" customFormat="1" ht="1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6"/>
    </row>
    <row r="36" spans="1:14" s="1" customFormat="1" ht="14" x14ac:dyDescent="0.2">
      <c r="A36" s="13"/>
      <c r="B36" s="13"/>
      <c r="C36" s="7"/>
      <c r="D36" s="7"/>
      <c r="E36" s="7"/>
      <c r="F36" s="7"/>
      <c r="G36" s="7"/>
      <c r="H36" s="7"/>
      <c r="I36" s="7"/>
      <c r="J36" s="7"/>
      <c r="K36" s="7"/>
      <c r="L36" s="76"/>
    </row>
    <row r="37" spans="1:14" s="1" customFormat="1" ht="14" x14ac:dyDescent="0.2">
      <c r="A37" s="13"/>
      <c r="B37" s="13"/>
      <c r="C37" s="7"/>
      <c r="D37" s="7"/>
      <c r="E37" s="7"/>
      <c r="F37" s="7"/>
      <c r="G37" s="7"/>
      <c r="H37" s="7"/>
      <c r="I37" s="7"/>
      <c r="J37" s="7"/>
      <c r="K37" s="7"/>
      <c r="L37" s="76"/>
    </row>
    <row r="38" spans="1:14" s="1" customFormat="1" ht="14" x14ac:dyDescent="0.2">
      <c r="A38" s="13"/>
      <c r="B38" s="13"/>
      <c r="C38" s="13"/>
      <c r="D38" s="13"/>
      <c r="E38" s="77">
        <v>0.4</v>
      </c>
      <c r="F38" s="7"/>
      <c r="G38" s="77">
        <v>0.4</v>
      </c>
      <c r="H38" s="7"/>
      <c r="I38" s="77">
        <v>0.2</v>
      </c>
      <c r="J38" s="7"/>
      <c r="K38" s="77">
        <v>0.2</v>
      </c>
      <c r="L38" s="76"/>
    </row>
    <row r="39" spans="1:14" s="1" customFormat="1" ht="14" x14ac:dyDescent="0.2">
      <c r="A39" s="188"/>
      <c r="B39" s="189"/>
      <c r="C39" s="189"/>
      <c r="D39" s="7"/>
      <c r="E39" s="38" t="e">
        <f>E38*#REF!</f>
        <v>#REF!</v>
      </c>
      <c r="F39" s="7"/>
      <c r="G39" s="38" t="e">
        <f>G38*#REF!</f>
        <v>#REF!</v>
      </c>
      <c r="H39" s="7"/>
      <c r="I39" s="38" t="e">
        <f>I38*#REF!</f>
        <v>#REF!</v>
      </c>
      <c r="J39" s="7"/>
      <c r="K39" s="38" t="e">
        <f>K38*#REF!</f>
        <v>#REF!</v>
      </c>
      <c r="L39" s="76"/>
    </row>
    <row r="40" spans="1:14" ht="14" x14ac:dyDescent="0.2">
      <c r="A40" s="7"/>
      <c r="B40" s="7"/>
      <c r="C40" s="7"/>
      <c r="D40" s="7"/>
      <c r="E40" s="7"/>
      <c r="F40" s="7"/>
      <c r="G40" s="7"/>
    </row>
    <row r="41" spans="1:14" ht="14" x14ac:dyDescent="0.2">
      <c r="A41" s="190" t="s">
        <v>79</v>
      </c>
      <c r="B41" s="190"/>
      <c r="C41" s="190"/>
      <c r="D41" s="7"/>
      <c r="E41" s="7"/>
      <c r="F41" s="7"/>
      <c r="G41" s="7"/>
    </row>
    <row r="42" spans="1:14" ht="14" x14ac:dyDescent="0.2">
      <c r="A42" s="67"/>
      <c r="B42" s="7"/>
      <c r="C42" s="92" t="s">
        <v>74</v>
      </c>
      <c r="D42" s="7"/>
      <c r="E42" s="92" t="s">
        <v>77</v>
      </c>
      <c r="F42" s="7"/>
      <c r="G42" s="7"/>
    </row>
    <row r="43" spans="1:14" ht="14" x14ac:dyDescent="0.2">
      <c r="A43" s="93"/>
      <c r="B43" s="26" t="s">
        <v>15</v>
      </c>
      <c r="C43" s="29">
        <v>0.62</v>
      </c>
      <c r="D43" s="27">
        <f>C43-E43</f>
        <v>-0.29000000000000004</v>
      </c>
      <c r="E43" s="29">
        <v>0.91</v>
      </c>
      <c r="F43" s="7"/>
      <c r="G43" s="7"/>
    </row>
    <row r="44" spans="1:14" ht="14" x14ac:dyDescent="0.2">
      <c r="A44" s="93"/>
      <c r="B44" s="26" t="s">
        <v>19</v>
      </c>
      <c r="C44" s="29">
        <v>1.47</v>
      </c>
      <c r="D44" s="27">
        <f t="shared" ref="D44:D96" si="4">C44-E44</f>
        <v>-7.0000000000000062E-2</v>
      </c>
      <c r="E44" s="29">
        <v>1.54</v>
      </c>
      <c r="F44" s="7"/>
      <c r="G44" s="7"/>
    </row>
    <row r="45" spans="1:14" ht="14" x14ac:dyDescent="0.2">
      <c r="A45" s="93"/>
      <c r="B45" s="26" t="s">
        <v>23</v>
      </c>
      <c r="C45" s="29">
        <v>0.63</v>
      </c>
      <c r="D45" s="27">
        <f t="shared" si="4"/>
        <v>-0.12</v>
      </c>
      <c r="E45" s="29">
        <v>0.75</v>
      </c>
      <c r="F45" s="7"/>
      <c r="G45" s="7"/>
    </row>
    <row r="46" spans="1:14" ht="14" x14ac:dyDescent="0.2">
      <c r="A46" s="93"/>
      <c r="B46" s="26" t="s">
        <v>10</v>
      </c>
      <c r="C46" s="29">
        <v>0.63</v>
      </c>
      <c r="D46" s="27">
        <f t="shared" si="4"/>
        <v>-0.12</v>
      </c>
      <c r="E46" s="29">
        <v>0.75</v>
      </c>
      <c r="F46" s="7"/>
      <c r="G46" s="7"/>
    </row>
    <row r="47" spans="1:14" ht="14" x14ac:dyDescent="0.2">
      <c r="A47" s="93"/>
      <c r="B47" s="26" t="s">
        <v>24</v>
      </c>
      <c r="C47" s="29">
        <v>0.63</v>
      </c>
      <c r="D47" s="27">
        <f t="shared" si="4"/>
        <v>-0.12</v>
      </c>
      <c r="E47" s="29">
        <v>0.75</v>
      </c>
      <c r="F47" s="7"/>
      <c r="G47" s="7"/>
    </row>
    <row r="48" spans="1:14" ht="14" x14ac:dyDescent="0.2">
      <c r="A48" s="93"/>
      <c r="B48" s="26" t="s">
        <v>46</v>
      </c>
      <c r="C48" s="29">
        <v>1.28</v>
      </c>
      <c r="D48" s="27">
        <f>C48-E48</f>
        <v>-0.32000000000000006</v>
      </c>
      <c r="E48" s="29">
        <v>1.6</v>
      </c>
      <c r="F48" s="7"/>
      <c r="G48" s="7"/>
    </row>
    <row r="49" spans="1:7" ht="14" x14ac:dyDescent="0.2">
      <c r="A49" s="93"/>
      <c r="B49" s="26" t="s">
        <v>80</v>
      </c>
      <c r="C49" s="29">
        <v>1.06</v>
      </c>
      <c r="D49" s="27">
        <f>C49-E49</f>
        <v>-0.43999999999999995</v>
      </c>
      <c r="E49" s="29">
        <v>1.5</v>
      </c>
      <c r="F49" s="7"/>
      <c r="G49" s="7"/>
    </row>
    <row r="50" spans="1:7" ht="14" x14ac:dyDescent="0.2">
      <c r="A50" s="93"/>
      <c r="B50" s="26" t="s">
        <v>81</v>
      </c>
      <c r="C50" s="29">
        <v>1.26</v>
      </c>
      <c r="D50" s="27">
        <f>C50-E50</f>
        <v>-0.92000000000000015</v>
      </c>
      <c r="E50" s="29">
        <v>2.1800000000000002</v>
      </c>
      <c r="F50" s="7"/>
      <c r="G50" s="7"/>
    </row>
    <row r="51" spans="1:7" ht="14" x14ac:dyDescent="0.2">
      <c r="A51" s="93"/>
      <c r="B51" s="26" t="s">
        <v>65</v>
      </c>
      <c r="C51" s="29">
        <v>0.84</v>
      </c>
      <c r="D51" s="27">
        <f>C51-E51</f>
        <v>-0.13</v>
      </c>
      <c r="E51" s="29">
        <v>0.97</v>
      </c>
      <c r="F51" s="7"/>
      <c r="G51" s="7"/>
    </row>
    <row r="52" spans="1:7" ht="14" x14ac:dyDescent="0.2">
      <c r="A52" s="93"/>
      <c r="B52" s="27" t="s">
        <v>17</v>
      </c>
      <c r="C52" s="29">
        <v>1.1399999999999999</v>
      </c>
      <c r="D52" s="27">
        <f>C52-E52</f>
        <v>-0.3600000000000001</v>
      </c>
      <c r="E52" s="29">
        <v>1.5</v>
      </c>
      <c r="F52" s="7"/>
      <c r="G52" s="7"/>
    </row>
    <row r="53" spans="1:7" ht="14" x14ac:dyDescent="0.2">
      <c r="A53" s="93" t="s">
        <v>35</v>
      </c>
      <c r="B53" s="26" t="s">
        <v>25</v>
      </c>
      <c r="C53" s="29">
        <v>2.2999999999999998</v>
      </c>
      <c r="D53" s="27">
        <f t="shared" si="4"/>
        <v>2.0000000000000018E-2</v>
      </c>
      <c r="E53" s="29">
        <v>2.2799999999999998</v>
      </c>
      <c r="F53" s="7"/>
      <c r="G53" s="7"/>
    </row>
    <row r="54" spans="1:7" ht="14" x14ac:dyDescent="0.2">
      <c r="A54" s="93" t="s">
        <v>26</v>
      </c>
      <c r="B54" s="26" t="s">
        <v>27</v>
      </c>
      <c r="C54" s="29">
        <v>1.69</v>
      </c>
      <c r="D54" s="27">
        <f t="shared" si="4"/>
        <v>5.0000000000000044E-2</v>
      </c>
      <c r="E54" s="29">
        <v>1.64</v>
      </c>
      <c r="F54" s="7"/>
      <c r="G54" s="7"/>
    </row>
    <row r="55" spans="1:7" ht="14" x14ac:dyDescent="0.2">
      <c r="A55" s="93" t="s">
        <v>9</v>
      </c>
      <c r="B55" s="26" t="s">
        <v>25</v>
      </c>
      <c r="C55" s="29">
        <v>2.14</v>
      </c>
      <c r="D55" s="27">
        <f t="shared" si="4"/>
        <v>0</v>
      </c>
      <c r="E55" s="29">
        <v>2.14</v>
      </c>
      <c r="F55" s="7"/>
      <c r="G55" s="7"/>
    </row>
    <row r="56" spans="1:7" ht="14" x14ac:dyDescent="0.2">
      <c r="A56" s="93"/>
      <c r="B56" s="26" t="s">
        <v>18</v>
      </c>
      <c r="C56" s="29">
        <v>0.77</v>
      </c>
      <c r="D56" s="27">
        <f t="shared" si="4"/>
        <v>-0.13</v>
      </c>
      <c r="E56" s="29">
        <v>0.9</v>
      </c>
      <c r="F56" s="7"/>
      <c r="G56" s="7"/>
    </row>
    <row r="57" spans="1:7" ht="14" x14ac:dyDescent="0.2">
      <c r="A57" s="93"/>
      <c r="B57" s="26" t="s">
        <v>29</v>
      </c>
      <c r="C57" s="29">
        <v>1.1299999999999999</v>
      </c>
      <c r="D57" s="27">
        <f t="shared" si="4"/>
        <v>-7.0000000000000062E-2</v>
      </c>
      <c r="E57" s="29">
        <v>1.2</v>
      </c>
      <c r="F57" s="7"/>
      <c r="G57" s="7"/>
    </row>
    <row r="58" spans="1:7" ht="14" x14ac:dyDescent="0.2">
      <c r="A58" s="93"/>
      <c r="B58" s="26" t="s">
        <v>47</v>
      </c>
      <c r="C58" s="29">
        <v>1.47</v>
      </c>
      <c r="D58" s="27">
        <f t="shared" si="4"/>
        <v>-0.16999999999999993</v>
      </c>
      <c r="E58" s="29">
        <v>1.64</v>
      </c>
      <c r="F58" s="7"/>
      <c r="G58" s="7"/>
    </row>
    <row r="59" spans="1:7" ht="14" x14ac:dyDescent="0.2">
      <c r="A59" s="93"/>
      <c r="B59" s="26" t="s">
        <v>66</v>
      </c>
      <c r="C59" s="29">
        <v>0.84</v>
      </c>
      <c r="D59" s="27">
        <f t="shared" si="4"/>
        <v>-0.30999999999999994</v>
      </c>
      <c r="E59" s="29">
        <v>1.1499999999999999</v>
      </c>
      <c r="F59" s="7"/>
      <c r="G59" s="7"/>
    </row>
    <row r="60" spans="1:7" ht="14" x14ac:dyDescent="0.2">
      <c r="A60" s="93"/>
      <c r="B60" s="26" t="s">
        <v>67</v>
      </c>
      <c r="C60" s="29">
        <v>0.84</v>
      </c>
      <c r="D60" s="27"/>
      <c r="E60" s="29">
        <v>1.41</v>
      </c>
      <c r="F60" s="7"/>
      <c r="G60" s="7"/>
    </row>
    <row r="61" spans="1:7" ht="14" x14ac:dyDescent="0.2">
      <c r="A61" s="93"/>
      <c r="B61" s="94" t="s">
        <v>48</v>
      </c>
      <c r="C61" s="29">
        <v>0.79</v>
      </c>
      <c r="D61" s="27">
        <f t="shared" si="4"/>
        <v>-4.9999999999999933E-2</v>
      </c>
      <c r="E61" s="29">
        <v>0.84</v>
      </c>
      <c r="F61" s="7"/>
      <c r="G61" s="7"/>
    </row>
    <row r="62" spans="1:7" ht="14" x14ac:dyDescent="0.2">
      <c r="A62" s="93"/>
      <c r="B62" s="26" t="s">
        <v>20</v>
      </c>
      <c r="C62" s="29">
        <v>1.65</v>
      </c>
      <c r="D62" s="27">
        <f t="shared" si="4"/>
        <v>-0.77</v>
      </c>
      <c r="E62" s="29">
        <v>2.42</v>
      </c>
      <c r="F62" s="7"/>
      <c r="G62" s="7"/>
    </row>
    <row r="63" spans="1:7" ht="14" x14ac:dyDescent="0.2">
      <c r="A63" s="93"/>
      <c r="B63" s="26" t="s">
        <v>12</v>
      </c>
      <c r="C63" s="29">
        <v>0.51</v>
      </c>
      <c r="D63" s="27">
        <f t="shared" si="4"/>
        <v>-0.17999999999999994</v>
      </c>
      <c r="E63" s="29">
        <v>0.69</v>
      </c>
      <c r="F63" s="7"/>
      <c r="G63" s="7"/>
    </row>
    <row r="64" spans="1:7" ht="14" x14ac:dyDescent="0.2">
      <c r="A64" s="93"/>
      <c r="B64" s="26" t="s">
        <v>30</v>
      </c>
      <c r="C64" s="92">
        <v>0.66</v>
      </c>
      <c r="D64" s="27">
        <f t="shared" si="4"/>
        <v>0</v>
      </c>
      <c r="E64" s="29">
        <v>0.66</v>
      </c>
      <c r="F64" s="7"/>
      <c r="G64" s="7"/>
    </row>
    <row r="65" spans="1:7" ht="14" x14ac:dyDescent="0.2">
      <c r="A65" s="93" t="s">
        <v>9</v>
      </c>
      <c r="B65" s="7" t="s">
        <v>68</v>
      </c>
      <c r="C65" s="29">
        <v>1.29</v>
      </c>
      <c r="D65" s="27"/>
      <c r="E65" s="29">
        <v>1.25</v>
      </c>
      <c r="F65" s="7"/>
      <c r="G65" s="7"/>
    </row>
    <row r="66" spans="1:7" ht="14" x14ac:dyDescent="0.2">
      <c r="A66" s="93"/>
      <c r="B66" s="7" t="s">
        <v>69</v>
      </c>
      <c r="C66" s="29">
        <v>1.64</v>
      </c>
      <c r="D66" s="27"/>
      <c r="E66" s="29">
        <v>2.85</v>
      </c>
      <c r="F66" s="7"/>
      <c r="G66" s="7"/>
    </row>
    <row r="67" spans="1:7" ht="14" x14ac:dyDescent="0.2">
      <c r="A67" s="103" t="s">
        <v>54</v>
      </c>
      <c r="B67" s="104" t="s">
        <v>13</v>
      </c>
      <c r="C67" s="29">
        <v>0.96</v>
      </c>
      <c r="D67" s="27">
        <f t="shared" si="4"/>
        <v>-8.0000000000000071E-2</v>
      </c>
      <c r="E67" s="29">
        <v>1.04</v>
      </c>
      <c r="F67" s="7"/>
      <c r="G67" s="7"/>
    </row>
    <row r="68" spans="1:7" ht="14" x14ac:dyDescent="0.2">
      <c r="A68" s="95" t="s">
        <v>44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</row>
    <row r="69" spans="1:7" ht="14" x14ac:dyDescent="0.2">
      <c r="A69" s="95" t="s">
        <v>45</v>
      </c>
      <c r="B69" s="26" t="s">
        <v>13</v>
      </c>
      <c r="C69" s="29">
        <v>0.96</v>
      </c>
      <c r="D69" s="27">
        <f t="shared" si="4"/>
        <v>-0.12000000000000011</v>
      </c>
      <c r="E69" s="29">
        <v>1.08</v>
      </c>
      <c r="F69" s="7"/>
      <c r="G69" s="7"/>
    </row>
    <row r="70" spans="1:7" ht="14" x14ac:dyDescent="0.2">
      <c r="A70" s="95" t="s">
        <v>28</v>
      </c>
      <c r="B70" s="26" t="s">
        <v>13</v>
      </c>
      <c r="C70" s="29">
        <v>0.96</v>
      </c>
      <c r="D70" s="27">
        <f t="shared" si="4"/>
        <v>-0.18999999999999995</v>
      </c>
      <c r="E70" s="29">
        <v>1.1499999999999999</v>
      </c>
      <c r="F70" s="7"/>
      <c r="G70" s="7"/>
    </row>
    <row r="71" spans="1:7" ht="14" x14ac:dyDescent="0.2">
      <c r="A71" s="95" t="s">
        <v>55</v>
      </c>
      <c r="B71" s="26" t="s">
        <v>13</v>
      </c>
      <c r="C71" s="29">
        <v>0.96</v>
      </c>
      <c r="D71" s="27">
        <f t="shared" si="4"/>
        <v>-0.12000000000000011</v>
      </c>
      <c r="E71" s="29">
        <v>1.08</v>
      </c>
      <c r="F71" s="7"/>
      <c r="G71" s="7"/>
    </row>
    <row r="72" spans="1:7" ht="14" x14ac:dyDescent="0.2">
      <c r="A72" s="95" t="s">
        <v>9</v>
      </c>
      <c r="B72" s="26" t="s">
        <v>13</v>
      </c>
      <c r="C72" s="29">
        <v>0.96</v>
      </c>
      <c r="D72" s="27">
        <f t="shared" si="4"/>
        <v>-0.32000000000000006</v>
      </c>
      <c r="E72" s="29">
        <v>1.28</v>
      </c>
      <c r="F72" s="7"/>
      <c r="G72" s="7"/>
    </row>
    <row r="73" spans="1:7" ht="14" x14ac:dyDescent="0.2">
      <c r="A73" s="96" t="s">
        <v>11</v>
      </c>
      <c r="B73" s="97" t="s">
        <v>13</v>
      </c>
      <c r="C73" s="29">
        <v>0.87</v>
      </c>
      <c r="D73" s="27">
        <f t="shared" si="4"/>
        <v>-0.30999999999999994</v>
      </c>
      <c r="E73" s="29">
        <v>1.18</v>
      </c>
      <c r="F73" s="7"/>
      <c r="G73" s="7"/>
    </row>
    <row r="74" spans="1:7" ht="14" x14ac:dyDescent="0.2">
      <c r="A74" s="93"/>
      <c r="B74" s="26" t="s">
        <v>31</v>
      </c>
      <c r="C74" s="29">
        <v>0.92</v>
      </c>
      <c r="D74" s="27">
        <f t="shared" si="4"/>
        <v>-0.27999999999999992</v>
      </c>
      <c r="E74" s="29">
        <v>1.2</v>
      </c>
      <c r="F74" s="7"/>
      <c r="G74" s="7"/>
    </row>
    <row r="75" spans="1:7" ht="14" x14ac:dyDescent="0.2">
      <c r="A75" s="93"/>
      <c r="B75" s="26" t="s">
        <v>32</v>
      </c>
      <c r="C75" s="29">
        <v>0.63</v>
      </c>
      <c r="D75" s="27">
        <f t="shared" si="4"/>
        <v>6.0000000000000053E-2</v>
      </c>
      <c r="E75" s="29">
        <v>0.56999999999999995</v>
      </c>
      <c r="F75" s="7"/>
      <c r="G75" s="7"/>
    </row>
    <row r="76" spans="1:7" ht="14" x14ac:dyDescent="0.2">
      <c r="A76" s="93"/>
      <c r="B76" s="26" t="s">
        <v>49</v>
      </c>
      <c r="C76" s="29">
        <v>0.84</v>
      </c>
      <c r="D76" s="27">
        <f t="shared" si="4"/>
        <v>0</v>
      </c>
      <c r="E76" s="29">
        <v>0.84</v>
      </c>
      <c r="F76" s="7"/>
      <c r="G76" s="7"/>
    </row>
    <row r="77" spans="1:7" ht="14" x14ac:dyDescent="0.2">
      <c r="A77" s="93"/>
      <c r="B77" s="26" t="s">
        <v>16</v>
      </c>
      <c r="C77" s="29">
        <v>0.9</v>
      </c>
      <c r="D77" s="27">
        <f t="shared" si="4"/>
        <v>-0.51999999999999991</v>
      </c>
      <c r="E77" s="29">
        <v>1.42</v>
      </c>
      <c r="F77" s="7"/>
      <c r="G77" s="7"/>
    </row>
    <row r="78" spans="1:7" ht="14" x14ac:dyDescent="0.2">
      <c r="A78" s="93"/>
      <c r="B78" s="26" t="s">
        <v>14</v>
      </c>
      <c r="C78" s="29">
        <v>0.53</v>
      </c>
      <c r="D78" s="27">
        <f t="shared" si="4"/>
        <v>-0.17999999999999994</v>
      </c>
      <c r="E78" s="29">
        <v>0.71</v>
      </c>
      <c r="F78" s="7"/>
      <c r="G78" s="7"/>
    </row>
    <row r="79" spans="1:7" ht="14" x14ac:dyDescent="0.2">
      <c r="A79" s="93"/>
      <c r="B79" s="26" t="s">
        <v>75</v>
      </c>
      <c r="C79" s="29">
        <v>0.85</v>
      </c>
      <c r="D79" s="27"/>
      <c r="E79" s="29">
        <v>1.18</v>
      </c>
      <c r="F79" s="7"/>
      <c r="G79" s="7"/>
    </row>
    <row r="80" spans="1:7" ht="14" x14ac:dyDescent="0.2">
      <c r="A80" s="93"/>
      <c r="B80" s="26" t="s">
        <v>33</v>
      </c>
      <c r="C80" s="29">
        <v>0.59</v>
      </c>
      <c r="D80" s="27">
        <f t="shared" si="4"/>
        <v>-0.15000000000000002</v>
      </c>
      <c r="E80" s="29">
        <v>0.74</v>
      </c>
      <c r="F80" s="7"/>
      <c r="G80" s="7"/>
    </row>
    <row r="81" spans="1:7" ht="14" x14ac:dyDescent="0.2">
      <c r="A81" s="93"/>
      <c r="B81" s="7" t="s">
        <v>34</v>
      </c>
      <c r="C81" s="29">
        <v>0.85</v>
      </c>
      <c r="D81" s="27">
        <f t="shared" si="4"/>
        <v>-0.13</v>
      </c>
      <c r="E81" s="29">
        <v>0.98</v>
      </c>
      <c r="F81" s="7"/>
      <c r="G81" s="7"/>
    </row>
    <row r="82" spans="1:7" ht="14" x14ac:dyDescent="0.2">
      <c r="A82" s="93"/>
      <c r="B82" s="26" t="s">
        <v>70</v>
      </c>
      <c r="C82" s="29">
        <v>0.77</v>
      </c>
      <c r="D82" s="27">
        <f t="shared" si="4"/>
        <v>-0.25</v>
      </c>
      <c r="E82" s="29">
        <v>1.02</v>
      </c>
      <c r="F82" s="7"/>
      <c r="G82" s="7"/>
    </row>
    <row r="83" spans="1:7" ht="14" x14ac:dyDescent="0.2">
      <c r="A83" s="93"/>
      <c r="B83" s="26" t="s">
        <v>78</v>
      </c>
      <c r="C83" s="29">
        <v>1.4</v>
      </c>
      <c r="D83" s="27">
        <f t="shared" si="4"/>
        <v>-0.30000000000000004</v>
      </c>
      <c r="E83" s="29">
        <v>1.7</v>
      </c>
      <c r="F83" s="7"/>
      <c r="G83" s="7"/>
    </row>
    <row r="84" spans="1:7" ht="14" x14ac:dyDescent="0.2">
      <c r="A84" s="93" t="s">
        <v>26</v>
      </c>
      <c r="B84" s="26" t="s">
        <v>36</v>
      </c>
      <c r="C84" s="29">
        <v>0.94</v>
      </c>
      <c r="D84" s="27">
        <f t="shared" si="4"/>
        <v>-0.16000000000000014</v>
      </c>
      <c r="E84" s="29">
        <v>1.1000000000000001</v>
      </c>
      <c r="F84" s="7"/>
      <c r="G84" s="7"/>
    </row>
    <row r="85" spans="1:7" ht="14" x14ac:dyDescent="0.2">
      <c r="A85" s="93"/>
      <c r="B85" s="26" t="s">
        <v>53</v>
      </c>
      <c r="C85" s="29">
        <v>1.41</v>
      </c>
      <c r="D85" s="27">
        <f t="shared" si="4"/>
        <v>-0.19000000000000017</v>
      </c>
      <c r="E85" s="29">
        <v>1.6</v>
      </c>
    </row>
    <row r="86" spans="1:7" ht="14" x14ac:dyDescent="0.2">
      <c r="A86" s="98"/>
      <c r="B86" s="7"/>
      <c r="C86" s="29"/>
      <c r="D86" s="27"/>
      <c r="E86" s="29"/>
    </row>
    <row r="87" spans="1:7" ht="14" x14ac:dyDescent="0.2">
      <c r="A87" s="99"/>
      <c r="B87" s="100" t="s">
        <v>43</v>
      </c>
      <c r="C87" s="29">
        <v>0.99</v>
      </c>
      <c r="D87" s="27">
        <f t="shared" si="4"/>
        <v>-1.0000000000000009E-2</v>
      </c>
      <c r="E87" s="29">
        <v>1</v>
      </c>
    </row>
    <row r="88" spans="1:7" ht="14" x14ac:dyDescent="0.2">
      <c r="A88" s="99"/>
      <c r="B88" s="100" t="s">
        <v>76</v>
      </c>
      <c r="C88" s="29">
        <v>0.98</v>
      </c>
      <c r="D88" s="27"/>
      <c r="E88" s="29">
        <v>1.05</v>
      </c>
    </row>
    <row r="89" spans="1:7" ht="14" x14ac:dyDescent="0.2">
      <c r="A89" s="101"/>
      <c r="B89" s="102" t="s">
        <v>71</v>
      </c>
      <c r="C89" s="29">
        <v>1.0900000000000001</v>
      </c>
      <c r="D89" s="27">
        <f t="shared" si="4"/>
        <v>-0.18999999999999995</v>
      </c>
      <c r="E89" s="29">
        <v>1.28</v>
      </c>
    </row>
    <row r="90" spans="1:7" ht="14" x14ac:dyDescent="0.2">
      <c r="A90" s="101"/>
      <c r="B90" s="102" t="s">
        <v>72</v>
      </c>
      <c r="C90" s="29">
        <v>2.1</v>
      </c>
      <c r="D90" s="27">
        <f t="shared" si="4"/>
        <v>0</v>
      </c>
      <c r="E90" s="29">
        <v>2.1</v>
      </c>
    </row>
    <row r="91" spans="1:7" ht="14" x14ac:dyDescent="0.2">
      <c r="A91" s="99"/>
      <c r="B91" s="100" t="s">
        <v>37</v>
      </c>
      <c r="C91" s="29">
        <v>0.67</v>
      </c>
      <c r="D91" s="27">
        <f t="shared" si="4"/>
        <v>-3.9999999999999925E-2</v>
      </c>
      <c r="E91" s="29">
        <v>0.71</v>
      </c>
    </row>
    <row r="92" spans="1:7" ht="14" x14ac:dyDescent="0.2">
      <c r="A92" s="99"/>
      <c r="B92" s="100" t="s">
        <v>21</v>
      </c>
      <c r="C92" s="29">
        <v>0.35</v>
      </c>
      <c r="D92" s="27">
        <f t="shared" si="4"/>
        <v>-5.0000000000000044E-2</v>
      </c>
      <c r="E92" s="29">
        <v>0.4</v>
      </c>
    </row>
    <row r="93" spans="1:7" ht="14" x14ac:dyDescent="0.2">
      <c r="A93" s="99"/>
      <c r="B93" s="100" t="s">
        <v>38</v>
      </c>
      <c r="C93" s="29">
        <v>0.82</v>
      </c>
      <c r="D93" s="27">
        <f t="shared" si="4"/>
        <v>-8.0000000000000071E-2</v>
      </c>
      <c r="E93" s="29">
        <v>0.9</v>
      </c>
    </row>
    <row r="94" spans="1:7" ht="14" x14ac:dyDescent="0.2">
      <c r="A94" s="99"/>
      <c r="B94" s="100" t="s">
        <v>59</v>
      </c>
      <c r="C94" s="29">
        <v>0.26</v>
      </c>
      <c r="D94" s="27">
        <f t="shared" si="4"/>
        <v>-2.0000000000000018E-2</v>
      </c>
      <c r="E94" s="29">
        <v>0.28000000000000003</v>
      </c>
    </row>
    <row r="95" spans="1:7" ht="14" x14ac:dyDescent="0.2">
      <c r="A95" s="99"/>
      <c r="B95" s="100" t="s">
        <v>22</v>
      </c>
      <c r="C95" s="29">
        <v>2.1</v>
      </c>
      <c r="D95" s="27">
        <f t="shared" si="4"/>
        <v>-2.9999999999999805E-2</v>
      </c>
      <c r="E95" s="29">
        <v>2.13</v>
      </c>
    </row>
    <row r="96" spans="1:7" ht="14" x14ac:dyDescent="0.2">
      <c r="A96" s="99"/>
      <c r="B96" s="100" t="s">
        <v>39</v>
      </c>
      <c r="C96" s="29">
        <v>0.69</v>
      </c>
      <c r="D96" s="27">
        <f t="shared" si="4"/>
        <v>-5.0000000000000044E-2</v>
      </c>
      <c r="E96" s="29">
        <v>0.74</v>
      </c>
    </row>
    <row r="97" spans="1:5" ht="14" x14ac:dyDescent="0.2">
      <c r="A97" s="7"/>
      <c r="B97" s="7"/>
      <c r="C97" s="7"/>
      <c r="D97" s="7"/>
      <c r="E97" s="7"/>
    </row>
    <row r="98" spans="1:5" ht="14" x14ac:dyDescent="0.2">
      <c r="A98" s="7"/>
      <c r="B98" s="7"/>
      <c r="C98" s="7"/>
      <c r="D98" s="7"/>
      <c r="E98" s="7"/>
    </row>
    <row r="99" spans="1:5" ht="14" x14ac:dyDescent="0.2">
      <c r="A99" s="7"/>
      <c r="B99" s="7"/>
      <c r="C99" s="7"/>
      <c r="D99" s="7"/>
      <c r="E99" s="7"/>
    </row>
    <row r="100" spans="1:5" ht="14" x14ac:dyDescent="0.2">
      <c r="A100" s="7"/>
      <c r="B100" s="7"/>
      <c r="C100" s="7"/>
      <c r="D100" s="7"/>
      <c r="E100" s="7"/>
    </row>
    <row r="101" spans="1:5" ht="14" x14ac:dyDescent="0.2">
      <c r="A101" s="7"/>
      <c r="B101" s="7"/>
      <c r="C101" s="7"/>
      <c r="D101" s="7"/>
      <c r="E101" s="7"/>
    </row>
    <row r="102" spans="1:5" ht="14" x14ac:dyDescent="0.2">
      <c r="A102" s="7"/>
      <c r="B102" s="7"/>
      <c r="C102" s="7"/>
      <c r="D102" s="7"/>
      <c r="E102" s="7"/>
    </row>
    <row r="103" spans="1:5" ht="14" x14ac:dyDescent="0.2">
      <c r="A103" s="7"/>
      <c r="B103" s="7"/>
      <c r="C103" s="7"/>
      <c r="D103" s="7"/>
      <c r="E103" s="7"/>
    </row>
    <row r="104" spans="1:5" ht="14" x14ac:dyDescent="0.2">
      <c r="A104" s="7"/>
      <c r="B104" s="7"/>
      <c r="C104" s="7"/>
      <c r="D104" s="7"/>
      <c r="E104" s="7"/>
    </row>
    <row r="105" spans="1:5" ht="14" x14ac:dyDescent="0.2">
      <c r="A105" s="7"/>
      <c r="B105" s="7"/>
      <c r="C105" s="7"/>
      <c r="D105" s="7"/>
      <c r="E105" s="7"/>
    </row>
    <row r="106" spans="1:5" ht="14" x14ac:dyDescent="0.2">
      <c r="A106" s="7"/>
      <c r="B106" s="7"/>
      <c r="C106" s="7"/>
      <c r="D106" s="7"/>
      <c r="E106" s="7"/>
    </row>
    <row r="107" spans="1:5" ht="14" x14ac:dyDescent="0.2">
      <c r="A107" s="7"/>
      <c r="B107" s="7"/>
      <c r="C107" s="7"/>
      <c r="D107" s="7"/>
      <c r="E107" s="7"/>
    </row>
    <row r="108" spans="1:5" ht="14" x14ac:dyDescent="0.2">
      <c r="A108" s="7"/>
      <c r="B108" s="7"/>
      <c r="C108" s="7"/>
      <c r="D108" s="7"/>
      <c r="E108" s="7"/>
    </row>
    <row r="109" spans="1:5" ht="14" x14ac:dyDescent="0.2">
      <c r="A109" s="7"/>
      <c r="B109" s="7"/>
      <c r="C109" s="7"/>
      <c r="D109" s="7"/>
      <c r="E109" s="7"/>
    </row>
    <row r="110" spans="1:5" ht="14" x14ac:dyDescent="0.2">
      <c r="A110" s="7"/>
      <c r="B110" s="7"/>
      <c r="C110" s="7"/>
      <c r="D110" s="7"/>
      <c r="E110" s="7"/>
    </row>
    <row r="111" spans="1:5" ht="14" x14ac:dyDescent="0.2">
      <c r="A111" s="7"/>
      <c r="B111" s="7"/>
      <c r="C111" s="7"/>
      <c r="D111" s="7"/>
      <c r="E111" s="7"/>
    </row>
    <row r="112" spans="1:5" ht="14" x14ac:dyDescent="0.2">
      <c r="A112" s="7"/>
      <c r="B112" s="7"/>
      <c r="C112" s="7"/>
      <c r="D112" s="7"/>
      <c r="E112" s="7"/>
    </row>
    <row r="113" spans="1:5" ht="14" x14ac:dyDescent="0.2">
      <c r="A113" s="7"/>
      <c r="B113" s="7"/>
      <c r="C113" s="7"/>
      <c r="D113" s="7"/>
      <c r="E113" s="7"/>
    </row>
    <row r="114" spans="1:5" ht="14" x14ac:dyDescent="0.2">
      <c r="A114" s="7"/>
      <c r="B114" s="7"/>
      <c r="C114" s="7"/>
      <c r="D114" s="7"/>
      <c r="E114" s="7"/>
    </row>
    <row r="115" spans="1:5" ht="14" x14ac:dyDescent="0.2">
      <c r="A115" s="7"/>
      <c r="B115" s="7"/>
      <c r="C115" s="7"/>
      <c r="D115" s="7"/>
      <c r="E115" s="7"/>
    </row>
    <row r="116" spans="1:5" ht="14" x14ac:dyDescent="0.2">
      <c r="A116" s="7"/>
      <c r="B116" s="7"/>
      <c r="C116" s="7"/>
      <c r="D116" s="7"/>
      <c r="E116" s="7"/>
    </row>
    <row r="117" spans="1:5" ht="14" x14ac:dyDescent="0.2">
      <c r="A117" s="7"/>
      <c r="B117" s="7"/>
      <c r="C117" s="7"/>
      <c r="D117" s="7"/>
      <c r="E117" s="7"/>
    </row>
    <row r="118" spans="1:5" ht="14" x14ac:dyDescent="0.2">
      <c r="A118" s="7"/>
      <c r="B118" s="7"/>
      <c r="C118" s="7"/>
      <c r="D118" s="7"/>
      <c r="E118" s="7"/>
    </row>
    <row r="119" spans="1:5" ht="14" x14ac:dyDescent="0.2">
      <c r="A119" s="7"/>
      <c r="B119" s="7"/>
      <c r="C119" s="7"/>
      <c r="D119" s="7"/>
      <c r="E119" s="7"/>
    </row>
    <row r="120" spans="1:5" ht="14" x14ac:dyDescent="0.2">
      <c r="A120" s="7"/>
      <c r="B120" s="7"/>
      <c r="C120" s="7"/>
      <c r="D120" s="7"/>
      <c r="E120" s="7"/>
    </row>
    <row r="121" spans="1:5" ht="14" x14ac:dyDescent="0.2">
      <c r="A121" s="7"/>
      <c r="B121" s="7"/>
      <c r="C121" s="7"/>
      <c r="D121" s="7"/>
      <c r="E121" s="7"/>
    </row>
    <row r="122" spans="1:5" ht="14" x14ac:dyDescent="0.2">
      <c r="A122" s="7"/>
      <c r="B122" s="7"/>
      <c r="C122" s="7"/>
      <c r="D122" s="7"/>
      <c r="E122" s="7"/>
    </row>
    <row r="123" spans="1:5" ht="14" x14ac:dyDescent="0.2">
      <c r="A123" s="7"/>
      <c r="B123" s="7"/>
      <c r="C123" s="7"/>
      <c r="D123" s="7"/>
      <c r="E123" s="7"/>
    </row>
    <row r="124" spans="1:5" ht="14" x14ac:dyDescent="0.2">
      <c r="A124" s="7"/>
      <c r="B124" s="7"/>
      <c r="C124" s="7"/>
      <c r="D124" s="7"/>
      <c r="E124" s="7"/>
    </row>
    <row r="125" spans="1:5" ht="14" x14ac:dyDescent="0.2">
      <c r="A125" s="7"/>
      <c r="B125" s="7"/>
      <c r="C125" s="7"/>
      <c r="D125" s="7"/>
      <c r="E125" s="7"/>
    </row>
    <row r="126" spans="1:5" ht="14" x14ac:dyDescent="0.2">
      <c r="A126" s="7"/>
      <c r="B126" s="7"/>
      <c r="C126" s="7"/>
      <c r="D126" s="7"/>
      <c r="E126" s="7"/>
    </row>
    <row r="127" spans="1:5" ht="14" x14ac:dyDescent="0.2">
      <c r="A127" s="7"/>
      <c r="B127" s="7"/>
      <c r="C127" s="7"/>
      <c r="D127" s="7"/>
      <c r="E127" s="7"/>
    </row>
    <row r="128" spans="1:5" ht="14" x14ac:dyDescent="0.2">
      <c r="A128" s="7"/>
      <c r="B128" s="7"/>
      <c r="C128" s="7"/>
      <c r="D128" s="7"/>
      <c r="E128" s="7"/>
    </row>
    <row r="129" spans="1:5" ht="14" x14ac:dyDescent="0.2">
      <c r="A129" s="7"/>
      <c r="B129" s="7"/>
      <c r="C129" s="7"/>
      <c r="D129" s="7"/>
      <c r="E129" s="7"/>
    </row>
    <row r="130" spans="1:5" ht="14" x14ac:dyDescent="0.2">
      <c r="A130" s="7"/>
      <c r="B130" s="7"/>
      <c r="C130" s="7"/>
      <c r="D130" s="7"/>
      <c r="E130" s="7"/>
    </row>
    <row r="131" spans="1:5" ht="14" x14ac:dyDescent="0.2">
      <c r="A131" s="7"/>
      <c r="B131" s="7"/>
      <c r="C131" s="7"/>
      <c r="D131" s="7"/>
      <c r="E131" s="7"/>
    </row>
    <row r="132" spans="1:5" ht="14" x14ac:dyDescent="0.2">
      <c r="A132" s="7"/>
      <c r="B132" s="7"/>
      <c r="C132" s="7"/>
      <c r="D132" s="7"/>
      <c r="E132" s="7"/>
    </row>
    <row r="133" spans="1:5" ht="14" x14ac:dyDescent="0.2">
      <c r="A133" s="7"/>
      <c r="B133" s="7"/>
      <c r="C133" s="7"/>
      <c r="D133" s="7"/>
      <c r="E133" s="7"/>
    </row>
    <row r="134" spans="1:5" ht="14" x14ac:dyDescent="0.2">
      <c r="A134" s="7"/>
      <c r="B134" s="7"/>
      <c r="C134" s="7"/>
      <c r="D134" s="7"/>
      <c r="E134" s="7"/>
    </row>
    <row r="135" spans="1:5" ht="14" x14ac:dyDescent="0.2">
      <c r="A135" s="7"/>
      <c r="B135" s="7"/>
      <c r="C135" s="7"/>
      <c r="D135" s="7"/>
      <c r="E135" s="7"/>
    </row>
    <row r="136" spans="1:5" ht="14" x14ac:dyDescent="0.2">
      <c r="A136" s="7"/>
      <c r="B136" s="7"/>
      <c r="C136" s="7"/>
      <c r="D136" s="7"/>
      <c r="E136" s="7"/>
    </row>
    <row r="137" spans="1:5" ht="14" x14ac:dyDescent="0.2">
      <c r="A137" s="7"/>
      <c r="B137" s="7"/>
      <c r="C137" s="7"/>
      <c r="D137" s="7"/>
      <c r="E137" s="7"/>
    </row>
    <row r="138" spans="1:5" ht="14" x14ac:dyDescent="0.2">
      <c r="A138" s="7"/>
      <c r="B138" s="7"/>
      <c r="C138" s="7"/>
      <c r="D138" s="7"/>
      <c r="E138" s="7"/>
    </row>
  </sheetData>
  <mergeCells count="2">
    <mergeCell ref="A39:C39"/>
    <mergeCell ref="A41:C41"/>
  </mergeCells>
  <conditionalFormatting sqref="D48">
    <cfRule type="cellIs" dxfId="153" priority="1" operator="lessThan">
      <formula>-0.05</formula>
    </cfRule>
    <cfRule type="cellIs" dxfId="152" priority="2" operator="greaterThan">
      <formula>0.05</formula>
    </cfRule>
  </conditionalFormatting>
  <conditionalFormatting sqref="D49">
    <cfRule type="cellIs" dxfId="151" priority="3" operator="lessThan">
      <formula>-0.05</formula>
    </cfRule>
    <cfRule type="cellIs" dxfId="150" priority="4" operator="greaterThan">
      <formula>0.05</formula>
    </cfRule>
  </conditionalFormatting>
  <conditionalFormatting sqref="D51">
    <cfRule type="cellIs" dxfId="149" priority="9" operator="lessThan">
      <formula>-0.05</formula>
    </cfRule>
    <cfRule type="cellIs" dxfId="148" priority="10" operator="greaterThan">
      <formula>0.05</formula>
    </cfRule>
  </conditionalFormatting>
  <conditionalFormatting sqref="D95:D96 D89:D93 D42:D47 D50">
    <cfRule type="cellIs" dxfId="147" priority="7" operator="lessThan">
      <formula>-0.05</formula>
    </cfRule>
    <cfRule type="cellIs" dxfId="146" priority="8" operator="greaterThan">
      <formula>0.05</formula>
    </cfRule>
  </conditionalFormatting>
  <conditionalFormatting sqref="D52:D88">
    <cfRule type="cellIs" dxfId="145" priority="5" operator="lessThan">
      <formula>-0.05</formula>
    </cfRule>
    <cfRule type="cellIs" dxfId="144" priority="6" operator="greaterThan">
      <formula>0.05</formula>
    </cfRule>
  </conditionalFormatting>
  <conditionalFormatting sqref="D41">
    <cfRule type="cellIs" dxfId="143" priority="13" operator="lessThan">
      <formula>-0.05</formula>
    </cfRule>
    <cfRule type="cellIs" dxfId="142" priority="14" operator="greaterThan">
      <formula>0.05</formula>
    </cfRule>
  </conditionalFormatting>
  <conditionalFormatting sqref="D94">
    <cfRule type="cellIs" dxfId="141" priority="11" operator="lessThan">
      <formula>-0.05</formula>
    </cfRule>
    <cfRule type="cellIs" dxfId="140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92D050"/>
    <pageSetUpPr fitToPage="1"/>
  </sheetPr>
  <dimension ref="A1:N144"/>
  <sheetViews>
    <sheetView zoomScale="70" zoomScaleNormal="70" zoomScaleSheetLayoutView="100" workbookViewId="0">
      <selection activeCell="A15" sqref="A15:I16"/>
    </sheetView>
  </sheetViews>
  <sheetFormatPr baseColWidth="10" defaultColWidth="11.5" defaultRowHeight="13" x14ac:dyDescent="0.15"/>
  <cols>
    <col min="1" max="1" width="10.33203125" style="2" customWidth="1"/>
    <col min="2" max="2" width="31.5" style="2" customWidth="1"/>
    <col min="3" max="3" width="7" style="2" customWidth="1"/>
    <col min="4" max="4" width="9.33203125" style="2" bestFit="1" customWidth="1"/>
    <col min="5" max="5" width="9.83203125" style="2" bestFit="1" customWidth="1"/>
    <col min="6" max="6" width="9.33203125" style="2" bestFit="1" customWidth="1"/>
    <col min="7" max="7" width="9.83203125" style="2" bestFit="1" customWidth="1"/>
    <col min="8" max="8" width="9.33203125" style="2" customWidth="1"/>
    <col min="9" max="9" width="10.6640625" style="2" customWidth="1"/>
    <col min="10" max="10" width="9.33203125" style="2" customWidth="1"/>
    <col min="11" max="11" width="10.6640625" style="2" customWidth="1"/>
    <col min="12" max="16384" width="11.5" style="3"/>
  </cols>
  <sheetData>
    <row r="1" spans="1:14" ht="14" x14ac:dyDescent="0.2">
      <c r="A1" s="6" t="str">
        <f ca="1">""&amp; RIGHT(CELL("filename",$A$1),LEN(CELL("filename",$A$1))-FIND("]",CELL("filename",$A$1),1))</f>
        <v>BF82-11K</v>
      </c>
      <c r="B1" s="7" t="s">
        <v>87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7"/>
      <c r="M1" s="2"/>
    </row>
    <row r="2" spans="1:14" ht="14" x14ac:dyDescent="0.2">
      <c r="A2" s="89"/>
      <c r="B2" s="7"/>
      <c r="C2" s="10" t="s">
        <v>8</v>
      </c>
      <c r="D2" s="11" t="str">
        <f ca="1">CONCATENATE(A1,"s")</f>
        <v>BF82-11Ks</v>
      </c>
      <c r="E2" s="12"/>
      <c r="F2" s="11" t="str">
        <f ca="1">CONCATENATE(A1,"d")</f>
        <v>BF82-11Kd</v>
      </c>
      <c r="G2" s="12"/>
      <c r="H2" s="11" t="str">
        <f ca="1">CONCATENATE(A1,"p")</f>
        <v>BF82-11Kp</v>
      </c>
      <c r="I2" s="13"/>
      <c r="J2" s="133" t="str">
        <f ca="1">CONCATENATE(A1,"e")</f>
        <v>BF82-11Ke</v>
      </c>
      <c r="K2" s="134"/>
      <c r="L2" s="7"/>
      <c r="M2" s="2"/>
      <c r="N2" s="2"/>
    </row>
    <row r="3" spans="1:14" ht="14" x14ac:dyDescent="0.2">
      <c r="A3" s="7"/>
      <c r="B3" s="7" t="s">
        <v>40</v>
      </c>
      <c r="C3" s="7"/>
      <c r="D3" s="14"/>
      <c r="E3" s="15">
        <v>34.99</v>
      </c>
      <c r="F3" s="13"/>
      <c r="G3" s="15">
        <f>E3+10</f>
        <v>44.99</v>
      </c>
      <c r="H3" s="13"/>
      <c r="I3" s="16">
        <f>G3+10</f>
        <v>54.99</v>
      </c>
      <c r="J3" s="135"/>
      <c r="K3" s="136">
        <f>I3+30</f>
        <v>84.990000000000009</v>
      </c>
      <c r="L3" s="7"/>
      <c r="M3" s="2"/>
      <c r="N3" s="2"/>
    </row>
    <row r="4" spans="1:14" ht="15" thickBot="1" x14ac:dyDescent="0.25">
      <c r="A4" s="7"/>
      <c r="B4" s="17" t="s">
        <v>41</v>
      </c>
      <c r="C4" s="7"/>
      <c r="D4" s="14"/>
      <c r="E4" s="18">
        <f>E3+10</f>
        <v>44.99</v>
      </c>
      <c r="F4" s="19"/>
      <c r="G4" s="18">
        <f>G3+10</f>
        <v>54.99</v>
      </c>
      <c r="H4" s="19"/>
      <c r="I4" s="18">
        <f>I3+10</f>
        <v>64.990000000000009</v>
      </c>
      <c r="J4" s="137"/>
      <c r="K4" s="138">
        <f>K3+10</f>
        <v>94.990000000000009</v>
      </c>
      <c r="L4" s="7"/>
      <c r="M4" s="2"/>
      <c r="N4" s="2"/>
    </row>
    <row r="5" spans="1:14" ht="14" x14ac:dyDescent="0.2">
      <c r="A5" s="20" t="s">
        <v>44</v>
      </c>
      <c r="B5" s="21" t="s">
        <v>100</v>
      </c>
      <c r="C5" s="176">
        <v>1.1200000000000001</v>
      </c>
      <c r="D5" s="23">
        <v>2</v>
      </c>
      <c r="E5" s="24">
        <f>C5*D5</f>
        <v>2.2400000000000002</v>
      </c>
      <c r="F5" s="23">
        <v>3</v>
      </c>
      <c r="G5" s="24">
        <f t="shared" ref="G5:G16" si="0">C5*F5</f>
        <v>3.3600000000000003</v>
      </c>
      <c r="H5" s="23">
        <v>3</v>
      </c>
      <c r="I5" s="24">
        <f t="shared" ref="I5:I16" si="1">C5*H5</f>
        <v>3.3600000000000003</v>
      </c>
      <c r="J5" s="117"/>
      <c r="K5" s="139">
        <f>C5*J5</f>
        <v>0</v>
      </c>
      <c r="L5" s="7"/>
      <c r="M5" s="2"/>
      <c r="N5" s="2"/>
    </row>
    <row r="6" spans="1:14" ht="14" x14ac:dyDescent="0.2">
      <c r="A6" s="25" t="s">
        <v>44</v>
      </c>
      <c r="B6" s="26" t="s">
        <v>19</v>
      </c>
      <c r="C6" s="29">
        <v>1.47</v>
      </c>
      <c r="D6" s="28">
        <v>2</v>
      </c>
      <c r="E6" s="29">
        <f>C6*D6</f>
        <v>2.94</v>
      </c>
      <c r="F6" s="28">
        <v>5</v>
      </c>
      <c r="G6" s="29">
        <f t="shared" si="0"/>
        <v>7.35</v>
      </c>
      <c r="H6" s="28">
        <v>5</v>
      </c>
      <c r="I6" s="29">
        <f t="shared" si="1"/>
        <v>7.35</v>
      </c>
      <c r="J6" s="140"/>
      <c r="K6" s="141">
        <f t="shared" ref="K6:K16" si="2">C6*J6</f>
        <v>0</v>
      </c>
      <c r="L6" s="7"/>
      <c r="M6" s="2"/>
      <c r="N6" s="2"/>
    </row>
    <row r="7" spans="1:14" ht="14" x14ac:dyDescent="0.2">
      <c r="A7" s="25" t="s">
        <v>54</v>
      </c>
      <c r="B7" s="26" t="s">
        <v>13</v>
      </c>
      <c r="C7" s="27">
        <v>0.96</v>
      </c>
      <c r="D7" s="30">
        <v>0</v>
      </c>
      <c r="E7" s="29">
        <f>C7*D7</f>
        <v>0</v>
      </c>
      <c r="F7" s="30">
        <v>3</v>
      </c>
      <c r="G7" s="29">
        <f t="shared" si="0"/>
        <v>2.88</v>
      </c>
      <c r="H7" s="30">
        <v>4</v>
      </c>
      <c r="I7" s="29">
        <f t="shared" si="1"/>
        <v>3.84</v>
      </c>
      <c r="J7" s="140"/>
      <c r="K7" s="141">
        <f t="shared" si="2"/>
        <v>0</v>
      </c>
      <c r="L7" s="7"/>
      <c r="M7" s="2"/>
      <c r="N7" s="2"/>
    </row>
    <row r="8" spans="1:14" ht="14" x14ac:dyDescent="0.2">
      <c r="A8" s="25" t="s">
        <v>97</v>
      </c>
      <c r="B8" s="26" t="s">
        <v>30</v>
      </c>
      <c r="C8" s="92">
        <v>0.66</v>
      </c>
      <c r="D8" s="33">
        <v>3</v>
      </c>
      <c r="E8" s="29">
        <f t="shared" ref="E8:E16" si="3">C8*D8</f>
        <v>1.98</v>
      </c>
      <c r="F8" s="30">
        <v>4</v>
      </c>
      <c r="G8" s="29">
        <f t="shared" si="0"/>
        <v>2.64</v>
      </c>
      <c r="H8" s="30">
        <v>4</v>
      </c>
      <c r="I8" s="29">
        <f t="shared" si="1"/>
        <v>2.64</v>
      </c>
      <c r="J8" s="140"/>
      <c r="K8" s="141">
        <f t="shared" si="2"/>
        <v>0</v>
      </c>
      <c r="L8" s="7"/>
      <c r="M8" s="2"/>
      <c r="N8" s="2"/>
    </row>
    <row r="9" spans="1:14" ht="14" x14ac:dyDescent="0.2">
      <c r="A9" s="34" t="s">
        <v>26</v>
      </c>
      <c r="B9" s="26" t="s">
        <v>23</v>
      </c>
      <c r="C9" s="29">
        <v>0.63</v>
      </c>
      <c r="D9" s="33">
        <v>2</v>
      </c>
      <c r="E9" s="29">
        <f>C9*D9</f>
        <v>1.26</v>
      </c>
      <c r="F9" s="33">
        <v>3</v>
      </c>
      <c r="G9" s="29">
        <f>C9*F9</f>
        <v>1.8900000000000001</v>
      </c>
      <c r="H9" s="33">
        <v>3</v>
      </c>
      <c r="I9" s="29">
        <f>C9*H9</f>
        <v>1.8900000000000001</v>
      </c>
      <c r="J9" s="140"/>
      <c r="K9" s="141">
        <f>C9*J9</f>
        <v>0</v>
      </c>
      <c r="L9" s="7"/>
      <c r="M9" s="2"/>
      <c r="N9" s="2"/>
    </row>
    <row r="10" spans="1:14" ht="14" x14ac:dyDescent="0.2">
      <c r="A10" s="35" t="s">
        <v>105</v>
      </c>
      <c r="B10" s="26" t="s">
        <v>15</v>
      </c>
      <c r="C10" s="29">
        <v>0.62</v>
      </c>
      <c r="D10" s="28">
        <v>2</v>
      </c>
      <c r="E10" s="29">
        <f t="shared" si="3"/>
        <v>1.24</v>
      </c>
      <c r="F10" s="28">
        <v>2</v>
      </c>
      <c r="G10" s="29">
        <f t="shared" si="0"/>
        <v>1.24</v>
      </c>
      <c r="H10" s="30">
        <v>3</v>
      </c>
      <c r="I10" s="29">
        <f t="shared" si="1"/>
        <v>1.8599999999999999</v>
      </c>
      <c r="J10" s="140"/>
      <c r="K10" s="141">
        <f>C10*J10</f>
        <v>0</v>
      </c>
      <c r="L10" s="7"/>
      <c r="M10" s="2"/>
      <c r="N10" s="2"/>
    </row>
    <row r="11" spans="1:14" ht="14" x14ac:dyDescent="0.2">
      <c r="A11" s="99"/>
      <c r="B11" s="100" t="s">
        <v>39</v>
      </c>
      <c r="C11" s="105">
        <v>0.69</v>
      </c>
      <c r="D11" s="106">
        <v>2</v>
      </c>
      <c r="E11" s="105">
        <f t="shared" si="3"/>
        <v>1.38</v>
      </c>
      <c r="F11" s="106">
        <v>2</v>
      </c>
      <c r="G11" s="105">
        <f t="shared" si="0"/>
        <v>1.38</v>
      </c>
      <c r="H11" s="106">
        <v>2</v>
      </c>
      <c r="I11" s="105">
        <f t="shared" si="1"/>
        <v>1.38</v>
      </c>
      <c r="J11" s="140"/>
      <c r="K11" s="141">
        <f t="shared" si="2"/>
        <v>0</v>
      </c>
      <c r="L11" s="7"/>
      <c r="M11" s="2"/>
      <c r="N11" s="2"/>
    </row>
    <row r="12" spans="1:14" s="2" customFormat="1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7"/>
    </row>
    <row r="13" spans="1:14" ht="14" x14ac:dyDescent="0.2">
      <c r="A13" s="74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7"/>
      <c r="M13" s="2"/>
      <c r="N13" s="2"/>
    </row>
    <row r="14" spans="1:14" s="2" customFormat="1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7"/>
    </row>
    <row r="15" spans="1:14" ht="14" x14ac:dyDescent="0.2">
      <c r="A15" s="156"/>
      <c r="B15" s="164" t="s">
        <v>101</v>
      </c>
      <c r="C15" s="164">
        <v>0.25</v>
      </c>
      <c r="D15" s="86">
        <v>1</v>
      </c>
      <c r="E15" s="85">
        <f t="shared" si="3"/>
        <v>0.25</v>
      </c>
      <c r="F15" s="86">
        <v>1</v>
      </c>
      <c r="G15" s="85">
        <f t="shared" si="0"/>
        <v>0.25</v>
      </c>
      <c r="H15" s="86">
        <v>1</v>
      </c>
      <c r="I15" s="85">
        <f t="shared" si="1"/>
        <v>0.25</v>
      </c>
      <c r="J15" s="140"/>
      <c r="K15" s="141">
        <f t="shared" si="2"/>
        <v>0</v>
      </c>
      <c r="L15" s="7"/>
      <c r="M15" s="2"/>
      <c r="N15" s="2"/>
    </row>
    <row r="16" spans="1:14" ht="15" thickBot="1" x14ac:dyDescent="0.25">
      <c r="A16" s="79"/>
      <c r="B16" s="80" t="s">
        <v>99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7"/>
      <c r="M16" s="2"/>
      <c r="N16" s="2"/>
    </row>
    <row r="17" spans="1:14" ht="14" x14ac:dyDescent="0.2">
      <c r="A17" s="42"/>
      <c r="B17" s="42" t="s">
        <v>3</v>
      </c>
      <c r="C17" s="43"/>
      <c r="D17" s="7"/>
      <c r="E17" s="44">
        <f>SUM(E5:E16)</f>
        <v>13.79</v>
      </c>
      <c r="F17" s="45"/>
      <c r="G17" s="44">
        <f>SUM(G5:G16)</f>
        <v>23.49</v>
      </c>
      <c r="H17" s="45"/>
      <c r="I17" s="44">
        <f>SUM(I5:I16)</f>
        <v>25.07</v>
      </c>
      <c r="J17" s="144"/>
      <c r="K17" s="145">
        <f>SUM(K5:K16)</f>
        <v>0</v>
      </c>
      <c r="L17" s="45"/>
      <c r="M17" s="2"/>
      <c r="N17" s="2"/>
    </row>
    <row r="18" spans="1:14" ht="14" x14ac:dyDescent="0.2">
      <c r="A18" s="7"/>
      <c r="B18" s="7" t="s">
        <v>60</v>
      </c>
      <c r="C18" s="7"/>
      <c r="D18" s="14"/>
      <c r="E18" s="38">
        <f>E3</f>
        <v>34.99</v>
      </c>
      <c r="F18" s="14"/>
      <c r="G18" s="38">
        <f>G3</f>
        <v>44.99</v>
      </c>
      <c r="H18" s="14"/>
      <c r="I18" s="38">
        <f>I3</f>
        <v>54.99</v>
      </c>
      <c r="J18" s="146"/>
      <c r="K18" s="145">
        <f>K3</f>
        <v>84.990000000000009</v>
      </c>
      <c r="L18" s="7"/>
      <c r="M18" s="2"/>
      <c r="N18" s="2"/>
    </row>
    <row r="19" spans="1:14" ht="14" x14ac:dyDescent="0.2">
      <c r="A19" s="7"/>
      <c r="B19" s="7" t="s">
        <v>73</v>
      </c>
      <c r="C19" s="46">
        <v>0.71</v>
      </c>
      <c r="D19" s="14"/>
      <c r="E19" s="38">
        <f>E18*$C19</f>
        <v>24.8429</v>
      </c>
      <c r="F19" s="14"/>
      <c r="G19" s="38">
        <f>G18*$C19</f>
        <v>31.942899999999998</v>
      </c>
      <c r="H19" s="14"/>
      <c r="I19" s="38">
        <f>I18*$C19</f>
        <v>39.042899999999996</v>
      </c>
      <c r="J19" s="146"/>
      <c r="K19" s="145">
        <f>K18*$C19</f>
        <v>60.3429</v>
      </c>
      <c r="L19" s="7"/>
      <c r="M19" s="2"/>
      <c r="N19" s="2"/>
    </row>
    <row r="20" spans="1:14" ht="14" x14ac:dyDescent="0.2">
      <c r="A20" s="7"/>
      <c r="B20" s="7" t="s">
        <v>61</v>
      </c>
      <c r="C20" s="47">
        <v>0.5</v>
      </c>
      <c r="D20" s="14"/>
      <c r="E20" s="48">
        <f>E19*$C20</f>
        <v>12.42145</v>
      </c>
      <c r="F20" s="14"/>
      <c r="G20" s="48">
        <f>G19*$C20</f>
        <v>15.971449999999999</v>
      </c>
      <c r="H20" s="14"/>
      <c r="I20" s="48">
        <f>I19*$C20</f>
        <v>19.521449999999998</v>
      </c>
      <c r="J20" s="146"/>
      <c r="K20" s="145">
        <f>K19*$C20</f>
        <v>30.17145</v>
      </c>
      <c r="L20" s="7"/>
      <c r="M20" s="2"/>
      <c r="N20" s="2"/>
    </row>
    <row r="21" spans="1:14" ht="14" x14ac:dyDescent="0.2">
      <c r="A21" s="7"/>
      <c r="B21" s="7" t="s">
        <v>62</v>
      </c>
      <c r="C21" s="47">
        <v>0.5</v>
      </c>
      <c r="D21" s="14"/>
      <c r="E21" s="38">
        <f>E19*$C21</f>
        <v>12.42145</v>
      </c>
      <c r="F21" s="14"/>
      <c r="G21" s="38">
        <f>G19*$C21</f>
        <v>15.971449999999999</v>
      </c>
      <c r="H21" s="14"/>
      <c r="I21" s="38">
        <f>I19*$C21</f>
        <v>19.521449999999998</v>
      </c>
      <c r="J21" s="146"/>
      <c r="K21" s="145">
        <f>K19*$C21</f>
        <v>30.17145</v>
      </c>
      <c r="L21" s="7"/>
      <c r="M21" s="2"/>
      <c r="N21" s="2"/>
    </row>
    <row r="22" spans="1:14" ht="14" x14ac:dyDescent="0.2">
      <c r="A22" s="7"/>
      <c r="B22" s="49" t="s">
        <v>63</v>
      </c>
      <c r="C22" s="50"/>
      <c r="D22" s="14"/>
      <c r="E22" s="38">
        <f>E19-E17</f>
        <v>11.052900000000001</v>
      </c>
      <c r="F22" s="14"/>
      <c r="G22" s="38">
        <f>G19-G17</f>
        <v>8.4528999999999996</v>
      </c>
      <c r="H22" s="14"/>
      <c r="I22" s="38">
        <f>I19-I17</f>
        <v>13.972899999999996</v>
      </c>
      <c r="J22" s="146"/>
      <c r="K22" s="145">
        <f>K19-K17</f>
        <v>60.3429</v>
      </c>
      <c r="L22" s="7"/>
      <c r="M22" s="2"/>
      <c r="N22" s="2"/>
    </row>
    <row r="23" spans="1:14" ht="14" x14ac:dyDescent="0.2">
      <c r="A23" s="7"/>
      <c r="B23" s="49" t="s">
        <v>64</v>
      </c>
      <c r="C23" s="51">
        <v>-0.1</v>
      </c>
      <c r="D23" s="14"/>
      <c r="E23" s="38">
        <f>E18*C23</f>
        <v>-3.4990000000000006</v>
      </c>
      <c r="F23" s="14"/>
      <c r="G23" s="38">
        <f>G18*C23</f>
        <v>-4.4990000000000006</v>
      </c>
      <c r="H23" s="14"/>
      <c r="I23" s="38">
        <f>I18*C23</f>
        <v>-5.4990000000000006</v>
      </c>
      <c r="J23" s="146"/>
      <c r="K23" s="145">
        <f>K18*C23</f>
        <v>-8.4990000000000006</v>
      </c>
      <c r="L23" s="7"/>
      <c r="M23" s="2"/>
      <c r="N23" s="2"/>
    </row>
    <row r="24" spans="1:14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7"/>
      <c r="M24" s="2"/>
      <c r="N24" s="2"/>
    </row>
    <row r="25" spans="1:14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7"/>
      <c r="M25" s="2"/>
      <c r="N25" s="2"/>
    </row>
    <row r="26" spans="1:14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7"/>
      <c r="M26" s="2"/>
      <c r="N26" s="2"/>
    </row>
    <row r="27" spans="1:14" ht="14" x14ac:dyDescent="0.2">
      <c r="A27" s="9"/>
      <c r="B27" s="56" t="s">
        <v>51</v>
      </c>
      <c r="C27" s="57"/>
      <c r="D27" s="55"/>
      <c r="E27" s="36">
        <f>SUM(E22:E26)</f>
        <v>-3.1860999999999997</v>
      </c>
      <c r="F27" s="9"/>
      <c r="G27" s="36">
        <f>SUM(G22:G26)</f>
        <v>-6.7861000000000011</v>
      </c>
      <c r="H27" s="9"/>
      <c r="I27" s="36">
        <f>SUM(I22:I26)</f>
        <v>-2.2661000000000051</v>
      </c>
      <c r="J27" s="149"/>
      <c r="K27" s="148">
        <f>SUM(K22:K26)</f>
        <v>41.103899999999996</v>
      </c>
      <c r="L27" s="7"/>
      <c r="M27" s="2"/>
      <c r="N27" s="2"/>
    </row>
    <row r="28" spans="1:14" ht="14" x14ac:dyDescent="0.2">
      <c r="A28" s="9"/>
      <c r="B28" s="9" t="s">
        <v>52</v>
      </c>
      <c r="C28" s="9"/>
      <c r="D28" s="58"/>
      <c r="E28" s="59">
        <f>E27/E18</f>
        <v>-9.1057444984281213E-2</v>
      </c>
      <c r="F28" s="9"/>
      <c r="G28" s="59">
        <f>G27/G18</f>
        <v>-0.1508357412758391</v>
      </c>
      <c r="H28" s="9"/>
      <c r="I28" s="59">
        <f>I27/I18</f>
        <v>-4.1209310783778957E-2</v>
      </c>
      <c r="J28" s="149"/>
      <c r="K28" s="150">
        <f>K27/K18</f>
        <v>0.48363219202259078</v>
      </c>
      <c r="L28" s="7"/>
      <c r="M28" s="2"/>
      <c r="N28" s="2"/>
    </row>
    <row r="29" spans="1:14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7"/>
      <c r="M29" s="2"/>
      <c r="N29" s="2"/>
    </row>
    <row r="30" spans="1:14" ht="14" x14ac:dyDescent="0.2">
      <c r="A30" s="9"/>
      <c r="B30" s="60" t="s">
        <v>57</v>
      </c>
      <c r="C30" s="61"/>
      <c r="D30" s="62"/>
      <c r="E30" s="63">
        <f>E17/E18</f>
        <v>0.39411260360102884</v>
      </c>
      <c r="F30" s="61"/>
      <c r="G30" s="63">
        <f>G17/G18</f>
        <v>0.52211602578350735</v>
      </c>
      <c r="H30" s="61"/>
      <c r="I30" s="64">
        <f>I17/I18</f>
        <v>0.45590107292234949</v>
      </c>
      <c r="J30" s="152"/>
      <c r="K30" s="153">
        <f>K17/K18</f>
        <v>0</v>
      </c>
      <c r="L30" s="7"/>
      <c r="M30" s="2"/>
      <c r="N30" s="2"/>
    </row>
    <row r="31" spans="1:14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75"/>
      <c r="M31" s="4"/>
      <c r="N31" s="2"/>
    </row>
    <row r="32" spans="1:14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75"/>
      <c r="M32" s="4"/>
      <c r="N32" s="2"/>
    </row>
    <row r="33" spans="1:14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75"/>
      <c r="M33" s="4"/>
      <c r="N33" s="2"/>
    </row>
    <row r="34" spans="1:14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13"/>
    </row>
    <row r="35" spans="1:14" s="1" customFormat="1" ht="14" x14ac:dyDescent="0.2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6"/>
    </row>
    <row r="36" spans="1:14" s="1" customFormat="1" ht="14" x14ac:dyDescent="0.2">
      <c r="A36" s="13"/>
      <c r="B36" s="13"/>
      <c r="C36" s="7"/>
      <c r="D36" s="7"/>
      <c r="E36" s="7"/>
      <c r="F36" s="7"/>
      <c r="G36" s="7"/>
      <c r="H36" s="7"/>
      <c r="I36" s="7"/>
      <c r="J36" s="7"/>
      <c r="K36" s="7"/>
      <c r="L36" s="76"/>
    </row>
    <row r="37" spans="1:14" s="1" customFormat="1" ht="14" x14ac:dyDescent="0.2">
      <c r="A37" s="13"/>
      <c r="B37" s="13"/>
      <c r="C37" s="7"/>
      <c r="D37" s="7"/>
      <c r="E37" s="7"/>
      <c r="F37" s="7"/>
      <c r="G37" s="7"/>
      <c r="H37" s="7"/>
      <c r="I37" s="7"/>
      <c r="J37" s="7"/>
      <c r="K37" s="7"/>
      <c r="L37" s="76"/>
    </row>
    <row r="38" spans="1:14" s="1" customFormat="1" ht="14" x14ac:dyDescent="0.2">
      <c r="A38" s="13"/>
      <c r="B38" s="13"/>
      <c r="C38" s="13"/>
      <c r="D38" s="13"/>
      <c r="E38" s="77">
        <v>0.4</v>
      </c>
      <c r="F38" s="7"/>
      <c r="G38" s="77">
        <v>0.4</v>
      </c>
      <c r="H38" s="7"/>
      <c r="I38" s="77">
        <v>0.2</v>
      </c>
      <c r="J38" s="7"/>
      <c r="K38" s="77">
        <v>0.2</v>
      </c>
      <c r="L38" s="76"/>
    </row>
    <row r="39" spans="1:14" s="1" customFormat="1" ht="14" x14ac:dyDescent="0.2">
      <c r="A39" s="188"/>
      <c r="B39" s="189"/>
      <c r="C39" s="189"/>
      <c r="D39" s="7"/>
      <c r="E39" s="38" t="e">
        <f>E38*#REF!</f>
        <v>#REF!</v>
      </c>
      <c r="F39" s="7"/>
      <c r="G39" s="38" t="e">
        <f>G38*#REF!</f>
        <v>#REF!</v>
      </c>
      <c r="H39" s="7"/>
      <c r="I39" s="38" t="e">
        <f>I38*#REF!</f>
        <v>#REF!</v>
      </c>
      <c r="J39" s="7"/>
      <c r="K39" s="38" t="e">
        <f>K38*#REF!</f>
        <v>#REF!</v>
      </c>
      <c r="L39" s="76"/>
    </row>
    <row r="40" spans="1:14" ht="14" x14ac:dyDescent="0.2">
      <c r="A40" s="7"/>
      <c r="B40" s="7"/>
      <c r="C40" s="7"/>
      <c r="D40" s="7"/>
      <c r="E40" s="7"/>
      <c r="F40" s="7"/>
      <c r="G40" s="7"/>
    </row>
    <row r="41" spans="1:14" ht="14" x14ac:dyDescent="0.2">
      <c r="A41" s="190" t="s">
        <v>79</v>
      </c>
      <c r="B41" s="190"/>
      <c r="C41" s="190"/>
      <c r="D41" s="7"/>
      <c r="E41" s="7"/>
      <c r="F41" s="7"/>
      <c r="G41" s="7"/>
    </row>
    <row r="42" spans="1:14" ht="14" x14ac:dyDescent="0.2">
      <c r="A42" s="67"/>
      <c r="B42" s="7"/>
      <c r="C42" s="92" t="s">
        <v>74</v>
      </c>
      <c r="D42" s="7"/>
      <c r="E42" s="92" t="s">
        <v>77</v>
      </c>
      <c r="F42" s="7"/>
      <c r="G42" s="7"/>
    </row>
    <row r="43" spans="1:14" ht="14" x14ac:dyDescent="0.2">
      <c r="A43" s="93"/>
      <c r="B43" s="26" t="s">
        <v>15</v>
      </c>
      <c r="C43" s="29">
        <v>0.62</v>
      </c>
      <c r="D43" s="27">
        <f>C43-E43</f>
        <v>-0.29000000000000004</v>
      </c>
      <c r="E43" s="29">
        <v>0.91</v>
      </c>
      <c r="F43" s="7"/>
      <c r="G43" s="7"/>
    </row>
    <row r="44" spans="1:14" ht="14" x14ac:dyDescent="0.2">
      <c r="A44" s="93"/>
      <c r="B44" s="26" t="s">
        <v>19</v>
      </c>
      <c r="C44" s="29">
        <v>1.47</v>
      </c>
      <c r="D44" s="27">
        <f t="shared" ref="D44:D96" si="4">C44-E44</f>
        <v>-7.0000000000000062E-2</v>
      </c>
      <c r="E44" s="29">
        <v>1.54</v>
      </c>
      <c r="F44" s="7"/>
      <c r="G44" s="7"/>
    </row>
    <row r="45" spans="1:14" ht="14" x14ac:dyDescent="0.2">
      <c r="A45" s="93"/>
      <c r="B45" s="26" t="s">
        <v>23</v>
      </c>
      <c r="C45" s="29">
        <v>0.63</v>
      </c>
      <c r="D45" s="27">
        <f t="shared" si="4"/>
        <v>-0.12</v>
      </c>
      <c r="E45" s="29">
        <v>0.75</v>
      </c>
      <c r="F45" s="7"/>
      <c r="G45" s="7"/>
    </row>
    <row r="46" spans="1:14" ht="14" x14ac:dyDescent="0.2">
      <c r="A46" s="93"/>
      <c r="B46" s="26" t="s">
        <v>10</v>
      </c>
      <c r="C46" s="29">
        <v>0.63</v>
      </c>
      <c r="D46" s="27">
        <f t="shared" si="4"/>
        <v>-0.12</v>
      </c>
      <c r="E46" s="29">
        <v>0.75</v>
      </c>
      <c r="F46" s="7"/>
      <c r="G46" s="7"/>
    </row>
    <row r="47" spans="1:14" ht="14" x14ac:dyDescent="0.2">
      <c r="A47" s="93"/>
      <c r="B47" s="26" t="s">
        <v>24</v>
      </c>
      <c r="C47" s="29">
        <v>0.63</v>
      </c>
      <c r="D47" s="27">
        <f t="shared" si="4"/>
        <v>-0.12</v>
      </c>
      <c r="E47" s="29">
        <v>0.75</v>
      </c>
      <c r="F47" s="7"/>
      <c r="G47" s="7"/>
    </row>
    <row r="48" spans="1:14" ht="14" x14ac:dyDescent="0.2">
      <c r="A48" s="93"/>
      <c r="B48" s="26" t="s">
        <v>46</v>
      </c>
      <c r="C48" s="29">
        <v>1.28</v>
      </c>
      <c r="D48" s="27">
        <f>C48-E48</f>
        <v>-0.32000000000000006</v>
      </c>
      <c r="E48" s="29">
        <v>1.6</v>
      </c>
      <c r="F48" s="7"/>
      <c r="G48" s="7"/>
    </row>
    <row r="49" spans="1:7" ht="14" x14ac:dyDescent="0.2">
      <c r="A49" s="93"/>
      <c r="B49" s="26" t="s">
        <v>80</v>
      </c>
      <c r="C49" s="29">
        <v>1.06</v>
      </c>
      <c r="D49" s="27">
        <f>C49-E49</f>
        <v>-0.43999999999999995</v>
      </c>
      <c r="E49" s="29">
        <v>1.5</v>
      </c>
      <c r="F49" s="7"/>
      <c r="G49" s="7"/>
    </row>
    <row r="50" spans="1:7" ht="14" x14ac:dyDescent="0.2">
      <c r="A50" s="93"/>
      <c r="B50" s="26" t="s">
        <v>81</v>
      </c>
      <c r="C50" s="29">
        <v>1.26</v>
      </c>
      <c r="D50" s="27">
        <f>C50-E50</f>
        <v>-0.92000000000000015</v>
      </c>
      <c r="E50" s="29">
        <v>2.1800000000000002</v>
      </c>
      <c r="F50" s="7"/>
      <c r="G50" s="7"/>
    </row>
    <row r="51" spans="1:7" ht="14" x14ac:dyDescent="0.2">
      <c r="A51" s="93"/>
      <c r="B51" s="26" t="s">
        <v>65</v>
      </c>
      <c r="C51" s="29">
        <v>0.84</v>
      </c>
      <c r="D51" s="27">
        <f>C51-E51</f>
        <v>-0.13</v>
      </c>
      <c r="E51" s="29">
        <v>0.97</v>
      </c>
      <c r="F51" s="7"/>
      <c r="G51" s="7"/>
    </row>
    <row r="52" spans="1:7" ht="14" x14ac:dyDescent="0.2">
      <c r="A52" s="93"/>
      <c r="B52" s="27" t="s">
        <v>17</v>
      </c>
      <c r="C52" s="29">
        <v>1.1399999999999999</v>
      </c>
      <c r="D52" s="27">
        <f>C52-E52</f>
        <v>-0.3600000000000001</v>
      </c>
      <c r="E52" s="29">
        <v>1.5</v>
      </c>
      <c r="F52" s="7"/>
      <c r="G52" s="7"/>
    </row>
    <row r="53" spans="1:7" ht="14" x14ac:dyDescent="0.2">
      <c r="A53" s="93" t="s">
        <v>35</v>
      </c>
      <c r="B53" s="26" t="s">
        <v>25</v>
      </c>
      <c r="C53" s="29">
        <v>2.2999999999999998</v>
      </c>
      <c r="D53" s="27">
        <f t="shared" si="4"/>
        <v>2.0000000000000018E-2</v>
      </c>
      <c r="E53" s="29">
        <v>2.2799999999999998</v>
      </c>
      <c r="F53" s="7"/>
      <c r="G53" s="7"/>
    </row>
    <row r="54" spans="1:7" ht="14" x14ac:dyDescent="0.2">
      <c r="A54" s="93" t="s">
        <v>26</v>
      </c>
      <c r="B54" s="26" t="s">
        <v>27</v>
      </c>
      <c r="C54" s="29">
        <v>1.69</v>
      </c>
      <c r="D54" s="27">
        <f t="shared" si="4"/>
        <v>5.0000000000000044E-2</v>
      </c>
      <c r="E54" s="29">
        <v>1.64</v>
      </c>
      <c r="F54" s="7"/>
      <c r="G54" s="7"/>
    </row>
    <row r="55" spans="1:7" ht="14" x14ac:dyDescent="0.2">
      <c r="A55" s="93" t="s">
        <v>9</v>
      </c>
      <c r="B55" s="26" t="s">
        <v>25</v>
      </c>
      <c r="C55" s="29">
        <v>2.14</v>
      </c>
      <c r="D55" s="27">
        <f t="shared" si="4"/>
        <v>0</v>
      </c>
      <c r="E55" s="29">
        <v>2.14</v>
      </c>
      <c r="F55" s="7"/>
      <c r="G55" s="7"/>
    </row>
    <row r="56" spans="1:7" ht="14" x14ac:dyDescent="0.2">
      <c r="A56" s="93"/>
      <c r="B56" s="26" t="s">
        <v>18</v>
      </c>
      <c r="C56" s="29">
        <v>0.77</v>
      </c>
      <c r="D56" s="27">
        <f t="shared" si="4"/>
        <v>-0.13</v>
      </c>
      <c r="E56" s="29">
        <v>0.9</v>
      </c>
      <c r="F56" s="7"/>
      <c r="G56" s="7"/>
    </row>
    <row r="57" spans="1:7" ht="14" x14ac:dyDescent="0.2">
      <c r="A57" s="93"/>
      <c r="B57" s="26" t="s">
        <v>29</v>
      </c>
      <c r="C57" s="29">
        <v>1.1299999999999999</v>
      </c>
      <c r="D57" s="27">
        <f t="shared" si="4"/>
        <v>-7.0000000000000062E-2</v>
      </c>
      <c r="E57" s="29">
        <v>1.2</v>
      </c>
      <c r="F57" s="7"/>
      <c r="G57" s="7"/>
    </row>
    <row r="58" spans="1:7" ht="14" x14ac:dyDescent="0.2">
      <c r="A58" s="93"/>
      <c r="B58" s="26" t="s">
        <v>47</v>
      </c>
      <c r="C58" s="29">
        <v>1.47</v>
      </c>
      <c r="D58" s="27">
        <f t="shared" si="4"/>
        <v>-0.16999999999999993</v>
      </c>
      <c r="E58" s="29">
        <v>1.64</v>
      </c>
      <c r="F58" s="7"/>
      <c r="G58" s="7"/>
    </row>
    <row r="59" spans="1:7" ht="14" x14ac:dyDescent="0.2">
      <c r="A59" s="93"/>
      <c r="B59" s="26" t="s">
        <v>66</v>
      </c>
      <c r="C59" s="29">
        <v>0.84</v>
      </c>
      <c r="D59" s="27">
        <f t="shared" si="4"/>
        <v>-0.30999999999999994</v>
      </c>
      <c r="E59" s="29">
        <v>1.1499999999999999</v>
      </c>
      <c r="F59" s="7"/>
      <c r="G59" s="7"/>
    </row>
    <row r="60" spans="1:7" ht="14" x14ac:dyDescent="0.2">
      <c r="A60" s="93"/>
      <c r="B60" s="26" t="s">
        <v>67</v>
      </c>
      <c r="C60" s="29">
        <v>0.84</v>
      </c>
      <c r="D60" s="27"/>
      <c r="E60" s="29">
        <v>1.41</v>
      </c>
      <c r="F60" s="7"/>
      <c r="G60" s="7"/>
    </row>
    <row r="61" spans="1:7" ht="14" x14ac:dyDescent="0.2">
      <c r="A61" s="93"/>
      <c r="B61" s="94" t="s">
        <v>48</v>
      </c>
      <c r="C61" s="29">
        <v>0.79</v>
      </c>
      <c r="D61" s="27">
        <f t="shared" si="4"/>
        <v>-4.9999999999999933E-2</v>
      </c>
      <c r="E61" s="29">
        <v>0.84</v>
      </c>
      <c r="F61" s="7"/>
      <c r="G61" s="7"/>
    </row>
    <row r="62" spans="1:7" ht="14" x14ac:dyDescent="0.2">
      <c r="A62" s="93"/>
      <c r="B62" s="26" t="s">
        <v>20</v>
      </c>
      <c r="C62" s="29">
        <v>1.65</v>
      </c>
      <c r="D62" s="27">
        <f t="shared" si="4"/>
        <v>-0.77</v>
      </c>
      <c r="E62" s="29">
        <v>2.42</v>
      </c>
      <c r="F62" s="7"/>
      <c r="G62" s="7"/>
    </row>
    <row r="63" spans="1:7" ht="14" x14ac:dyDescent="0.2">
      <c r="A63" s="93"/>
      <c r="B63" s="26" t="s">
        <v>12</v>
      </c>
      <c r="C63" s="29">
        <v>0.51</v>
      </c>
      <c r="D63" s="27">
        <f t="shared" si="4"/>
        <v>-0.17999999999999994</v>
      </c>
      <c r="E63" s="29">
        <v>0.69</v>
      </c>
      <c r="F63" s="7"/>
      <c r="G63" s="7"/>
    </row>
    <row r="64" spans="1:7" ht="14" x14ac:dyDescent="0.2">
      <c r="A64" s="93"/>
      <c r="B64" s="26" t="s">
        <v>30</v>
      </c>
      <c r="C64" s="92">
        <v>0.66</v>
      </c>
      <c r="D64" s="27">
        <f t="shared" si="4"/>
        <v>0</v>
      </c>
      <c r="E64" s="29">
        <v>0.66</v>
      </c>
      <c r="F64" s="7"/>
      <c r="G64" s="7"/>
    </row>
    <row r="65" spans="1:7" ht="14" x14ac:dyDescent="0.2">
      <c r="A65" s="93" t="s">
        <v>9</v>
      </c>
      <c r="B65" s="7" t="s">
        <v>68</v>
      </c>
      <c r="C65" s="29">
        <v>1.29</v>
      </c>
      <c r="D65" s="27"/>
      <c r="E65" s="29">
        <v>1.25</v>
      </c>
      <c r="F65" s="7"/>
      <c r="G65" s="7"/>
    </row>
    <row r="66" spans="1:7" ht="14" x14ac:dyDescent="0.2">
      <c r="A66" s="93"/>
      <c r="B66" s="7" t="s">
        <v>69</v>
      </c>
      <c r="C66" s="29">
        <v>1.64</v>
      </c>
      <c r="D66" s="27"/>
      <c r="E66" s="29">
        <v>2.85</v>
      </c>
      <c r="F66" s="7"/>
      <c r="G66" s="7"/>
    </row>
    <row r="67" spans="1:7" ht="14" x14ac:dyDescent="0.2">
      <c r="A67" s="103" t="s">
        <v>54</v>
      </c>
      <c r="B67" s="104" t="s">
        <v>13</v>
      </c>
      <c r="C67" s="29">
        <v>0.96</v>
      </c>
      <c r="D67" s="27">
        <f t="shared" si="4"/>
        <v>-8.0000000000000071E-2</v>
      </c>
      <c r="E67" s="29">
        <v>1.04</v>
      </c>
      <c r="F67" s="7"/>
      <c r="G67" s="7"/>
    </row>
    <row r="68" spans="1:7" ht="14" x14ac:dyDescent="0.2">
      <c r="A68" s="95" t="s">
        <v>44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</row>
    <row r="69" spans="1:7" ht="14" x14ac:dyDescent="0.2">
      <c r="A69" s="95" t="s">
        <v>45</v>
      </c>
      <c r="B69" s="26" t="s">
        <v>13</v>
      </c>
      <c r="C69" s="29">
        <v>0.96</v>
      </c>
      <c r="D69" s="27">
        <f t="shared" si="4"/>
        <v>-0.12000000000000011</v>
      </c>
      <c r="E69" s="29">
        <v>1.08</v>
      </c>
      <c r="F69" s="7"/>
      <c r="G69" s="7"/>
    </row>
    <row r="70" spans="1:7" ht="14" x14ac:dyDescent="0.2">
      <c r="A70" s="95" t="s">
        <v>28</v>
      </c>
      <c r="B70" s="26" t="s">
        <v>13</v>
      </c>
      <c r="C70" s="29">
        <v>0.96</v>
      </c>
      <c r="D70" s="27">
        <f t="shared" si="4"/>
        <v>-0.18999999999999995</v>
      </c>
      <c r="E70" s="29">
        <v>1.1499999999999999</v>
      </c>
      <c r="F70" s="7"/>
      <c r="G70" s="7"/>
    </row>
    <row r="71" spans="1:7" ht="14" x14ac:dyDescent="0.2">
      <c r="A71" s="95" t="s">
        <v>55</v>
      </c>
      <c r="B71" s="26" t="s">
        <v>13</v>
      </c>
      <c r="C71" s="29">
        <v>0.96</v>
      </c>
      <c r="D71" s="27">
        <f t="shared" si="4"/>
        <v>-0.12000000000000011</v>
      </c>
      <c r="E71" s="29">
        <v>1.08</v>
      </c>
      <c r="F71" s="7"/>
      <c r="G71" s="7"/>
    </row>
    <row r="72" spans="1:7" ht="14" x14ac:dyDescent="0.2">
      <c r="A72" s="95" t="s">
        <v>9</v>
      </c>
      <c r="B72" s="26" t="s">
        <v>13</v>
      </c>
      <c r="C72" s="29">
        <v>0.96</v>
      </c>
      <c r="D72" s="27">
        <f t="shared" si="4"/>
        <v>-0.32000000000000006</v>
      </c>
      <c r="E72" s="29">
        <v>1.28</v>
      </c>
      <c r="F72" s="7"/>
      <c r="G72" s="7"/>
    </row>
    <row r="73" spans="1:7" ht="14" x14ac:dyDescent="0.2">
      <c r="A73" s="96" t="s">
        <v>11</v>
      </c>
      <c r="B73" s="97" t="s">
        <v>13</v>
      </c>
      <c r="C73" s="29">
        <v>0.87</v>
      </c>
      <c r="D73" s="27">
        <f t="shared" si="4"/>
        <v>-0.30999999999999994</v>
      </c>
      <c r="E73" s="29">
        <v>1.18</v>
      </c>
      <c r="F73" s="7"/>
      <c r="G73" s="7"/>
    </row>
    <row r="74" spans="1:7" ht="14" x14ac:dyDescent="0.2">
      <c r="A74" s="93"/>
      <c r="B74" s="26" t="s">
        <v>31</v>
      </c>
      <c r="C74" s="29">
        <v>0.92</v>
      </c>
      <c r="D74" s="27">
        <f t="shared" si="4"/>
        <v>-0.27999999999999992</v>
      </c>
      <c r="E74" s="29">
        <v>1.2</v>
      </c>
      <c r="F74" s="7"/>
      <c r="G74" s="7"/>
    </row>
    <row r="75" spans="1:7" ht="14" x14ac:dyDescent="0.2">
      <c r="A75" s="93"/>
      <c r="B75" s="26" t="s">
        <v>32</v>
      </c>
      <c r="C75" s="29">
        <v>0.63</v>
      </c>
      <c r="D75" s="27">
        <f t="shared" si="4"/>
        <v>6.0000000000000053E-2</v>
      </c>
      <c r="E75" s="29">
        <v>0.56999999999999995</v>
      </c>
      <c r="F75" s="7"/>
      <c r="G75" s="7"/>
    </row>
    <row r="76" spans="1:7" ht="14" x14ac:dyDescent="0.2">
      <c r="A76" s="93"/>
      <c r="B76" s="26" t="s">
        <v>49</v>
      </c>
      <c r="C76" s="29">
        <v>0.84</v>
      </c>
      <c r="D76" s="27">
        <f t="shared" si="4"/>
        <v>0</v>
      </c>
      <c r="E76" s="29">
        <v>0.84</v>
      </c>
      <c r="F76" s="7"/>
      <c r="G76" s="7"/>
    </row>
    <row r="77" spans="1:7" ht="14" x14ac:dyDescent="0.2">
      <c r="A77" s="93"/>
      <c r="B77" s="26" t="s">
        <v>16</v>
      </c>
      <c r="C77" s="29">
        <v>0.9</v>
      </c>
      <c r="D77" s="27">
        <f t="shared" si="4"/>
        <v>-0.51999999999999991</v>
      </c>
      <c r="E77" s="29">
        <v>1.42</v>
      </c>
      <c r="F77" s="7"/>
      <c r="G77" s="7"/>
    </row>
    <row r="78" spans="1:7" ht="14" x14ac:dyDescent="0.2">
      <c r="A78" s="93"/>
      <c r="B78" s="26" t="s">
        <v>14</v>
      </c>
      <c r="C78" s="29">
        <v>0.53</v>
      </c>
      <c r="D78" s="27">
        <f t="shared" si="4"/>
        <v>-0.17999999999999994</v>
      </c>
      <c r="E78" s="29">
        <v>0.71</v>
      </c>
      <c r="F78" s="7"/>
      <c r="G78" s="7"/>
    </row>
    <row r="79" spans="1:7" ht="14" x14ac:dyDescent="0.2">
      <c r="A79" s="93"/>
      <c r="B79" s="26" t="s">
        <v>75</v>
      </c>
      <c r="C79" s="29">
        <v>0.85</v>
      </c>
      <c r="D79" s="27"/>
      <c r="E79" s="29">
        <v>1.18</v>
      </c>
      <c r="F79" s="7"/>
      <c r="G79" s="7"/>
    </row>
    <row r="80" spans="1:7" ht="14" x14ac:dyDescent="0.2">
      <c r="A80" s="93"/>
      <c r="B80" s="26" t="s">
        <v>33</v>
      </c>
      <c r="C80" s="29">
        <v>0.59</v>
      </c>
      <c r="D80" s="27">
        <f t="shared" si="4"/>
        <v>-0.15000000000000002</v>
      </c>
      <c r="E80" s="29">
        <v>0.74</v>
      </c>
      <c r="F80" s="7"/>
      <c r="G80" s="7"/>
    </row>
    <row r="81" spans="1:7" ht="14" x14ac:dyDescent="0.2">
      <c r="A81" s="93"/>
      <c r="B81" s="7" t="s">
        <v>34</v>
      </c>
      <c r="C81" s="29">
        <v>0.85</v>
      </c>
      <c r="D81" s="27">
        <f t="shared" si="4"/>
        <v>-0.13</v>
      </c>
      <c r="E81" s="29">
        <v>0.98</v>
      </c>
      <c r="F81" s="7"/>
      <c r="G81" s="7"/>
    </row>
    <row r="82" spans="1:7" ht="14" x14ac:dyDescent="0.2">
      <c r="A82" s="93"/>
      <c r="B82" s="26" t="s">
        <v>70</v>
      </c>
      <c r="C82" s="29">
        <v>0.77</v>
      </c>
      <c r="D82" s="27">
        <f t="shared" si="4"/>
        <v>-0.25</v>
      </c>
      <c r="E82" s="29">
        <v>1.02</v>
      </c>
      <c r="F82" s="7"/>
      <c r="G82" s="7"/>
    </row>
    <row r="83" spans="1:7" ht="14" x14ac:dyDescent="0.2">
      <c r="A83" s="93"/>
      <c r="B83" s="26" t="s">
        <v>78</v>
      </c>
      <c r="C83" s="29">
        <v>1.4</v>
      </c>
      <c r="D83" s="27">
        <f t="shared" si="4"/>
        <v>-0.30000000000000004</v>
      </c>
      <c r="E83" s="29">
        <v>1.7</v>
      </c>
      <c r="F83" s="7"/>
      <c r="G83" s="7"/>
    </row>
    <row r="84" spans="1:7" ht="14" x14ac:dyDescent="0.2">
      <c r="A84" s="93" t="s">
        <v>26</v>
      </c>
      <c r="B84" s="26" t="s">
        <v>36</v>
      </c>
      <c r="C84" s="29">
        <v>0.94</v>
      </c>
      <c r="D84" s="27">
        <f t="shared" si="4"/>
        <v>-0.16000000000000014</v>
      </c>
      <c r="E84" s="29">
        <v>1.1000000000000001</v>
      </c>
      <c r="F84" s="7"/>
      <c r="G84" s="7"/>
    </row>
    <row r="85" spans="1:7" ht="14" x14ac:dyDescent="0.2">
      <c r="A85" s="93"/>
      <c r="B85" s="26" t="s">
        <v>53</v>
      </c>
      <c r="C85" s="29">
        <v>1.41</v>
      </c>
      <c r="D85" s="27">
        <f t="shared" si="4"/>
        <v>-0.19000000000000017</v>
      </c>
      <c r="E85" s="29">
        <v>1.6</v>
      </c>
      <c r="F85" s="7"/>
      <c r="G85" s="7"/>
    </row>
    <row r="86" spans="1:7" ht="14" x14ac:dyDescent="0.2">
      <c r="A86" s="98"/>
      <c r="B86" s="7"/>
      <c r="C86" s="29"/>
      <c r="D86" s="27"/>
      <c r="E86" s="29"/>
      <c r="F86" s="7"/>
      <c r="G86" s="7"/>
    </row>
    <row r="87" spans="1:7" ht="14" x14ac:dyDescent="0.2">
      <c r="A87" s="99"/>
      <c r="B87" s="100" t="s">
        <v>43</v>
      </c>
      <c r="C87" s="29">
        <v>0.99</v>
      </c>
      <c r="D87" s="27">
        <f t="shared" si="4"/>
        <v>-1.0000000000000009E-2</v>
      </c>
      <c r="E87" s="29">
        <v>1</v>
      </c>
      <c r="F87" s="7"/>
      <c r="G87" s="7"/>
    </row>
    <row r="88" spans="1:7" ht="14" x14ac:dyDescent="0.2">
      <c r="A88" s="99"/>
      <c r="B88" s="100" t="s">
        <v>76</v>
      </c>
      <c r="C88" s="29">
        <v>0.98</v>
      </c>
      <c r="D88" s="27"/>
      <c r="E88" s="29">
        <v>1.05</v>
      </c>
      <c r="F88" s="7"/>
      <c r="G88" s="7"/>
    </row>
    <row r="89" spans="1:7" ht="14" x14ac:dyDescent="0.2">
      <c r="A89" s="101"/>
      <c r="B89" s="102" t="s">
        <v>71</v>
      </c>
      <c r="C89" s="29">
        <v>1.0900000000000001</v>
      </c>
      <c r="D89" s="27">
        <f t="shared" si="4"/>
        <v>-0.18999999999999995</v>
      </c>
      <c r="E89" s="29">
        <v>1.28</v>
      </c>
      <c r="F89" s="7"/>
      <c r="G89" s="7"/>
    </row>
    <row r="90" spans="1:7" ht="14" x14ac:dyDescent="0.2">
      <c r="A90" s="101"/>
      <c r="B90" s="102" t="s">
        <v>72</v>
      </c>
      <c r="C90" s="29">
        <v>2.1</v>
      </c>
      <c r="D90" s="27">
        <f t="shared" si="4"/>
        <v>0</v>
      </c>
      <c r="E90" s="29">
        <v>2.1</v>
      </c>
      <c r="F90" s="7"/>
      <c r="G90" s="7"/>
    </row>
    <row r="91" spans="1:7" ht="14" x14ac:dyDescent="0.2">
      <c r="A91" s="99"/>
      <c r="B91" s="100" t="s">
        <v>37</v>
      </c>
      <c r="C91" s="29">
        <v>0.67</v>
      </c>
      <c r="D91" s="27">
        <f t="shared" si="4"/>
        <v>-3.9999999999999925E-2</v>
      </c>
      <c r="E91" s="29">
        <v>0.71</v>
      </c>
    </row>
    <row r="92" spans="1:7" ht="14" x14ac:dyDescent="0.2">
      <c r="A92" s="99"/>
      <c r="B92" s="100" t="s">
        <v>21</v>
      </c>
      <c r="C92" s="29">
        <v>0.35</v>
      </c>
      <c r="D92" s="27">
        <f t="shared" si="4"/>
        <v>-5.0000000000000044E-2</v>
      </c>
      <c r="E92" s="29">
        <v>0.4</v>
      </c>
    </row>
    <row r="93" spans="1:7" ht="14" x14ac:dyDescent="0.2">
      <c r="A93" s="99"/>
      <c r="B93" s="100" t="s">
        <v>38</v>
      </c>
      <c r="C93" s="29">
        <v>0.82</v>
      </c>
      <c r="D93" s="27">
        <f t="shared" si="4"/>
        <v>-8.0000000000000071E-2</v>
      </c>
      <c r="E93" s="29">
        <v>0.9</v>
      </c>
    </row>
    <row r="94" spans="1:7" ht="14" x14ac:dyDescent="0.2">
      <c r="A94" s="99"/>
      <c r="B94" s="100" t="s">
        <v>59</v>
      </c>
      <c r="C94" s="29">
        <v>0.26</v>
      </c>
      <c r="D94" s="27">
        <f t="shared" si="4"/>
        <v>-2.0000000000000018E-2</v>
      </c>
      <c r="E94" s="29">
        <v>0.28000000000000003</v>
      </c>
    </row>
    <row r="95" spans="1:7" ht="14" x14ac:dyDescent="0.2">
      <c r="A95" s="99"/>
      <c r="B95" s="100" t="s">
        <v>22</v>
      </c>
      <c r="C95" s="29">
        <v>2.1</v>
      </c>
      <c r="D95" s="27">
        <f t="shared" si="4"/>
        <v>-2.9999999999999805E-2</v>
      </c>
      <c r="E95" s="29">
        <v>2.13</v>
      </c>
    </row>
    <row r="96" spans="1:7" ht="14" x14ac:dyDescent="0.2">
      <c r="A96" s="99"/>
      <c r="B96" s="100" t="s">
        <v>39</v>
      </c>
      <c r="C96" s="29">
        <v>0.69</v>
      </c>
      <c r="D96" s="27">
        <f t="shared" si="4"/>
        <v>-5.0000000000000044E-2</v>
      </c>
      <c r="E96" s="29">
        <v>0.74</v>
      </c>
    </row>
    <row r="97" spans="1:5" ht="14" x14ac:dyDescent="0.2">
      <c r="A97" s="7"/>
      <c r="B97" s="7"/>
      <c r="C97" s="7"/>
      <c r="D97" s="7"/>
      <c r="E97" s="7"/>
    </row>
    <row r="98" spans="1:5" ht="14" x14ac:dyDescent="0.2">
      <c r="A98" s="7"/>
      <c r="B98" s="7"/>
      <c r="C98" s="7"/>
      <c r="D98" s="7"/>
      <c r="E98" s="7"/>
    </row>
    <row r="99" spans="1:5" ht="14" x14ac:dyDescent="0.2">
      <c r="A99" s="7"/>
      <c r="B99" s="7"/>
      <c r="C99" s="7"/>
      <c r="D99" s="7"/>
      <c r="E99" s="7"/>
    </row>
    <row r="100" spans="1:5" ht="14" x14ac:dyDescent="0.2">
      <c r="A100" s="7"/>
      <c r="B100" s="7"/>
      <c r="C100" s="7"/>
      <c r="D100" s="7"/>
      <c r="E100" s="7"/>
    </row>
    <row r="101" spans="1:5" ht="14" x14ac:dyDescent="0.2">
      <c r="A101" s="7"/>
      <c r="B101" s="7"/>
      <c r="C101" s="7"/>
      <c r="D101" s="7"/>
      <c r="E101" s="7"/>
    </row>
    <row r="102" spans="1:5" ht="14" x14ac:dyDescent="0.2">
      <c r="A102" s="7"/>
      <c r="B102" s="7"/>
      <c r="C102" s="7"/>
      <c r="D102" s="7"/>
      <c r="E102" s="7"/>
    </row>
    <row r="103" spans="1:5" ht="14" x14ac:dyDescent="0.2">
      <c r="A103" s="7"/>
      <c r="B103" s="7"/>
      <c r="C103" s="7"/>
      <c r="D103" s="7"/>
      <c r="E103" s="7"/>
    </row>
    <row r="104" spans="1:5" ht="14" x14ac:dyDescent="0.2">
      <c r="A104" s="7"/>
      <c r="B104" s="7"/>
      <c r="C104" s="7"/>
      <c r="D104" s="7"/>
      <c r="E104" s="7"/>
    </row>
    <row r="105" spans="1:5" ht="14" x14ac:dyDescent="0.2">
      <c r="A105" s="7"/>
      <c r="B105" s="7"/>
      <c r="C105" s="7"/>
      <c r="D105" s="7"/>
      <c r="E105" s="7"/>
    </row>
    <row r="106" spans="1:5" ht="14" x14ac:dyDescent="0.2">
      <c r="A106" s="7"/>
      <c r="B106" s="7"/>
      <c r="C106" s="7"/>
      <c r="D106" s="7"/>
      <c r="E106" s="7"/>
    </row>
    <row r="107" spans="1:5" ht="14" x14ac:dyDescent="0.2">
      <c r="A107" s="7"/>
      <c r="B107" s="7"/>
      <c r="C107" s="7"/>
      <c r="D107" s="7"/>
      <c r="E107" s="7"/>
    </row>
    <row r="108" spans="1:5" ht="14" x14ac:dyDescent="0.2">
      <c r="A108" s="7"/>
      <c r="B108" s="7"/>
      <c r="C108" s="7"/>
      <c r="D108" s="7"/>
      <c r="E108" s="7"/>
    </row>
    <row r="109" spans="1:5" ht="14" x14ac:dyDescent="0.2">
      <c r="A109" s="7"/>
      <c r="B109" s="7"/>
      <c r="C109" s="7"/>
      <c r="D109" s="7"/>
      <c r="E109" s="7"/>
    </row>
    <row r="110" spans="1:5" ht="14" x14ac:dyDescent="0.2">
      <c r="A110" s="7"/>
      <c r="B110" s="7"/>
      <c r="C110" s="7"/>
      <c r="D110" s="7"/>
      <c r="E110" s="7"/>
    </row>
    <row r="111" spans="1:5" ht="14" x14ac:dyDescent="0.2">
      <c r="A111" s="7"/>
      <c r="B111" s="7"/>
      <c r="C111" s="7"/>
      <c r="D111" s="7"/>
      <c r="E111" s="7"/>
    </row>
    <row r="112" spans="1:5" ht="14" x14ac:dyDescent="0.2">
      <c r="A112" s="7"/>
      <c r="B112" s="7"/>
      <c r="C112" s="7"/>
      <c r="D112" s="7"/>
      <c r="E112" s="7"/>
    </row>
    <row r="113" spans="1:5" ht="14" x14ac:dyDescent="0.2">
      <c r="A113" s="7"/>
      <c r="B113" s="7"/>
      <c r="C113" s="7"/>
      <c r="D113" s="7"/>
      <c r="E113" s="7"/>
    </row>
    <row r="114" spans="1:5" ht="14" x14ac:dyDescent="0.2">
      <c r="A114" s="7"/>
      <c r="B114" s="7"/>
      <c r="C114" s="7"/>
      <c r="D114" s="7"/>
      <c r="E114" s="7"/>
    </row>
    <row r="115" spans="1:5" ht="14" x14ac:dyDescent="0.2">
      <c r="A115" s="7"/>
      <c r="B115" s="7"/>
      <c r="C115" s="7"/>
      <c r="D115" s="7"/>
      <c r="E115" s="7"/>
    </row>
    <row r="116" spans="1:5" ht="14" x14ac:dyDescent="0.2">
      <c r="A116" s="7"/>
      <c r="B116" s="7"/>
      <c r="C116" s="7"/>
      <c r="D116" s="7"/>
      <c r="E116" s="7"/>
    </row>
    <row r="117" spans="1:5" ht="14" x14ac:dyDescent="0.2">
      <c r="A117" s="7"/>
      <c r="B117" s="7"/>
      <c r="C117" s="7"/>
      <c r="D117" s="7"/>
      <c r="E117" s="7"/>
    </row>
    <row r="118" spans="1:5" ht="14" x14ac:dyDescent="0.2">
      <c r="A118" s="7"/>
      <c r="B118" s="7"/>
      <c r="C118" s="7"/>
      <c r="D118" s="7"/>
      <c r="E118" s="7"/>
    </row>
    <row r="119" spans="1:5" ht="14" x14ac:dyDescent="0.2">
      <c r="A119" s="7"/>
      <c r="B119" s="7"/>
      <c r="C119" s="7"/>
      <c r="D119" s="7"/>
      <c r="E119" s="7"/>
    </row>
    <row r="120" spans="1:5" ht="14" x14ac:dyDescent="0.2">
      <c r="A120" s="7"/>
      <c r="B120" s="7"/>
      <c r="C120" s="7"/>
      <c r="D120" s="7"/>
      <c r="E120" s="7"/>
    </row>
    <row r="121" spans="1:5" ht="14" x14ac:dyDescent="0.2">
      <c r="A121" s="7"/>
      <c r="B121" s="7"/>
      <c r="C121" s="7"/>
      <c r="D121" s="7"/>
      <c r="E121" s="7"/>
    </row>
    <row r="122" spans="1:5" ht="14" x14ac:dyDescent="0.2">
      <c r="A122" s="7"/>
      <c r="B122" s="7"/>
      <c r="C122" s="7"/>
      <c r="D122" s="7"/>
      <c r="E122" s="7"/>
    </row>
    <row r="123" spans="1:5" ht="14" x14ac:dyDescent="0.2">
      <c r="A123" s="7"/>
      <c r="B123" s="7"/>
      <c r="C123" s="7"/>
      <c r="D123" s="7"/>
      <c r="E123" s="7"/>
    </row>
    <row r="124" spans="1:5" ht="14" x14ac:dyDescent="0.2">
      <c r="A124" s="7"/>
      <c r="B124" s="7"/>
      <c r="C124" s="7"/>
      <c r="D124" s="7"/>
      <c r="E124" s="7"/>
    </row>
    <row r="125" spans="1:5" ht="14" x14ac:dyDescent="0.2">
      <c r="A125" s="7"/>
      <c r="B125" s="7"/>
      <c r="C125" s="7"/>
      <c r="D125" s="7"/>
      <c r="E125" s="7"/>
    </row>
    <row r="126" spans="1:5" ht="14" x14ac:dyDescent="0.2">
      <c r="A126" s="7"/>
      <c r="B126" s="7"/>
      <c r="C126" s="7"/>
      <c r="D126" s="7"/>
      <c r="E126" s="7"/>
    </row>
    <row r="127" spans="1:5" ht="14" x14ac:dyDescent="0.2">
      <c r="A127" s="7"/>
      <c r="B127" s="7"/>
      <c r="C127" s="7"/>
      <c r="D127" s="7"/>
      <c r="E127" s="7"/>
    </row>
    <row r="128" spans="1:5" ht="14" x14ac:dyDescent="0.2">
      <c r="A128" s="7"/>
      <c r="B128" s="7"/>
      <c r="C128" s="7"/>
      <c r="D128" s="7"/>
      <c r="E128" s="7"/>
    </row>
    <row r="129" spans="1:5" ht="14" x14ac:dyDescent="0.2">
      <c r="A129" s="7"/>
      <c r="B129" s="7"/>
      <c r="C129" s="7"/>
      <c r="D129" s="7"/>
      <c r="E129" s="7"/>
    </row>
    <row r="130" spans="1:5" ht="14" x14ac:dyDescent="0.2">
      <c r="A130" s="7"/>
      <c r="B130" s="7"/>
      <c r="C130" s="7"/>
      <c r="D130" s="7"/>
      <c r="E130" s="7"/>
    </row>
    <row r="131" spans="1:5" ht="14" x14ac:dyDescent="0.2">
      <c r="A131" s="7"/>
      <c r="B131" s="7"/>
      <c r="C131" s="7"/>
      <c r="D131" s="7"/>
      <c r="E131" s="7"/>
    </row>
    <row r="132" spans="1:5" ht="14" x14ac:dyDescent="0.2">
      <c r="A132" s="7"/>
      <c r="B132" s="7"/>
      <c r="C132" s="7"/>
      <c r="D132" s="7"/>
      <c r="E132" s="7"/>
    </row>
    <row r="133" spans="1:5" ht="14" x14ac:dyDescent="0.2">
      <c r="A133" s="7"/>
      <c r="B133" s="7"/>
      <c r="C133" s="7"/>
      <c r="D133" s="7"/>
      <c r="E133" s="7"/>
    </row>
    <row r="134" spans="1:5" ht="14" x14ac:dyDescent="0.2">
      <c r="A134" s="7"/>
      <c r="B134" s="7"/>
      <c r="C134" s="7"/>
      <c r="D134" s="7"/>
      <c r="E134" s="7"/>
    </row>
    <row r="135" spans="1:5" ht="14" x14ac:dyDescent="0.2">
      <c r="A135" s="7"/>
      <c r="B135" s="7"/>
      <c r="C135" s="7"/>
      <c r="D135" s="7"/>
      <c r="E135" s="7"/>
    </row>
    <row r="136" spans="1:5" ht="14" x14ac:dyDescent="0.2">
      <c r="A136" s="7"/>
      <c r="B136" s="7"/>
      <c r="C136" s="7"/>
      <c r="D136" s="7"/>
      <c r="E136" s="7"/>
    </row>
    <row r="137" spans="1:5" ht="14" x14ac:dyDescent="0.2">
      <c r="A137" s="7"/>
      <c r="B137" s="7"/>
      <c r="C137" s="7"/>
      <c r="D137" s="7"/>
      <c r="E137" s="7"/>
    </row>
    <row r="138" spans="1:5" ht="14" x14ac:dyDescent="0.2">
      <c r="A138" s="7"/>
      <c r="B138" s="7"/>
      <c r="C138" s="7"/>
      <c r="D138" s="7"/>
      <c r="E138" s="7"/>
    </row>
    <row r="139" spans="1:5" ht="14" x14ac:dyDescent="0.2">
      <c r="A139" s="7"/>
      <c r="B139" s="7"/>
      <c r="C139" s="7"/>
      <c r="D139" s="7"/>
      <c r="E139" s="7"/>
    </row>
    <row r="140" spans="1:5" ht="14" x14ac:dyDescent="0.2">
      <c r="A140" s="7"/>
      <c r="B140" s="7"/>
      <c r="C140" s="7"/>
      <c r="D140" s="7"/>
      <c r="E140" s="7"/>
    </row>
    <row r="141" spans="1:5" ht="14" x14ac:dyDescent="0.2">
      <c r="A141" s="7"/>
      <c r="B141" s="7"/>
      <c r="C141" s="7"/>
      <c r="D141" s="7"/>
      <c r="E141" s="7"/>
    </row>
    <row r="142" spans="1:5" ht="14" x14ac:dyDescent="0.2">
      <c r="A142" s="7"/>
      <c r="B142" s="7"/>
      <c r="C142" s="7"/>
      <c r="D142" s="7"/>
      <c r="E142" s="7"/>
    </row>
    <row r="143" spans="1:5" ht="14" x14ac:dyDescent="0.2">
      <c r="A143" s="7"/>
      <c r="B143" s="7"/>
      <c r="C143" s="7"/>
      <c r="D143" s="7"/>
      <c r="E143" s="7"/>
    </row>
    <row r="144" spans="1:5" ht="14" x14ac:dyDescent="0.2">
      <c r="A144" s="7"/>
      <c r="B144" s="7"/>
      <c r="C144" s="7"/>
      <c r="D144" s="7"/>
      <c r="E144" s="7"/>
    </row>
  </sheetData>
  <mergeCells count="2">
    <mergeCell ref="A39:C39"/>
    <mergeCell ref="A41:C41"/>
  </mergeCells>
  <conditionalFormatting sqref="D48">
    <cfRule type="cellIs" dxfId="139" priority="1" operator="lessThan">
      <formula>-0.05</formula>
    </cfRule>
    <cfRule type="cellIs" dxfId="138" priority="2" operator="greaterThan">
      <formula>0.05</formula>
    </cfRule>
  </conditionalFormatting>
  <conditionalFormatting sqref="D49">
    <cfRule type="cellIs" dxfId="137" priority="3" operator="lessThan">
      <formula>-0.05</formula>
    </cfRule>
    <cfRule type="cellIs" dxfId="136" priority="4" operator="greaterThan">
      <formula>0.05</formula>
    </cfRule>
  </conditionalFormatting>
  <conditionalFormatting sqref="D51">
    <cfRule type="cellIs" dxfId="135" priority="9" operator="lessThan">
      <formula>-0.05</formula>
    </cfRule>
    <cfRule type="cellIs" dxfId="134" priority="10" operator="greaterThan">
      <formula>0.05</formula>
    </cfRule>
  </conditionalFormatting>
  <conditionalFormatting sqref="D95:D96 D89:D93 D42:D47 D50">
    <cfRule type="cellIs" dxfId="133" priority="7" operator="lessThan">
      <formula>-0.05</formula>
    </cfRule>
    <cfRule type="cellIs" dxfId="132" priority="8" operator="greaterThan">
      <formula>0.05</formula>
    </cfRule>
  </conditionalFormatting>
  <conditionalFormatting sqref="D52:D88">
    <cfRule type="cellIs" dxfId="131" priority="5" operator="lessThan">
      <formula>-0.05</formula>
    </cfRule>
    <cfRule type="cellIs" dxfId="130" priority="6" operator="greaterThan">
      <formula>0.05</formula>
    </cfRule>
  </conditionalFormatting>
  <conditionalFormatting sqref="D41">
    <cfRule type="cellIs" dxfId="129" priority="13" operator="lessThan">
      <formula>-0.05</formula>
    </cfRule>
    <cfRule type="cellIs" dxfId="128" priority="14" operator="greaterThan">
      <formula>0.05</formula>
    </cfRule>
  </conditionalFormatting>
  <conditionalFormatting sqref="D94">
    <cfRule type="cellIs" dxfId="127" priority="11" operator="lessThan">
      <formula>-0.05</formula>
    </cfRule>
    <cfRule type="cellIs" dxfId="126" priority="12" operator="greaterThan">
      <formula>0.05</formula>
    </cfRule>
  </conditionalFormatting>
  <printOptions horizontalCentered="1"/>
  <pageMargins left="0.25" right="0.25" top="0.75" bottom="0.75" header="0.3" footer="0.3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C77E9-EBD2-4EDB-8632-E7FB9D77E093}">
  <sheetPr>
    <tabColor rgb="FF92D050"/>
  </sheetPr>
  <dimension ref="A1:M94"/>
  <sheetViews>
    <sheetView workbookViewId="0">
      <selection activeCell="A12" sqref="A12:C12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23-T21S100</v>
      </c>
      <c r="B1" s="7" t="s">
        <v>88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23-T21S100s</v>
      </c>
      <c r="E2" s="12"/>
      <c r="F2" s="11" t="str">
        <f ca="1">CONCATENATE(A1,"d")</f>
        <v>23-T21S100d</v>
      </c>
      <c r="G2" s="12"/>
      <c r="H2" s="11" t="str">
        <f ca="1">CONCATENATE(A1,"p")</f>
        <v>23-T21S100p</v>
      </c>
      <c r="I2" s="13"/>
      <c r="J2" s="133" t="str">
        <f ca="1">CONCATENATE(A1,"e")</f>
        <v>23-T21S100e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44.99</v>
      </c>
      <c r="F3" s="13"/>
      <c r="G3" s="15">
        <f>E3+10</f>
        <v>54.99</v>
      </c>
      <c r="H3" s="13"/>
      <c r="I3" s="16">
        <f>G3+10</f>
        <v>64.990000000000009</v>
      </c>
      <c r="J3" s="135"/>
      <c r="K3" s="136">
        <f>I3+30</f>
        <v>94.990000000000009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54.99</v>
      </c>
      <c r="F4" s="19"/>
      <c r="G4" s="18">
        <f>G3+10</f>
        <v>64.990000000000009</v>
      </c>
      <c r="H4" s="19"/>
      <c r="I4" s="18">
        <f>I3+10</f>
        <v>74.990000000000009</v>
      </c>
      <c r="J4" s="137"/>
      <c r="K4" s="138">
        <f>K3+10</f>
        <v>104.99000000000001</v>
      </c>
      <c r="L4" s="9"/>
      <c r="M4" s="9"/>
    </row>
    <row r="5" spans="1:13" ht="14" x14ac:dyDescent="0.2">
      <c r="A5" s="20" t="s">
        <v>28</v>
      </c>
      <c r="B5" s="21" t="s">
        <v>14</v>
      </c>
      <c r="C5" s="22">
        <v>0.53</v>
      </c>
      <c r="D5" s="23">
        <v>3</v>
      </c>
      <c r="E5" s="24">
        <f>C5*D5</f>
        <v>1.59</v>
      </c>
      <c r="F5" s="23">
        <v>2</v>
      </c>
      <c r="G5" s="24">
        <f t="shared" ref="G5:G16" si="0">C5*F5</f>
        <v>1.06</v>
      </c>
      <c r="H5" s="23">
        <v>2</v>
      </c>
      <c r="I5" s="24">
        <f t="shared" ref="I5:I16" si="1">C5*H5</f>
        <v>1.06</v>
      </c>
      <c r="J5" s="117"/>
      <c r="K5" s="139">
        <f>C5*J5</f>
        <v>0</v>
      </c>
      <c r="L5" s="9"/>
      <c r="M5" s="9"/>
    </row>
    <row r="6" spans="1:13" ht="14" x14ac:dyDescent="0.2">
      <c r="A6" s="25" t="s">
        <v>97</v>
      </c>
      <c r="B6" s="26" t="s">
        <v>12</v>
      </c>
      <c r="C6" s="29">
        <v>0.51</v>
      </c>
      <c r="D6" s="28">
        <v>3</v>
      </c>
      <c r="E6" s="29">
        <f>C6*D6</f>
        <v>1.53</v>
      </c>
      <c r="F6" s="28">
        <v>3</v>
      </c>
      <c r="G6" s="29">
        <f t="shared" si="0"/>
        <v>1.53</v>
      </c>
      <c r="H6" s="28">
        <v>3</v>
      </c>
      <c r="I6" s="29">
        <f t="shared" si="1"/>
        <v>1.53</v>
      </c>
      <c r="J6" s="140"/>
      <c r="K6" s="141">
        <f t="shared" ref="K6:K16" si="2">C6*J6</f>
        <v>0</v>
      </c>
      <c r="L6" s="9"/>
      <c r="M6" s="9"/>
    </row>
    <row r="7" spans="1:13" ht="14" x14ac:dyDescent="0.2">
      <c r="A7" s="95" t="s">
        <v>28</v>
      </c>
      <c r="B7" s="26" t="s">
        <v>13</v>
      </c>
      <c r="C7" s="29">
        <v>0.96</v>
      </c>
      <c r="D7" s="30">
        <v>0</v>
      </c>
      <c r="E7" s="29">
        <f>C7*D7</f>
        <v>0</v>
      </c>
      <c r="F7" s="30">
        <v>3</v>
      </c>
      <c r="G7" s="29">
        <f t="shared" si="0"/>
        <v>2.88</v>
      </c>
      <c r="H7" s="30">
        <v>5</v>
      </c>
      <c r="I7" s="29">
        <f t="shared" si="1"/>
        <v>4.8</v>
      </c>
      <c r="J7" s="140"/>
      <c r="K7" s="141">
        <f t="shared" si="2"/>
        <v>0</v>
      </c>
      <c r="L7" s="9"/>
      <c r="M7" s="9"/>
    </row>
    <row r="8" spans="1:13" ht="14" x14ac:dyDescent="0.2">
      <c r="A8" s="25" t="s">
        <v>55</v>
      </c>
      <c r="B8" s="26" t="s">
        <v>15</v>
      </c>
      <c r="C8" s="29">
        <v>0.62</v>
      </c>
      <c r="D8" s="33">
        <v>1</v>
      </c>
      <c r="E8" s="29">
        <f t="shared" ref="E8:E16" si="3">C8*D8</f>
        <v>0.62</v>
      </c>
      <c r="F8" s="30">
        <v>1</v>
      </c>
      <c r="G8" s="29">
        <f t="shared" si="0"/>
        <v>0.62</v>
      </c>
      <c r="H8" s="30">
        <v>2</v>
      </c>
      <c r="I8" s="29">
        <f t="shared" si="1"/>
        <v>1.24</v>
      </c>
      <c r="J8" s="140"/>
      <c r="K8" s="141">
        <f t="shared" si="2"/>
        <v>0</v>
      </c>
      <c r="L8" s="9"/>
      <c r="M8" s="9"/>
    </row>
    <row r="9" spans="1:13" ht="14" x14ac:dyDescent="0.2">
      <c r="A9" s="34" t="s">
        <v>97</v>
      </c>
      <c r="B9" s="26" t="s">
        <v>33</v>
      </c>
      <c r="C9" s="29">
        <v>0.59</v>
      </c>
      <c r="D9" s="33">
        <v>2</v>
      </c>
      <c r="E9" s="29">
        <f>C9*D9</f>
        <v>1.18</v>
      </c>
      <c r="F9" s="33">
        <v>2</v>
      </c>
      <c r="G9" s="29">
        <f>C9*F9</f>
        <v>1.18</v>
      </c>
      <c r="H9" s="33">
        <v>2</v>
      </c>
      <c r="I9" s="29">
        <f>C9*H9</f>
        <v>1.18</v>
      </c>
      <c r="J9" s="140"/>
      <c r="K9" s="141">
        <f>C9*J9</f>
        <v>0</v>
      </c>
      <c r="L9" s="9"/>
      <c r="M9" s="9"/>
    </row>
    <row r="10" spans="1:13" ht="14" x14ac:dyDescent="0.2">
      <c r="A10" s="25" t="s">
        <v>55</v>
      </c>
      <c r="B10" s="26" t="s">
        <v>23</v>
      </c>
      <c r="C10" s="29">
        <v>0.63</v>
      </c>
      <c r="D10" s="28">
        <v>3</v>
      </c>
      <c r="E10" s="29">
        <f t="shared" si="3"/>
        <v>1.8900000000000001</v>
      </c>
      <c r="F10" s="28">
        <v>3</v>
      </c>
      <c r="G10" s="29">
        <f t="shared" si="0"/>
        <v>1.8900000000000001</v>
      </c>
      <c r="H10" s="30">
        <v>3</v>
      </c>
      <c r="I10" s="29">
        <f t="shared" si="1"/>
        <v>1.8900000000000001</v>
      </c>
      <c r="J10" s="140"/>
      <c r="K10" s="141">
        <f>C10*J10</f>
        <v>0</v>
      </c>
      <c r="L10" s="9"/>
      <c r="M10" s="9"/>
    </row>
    <row r="11" spans="1:13" ht="14" x14ac:dyDescent="0.2">
      <c r="A11" s="99"/>
      <c r="B11" s="100" t="s">
        <v>39</v>
      </c>
      <c r="C11" s="105">
        <v>0.69</v>
      </c>
      <c r="D11" s="106">
        <v>1</v>
      </c>
      <c r="E11" s="105">
        <f t="shared" si="3"/>
        <v>0.69</v>
      </c>
      <c r="F11" s="106">
        <v>1</v>
      </c>
      <c r="G11" s="105">
        <f t="shared" si="0"/>
        <v>0.69</v>
      </c>
      <c r="H11" s="106">
        <v>1</v>
      </c>
      <c r="I11" s="105">
        <f t="shared" si="1"/>
        <v>0.69</v>
      </c>
      <c r="J11" s="140"/>
      <c r="K11" s="141">
        <f t="shared" si="2"/>
        <v>0</v>
      </c>
      <c r="L11" s="9"/>
      <c r="M11" s="9"/>
    </row>
    <row r="12" spans="1:13" ht="14" x14ac:dyDescent="0.2">
      <c r="A12" s="179"/>
      <c r="B12" s="100" t="s">
        <v>112</v>
      </c>
      <c r="C12" s="180">
        <v>0.25</v>
      </c>
      <c r="D12" s="165">
        <v>5</v>
      </c>
      <c r="E12" s="105">
        <f>C12*D12</f>
        <v>1.25</v>
      </c>
      <c r="F12" s="165">
        <v>5</v>
      </c>
      <c r="G12" s="105">
        <f>C12*F12</f>
        <v>1.25</v>
      </c>
      <c r="H12" s="106">
        <v>7</v>
      </c>
      <c r="I12" s="105">
        <f>C12*H12</f>
        <v>1.75</v>
      </c>
      <c r="J12" s="140"/>
      <c r="K12" s="141">
        <f>C12*J12</f>
        <v>0</v>
      </c>
      <c r="L12" s="9"/>
      <c r="M12" s="9"/>
    </row>
    <row r="13" spans="1:13" ht="14" x14ac:dyDescent="0.2">
      <c r="A13" s="101"/>
      <c r="B13" s="102" t="s">
        <v>72</v>
      </c>
      <c r="C13" s="105">
        <v>2.1</v>
      </c>
      <c r="D13" s="107">
        <v>2</v>
      </c>
      <c r="E13" s="105">
        <f>C13*D13</f>
        <v>4.2</v>
      </c>
      <c r="F13" s="107">
        <v>2</v>
      </c>
      <c r="G13" s="105">
        <f>C13*F13</f>
        <v>4.2</v>
      </c>
      <c r="H13" s="107">
        <v>3</v>
      </c>
      <c r="I13" s="105">
        <f>C13*H13</f>
        <v>6.3000000000000007</v>
      </c>
      <c r="J13" s="140"/>
      <c r="K13" s="141">
        <f>C13*J13</f>
        <v>0</v>
      </c>
      <c r="L13" s="9"/>
      <c r="M13" s="9"/>
    </row>
    <row r="14" spans="1:13" ht="14" x14ac:dyDescent="0.2">
      <c r="A14" s="25" t="s">
        <v>102</v>
      </c>
      <c r="B14" s="26" t="s">
        <v>103</v>
      </c>
      <c r="C14" s="157">
        <v>3.5</v>
      </c>
      <c r="D14" s="30">
        <v>1</v>
      </c>
      <c r="E14" s="29">
        <f t="shared" si="3"/>
        <v>3.5</v>
      </c>
      <c r="F14" s="39">
        <v>1</v>
      </c>
      <c r="G14" s="29">
        <f t="shared" si="0"/>
        <v>3.5</v>
      </c>
      <c r="H14" s="30">
        <v>1</v>
      </c>
      <c r="I14" s="29">
        <f t="shared" si="1"/>
        <v>3.5</v>
      </c>
      <c r="J14" s="140"/>
      <c r="K14" s="141">
        <f t="shared" si="2"/>
        <v>0</v>
      </c>
      <c r="L14" s="9"/>
      <c r="M14" s="9"/>
    </row>
    <row r="15" spans="1:13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99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18.95</v>
      </c>
      <c r="F17" s="45"/>
      <c r="G17" s="44">
        <f>SUM(G5:G16)</f>
        <v>21.3</v>
      </c>
      <c r="H17" s="45"/>
      <c r="I17" s="44">
        <f>SUM(I5:I16)</f>
        <v>26.439999999999998</v>
      </c>
      <c r="J17" s="144"/>
      <c r="K17" s="145">
        <f>SUM(K5:K16)</f>
        <v>0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44.99</v>
      </c>
      <c r="F18" s="14"/>
      <c r="G18" s="38">
        <f>G3</f>
        <v>54.99</v>
      </c>
      <c r="H18" s="14"/>
      <c r="I18" s="38">
        <f>I3</f>
        <v>64.990000000000009</v>
      </c>
      <c r="J18" s="146"/>
      <c r="K18" s="145">
        <f>K3</f>
        <v>94.990000000000009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31.942899999999998</v>
      </c>
      <c r="F19" s="14"/>
      <c r="G19" s="38">
        <f>G18*$C19</f>
        <v>39.042899999999996</v>
      </c>
      <c r="H19" s="14"/>
      <c r="I19" s="38">
        <f>I18*$C19</f>
        <v>46.142900000000004</v>
      </c>
      <c r="J19" s="146"/>
      <c r="K19" s="145">
        <f>K18*$C19</f>
        <v>67.442900000000009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15.971449999999999</v>
      </c>
      <c r="F20" s="14"/>
      <c r="G20" s="48">
        <f>G19*$C20</f>
        <v>19.521449999999998</v>
      </c>
      <c r="H20" s="14"/>
      <c r="I20" s="48">
        <f>I19*$C20</f>
        <v>23.071450000000002</v>
      </c>
      <c r="J20" s="146"/>
      <c r="K20" s="145">
        <f>K19*$C20</f>
        <v>33.721450000000004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15.971449999999999</v>
      </c>
      <c r="F21" s="14"/>
      <c r="G21" s="38">
        <f>G19*$C21</f>
        <v>19.521449999999998</v>
      </c>
      <c r="H21" s="14"/>
      <c r="I21" s="38">
        <f>I19*$C21</f>
        <v>23.071450000000002</v>
      </c>
      <c r="J21" s="146"/>
      <c r="K21" s="145">
        <f>K19*$C21</f>
        <v>33.721450000000004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12.992899999999999</v>
      </c>
      <c r="F22" s="14"/>
      <c r="G22" s="38">
        <f>G19-G17</f>
        <v>17.742899999999995</v>
      </c>
      <c r="H22" s="14"/>
      <c r="I22" s="38">
        <f>I19-I17</f>
        <v>19.702900000000007</v>
      </c>
      <c r="J22" s="146"/>
      <c r="K22" s="145">
        <f>K19-K17</f>
        <v>67.442900000000009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-4.4990000000000006</v>
      </c>
      <c r="F23" s="14"/>
      <c r="G23" s="38">
        <f>G18*C23</f>
        <v>-5.4990000000000006</v>
      </c>
      <c r="H23" s="14"/>
      <c r="I23" s="38">
        <f>I18*C23</f>
        <v>-6.4990000000000014</v>
      </c>
      <c r="J23" s="146"/>
      <c r="K23" s="145">
        <f>K18*C23</f>
        <v>-9.4990000000000006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-2.246100000000002</v>
      </c>
      <c r="F27" s="9"/>
      <c r="G27" s="36">
        <f>SUM(G22:G26)</f>
        <v>1.5038999999999945</v>
      </c>
      <c r="H27" s="9"/>
      <c r="I27" s="36">
        <f>SUM(I22:I26)</f>
        <v>2.4639000000000042</v>
      </c>
      <c r="J27" s="149"/>
      <c r="K27" s="148">
        <f>SUM(K22:K26)</f>
        <v>47.203900000000004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-4.9924427650589062E-2</v>
      </c>
      <c r="F28" s="9"/>
      <c r="G28" s="59">
        <f>G27/G18</f>
        <v>2.734860883797044E-2</v>
      </c>
      <c r="H28" s="9"/>
      <c r="I28" s="59">
        <f>I27/I18</f>
        <v>3.7911986459455357E-2</v>
      </c>
      <c r="J28" s="149"/>
      <c r="K28" s="150">
        <f>K27/K18</f>
        <v>0.49693546689125173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0.42120471215825733</v>
      </c>
      <c r="F30" s="61"/>
      <c r="G30" s="63">
        <f>G17/G18</f>
        <v>0.3873431533006001</v>
      </c>
      <c r="H30" s="61"/>
      <c r="I30" s="64">
        <f>I17/I18</f>
        <v>0.406831820280043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125" priority="1" operator="lessThan">
      <formula>-0.05</formula>
    </cfRule>
    <cfRule type="cellIs" dxfId="124" priority="2" operator="greaterThan">
      <formula>0.05</formula>
    </cfRule>
  </conditionalFormatting>
  <conditionalFormatting sqref="D46">
    <cfRule type="cellIs" dxfId="123" priority="3" operator="lessThan">
      <formula>-0.05</formula>
    </cfRule>
    <cfRule type="cellIs" dxfId="122" priority="4" operator="greaterThan">
      <formula>0.05</formula>
    </cfRule>
  </conditionalFormatting>
  <conditionalFormatting sqref="D48">
    <cfRule type="cellIs" dxfId="121" priority="9" operator="lessThan">
      <formula>-0.05</formula>
    </cfRule>
    <cfRule type="cellIs" dxfId="120" priority="10" operator="greaterThan">
      <formula>0.05</formula>
    </cfRule>
  </conditionalFormatting>
  <conditionalFormatting sqref="D92:D93 D86:D90 D39:D44 D47">
    <cfRule type="cellIs" dxfId="119" priority="7" operator="lessThan">
      <formula>-0.05</formula>
    </cfRule>
    <cfRule type="cellIs" dxfId="118" priority="8" operator="greaterThan">
      <formula>0.05</formula>
    </cfRule>
  </conditionalFormatting>
  <conditionalFormatting sqref="D49:D85">
    <cfRule type="cellIs" dxfId="117" priority="5" operator="lessThan">
      <formula>-0.05</formula>
    </cfRule>
    <cfRule type="cellIs" dxfId="116" priority="6" operator="greaterThan">
      <formula>0.05</formula>
    </cfRule>
  </conditionalFormatting>
  <conditionalFormatting sqref="D38">
    <cfRule type="cellIs" dxfId="115" priority="13" operator="lessThan">
      <formula>-0.05</formula>
    </cfRule>
    <cfRule type="cellIs" dxfId="114" priority="14" operator="greaterThan">
      <formula>0.05</formula>
    </cfRule>
  </conditionalFormatting>
  <conditionalFormatting sqref="D91">
    <cfRule type="cellIs" dxfId="113" priority="11" operator="lessThan">
      <formula>-0.05</formula>
    </cfRule>
    <cfRule type="cellIs" dxfId="112" priority="12" operator="greaterThan">
      <formula>0.05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9F607-C2E1-4899-8232-4FD262D81B66}">
  <sheetPr>
    <tabColor rgb="FF92D050"/>
  </sheetPr>
  <dimension ref="A1:R94"/>
  <sheetViews>
    <sheetView zoomScale="80" zoomScaleNormal="80" workbookViewId="0">
      <selection activeCell="A10" sqref="A10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23-TEV12-4</v>
      </c>
      <c r="B1" s="7" t="s">
        <v>89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23-TEV12-4s</v>
      </c>
      <c r="E2" s="12"/>
      <c r="F2" s="11" t="str">
        <f ca="1">CONCATENATE(A1,"d")</f>
        <v>23-TEV12-4d</v>
      </c>
      <c r="G2" s="12"/>
      <c r="H2" s="11" t="str">
        <f ca="1">CONCATENATE(A1,"p")</f>
        <v>23-TEV12-4p</v>
      </c>
      <c r="I2" s="13"/>
      <c r="J2" s="133" t="str">
        <f ca="1">CONCATENATE(A1,"e")</f>
        <v>23-TEV12-4e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29.99</v>
      </c>
      <c r="F3" s="13"/>
      <c r="G3" s="15">
        <f>E3+10</f>
        <v>39.989999999999995</v>
      </c>
      <c r="H3" s="13"/>
      <c r="I3" s="16">
        <f>G3+10</f>
        <v>49.989999999999995</v>
      </c>
      <c r="J3" s="135"/>
      <c r="K3" s="136">
        <f>I3+30</f>
        <v>79.989999999999995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39.989999999999995</v>
      </c>
      <c r="F4" s="19"/>
      <c r="G4" s="18">
        <f>G3+10</f>
        <v>49.989999999999995</v>
      </c>
      <c r="H4" s="19"/>
      <c r="I4" s="18">
        <f>I3+10</f>
        <v>59.989999999999995</v>
      </c>
      <c r="J4" s="137"/>
      <c r="K4" s="138">
        <f>K3+10</f>
        <v>89.99</v>
      </c>
      <c r="L4" s="9"/>
      <c r="M4" s="9"/>
    </row>
    <row r="5" spans="1:13" ht="14" x14ac:dyDescent="0.2">
      <c r="A5" s="20" t="s">
        <v>105</v>
      </c>
      <c r="B5" s="21" t="s">
        <v>16</v>
      </c>
      <c r="C5" s="22">
        <v>0.9</v>
      </c>
      <c r="D5" s="23">
        <v>2</v>
      </c>
      <c r="E5" s="24">
        <f>C5*D5</f>
        <v>1.8</v>
      </c>
      <c r="F5" s="23">
        <v>4</v>
      </c>
      <c r="G5" s="24">
        <f t="shared" ref="G5:G16" si="0">C5*F5</f>
        <v>3.6</v>
      </c>
      <c r="H5" s="23">
        <v>6</v>
      </c>
      <c r="I5" s="24">
        <f t="shared" ref="I5:I16" si="1">C5*H5</f>
        <v>5.4</v>
      </c>
      <c r="J5" s="117"/>
      <c r="K5" s="139">
        <f>C5*J5</f>
        <v>0</v>
      </c>
      <c r="L5" s="9"/>
      <c r="M5" s="9"/>
    </row>
    <row r="6" spans="1:13" ht="14" x14ac:dyDescent="0.2">
      <c r="A6" s="25" t="s">
        <v>9</v>
      </c>
      <c r="B6" s="26" t="s">
        <v>24</v>
      </c>
      <c r="C6" s="29">
        <v>0.63</v>
      </c>
      <c r="D6" s="28">
        <v>1</v>
      </c>
      <c r="E6" s="29">
        <f>C6*D6</f>
        <v>0.63</v>
      </c>
      <c r="F6" s="28">
        <v>2</v>
      </c>
      <c r="G6" s="29">
        <f t="shared" si="0"/>
        <v>1.26</v>
      </c>
      <c r="H6" s="28">
        <v>3</v>
      </c>
      <c r="I6" s="29">
        <f t="shared" si="1"/>
        <v>1.8900000000000001</v>
      </c>
      <c r="J6" s="140"/>
      <c r="K6" s="141">
        <f t="shared" ref="K6:K16" si="2">C6*J6</f>
        <v>0</v>
      </c>
      <c r="L6" s="9"/>
      <c r="M6" s="9"/>
    </row>
    <row r="7" spans="1:13" ht="14" x14ac:dyDescent="0.2">
      <c r="A7" s="25" t="s">
        <v>26</v>
      </c>
      <c r="B7" s="26" t="s">
        <v>23</v>
      </c>
      <c r="C7" s="29">
        <v>0.63</v>
      </c>
      <c r="D7" s="30">
        <v>2</v>
      </c>
      <c r="E7" s="29">
        <f>C7*D7</f>
        <v>1.26</v>
      </c>
      <c r="F7" s="30">
        <v>2</v>
      </c>
      <c r="G7" s="29">
        <f t="shared" si="0"/>
        <v>1.26</v>
      </c>
      <c r="H7" s="30">
        <v>3</v>
      </c>
      <c r="I7" s="29">
        <f t="shared" si="1"/>
        <v>1.8900000000000001</v>
      </c>
      <c r="J7" s="140"/>
      <c r="K7" s="141">
        <f t="shared" si="2"/>
        <v>0</v>
      </c>
      <c r="L7" s="9"/>
      <c r="M7" s="9"/>
    </row>
    <row r="8" spans="1:13" ht="14" x14ac:dyDescent="0.2">
      <c r="A8" s="25" t="s">
        <v>97</v>
      </c>
      <c r="B8" s="26" t="s">
        <v>30</v>
      </c>
      <c r="C8" s="92">
        <v>0.66</v>
      </c>
      <c r="D8" s="33">
        <v>3</v>
      </c>
      <c r="E8" s="29">
        <f t="shared" ref="E8:E16" si="3">C8*D8</f>
        <v>1.98</v>
      </c>
      <c r="F8" s="30">
        <v>3</v>
      </c>
      <c r="G8" s="29">
        <f t="shared" si="0"/>
        <v>1.98</v>
      </c>
      <c r="H8" s="30">
        <v>4</v>
      </c>
      <c r="I8" s="29">
        <f t="shared" si="1"/>
        <v>2.64</v>
      </c>
      <c r="J8" s="140"/>
      <c r="K8" s="141">
        <f t="shared" si="2"/>
        <v>0</v>
      </c>
      <c r="L8" s="9"/>
      <c r="M8" s="9"/>
    </row>
    <row r="9" spans="1:13" ht="14" x14ac:dyDescent="0.2">
      <c r="A9" s="34" t="s">
        <v>97</v>
      </c>
      <c r="B9" s="26" t="s">
        <v>67</v>
      </c>
      <c r="C9" s="29">
        <v>0.84</v>
      </c>
      <c r="D9" s="33">
        <v>1</v>
      </c>
      <c r="E9" s="29">
        <f>C9*D9</f>
        <v>0.84</v>
      </c>
      <c r="F9" s="33">
        <v>2</v>
      </c>
      <c r="G9" s="29">
        <f>C9*F9</f>
        <v>1.68</v>
      </c>
      <c r="H9" s="33">
        <v>2</v>
      </c>
      <c r="I9" s="29">
        <f>C9*H9</f>
        <v>1.68</v>
      </c>
      <c r="J9" s="140"/>
      <c r="K9" s="141">
        <f>C9*J9</f>
        <v>0</v>
      </c>
      <c r="L9" s="9"/>
      <c r="M9" s="9"/>
    </row>
    <row r="10" spans="1:13" ht="14" x14ac:dyDescent="0.2">
      <c r="A10" s="93" t="s">
        <v>28</v>
      </c>
      <c r="B10" s="26" t="s">
        <v>15</v>
      </c>
      <c r="C10" s="29">
        <v>0.62</v>
      </c>
      <c r="D10" s="28">
        <v>2</v>
      </c>
      <c r="E10" s="29">
        <f t="shared" si="3"/>
        <v>1.24</v>
      </c>
      <c r="F10" s="28">
        <v>3</v>
      </c>
      <c r="G10" s="29">
        <f t="shared" si="0"/>
        <v>1.8599999999999999</v>
      </c>
      <c r="H10" s="30">
        <v>5</v>
      </c>
      <c r="I10" s="29">
        <f t="shared" si="1"/>
        <v>3.1</v>
      </c>
      <c r="J10" s="140"/>
      <c r="K10" s="141">
        <f>C10*J10</f>
        <v>0</v>
      </c>
      <c r="L10" s="9"/>
      <c r="M10" s="9"/>
    </row>
    <row r="11" spans="1:13" ht="14" x14ac:dyDescent="0.2">
      <c r="A11" s="99"/>
      <c r="B11" s="100" t="s">
        <v>59</v>
      </c>
      <c r="C11" s="105">
        <v>0.26</v>
      </c>
      <c r="D11" s="107">
        <v>2</v>
      </c>
      <c r="E11" s="105">
        <f t="shared" ref="E11" si="4">C11*D11</f>
        <v>0.52</v>
      </c>
      <c r="F11" s="107">
        <v>2</v>
      </c>
      <c r="G11" s="105">
        <f t="shared" ref="G11" si="5">C11*F11</f>
        <v>0.52</v>
      </c>
      <c r="H11" s="106">
        <v>2</v>
      </c>
      <c r="I11" s="105">
        <f t="shared" ref="I11" si="6">C11*H11</f>
        <v>0.52</v>
      </c>
      <c r="J11" s="140"/>
      <c r="K11" s="141">
        <f t="shared" si="2"/>
        <v>0</v>
      </c>
      <c r="L11" s="9"/>
      <c r="M11" s="9"/>
    </row>
    <row r="12" spans="1:13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3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9"/>
    </row>
    <row r="14" spans="1:13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9"/>
    </row>
    <row r="15" spans="1:13" ht="14" x14ac:dyDescent="0.2">
      <c r="A15" s="156" t="s">
        <v>105</v>
      </c>
      <c r="B15" s="110" t="s">
        <v>98</v>
      </c>
      <c r="C15" s="111">
        <v>0.41</v>
      </c>
      <c r="D15" s="84">
        <v>1</v>
      </c>
      <c r="E15" s="85">
        <f t="shared" si="3"/>
        <v>0.41</v>
      </c>
      <c r="F15" s="84">
        <v>1</v>
      </c>
      <c r="G15" s="85">
        <f t="shared" si="0"/>
        <v>0.41</v>
      </c>
      <c r="H15" s="86">
        <v>1</v>
      </c>
      <c r="I15" s="85">
        <f t="shared" si="1"/>
        <v>0.41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99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8" ht="14" x14ac:dyDescent="0.2">
      <c r="A17" s="42"/>
      <c r="B17" s="42" t="s">
        <v>3</v>
      </c>
      <c r="C17" s="43"/>
      <c r="D17" s="7"/>
      <c r="E17" s="44">
        <f>SUM(E5:E16)</f>
        <v>11.18</v>
      </c>
      <c r="F17" s="45"/>
      <c r="G17" s="44">
        <f>SUM(G5:G16)</f>
        <v>15.069999999999999</v>
      </c>
      <c r="H17" s="45"/>
      <c r="I17" s="44">
        <f>SUM(I5:I16)</f>
        <v>20.03</v>
      </c>
      <c r="J17" s="144"/>
      <c r="K17" s="145">
        <f>SUM(K5:K16)</f>
        <v>0</v>
      </c>
      <c r="L17" s="9"/>
      <c r="M17" s="9"/>
    </row>
    <row r="18" spans="1:18" ht="14" x14ac:dyDescent="0.2">
      <c r="A18" s="7"/>
      <c r="B18" s="7" t="s">
        <v>60</v>
      </c>
      <c r="C18" s="7"/>
      <c r="D18" s="14"/>
      <c r="E18" s="38">
        <f>E3</f>
        <v>29.99</v>
      </c>
      <c r="F18" s="14"/>
      <c r="G18" s="38">
        <f>G3</f>
        <v>39.989999999999995</v>
      </c>
      <c r="H18" s="14"/>
      <c r="I18" s="38">
        <f>I3</f>
        <v>49.989999999999995</v>
      </c>
      <c r="J18" s="146"/>
      <c r="K18" s="145">
        <f>K3</f>
        <v>79.989999999999995</v>
      </c>
      <c r="L18" s="9"/>
      <c r="M18" s="181" t="s">
        <v>113</v>
      </c>
      <c r="N18" s="182"/>
      <c r="O18" s="182"/>
      <c r="P18" s="182"/>
      <c r="Q18" s="182"/>
      <c r="R18" s="182"/>
    </row>
    <row r="19" spans="1:18" ht="14" x14ac:dyDescent="0.2">
      <c r="A19" s="7"/>
      <c r="B19" s="7" t="s">
        <v>73</v>
      </c>
      <c r="C19" s="46">
        <v>0.71</v>
      </c>
      <c r="D19" s="14"/>
      <c r="E19" s="38">
        <f>E18*$C19</f>
        <v>21.292899999999999</v>
      </c>
      <c r="F19" s="14"/>
      <c r="G19" s="38">
        <f>G18*$C19</f>
        <v>28.392899999999994</v>
      </c>
      <c r="H19" s="14"/>
      <c r="I19" s="38">
        <f>I18*$C19</f>
        <v>35.492899999999992</v>
      </c>
      <c r="J19" s="146"/>
      <c r="K19" s="145">
        <f>K18*$C19</f>
        <v>56.792899999999996</v>
      </c>
      <c r="L19" s="9"/>
      <c r="M19" s="9"/>
    </row>
    <row r="20" spans="1:18" ht="14" x14ac:dyDescent="0.2">
      <c r="A20" s="7"/>
      <c r="B20" s="7" t="s">
        <v>61</v>
      </c>
      <c r="C20" s="47">
        <v>0.5</v>
      </c>
      <c r="D20" s="14"/>
      <c r="E20" s="48">
        <f>E19*$C20</f>
        <v>10.64645</v>
      </c>
      <c r="F20" s="14"/>
      <c r="G20" s="48">
        <f>G19*$C20</f>
        <v>14.196449999999997</v>
      </c>
      <c r="H20" s="14"/>
      <c r="I20" s="48">
        <f>I19*$C20</f>
        <v>17.746449999999996</v>
      </c>
      <c r="J20" s="146"/>
      <c r="K20" s="145">
        <f>K19*$C20</f>
        <v>28.396449999999998</v>
      </c>
      <c r="L20" s="9"/>
      <c r="M20" s="9"/>
    </row>
    <row r="21" spans="1:18" ht="14" x14ac:dyDescent="0.2">
      <c r="A21" s="7"/>
      <c r="B21" s="7" t="s">
        <v>62</v>
      </c>
      <c r="C21" s="47">
        <v>0.5</v>
      </c>
      <c r="D21" s="14"/>
      <c r="E21" s="38">
        <f>E19*$C21</f>
        <v>10.64645</v>
      </c>
      <c r="F21" s="14"/>
      <c r="G21" s="38">
        <f>G19*$C21</f>
        <v>14.196449999999997</v>
      </c>
      <c r="H21" s="14"/>
      <c r="I21" s="38">
        <f>I19*$C21</f>
        <v>17.746449999999996</v>
      </c>
      <c r="J21" s="146"/>
      <c r="K21" s="145">
        <f>K19*$C21</f>
        <v>28.396449999999998</v>
      </c>
      <c r="L21" s="9"/>
      <c r="M21" s="9"/>
    </row>
    <row r="22" spans="1:18" ht="14" x14ac:dyDescent="0.2">
      <c r="A22" s="7"/>
      <c r="B22" s="49" t="s">
        <v>63</v>
      </c>
      <c r="C22" s="50"/>
      <c r="D22" s="14"/>
      <c r="E22" s="38">
        <f>E19-E17</f>
        <v>10.1129</v>
      </c>
      <c r="F22" s="14"/>
      <c r="G22" s="38">
        <f>G19-G17</f>
        <v>13.322899999999995</v>
      </c>
      <c r="H22" s="14"/>
      <c r="I22" s="38">
        <f>I19-I17</f>
        <v>15.462899999999991</v>
      </c>
      <c r="J22" s="146"/>
      <c r="K22" s="145">
        <f>K19-K17</f>
        <v>56.792899999999996</v>
      </c>
      <c r="L22" s="9"/>
      <c r="M22" s="9"/>
    </row>
    <row r="23" spans="1:18" ht="14" x14ac:dyDescent="0.2">
      <c r="A23" s="7"/>
      <c r="B23" s="49" t="s">
        <v>64</v>
      </c>
      <c r="C23" s="51">
        <v>-0.1</v>
      </c>
      <c r="D23" s="14"/>
      <c r="E23" s="38">
        <f>E18*C23</f>
        <v>-2.9990000000000001</v>
      </c>
      <c r="F23" s="14"/>
      <c r="G23" s="38">
        <f>G18*C23</f>
        <v>-3.9989999999999997</v>
      </c>
      <c r="H23" s="14"/>
      <c r="I23" s="38">
        <f>I18*C23</f>
        <v>-4.9989999999999997</v>
      </c>
      <c r="J23" s="146"/>
      <c r="K23" s="145">
        <f>K18*C23</f>
        <v>-7.9989999999999997</v>
      </c>
      <c r="L23" s="9"/>
      <c r="M23" s="9"/>
    </row>
    <row r="24" spans="1:18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8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8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8" ht="14" x14ac:dyDescent="0.2">
      <c r="A27" s="9"/>
      <c r="B27" s="56" t="s">
        <v>51</v>
      </c>
      <c r="C27" s="57"/>
      <c r="D27" s="55"/>
      <c r="E27" s="36">
        <f>SUM(E22:E26)</f>
        <v>-3.626100000000001</v>
      </c>
      <c r="F27" s="9"/>
      <c r="G27" s="36">
        <f>SUM(G22:G26)</f>
        <v>-1.4161000000000055</v>
      </c>
      <c r="H27" s="9"/>
      <c r="I27" s="36">
        <f>SUM(I22:I26)</f>
        <v>-0.27610000000000845</v>
      </c>
      <c r="J27" s="149"/>
      <c r="K27" s="148">
        <f>SUM(K22:K26)</f>
        <v>38.053899999999992</v>
      </c>
      <c r="L27" s="9"/>
      <c r="M27" s="9"/>
    </row>
    <row r="28" spans="1:18" ht="14" x14ac:dyDescent="0.2">
      <c r="A28" s="9"/>
      <c r="B28" s="9" t="s">
        <v>52</v>
      </c>
      <c r="C28" s="9"/>
      <c r="D28" s="58"/>
      <c r="E28" s="59">
        <f>E27/E18</f>
        <v>-0.1209103034344782</v>
      </c>
      <c r="F28" s="9"/>
      <c r="G28" s="59">
        <f>G27/G18</f>
        <v>-3.5411352838209696E-2</v>
      </c>
      <c r="H28" s="9"/>
      <c r="I28" s="59">
        <f>I27/I18</f>
        <v>-5.5231046209243545E-3</v>
      </c>
      <c r="J28" s="149"/>
      <c r="K28" s="150">
        <f>K27/K18</f>
        <v>0.47573321665208146</v>
      </c>
      <c r="L28" s="9"/>
      <c r="M28" s="9"/>
    </row>
    <row r="29" spans="1:18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8" ht="14" x14ac:dyDescent="0.2">
      <c r="A30" s="9"/>
      <c r="B30" s="60" t="s">
        <v>57</v>
      </c>
      <c r="C30" s="61"/>
      <c r="D30" s="62"/>
      <c r="E30" s="63">
        <f>E17/E18</f>
        <v>0.37279093031010335</v>
      </c>
      <c r="F30" s="61"/>
      <c r="G30" s="63">
        <f>G17/G18</f>
        <v>0.37684421105276322</v>
      </c>
      <c r="H30" s="61"/>
      <c r="I30" s="64">
        <f>I17/I18</f>
        <v>0.40068013602720548</v>
      </c>
      <c r="J30" s="152"/>
      <c r="K30" s="153">
        <f>K17/K18</f>
        <v>0</v>
      </c>
      <c r="L30" s="9"/>
      <c r="M30" s="9"/>
    </row>
    <row r="31" spans="1:18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8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7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7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7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7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7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7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7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7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7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7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7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7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7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7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7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7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7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7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7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7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7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7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7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7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7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7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7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7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7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7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7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7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7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7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7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7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7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7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7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7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7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7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111" priority="1" operator="lessThan">
      <formula>-0.05</formula>
    </cfRule>
    <cfRule type="cellIs" dxfId="110" priority="2" operator="greaterThan">
      <formula>0.05</formula>
    </cfRule>
  </conditionalFormatting>
  <conditionalFormatting sqref="D46">
    <cfRule type="cellIs" dxfId="109" priority="3" operator="lessThan">
      <formula>-0.05</formula>
    </cfRule>
    <cfRule type="cellIs" dxfId="108" priority="4" operator="greaterThan">
      <formula>0.05</formula>
    </cfRule>
  </conditionalFormatting>
  <conditionalFormatting sqref="D48">
    <cfRule type="cellIs" dxfId="107" priority="9" operator="lessThan">
      <formula>-0.05</formula>
    </cfRule>
    <cfRule type="cellIs" dxfId="106" priority="10" operator="greaterThan">
      <formula>0.05</formula>
    </cfRule>
  </conditionalFormatting>
  <conditionalFormatting sqref="D92:D93 D86:D90 D39:D44 D47">
    <cfRule type="cellIs" dxfId="105" priority="7" operator="lessThan">
      <formula>-0.05</formula>
    </cfRule>
    <cfRule type="cellIs" dxfId="104" priority="8" operator="greaterThan">
      <formula>0.05</formula>
    </cfRule>
  </conditionalFormatting>
  <conditionalFormatting sqref="D49:D85">
    <cfRule type="cellIs" dxfId="103" priority="5" operator="lessThan">
      <formula>-0.05</formula>
    </cfRule>
    <cfRule type="cellIs" dxfId="102" priority="6" operator="greaterThan">
      <formula>0.05</formula>
    </cfRule>
  </conditionalFormatting>
  <conditionalFormatting sqref="D38">
    <cfRule type="cellIs" dxfId="101" priority="13" operator="lessThan">
      <formula>-0.05</formula>
    </cfRule>
    <cfRule type="cellIs" dxfId="100" priority="14" operator="greaterThan">
      <formula>0.05</formula>
    </cfRule>
  </conditionalFormatting>
  <conditionalFormatting sqref="D91">
    <cfRule type="cellIs" dxfId="99" priority="11" operator="lessThan">
      <formula>-0.05</formula>
    </cfRule>
    <cfRule type="cellIs" dxfId="98" priority="12" operator="greaterThan">
      <formula>0.05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9D3C3-5724-4F51-B295-75A3F49E40D7}">
  <sheetPr>
    <tabColor rgb="FF92D050"/>
  </sheetPr>
  <dimension ref="A1:M94"/>
  <sheetViews>
    <sheetView zoomScale="70" zoomScaleNormal="70" workbookViewId="0">
      <selection activeCell="A16" sqref="A16:I16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23-BF377-11K</v>
      </c>
      <c r="B1" s="7" t="s">
        <v>90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23-BF377-11Ks</v>
      </c>
      <c r="E2" s="12"/>
      <c r="F2" s="11" t="str">
        <f ca="1">CONCATENATE(A1,"d")</f>
        <v>23-BF377-11Kd</v>
      </c>
      <c r="G2" s="12"/>
      <c r="H2" s="11" t="str">
        <f ca="1">CONCATENATE(A1,"p")</f>
        <v>23-BF377-11Kp</v>
      </c>
      <c r="I2" s="13"/>
      <c r="J2" s="133" t="str">
        <f ca="1">CONCATENATE(A1,"e")</f>
        <v>23-BF377-11Ke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29.99</v>
      </c>
      <c r="F3" s="13"/>
      <c r="G3" s="15">
        <f>E3+10</f>
        <v>39.989999999999995</v>
      </c>
      <c r="H3" s="13"/>
      <c r="I3" s="16">
        <f>G3+10</f>
        <v>49.989999999999995</v>
      </c>
      <c r="J3" s="135"/>
      <c r="K3" s="136">
        <f>I3+30</f>
        <v>79.989999999999995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39.989999999999995</v>
      </c>
      <c r="F4" s="19"/>
      <c r="G4" s="18">
        <f>G3+10</f>
        <v>49.989999999999995</v>
      </c>
      <c r="H4" s="19"/>
      <c r="I4" s="18">
        <f>I3+10</f>
        <v>59.989999999999995</v>
      </c>
      <c r="J4" s="137"/>
      <c r="K4" s="138">
        <f>K3+10</f>
        <v>89.99</v>
      </c>
      <c r="L4" s="9"/>
      <c r="M4" s="9"/>
    </row>
    <row r="5" spans="1:13" ht="14" x14ac:dyDescent="0.2">
      <c r="A5" s="20" t="s">
        <v>28</v>
      </c>
      <c r="B5" s="21" t="s">
        <v>13</v>
      </c>
      <c r="C5" s="22">
        <v>0.96</v>
      </c>
      <c r="D5" s="23">
        <v>0</v>
      </c>
      <c r="E5" s="24">
        <f>C5*D5</f>
        <v>0</v>
      </c>
      <c r="F5" s="23">
        <v>5</v>
      </c>
      <c r="G5" s="24">
        <f t="shared" ref="G5:G16" si="0">C5*F5</f>
        <v>4.8</v>
      </c>
      <c r="H5" s="23">
        <v>5</v>
      </c>
      <c r="I5" s="24">
        <f t="shared" ref="I5:I16" si="1">C5*H5</f>
        <v>4.8</v>
      </c>
      <c r="J5" s="117">
        <v>5</v>
      </c>
      <c r="K5" s="139">
        <f>C5*J5</f>
        <v>4.8</v>
      </c>
      <c r="L5" s="9"/>
      <c r="M5" s="9"/>
    </row>
    <row r="6" spans="1:13" ht="14" x14ac:dyDescent="0.2">
      <c r="A6" s="25" t="s">
        <v>28</v>
      </c>
      <c r="B6" s="26" t="s">
        <v>14</v>
      </c>
      <c r="C6" s="29">
        <v>0.53</v>
      </c>
      <c r="D6" s="28">
        <v>7</v>
      </c>
      <c r="E6" s="29">
        <f>C6*D6</f>
        <v>3.71</v>
      </c>
      <c r="F6" s="28">
        <v>3</v>
      </c>
      <c r="G6" s="29">
        <f t="shared" si="0"/>
        <v>1.59</v>
      </c>
      <c r="H6" s="28">
        <v>3</v>
      </c>
      <c r="I6" s="29">
        <f t="shared" si="1"/>
        <v>1.59</v>
      </c>
      <c r="J6" s="140">
        <v>3</v>
      </c>
      <c r="K6" s="141">
        <f t="shared" ref="K6:K16" si="2">C6*J6</f>
        <v>1.59</v>
      </c>
      <c r="L6" s="9"/>
      <c r="M6" s="9"/>
    </row>
    <row r="7" spans="1:13" ht="14" x14ac:dyDescent="0.2">
      <c r="A7" s="25" t="s">
        <v>9</v>
      </c>
      <c r="B7" s="26" t="s">
        <v>24</v>
      </c>
      <c r="C7" s="29">
        <v>0.63</v>
      </c>
      <c r="D7" s="30">
        <v>3</v>
      </c>
      <c r="E7" s="29">
        <f>C7*D7</f>
        <v>1.8900000000000001</v>
      </c>
      <c r="F7" s="30">
        <v>3</v>
      </c>
      <c r="G7" s="29">
        <f t="shared" si="0"/>
        <v>1.8900000000000001</v>
      </c>
      <c r="H7" s="30">
        <v>3</v>
      </c>
      <c r="I7" s="29">
        <f t="shared" si="1"/>
        <v>1.8900000000000001</v>
      </c>
      <c r="J7" s="140">
        <v>3</v>
      </c>
      <c r="K7" s="141">
        <f t="shared" si="2"/>
        <v>1.8900000000000001</v>
      </c>
      <c r="L7" s="9"/>
      <c r="M7" s="9"/>
    </row>
    <row r="8" spans="1:13" ht="14" x14ac:dyDescent="0.2">
      <c r="A8" s="108"/>
      <c r="B8" s="100" t="s">
        <v>39</v>
      </c>
      <c r="C8" s="105">
        <v>0.69</v>
      </c>
      <c r="D8" s="166">
        <v>2</v>
      </c>
      <c r="E8" s="105">
        <f t="shared" ref="E8:E16" si="3">C8*D8</f>
        <v>1.38</v>
      </c>
      <c r="F8" s="106">
        <v>2</v>
      </c>
      <c r="G8" s="105">
        <f t="shared" si="0"/>
        <v>1.38</v>
      </c>
      <c r="H8" s="106">
        <v>2</v>
      </c>
      <c r="I8" s="105">
        <f t="shared" si="1"/>
        <v>1.38</v>
      </c>
      <c r="J8" s="140">
        <v>2</v>
      </c>
      <c r="K8" s="141">
        <f t="shared" si="2"/>
        <v>1.38</v>
      </c>
      <c r="L8" s="9"/>
      <c r="M8" s="9"/>
    </row>
    <row r="9" spans="1:13" ht="14" x14ac:dyDescent="0.2">
      <c r="A9" s="34"/>
      <c r="B9" s="31"/>
      <c r="C9" s="32"/>
      <c r="D9" s="33"/>
      <c r="E9" s="29">
        <f>C9*D9</f>
        <v>0</v>
      </c>
      <c r="F9" s="33"/>
      <c r="G9" s="29">
        <f>C9*F9</f>
        <v>0</v>
      </c>
      <c r="H9" s="33"/>
      <c r="I9" s="29">
        <f>C9*H9</f>
        <v>0</v>
      </c>
      <c r="J9" s="140"/>
      <c r="K9" s="141">
        <f>C9*J9</f>
        <v>0</v>
      </c>
      <c r="L9" s="9"/>
      <c r="M9" s="9"/>
    </row>
    <row r="10" spans="1:13" ht="14" x14ac:dyDescent="0.2">
      <c r="A10" s="35"/>
      <c r="B10" s="9"/>
      <c r="C10" s="36"/>
      <c r="D10" s="28"/>
      <c r="E10" s="29">
        <f t="shared" si="3"/>
        <v>0</v>
      </c>
      <c r="F10" s="28"/>
      <c r="G10" s="29">
        <f t="shared" si="0"/>
        <v>0</v>
      </c>
      <c r="H10" s="30"/>
      <c r="I10" s="29">
        <f t="shared" si="1"/>
        <v>0</v>
      </c>
      <c r="J10" s="140"/>
      <c r="K10" s="141">
        <f>C10*J10</f>
        <v>0</v>
      </c>
      <c r="L10" s="9"/>
      <c r="M10" s="9"/>
    </row>
    <row r="11" spans="1:13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9"/>
      <c r="M11" s="9"/>
    </row>
    <row r="12" spans="1:13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3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9"/>
    </row>
    <row r="14" spans="1:13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9"/>
    </row>
    <row r="15" spans="1:13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83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9.48</v>
      </c>
      <c r="F17" s="45"/>
      <c r="G17" s="44">
        <f>SUM(G5:G16)</f>
        <v>12.16</v>
      </c>
      <c r="H17" s="45"/>
      <c r="I17" s="44">
        <f>SUM(I5:I16)</f>
        <v>12.16</v>
      </c>
      <c r="J17" s="144"/>
      <c r="K17" s="145">
        <f>SUM(K5:K16)</f>
        <v>9.66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29.99</v>
      </c>
      <c r="F18" s="14"/>
      <c r="G18" s="38">
        <f>G3</f>
        <v>39.989999999999995</v>
      </c>
      <c r="H18" s="14"/>
      <c r="I18" s="38">
        <f>I3</f>
        <v>49.989999999999995</v>
      </c>
      <c r="J18" s="146"/>
      <c r="K18" s="145">
        <f>K3</f>
        <v>79.989999999999995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21.292899999999999</v>
      </c>
      <c r="F19" s="14"/>
      <c r="G19" s="38">
        <f>G18*$C19</f>
        <v>28.392899999999994</v>
      </c>
      <c r="H19" s="14"/>
      <c r="I19" s="38">
        <f>I18*$C19</f>
        <v>35.492899999999992</v>
      </c>
      <c r="J19" s="146"/>
      <c r="K19" s="145">
        <f>K18*$C19</f>
        <v>56.792899999999996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10.64645</v>
      </c>
      <c r="F20" s="14"/>
      <c r="G20" s="48">
        <f>G19*$C20</f>
        <v>14.196449999999997</v>
      </c>
      <c r="H20" s="14"/>
      <c r="I20" s="48">
        <f>I19*$C20</f>
        <v>17.746449999999996</v>
      </c>
      <c r="J20" s="146"/>
      <c r="K20" s="145">
        <f>K19*$C20</f>
        <v>28.396449999999998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10.64645</v>
      </c>
      <c r="F21" s="14"/>
      <c r="G21" s="38">
        <f>G19*$C21</f>
        <v>14.196449999999997</v>
      </c>
      <c r="H21" s="14"/>
      <c r="I21" s="38">
        <f>I19*$C21</f>
        <v>17.746449999999996</v>
      </c>
      <c r="J21" s="146"/>
      <c r="K21" s="145">
        <f>K19*$C21</f>
        <v>28.396449999999998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11.812899999999999</v>
      </c>
      <c r="F22" s="14"/>
      <c r="G22" s="38">
        <f>G19-G17</f>
        <v>16.232899999999994</v>
      </c>
      <c r="H22" s="14"/>
      <c r="I22" s="38">
        <f>I19-I17</f>
        <v>23.332899999999992</v>
      </c>
      <c r="J22" s="146"/>
      <c r="K22" s="145">
        <f>K19-K17</f>
        <v>47.132899999999992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-2.9990000000000001</v>
      </c>
      <c r="F23" s="14"/>
      <c r="G23" s="38">
        <f>G18*C23</f>
        <v>-3.9989999999999997</v>
      </c>
      <c r="H23" s="14"/>
      <c r="I23" s="38">
        <f>I18*C23</f>
        <v>-4.9989999999999997</v>
      </c>
      <c r="J23" s="146"/>
      <c r="K23" s="145">
        <f>K18*C23</f>
        <v>-7.9989999999999997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-1.9261000000000017</v>
      </c>
      <c r="F27" s="9"/>
      <c r="G27" s="36">
        <f>SUM(G22:G26)</f>
        <v>1.4938999999999947</v>
      </c>
      <c r="H27" s="9"/>
      <c r="I27" s="36">
        <f>SUM(I22:I26)</f>
        <v>7.5938999999999925</v>
      </c>
      <c r="J27" s="149"/>
      <c r="K27" s="148">
        <f>SUM(K22:K26)</f>
        <v>28.393899999999988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-6.4224741580526906E-2</v>
      </c>
      <c r="F28" s="9"/>
      <c r="G28" s="59">
        <f>G27/G18</f>
        <v>3.7356839209802324E-2</v>
      </c>
      <c r="H28" s="9"/>
      <c r="I28" s="59">
        <f>I27/I18</f>
        <v>0.15190838167633514</v>
      </c>
      <c r="J28" s="149"/>
      <c r="K28" s="150">
        <f>K27/K18</f>
        <v>0.35496812101512676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0.31610536845615206</v>
      </c>
      <c r="F30" s="61"/>
      <c r="G30" s="63">
        <f>G17/G18</f>
        <v>0.30407601900475123</v>
      </c>
      <c r="H30" s="61"/>
      <c r="I30" s="64">
        <f>I17/I18</f>
        <v>0.243248649729946</v>
      </c>
      <c r="J30" s="152"/>
      <c r="K30" s="153">
        <f>K17/K18</f>
        <v>0.12076509563695463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97" priority="1" operator="lessThan">
      <formula>-0.05</formula>
    </cfRule>
    <cfRule type="cellIs" dxfId="96" priority="2" operator="greaterThan">
      <formula>0.05</formula>
    </cfRule>
  </conditionalFormatting>
  <conditionalFormatting sqref="D46">
    <cfRule type="cellIs" dxfId="95" priority="3" operator="lessThan">
      <formula>-0.05</formula>
    </cfRule>
    <cfRule type="cellIs" dxfId="94" priority="4" operator="greaterThan">
      <formula>0.05</formula>
    </cfRule>
  </conditionalFormatting>
  <conditionalFormatting sqref="D48">
    <cfRule type="cellIs" dxfId="93" priority="9" operator="lessThan">
      <formula>-0.05</formula>
    </cfRule>
    <cfRule type="cellIs" dxfId="92" priority="10" operator="greaterThan">
      <formula>0.05</formula>
    </cfRule>
  </conditionalFormatting>
  <conditionalFormatting sqref="D92:D93 D86:D90 D39:D44 D47">
    <cfRule type="cellIs" dxfId="91" priority="7" operator="lessThan">
      <formula>-0.05</formula>
    </cfRule>
    <cfRule type="cellIs" dxfId="90" priority="8" operator="greaterThan">
      <formula>0.05</formula>
    </cfRule>
  </conditionalFormatting>
  <conditionalFormatting sqref="D49:D85">
    <cfRule type="cellIs" dxfId="89" priority="5" operator="lessThan">
      <formula>-0.05</formula>
    </cfRule>
    <cfRule type="cellIs" dxfId="88" priority="6" operator="greaterThan">
      <formula>0.05</formula>
    </cfRule>
  </conditionalFormatting>
  <conditionalFormatting sqref="D38">
    <cfRule type="cellIs" dxfId="87" priority="13" operator="lessThan">
      <formula>-0.05</formula>
    </cfRule>
    <cfRule type="cellIs" dxfId="86" priority="14" operator="greaterThan">
      <formula>0.05</formula>
    </cfRule>
  </conditionalFormatting>
  <conditionalFormatting sqref="D91">
    <cfRule type="cellIs" dxfId="85" priority="11" operator="lessThan">
      <formula>-0.05</formula>
    </cfRule>
    <cfRule type="cellIs" dxfId="84" priority="12" operator="greaterThan">
      <formula>0.05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44643-1E5A-4172-9D4C-E3ED1FB356ED}">
  <sheetPr>
    <tabColor rgb="FF92D050"/>
  </sheetPr>
  <dimension ref="A1:M94"/>
  <sheetViews>
    <sheetView topLeftCell="A4" zoomScale="80" zoomScaleNormal="80" workbookViewId="0">
      <selection activeCell="C15" sqref="C15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3" ht="14" x14ac:dyDescent="0.2">
      <c r="A1" s="6" t="str">
        <f ca="1">"23-"&amp; RIGHT(CELL("filename",$A$1),LEN(CELL("filename",$A$1))-FIND("]",CELL("filename",$A$1),1))</f>
        <v>23-T17M200-2</v>
      </c>
      <c r="B1" s="7" t="s">
        <v>91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3" ht="14" x14ac:dyDescent="0.2">
      <c r="A2" s="89"/>
      <c r="B2" s="7"/>
      <c r="C2" s="10" t="s">
        <v>8</v>
      </c>
      <c r="D2" s="11" t="str">
        <f ca="1">CONCATENATE(A1,"s")</f>
        <v>23-T17M200-2s</v>
      </c>
      <c r="E2" s="12"/>
      <c r="F2" s="11" t="str">
        <f ca="1">CONCATENATE(A1,"d")</f>
        <v>23-T17M200-2d</v>
      </c>
      <c r="G2" s="12"/>
      <c r="H2" s="11" t="str">
        <f ca="1">CONCATENATE(A1,"p")</f>
        <v>23-T17M200-2p</v>
      </c>
      <c r="I2" s="13"/>
      <c r="J2" s="133" t="str">
        <f ca="1">CONCATENATE(A1,"e")</f>
        <v>23-T17M200-2e</v>
      </c>
      <c r="K2" s="134"/>
      <c r="L2" s="9"/>
      <c r="M2" s="9"/>
    </row>
    <row r="3" spans="1:13" ht="14" x14ac:dyDescent="0.2">
      <c r="A3" s="7"/>
      <c r="B3" s="7" t="s">
        <v>40</v>
      </c>
      <c r="C3" s="7"/>
      <c r="D3" s="14"/>
      <c r="E3" s="15">
        <v>49.99</v>
      </c>
      <c r="F3" s="13"/>
      <c r="G3" s="15">
        <f>E3+10</f>
        <v>59.99</v>
      </c>
      <c r="H3" s="13"/>
      <c r="I3" s="16">
        <f>G3+10</f>
        <v>69.990000000000009</v>
      </c>
      <c r="J3" s="135"/>
      <c r="K3" s="136">
        <f>I3+30</f>
        <v>99.990000000000009</v>
      </c>
      <c r="L3" s="9"/>
      <c r="M3" s="9"/>
    </row>
    <row r="4" spans="1:13" ht="15" thickBot="1" x14ac:dyDescent="0.25">
      <c r="A4" s="7"/>
      <c r="B4" s="17" t="s">
        <v>41</v>
      </c>
      <c r="C4" s="7"/>
      <c r="D4" s="14"/>
      <c r="E4" s="18">
        <f>E3+10</f>
        <v>59.99</v>
      </c>
      <c r="F4" s="19"/>
      <c r="G4" s="18">
        <f>G3+10</f>
        <v>69.990000000000009</v>
      </c>
      <c r="H4" s="19"/>
      <c r="I4" s="18">
        <f>I3+10</f>
        <v>79.990000000000009</v>
      </c>
      <c r="J4" s="137"/>
      <c r="K4" s="138">
        <f>K3+10</f>
        <v>109.99000000000001</v>
      </c>
      <c r="L4" s="9"/>
      <c r="M4" s="9"/>
    </row>
    <row r="5" spans="1:13" ht="14" x14ac:dyDescent="0.2">
      <c r="A5" s="20" t="s">
        <v>107</v>
      </c>
      <c r="B5" s="21" t="s">
        <v>13</v>
      </c>
      <c r="C5" s="22">
        <v>0.96</v>
      </c>
      <c r="D5" s="23">
        <v>3</v>
      </c>
      <c r="E5" s="24">
        <f>C5*D5</f>
        <v>2.88</v>
      </c>
      <c r="F5" s="23">
        <v>6</v>
      </c>
      <c r="G5" s="24">
        <f t="shared" ref="G5:G16" si="0">C5*F5</f>
        <v>5.76</v>
      </c>
      <c r="H5" s="23">
        <v>8</v>
      </c>
      <c r="I5" s="24">
        <f t="shared" ref="I5:I16" si="1">C5*H5</f>
        <v>7.68</v>
      </c>
      <c r="J5" s="117"/>
      <c r="K5" s="139">
        <f>C5*J5</f>
        <v>0</v>
      </c>
      <c r="L5" s="9"/>
      <c r="M5" s="9"/>
    </row>
    <row r="6" spans="1:13" ht="14" x14ac:dyDescent="0.2">
      <c r="A6" s="25" t="s">
        <v>55</v>
      </c>
      <c r="B6" s="26" t="s">
        <v>15</v>
      </c>
      <c r="C6" s="27">
        <v>0.62</v>
      </c>
      <c r="D6" s="28">
        <v>3</v>
      </c>
      <c r="E6" s="29">
        <f>C6*D6</f>
        <v>1.8599999999999999</v>
      </c>
      <c r="F6" s="28">
        <v>3</v>
      </c>
      <c r="G6" s="29">
        <f t="shared" si="0"/>
        <v>1.8599999999999999</v>
      </c>
      <c r="H6" s="28">
        <v>3</v>
      </c>
      <c r="I6" s="29">
        <f t="shared" si="1"/>
        <v>1.8599999999999999</v>
      </c>
      <c r="J6" s="140"/>
      <c r="K6" s="141">
        <f t="shared" ref="K6:K16" si="2">C6*J6</f>
        <v>0</v>
      </c>
      <c r="L6" s="9"/>
      <c r="M6" s="9"/>
    </row>
    <row r="7" spans="1:13" ht="14" x14ac:dyDescent="0.2">
      <c r="A7" s="25" t="s">
        <v>114</v>
      </c>
      <c r="B7" s="7" t="s">
        <v>34</v>
      </c>
      <c r="C7" s="29">
        <v>0.85</v>
      </c>
      <c r="D7" s="30">
        <v>3</v>
      </c>
      <c r="E7" s="29">
        <f>C7*D7</f>
        <v>2.5499999999999998</v>
      </c>
      <c r="F7" s="30">
        <v>3</v>
      </c>
      <c r="G7" s="29">
        <f t="shared" si="0"/>
        <v>2.5499999999999998</v>
      </c>
      <c r="H7" s="30">
        <v>4</v>
      </c>
      <c r="I7" s="29">
        <f t="shared" si="1"/>
        <v>3.4</v>
      </c>
      <c r="J7" s="140"/>
      <c r="K7" s="141">
        <f t="shared" si="2"/>
        <v>0</v>
      </c>
      <c r="L7" s="9"/>
      <c r="M7" s="9"/>
    </row>
    <row r="8" spans="1:13" ht="14" x14ac:dyDescent="0.2">
      <c r="A8" s="25" t="s">
        <v>26</v>
      </c>
      <c r="B8" s="26" t="s">
        <v>23</v>
      </c>
      <c r="C8" s="29">
        <v>0.63</v>
      </c>
      <c r="D8" s="33">
        <v>2</v>
      </c>
      <c r="E8" s="29">
        <f t="shared" ref="E8:E16" si="3">C8*D8</f>
        <v>1.26</v>
      </c>
      <c r="F8" s="30">
        <v>2</v>
      </c>
      <c r="G8" s="29">
        <f t="shared" si="0"/>
        <v>1.26</v>
      </c>
      <c r="H8" s="30">
        <v>2</v>
      </c>
      <c r="I8" s="29">
        <f t="shared" si="1"/>
        <v>1.26</v>
      </c>
      <c r="J8" s="140"/>
      <c r="K8" s="141">
        <f t="shared" si="2"/>
        <v>0</v>
      </c>
      <c r="L8" s="9"/>
      <c r="M8" s="9"/>
    </row>
    <row r="9" spans="1:13" ht="14" x14ac:dyDescent="0.2">
      <c r="A9" s="25" t="s">
        <v>55</v>
      </c>
      <c r="B9" s="26" t="s">
        <v>10</v>
      </c>
      <c r="C9" s="29">
        <v>0.63</v>
      </c>
      <c r="D9" s="33">
        <v>2</v>
      </c>
      <c r="E9" s="29">
        <f>C9*D9</f>
        <v>1.26</v>
      </c>
      <c r="F9" s="33">
        <v>2</v>
      </c>
      <c r="G9" s="29">
        <f>C9*F9</f>
        <v>1.26</v>
      </c>
      <c r="H9" s="33">
        <v>2</v>
      </c>
      <c r="I9" s="29">
        <f>C9*H9</f>
        <v>1.26</v>
      </c>
      <c r="J9" s="140"/>
      <c r="K9" s="141">
        <f>C9*J9</f>
        <v>0</v>
      </c>
      <c r="L9" s="9"/>
      <c r="M9" s="9"/>
    </row>
    <row r="10" spans="1:13" ht="14" x14ac:dyDescent="0.2">
      <c r="A10" s="93"/>
      <c r="B10" s="26" t="s">
        <v>67</v>
      </c>
      <c r="C10" s="29">
        <v>0.84</v>
      </c>
      <c r="D10" s="28">
        <v>1</v>
      </c>
      <c r="E10" s="29">
        <f t="shared" si="3"/>
        <v>0.84</v>
      </c>
      <c r="F10" s="28">
        <v>2</v>
      </c>
      <c r="G10" s="29">
        <f t="shared" si="0"/>
        <v>1.68</v>
      </c>
      <c r="H10" s="30">
        <v>2</v>
      </c>
      <c r="I10" s="29">
        <f t="shared" si="1"/>
        <v>1.68</v>
      </c>
      <c r="J10" s="140"/>
      <c r="K10" s="141">
        <f>C10*J10</f>
        <v>0</v>
      </c>
      <c r="L10" s="9"/>
      <c r="M10" s="9"/>
    </row>
    <row r="11" spans="1:13" ht="14" x14ac:dyDescent="0.2">
      <c r="A11" s="154"/>
      <c r="B11" s="155" t="s">
        <v>106</v>
      </c>
      <c r="C11" s="168">
        <v>0.82</v>
      </c>
      <c r="D11" s="107">
        <v>3</v>
      </c>
      <c r="E11" s="105">
        <f t="shared" ref="E11:E12" si="4">C11*D11</f>
        <v>2.46</v>
      </c>
      <c r="F11" s="107">
        <v>3</v>
      </c>
      <c r="G11" s="105">
        <f t="shared" ref="G11:G12" si="5">C11*F11</f>
        <v>2.46</v>
      </c>
      <c r="H11" s="106">
        <v>3</v>
      </c>
      <c r="I11" s="105">
        <f t="shared" ref="I11:I12" si="6">C11*H11</f>
        <v>2.46</v>
      </c>
      <c r="J11" s="140"/>
      <c r="K11" s="141">
        <f t="shared" si="2"/>
        <v>0</v>
      </c>
      <c r="L11" s="9"/>
      <c r="M11" s="9"/>
    </row>
    <row r="12" spans="1:13" ht="14" x14ac:dyDescent="0.2">
      <c r="A12" s="108"/>
      <c r="B12" s="183" t="s">
        <v>115</v>
      </c>
      <c r="C12" s="157">
        <v>0.5</v>
      </c>
      <c r="D12" s="106">
        <v>2</v>
      </c>
      <c r="E12" s="105">
        <f t="shared" si="4"/>
        <v>1</v>
      </c>
      <c r="F12" s="106">
        <v>2</v>
      </c>
      <c r="G12" s="105">
        <f t="shared" si="5"/>
        <v>1</v>
      </c>
      <c r="H12" s="106">
        <v>2</v>
      </c>
      <c r="I12" s="105">
        <f t="shared" si="6"/>
        <v>1</v>
      </c>
      <c r="J12" s="140"/>
      <c r="K12" s="141">
        <f>C12*J12</f>
        <v>0</v>
      </c>
      <c r="L12" s="9"/>
      <c r="M12" s="9"/>
    </row>
    <row r="13" spans="1:13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9"/>
    </row>
    <row r="14" spans="1:13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  <c r="M14" s="9"/>
    </row>
    <row r="15" spans="1:13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  <c r="M15" s="9"/>
    </row>
    <row r="16" spans="1:13" ht="15" thickBot="1" x14ac:dyDescent="0.25">
      <c r="A16" s="79"/>
      <c r="B16" s="80" t="s">
        <v>83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  <c r="M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16.61</v>
      </c>
      <c r="F17" s="45"/>
      <c r="G17" s="44">
        <f>SUM(G5:G16)</f>
        <v>20.329999999999998</v>
      </c>
      <c r="H17" s="45"/>
      <c r="I17" s="44">
        <f>SUM(I5:I16)</f>
        <v>23.1</v>
      </c>
      <c r="J17" s="144"/>
      <c r="K17" s="145">
        <f>SUM(K5:K16)</f>
        <v>0</v>
      </c>
      <c r="L17" s="9"/>
      <c r="M17" s="9"/>
    </row>
    <row r="18" spans="1:13" ht="14" x14ac:dyDescent="0.2">
      <c r="A18" s="7"/>
      <c r="B18" s="7" t="s">
        <v>60</v>
      </c>
      <c r="C18" s="7"/>
      <c r="D18" s="14"/>
      <c r="E18" s="38">
        <f>E3</f>
        <v>49.99</v>
      </c>
      <c r="F18" s="14"/>
      <c r="G18" s="38">
        <f>G3</f>
        <v>59.99</v>
      </c>
      <c r="H18" s="14"/>
      <c r="I18" s="38">
        <f>I3</f>
        <v>69.990000000000009</v>
      </c>
      <c r="J18" s="146"/>
      <c r="K18" s="145">
        <f>K3</f>
        <v>99.990000000000009</v>
      </c>
      <c r="L18" s="9"/>
      <c r="M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35.492899999999999</v>
      </c>
      <c r="F19" s="14"/>
      <c r="G19" s="38">
        <f>G18*$C19</f>
        <v>42.5929</v>
      </c>
      <c r="H19" s="14"/>
      <c r="I19" s="38">
        <f>I18*$C19</f>
        <v>49.692900000000002</v>
      </c>
      <c r="J19" s="146"/>
      <c r="K19" s="145">
        <f>K18*$C19</f>
        <v>70.992900000000006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17.746449999999999</v>
      </c>
      <c r="F20" s="14"/>
      <c r="G20" s="48">
        <f>G19*$C20</f>
        <v>21.29645</v>
      </c>
      <c r="H20" s="14"/>
      <c r="I20" s="48">
        <f>I19*$C20</f>
        <v>24.846450000000001</v>
      </c>
      <c r="J20" s="146"/>
      <c r="K20" s="145">
        <f>K19*$C20</f>
        <v>35.496450000000003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17.746449999999999</v>
      </c>
      <c r="F21" s="14"/>
      <c r="G21" s="38">
        <f>G19*$C21</f>
        <v>21.29645</v>
      </c>
      <c r="H21" s="14"/>
      <c r="I21" s="38">
        <f>I19*$C21</f>
        <v>24.846450000000001</v>
      </c>
      <c r="J21" s="146"/>
      <c r="K21" s="145">
        <f>K19*$C21</f>
        <v>35.496450000000003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18.882899999999999</v>
      </c>
      <c r="F22" s="14"/>
      <c r="G22" s="38">
        <f>G19-G17</f>
        <v>22.262900000000002</v>
      </c>
      <c r="H22" s="14"/>
      <c r="I22" s="38">
        <f>I19-I17</f>
        <v>26.5929</v>
      </c>
      <c r="J22" s="146"/>
      <c r="K22" s="145">
        <f>K19-K17</f>
        <v>70.992900000000006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-4.9990000000000006</v>
      </c>
      <c r="F23" s="14"/>
      <c r="G23" s="38">
        <f>G18*C23</f>
        <v>-5.9990000000000006</v>
      </c>
      <c r="H23" s="14"/>
      <c r="I23" s="38">
        <f>I18*C23</f>
        <v>-6.9990000000000014</v>
      </c>
      <c r="J23" s="146"/>
      <c r="K23" s="145">
        <f>K18*C23</f>
        <v>-9.9990000000000023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3.1438999999999986</v>
      </c>
      <c r="F27" s="9"/>
      <c r="G27" s="36">
        <f>SUM(G22:G26)</f>
        <v>5.5238999999999994</v>
      </c>
      <c r="H27" s="9"/>
      <c r="I27" s="36">
        <f>SUM(I22:I26)</f>
        <v>8.8538999999999977</v>
      </c>
      <c r="J27" s="149"/>
      <c r="K27" s="148">
        <f>SUM(K22:K26)</f>
        <v>50.253900000000002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6.2890578115623097E-2</v>
      </c>
      <c r="F28" s="9"/>
      <c r="G28" s="59">
        <f>G27/G18</f>
        <v>9.208034672445406E-2</v>
      </c>
      <c r="H28" s="9"/>
      <c r="I28" s="59">
        <f>I27/I18</f>
        <v>0.12650235747963989</v>
      </c>
      <c r="J28" s="149"/>
      <c r="K28" s="150">
        <f>K27/K18</f>
        <v>0.50258925892589257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0.33226645329065813</v>
      </c>
      <c r="F30" s="61"/>
      <c r="G30" s="63">
        <f>G17/G18</f>
        <v>0.33888981496916148</v>
      </c>
      <c r="H30" s="61"/>
      <c r="I30" s="64">
        <f>I17/I18</f>
        <v>0.33004714959279896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7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7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7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7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7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7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7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7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7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7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7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7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7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7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7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7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7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7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7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7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7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7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7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7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7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7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7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7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7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7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7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7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7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7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7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7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7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7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7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7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7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7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83" priority="1" operator="lessThan">
      <formula>-0.05</formula>
    </cfRule>
    <cfRule type="cellIs" dxfId="82" priority="2" operator="greaterThan">
      <formula>0.05</formula>
    </cfRule>
  </conditionalFormatting>
  <conditionalFormatting sqref="D46">
    <cfRule type="cellIs" dxfId="81" priority="3" operator="lessThan">
      <formula>-0.05</formula>
    </cfRule>
    <cfRule type="cellIs" dxfId="80" priority="4" operator="greaterThan">
      <formula>0.05</formula>
    </cfRule>
  </conditionalFormatting>
  <conditionalFormatting sqref="D48">
    <cfRule type="cellIs" dxfId="79" priority="9" operator="lessThan">
      <formula>-0.05</formula>
    </cfRule>
    <cfRule type="cellIs" dxfId="78" priority="10" operator="greaterThan">
      <formula>0.05</formula>
    </cfRule>
  </conditionalFormatting>
  <conditionalFormatting sqref="D92:D93 D86:D90 D39:D44 D47">
    <cfRule type="cellIs" dxfId="77" priority="7" operator="lessThan">
      <formula>-0.05</formula>
    </cfRule>
    <cfRule type="cellIs" dxfId="76" priority="8" operator="greaterThan">
      <formula>0.05</formula>
    </cfRule>
  </conditionalFormatting>
  <conditionalFormatting sqref="D49:D85">
    <cfRule type="cellIs" dxfId="75" priority="5" operator="lessThan">
      <formula>-0.05</formula>
    </cfRule>
    <cfRule type="cellIs" dxfId="74" priority="6" operator="greaterThan">
      <formula>0.05</formula>
    </cfRule>
  </conditionalFormatting>
  <conditionalFormatting sqref="D38">
    <cfRule type="cellIs" dxfId="73" priority="13" operator="lessThan">
      <formula>-0.05</formula>
    </cfRule>
    <cfRule type="cellIs" dxfId="72" priority="14" operator="greaterThan">
      <formula>0.05</formula>
    </cfRule>
  </conditionalFormatting>
  <conditionalFormatting sqref="D91">
    <cfRule type="cellIs" dxfId="71" priority="11" operator="lessThan">
      <formula>-0.05</formula>
    </cfRule>
    <cfRule type="cellIs" dxfId="70" priority="12" operator="greaterThan">
      <formula>0.05</formula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9337-E292-4958-AF6B-2FD931272921}">
  <sheetPr>
    <tabColor rgb="FF92D050"/>
  </sheetPr>
  <dimension ref="A1:P94"/>
  <sheetViews>
    <sheetView zoomScale="90" zoomScaleNormal="90" workbookViewId="0">
      <selection activeCell="M13" sqref="M13:P13"/>
    </sheetView>
  </sheetViews>
  <sheetFormatPr baseColWidth="10" defaultColWidth="8.83203125" defaultRowHeight="13" x14ac:dyDescent="0.15"/>
  <cols>
    <col min="2" max="2" width="37.6640625" bestFit="1" customWidth="1"/>
  </cols>
  <sheetData>
    <row r="1" spans="1:16" ht="14" x14ac:dyDescent="0.2">
      <c r="A1" s="6" t="e">
        <f ca="1">"23-"&amp;C9+ RIGHT(CELL("filename",$A$1),LEN(CELL("filename",$A$1))-FIND("]",CELL("filename",$A$1),1))</f>
        <v>#VALUE!</v>
      </c>
      <c r="B1" s="7" t="s">
        <v>92</v>
      </c>
      <c r="C1" s="7"/>
      <c r="D1" s="78" t="s">
        <v>0</v>
      </c>
      <c r="E1" s="9"/>
      <c r="F1" s="78" t="s">
        <v>1</v>
      </c>
      <c r="G1" s="9"/>
      <c r="H1" s="8" t="s">
        <v>2</v>
      </c>
      <c r="I1" s="9"/>
      <c r="J1" s="175" t="s">
        <v>58</v>
      </c>
      <c r="K1" s="132"/>
      <c r="L1" s="9"/>
      <c r="M1" s="9"/>
    </row>
    <row r="2" spans="1:16" ht="14" x14ac:dyDescent="0.2">
      <c r="A2" s="89"/>
      <c r="B2" s="7"/>
      <c r="C2" s="10" t="s">
        <v>8</v>
      </c>
      <c r="D2" s="11" t="e">
        <f ca="1">CONCATENATE(A1,"s")</f>
        <v>#VALUE!</v>
      </c>
      <c r="E2" s="12"/>
      <c r="F2" s="11" t="e">
        <f ca="1">CONCATENATE(A1,"d")</f>
        <v>#VALUE!</v>
      </c>
      <c r="G2" s="12"/>
      <c r="H2" s="11" t="e">
        <f ca="1">CONCATENATE(A1,"p")</f>
        <v>#VALUE!</v>
      </c>
      <c r="I2" s="13"/>
      <c r="J2" s="133" t="e">
        <f ca="1">CONCATENATE(A1,"e")</f>
        <v>#VALUE!</v>
      </c>
      <c r="K2" s="134"/>
      <c r="L2" s="9"/>
      <c r="M2" s="9"/>
    </row>
    <row r="3" spans="1:16" ht="14" x14ac:dyDescent="0.2">
      <c r="A3" s="7"/>
      <c r="B3" s="7" t="s">
        <v>40</v>
      </c>
      <c r="C3" s="7"/>
      <c r="D3" s="14"/>
      <c r="E3" s="15">
        <v>34.99</v>
      </c>
      <c r="F3" s="13"/>
      <c r="G3" s="15">
        <f>E3+10</f>
        <v>44.99</v>
      </c>
      <c r="H3" s="13"/>
      <c r="I3" s="16">
        <f>G3+10</f>
        <v>54.99</v>
      </c>
      <c r="J3" s="135"/>
      <c r="K3" s="136">
        <f>I3+30</f>
        <v>84.990000000000009</v>
      </c>
      <c r="L3" s="9"/>
      <c r="M3" s="9"/>
    </row>
    <row r="4" spans="1:16" ht="15" thickBot="1" x14ac:dyDescent="0.25">
      <c r="A4" s="7"/>
      <c r="B4" s="17" t="s">
        <v>41</v>
      </c>
      <c r="C4" s="7"/>
      <c r="D4" s="14"/>
      <c r="E4" s="18">
        <f>E3+10</f>
        <v>44.99</v>
      </c>
      <c r="F4" s="19"/>
      <c r="G4" s="18">
        <f>G3+10</f>
        <v>54.99</v>
      </c>
      <c r="H4" s="19"/>
      <c r="I4" s="18">
        <f>I3+10</f>
        <v>64.990000000000009</v>
      </c>
      <c r="J4" s="137"/>
      <c r="K4" s="138">
        <f>K3+10</f>
        <v>94.990000000000009</v>
      </c>
      <c r="L4" s="9"/>
      <c r="M4" s="9"/>
    </row>
    <row r="5" spans="1:16" ht="14" x14ac:dyDescent="0.2">
      <c r="A5" s="20" t="s">
        <v>44</v>
      </c>
      <c r="B5" s="21" t="s">
        <v>13</v>
      </c>
      <c r="C5" s="22">
        <v>0.96</v>
      </c>
      <c r="D5" s="23"/>
      <c r="E5" s="24">
        <f>C5*D5</f>
        <v>0</v>
      </c>
      <c r="F5" s="23"/>
      <c r="G5" s="24">
        <f t="shared" ref="G5:G16" si="0">C5*F5</f>
        <v>0</v>
      </c>
      <c r="H5" s="23">
        <v>3</v>
      </c>
      <c r="I5" s="24">
        <f t="shared" ref="I5:I16" si="1">C5*H5</f>
        <v>2.88</v>
      </c>
      <c r="J5" s="117"/>
      <c r="K5" s="139">
        <f>C5*J5</f>
        <v>0</v>
      </c>
      <c r="L5" s="9"/>
      <c r="M5" s="9"/>
    </row>
    <row r="6" spans="1:16" ht="14" x14ac:dyDescent="0.2">
      <c r="A6" s="25" t="s">
        <v>54</v>
      </c>
      <c r="B6" s="26" t="s">
        <v>19</v>
      </c>
      <c r="C6" s="29">
        <v>1.47</v>
      </c>
      <c r="D6" s="28"/>
      <c r="E6" s="29">
        <f>C6*D6</f>
        <v>0</v>
      </c>
      <c r="F6" s="28"/>
      <c r="G6" s="29">
        <f t="shared" si="0"/>
        <v>0</v>
      </c>
      <c r="H6" s="28">
        <v>3</v>
      </c>
      <c r="I6" s="29">
        <f t="shared" si="1"/>
        <v>4.41</v>
      </c>
      <c r="J6" s="140"/>
      <c r="K6" s="141">
        <f t="shared" ref="K6:K16" si="2">C6*J6</f>
        <v>0</v>
      </c>
      <c r="L6" s="9"/>
      <c r="M6" s="9"/>
    </row>
    <row r="7" spans="1:16" ht="14" x14ac:dyDescent="0.2">
      <c r="A7" s="25" t="s">
        <v>11</v>
      </c>
      <c r="B7" s="26" t="s">
        <v>15</v>
      </c>
      <c r="C7" s="29">
        <v>0.62</v>
      </c>
      <c r="D7" s="30"/>
      <c r="E7" s="29">
        <f>C7*D7</f>
        <v>0</v>
      </c>
      <c r="F7" s="30"/>
      <c r="G7" s="29">
        <f t="shared" si="0"/>
        <v>0</v>
      </c>
      <c r="H7" s="30">
        <v>6</v>
      </c>
      <c r="I7" s="29">
        <f t="shared" si="1"/>
        <v>3.7199999999999998</v>
      </c>
      <c r="J7" s="140"/>
      <c r="K7" s="141">
        <f t="shared" si="2"/>
        <v>0</v>
      </c>
      <c r="L7" s="9"/>
      <c r="M7" s="9"/>
    </row>
    <row r="8" spans="1:16" ht="14" x14ac:dyDescent="0.2">
      <c r="A8" s="25" t="s">
        <v>26</v>
      </c>
      <c r="B8" s="26" t="s">
        <v>23</v>
      </c>
      <c r="C8" s="29">
        <v>0.63</v>
      </c>
      <c r="D8" s="33"/>
      <c r="E8" s="29">
        <f t="shared" ref="E8:E16" si="3">C8*D8</f>
        <v>0</v>
      </c>
      <c r="F8" s="33"/>
      <c r="G8" s="29">
        <f t="shared" si="0"/>
        <v>0</v>
      </c>
      <c r="H8" s="30">
        <v>5</v>
      </c>
      <c r="I8" s="29">
        <f t="shared" si="1"/>
        <v>3.15</v>
      </c>
      <c r="J8" s="140"/>
      <c r="K8" s="141">
        <f t="shared" si="2"/>
        <v>0</v>
      </c>
      <c r="L8" s="9"/>
      <c r="M8" s="9"/>
    </row>
    <row r="9" spans="1:16" ht="14" x14ac:dyDescent="0.2">
      <c r="A9" s="34" t="s">
        <v>97</v>
      </c>
      <c r="B9" s="26" t="s">
        <v>30</v>
      </c>
      <c r="C9" s="92">
        <v>0.66</v>
      </c>
      <c r="D9" s="33"/>
      <c r="E9" s="29">
        <f>C9*D9</f>
        <v>0</v>
      </c>
      <c r="F9" s="33"/>
      <c r="G9" s="29">
        <f>C9*F9</f>
        <v>0</v>
      </c>
      <c r="H9" s="33">
        <v>3</v>
      </c>
      <c r="I9" s="29">
        <f>C9*H9</f>
        <v>1.98</v>
      </c>
      <c r="J9" s="140"/>
      <c r="K9" s="141">
        <f>C9*J9</f>
        <v>0</v>
      </c>
      <c r="L9" s="9"/>
      <c r="M9" s="9"/>
    </row>
    <row r="10" spans="1:16" ht="14" x14ac:dyDescent="0.2">
      <c r="A10" s="35"/>
      <c r="B10" s="9"/>
      <c r="C10" s="36"/>
      <c r="D10" s="28"/>
      <c r="E10" s="29">
        <f t="shared" si="3"/>
        <v>0</v>
      </c>
      <c r="F10" s="28"/>
      <c r="G10" s="29">
        <f t="shared" si="0"/>
        <v>0</v>
      </c>
      <c r="H10" s="30"/>
      <c r="I10" s="29">
        <f t="shared" si="1"/>
        <v>0</v>
      </c>
      <c r="J10" s="140"/>
      <c r="K10" s="141">
        <f>C10*J10</f>
        <v>0</v>
      </c>
      <c r="L10" s="9"/>
      <c r="M10" s="9"/>
    </row>
    <row r="11" spans="1:16" ht="14" x14ac:dyDescent="0.2">
      <c r="A11" s="25"/>
      <c r="B11" s="26"/>
      <c r="C11" s="27"/>
      <c r="D11" s="30"/>
      <c r="E11" s="29">
        <f t="shared" si="3"/>
        <v>0</v>
      </c>
      <c r="F11" s="30"/>
      <c r="G11" s="29">
        <f t="shared" si="0"/>
        <v>0</v>
      </c>
      <c r="H11" s="30"/>
      <c r="I11" s="29">
        <f t="shared" si="1"/>
        <v>0</v>
      </c>
      <c r="J11" s="140"/>
      <c r="K11" s="141">
        <f t="shared" si="2"/>
        <v>0</v>
      </c>
      <c r="L11" s="9"/>
      <c r="M11" s="9"/>
    </row>
    <row r="12" spans="1:16" ht="14" x14ac:dyDescent="0.2">
      <c r="A12" s="37"/>
      <c r="B12" s="7"/>
      <c r="C12" s="38"/>
      <c r="D12" s="39"/>
      <c r="E12" s="29">
        <f>C12*D12</f>
        <v>0</v>
      </c>
      <c r="F12" s="39"/>
      <c r="G12" s="29">
        <f>C12*F12</f>
        <v>0</v>
      </c>
      <c r="H12" s="30"/>
      <c r="I12" s="29">
        <f>C12*H12</f>
        <v>0</v>
      </c>
      <c r="J12" s="140"/>
      <c r="K12" s="141">
        <f>C12*J12</f>
        <v>0</v>
      </c>
      <c r="L12" s="9"/>
      <c r="M12" s="9"/>
    </row>
    <row r="13" spans="1:16" ht="14" x14ac:dyDescent="0.2">
      <c r="A13" s="40"/>
      <c r="B13" s="13"/>
      <c r="C13" s="13"/>
      <c r="D13" s="41"/>
      <c r="E13" s="29">
        <f>C13*D13</f>
        <v>0</v>
      </c>
      <c r="F13" s="41"/>
      <c r="G13" s="29">
        <f>C13*F13</f>
        <v>0</v>
      </c>
      <c r="H13" s="28"/>
      <c r="I13" s="29">
        <f>C13*H13</f>
        <v>0</v>
      </c>
      <c r="J13" s="140"/>
      <c r="K13" s="141">
        <f>C13*J13</f>
        <v>0</v>
      </c>
      <c r="L13" s="9"/>
      <c r="M13" s="181" t="s">
        <v>116</v>
      </c>
      <c r="N13" s="182"/>
      <c r="O13" s="182"/>
      <c r="P13" s="182"/>
    </row>
    <row r="14" spans="1:16" ht="14" x14ac:dyDescent="0.2">
      <c r="A14" s="37"/>
      <c r="B14" s="7"/>
      <c r="C14" s="38"/>
      <c r="D14" s="39"/>
      <c r="E14" s="29">
        <f t="shared" si="3"/>
        <v>0</v>
      </c>
      <c r="F14" s="39"/>
      <c r="G14" s="29">
        <f t="shared" si="0"/>
        <v>0</v>
      </c>
      <c r="H14" s="30"/>
      <c r="I14" s="29">
        <f t="shared" si="1"/>
        <v>0</v>
      </c>
      <c r="J14" s="140"/>
      <c r="K14" s="141">
        <f t="shared" si="2"/>
        <v>0</v>
      </c>
      <c r="L14" s="9"/>
    </row>
    <row r="15" spans="1:16" ht="14" x14ac:dyDescent="0.2">
      <c r="A15" s="34"/>
      <c r="B15" s="177"/>
      <c r="C15" s="178"/>
      <c r="D15" s="98"/>
      <c r="E15" s="29">
        <f t="shared" si="3"/>
        <v>0</v>
      </c>
      <c r="F15" s="98"/>
      <c r="G15" s="29">
        <f t="shared" si="0"/>
        <v>0</v>
      </c>
      <c r="H15" s="28"/>
      <c r="I15" s="29">
        <f t="shared" si="1"/>
        <v>0</v>
      </c>
      <c r="J15" s="140"/>
      <c r="K15" s="141">
        <f t="shared" si="2"/>
        <v>0</v>
      </c>
      <c r="L15" s="9"/>
    </row>
    <row r="16" spans="1:16" ht="15" thickBot="1" x14ac:dyDescent="0.25">
      <c r="A16" s="79"/>
      <c r="B16" s="80" t="s">
        <v>83</v>
      </c>
      <c r="C16" s="81">
        <v>2.5</v>
      </c>
      <c r="D16" s="82">
        <v>1</v>
      </c>
      <c r="E16" s="83">
        <f t="shared" si="3"/>
        <v>2.5</v>
      </c>
      <c r="F16" s="82">
        <v>1</v>
      </c>
      <c r="G16" s="83">
        <f t="shared" si="0"/>
        <v>2.5</v>
      </c>
      <c r="H16" s="82">
        <v>1</v>
      </c>
      <c r="I16" s="83">
        <f t="shared" si="1"/>
        <v>2.5</v>
      </c>
      <c r="J16" s="142"/>
      <c r="K16" s="143">
        <f t="shared" si="2"/>
        <v>0</v>
      </c>
      <c r="L16" s="9"/>
    </row>
    <row r="17" spans="1:13" ht="14" x14ac:dyDescent="0.2">
      <c r="A17" s="42"/>
      <c r="B17" s="42" t="s">
        <v>3</v>
      </c>
      <c r="C17" s="43"/>
      <c r="D17" s="7"/>
      <c r="E17" s="44">
        <f>SUM(E5:E16)</f>
        <v>2.5</v>
      </c>
      <c r="F17" s="45"/>
      <c r="G17" s="44">
        <f>SUM(G5:G16)</f>
        <v>2.5</v>
      </c>
      <c r="H17" s="45"/>
      <c r="I17" s="44">
        <f>SUM(I5:I16)</f>
        <v>18.64</v>
      </c>
      <c r="J17" s="144"/>
      <c r="K17" s="145">
        <f>SUM(K5:K16)</f>
        <v>0</v>
      </c>
      <c r="L17" s="9"/>
    </row>
    <row r="18" spans="1:13" ht="14" x14ac:dyDescent="0.2">
      <c r="A18" s="7"/>
      <c r="B18" s="7" t="s">
        <v>60</v>
      </c>
      <c r="C18" s="7"/>
      <c r="D18" s="14"/>
      <c r="E18" s="38">
        <f>E3</f>
        <v>34.99</v>
      </c>
      <c r="F18" s="14"/>
      <c r="G18" s="38">
        <f>G3</f>
        <v>44.99</v>
      </c>
      <c r="H18" s="14"/>
      <c r="I18" s="38">
        <f>I3</f>
        <v>54.99</v>
      </c>
      <c r="J18" s="146"/>
      <c r="K18" s="145">
        <f>K3</f>
        <v>84.990000000000009</v>
      </c>
      <c r="L18" s="9"/>
    </row>
    <row r="19" spans="1:13" ht="14" x14ac:dyDescent="0.2">
      <c r="A19" s="7"/>
      <c r="B19" s="7" t="s">
        <v>73</v>
      </c>
      <c r="C19" s="46">
        <v>0.71</v>
      </c>
      <c r="D19" s="14"/>
      <c r="E19" s="38">
        <f>E18*$C19</f>
        <v>24.8429</v>
      </c>
      <c r="F19" s="14"/>
      <c r="G19" s="38">
        <f>G18*$C19</f>
        <v>31.942899999999998</v>
      </c>
      <c r="H19" s="14"/>
      <c r="I19" s="38">
        <f>I18*$C19</f>
        <v>39.042899999999996</v>
      </c>
      <c r="J19" s="146"/>
      <c r="K19" s="145">
        <f>K18*$C19</f>
        <v>60.3429</v>
      </c>
      <c r="L19" s="9"/>
      <c r="M19" s="9"/>
    </row>
    <row r="20" spans="1:13" ht="14" x14ac:dyDescent="0.2">
      <c r="A20" s="7"/>
      <c r="B20" s="7" t="s">
        <v>61</v>
      </c>
      <c r="C20" s="47">
        <v>0.5</v>
      </c>
      <c r="D20" s="14"/>
      <c r="E20" s="48">
        <f>E19*$C20</f>
        <v>12.42145</v>
      </c>
      <c r="F20" s="14"/>
      <c r="G20" s="48">
        <f>G19*$C20</f>
        <v>15.971449999999999</v>
      </c>
      <c r="H20" s="14"/>
      <c r="I20" s="48">
        <f>I19*$C20</f>
        <v>19.521449999999998</v>
      </c>
      <c r="J20" s="146"/>
      <c r="K20" s="145">
        <f>K19*$C20</f>
        <v>30.17145</v>
      </c>
      <c r="L20" s="9"/>
      <c r="M20" s="9"/>
    </row>
    <row r="21" spans="1:13" ht="14" x14ac:dyDescent="0.2">
      <c r="A21" s="7"/>
      <c r="B21" s="7" t="s">
        <v>62</v>
      </c>
      <c r="C21" s="47">
        <v>0.5</v>
      </c>
      <c r="D21" s="14"/>
      <c r="E21" s="38">
        <f>E19*$C21</f>
        <v>12.42145</v>
      </c>
      <c r="F21" s="14"/>
      <c r="G21" s="38">
        <f>G19*$C21</f>
        <v>15.971449999999999</v>
      </c>
      <c r="H21" s="14"/>
      <c r="I21" s="38">
        <f>I19*$C21</f>
        <v>19.521449999999998</v>
      </c>
      <c r="J21" s="146"/>
      <c r="K21" s="145">
        <f>K19*$C21</f>
        <v>30.17145</v>
      </c>
      <c r="L21" s="9"/>
      <c r="M21" s="9"/>
    </row>
    <row r="22" spans="1:13" ht="14" x14ac:dyDescent="0.2">
      <c r="A22" s="7"/>
      <c r="B22" s="49" t="s">
        <v>63</v>
      </c>
      <c r="C22" s="50"/>
      <c r="D22" s="14"/>
      <c r="E22" s="38">
        <f>E19-E17</f>
        <v>22.3429</v>
      </c>
      <c r="F22" s="14"/>
      <c r="G22" s="38">
        <f>G19-G17</f>
        <v>29.442899999999998</v>
      </c>
      <c r="H22" s="14"/>
      <c r="I22" s="38">
        <f>I19-I17</f>
        <v>20.402899999999995</v>
      </c>
      <c r="J22" s="146"/>
      <c r="K22" s="145">
        <f>K19-K17</f>
        <v>60.3429</v>
      </c>
      <c r="L22" s="9"/>
      <c r="M22" s="9"/>
    </row>
    <row r="23" spans="1:13" ht="14" x14ac:dyDescent="0.2">
      <c r="A23" s="7"/>
      <c r="B23" s="49" t="s">
        <v>64</v>
      </c>
      <c r="C23" s="51">
        <v>-0.1</v>
      </c>
      <c r="D23" s="14"/>
      <c r="E23" s="38">
        <f>E18*C23</f>
        <v>-3.4990000000000006</v>
      </c>
      <c r="F23" s="14"/>
      <c r="G23" s="38">
        <f>G18*C23</f>
        <v>-4.4990000000000006</v>
      </c>
      <c r="H23" s="14"/>
      <c r="I23" s="38">
        <f>I18*C23</f>
        <v>-5.4990000000000006</v>
      </c>
      <c r="J23" s="146"/>
      <c r="K23" s="145">
        <f>K18*C23</f>
        <v>-8.4990000000000006</v>
      </c>
      <c r="L23" s="9"/>
      <c r="M23" s="9"/>
    </row>
    <row r="24" spans="1:13" ht="14" x14ac:dyDescent="0.2">
      <c r="A24" s="7"/>
      <c r="B24" s="49" t="s">
        <v>42</v>
      </c>
      <c r="C24" s="52">
        <v>-2.75</v>
      </c>
      <c r="D24" s="14"/>
      <c r="E24" s="38">
        <f>C24</f>
        <v>-2.75</v>
      </c>
      <c r="F24" s="14"/>
      <c r="G24" s="38">
        <f>C24</f>
        <v>-2.75</v>
      </c>
      <c r="H24" s="14"/>
      <c r="I24" s="38">
        <f>C24</f>
        <v>-2.75</v>
      </c>
      <c r="J24" s="146"/>
      <c r="K24" s="145">
        <f>E24</f>
        <v>-2.75</v>
      </c>
      <c r="L24" s="9"/>
      <c r="M24" s="9"/>
    </row>
    <row r="25" spans="1:13" ht="14" x14ac:dyDescent="0.2">
      <c r="A25" s="7"/>
      <c r="B25" s="49" t="s">
        <v>50</v>
      </c>
      <c r="C25" s="52">
        <v>-4.99</v>
      </c>
      <c r="D25" s="14"/>
      <c r="E25" s="38">
        <f>C25</f>
        <v>-4.99</v>
      </c>
      <c r="F25" s="14"/>
      <c r="G25" s="38">
        <f>C25</f>
        <v>-4.99</v>
      </c>
      <c r="H25" s="14"/>
      <c r="I25" s="38">
        <f>C25</f>
        <v>-4.99</v>
      </c>
      <c r="J25" s="146"/>
      <c r="K25" s="145">
        <f>E25</f>
        <v>-4.99</v>
      </c>
      <c r="L25" s="9"/>
      <c r="M25" s="9"/>
    </row>
    <row r="26" spans="1:13" ht="14" x14ac:dyDescent="0.2">
      <c r="A26" s="9"/>
      <c r="B26" s="53" t="s">
        <v>56</v>
      </c>
      <c r="C26" s="54">
        <v>-3</v>
      </c>
      <c r="D26" s="55"/>
      <c r="E26" s="36">
        <f>C26</f>
        <v>-3</v>
      </c>
      <c r="F26" s="55"/>
      <c r="G26" s="36">
        <f>C26</f>
        <v>-3</v>
      </c>
      <c r="H26" s="55"/>
      <c r="I26" s="36">
        <f>C26</f>
        <v>-3</v>
      </c>
      <c r="J26" s="147"/>
      <c r="K26" s="148">
        <f>E26</f>
        <v>-3</v>
      </c>
      <c r="L26" s="9"/>
      <c r="M26" s="9"/>
    </row>
    <row r="27" spans="1:13" ht="14" x14ac:dyDescent="0.2">
      <c r="A27" s="9"/>
      <c r="B27" s="56" t="s">
        <v>51</v>
      </c>
      <c r="C27" s="57"/>
      <c r="D27" s="55"/>
      <c r="E27" s="36">
        <f>SUM(E22:E26)</f>
        <v>8.1038999999999977</v>
      </c>
      <c r="F27" s="9"/>
      <c r="G27" s="36">
        <f>SUM(G22:G26)</f>
        <v>14.203899999999997</v>
      </c>
      <c r="H27" s="9"/>
      <c r="I27" s="36">
        <f>SUM(I22:I26)</f>
        <v>4.1638999999999946</v>
      </c>
      <c r="J27" s="149"/>
      <c r="K27" s="148">
        <f>SUM(K22:K26)</f>
        <v>41.103899999999996</v>
      </c>
      <c r="L27" s="9"/>
      <c r="M27" s="9"/>
    </row>
    <row r="28" spans="1:13" ht="14" x14ac:dyDescent="0.2">
      <c r="A28" s="9"/>
      <c r="B28" s="9" t="s">
        <v>52</v>
      </c>
      <c r="C28" s="9"/>
      <c r="D28" s="58"/>
      <c r="E28" s="59">
        <f>E27/E18</f>
        <v>0.23160617319234059</v>
      </c>
      <c r="F28" s="9"/>
      <c r="G28" s="59">
        <f>G27/G18</f>
        <v>0.31571238052900635</v>
      </c>
      <c r="H28" s="9"/>
      <c r="I28" s="59">
        <f>I27/I18</f>
        <v>7.5721040189125191E-2</v>
      </c>
      <c r="J28" s="149"/>
      <c r="K28" s="150">
        <f>K27/K18</f>
        <v>0.48363219202259078</v>
      </c>
      <c r="L28" s="9"/>
      <c r="M28" s="9"/>
    </row>
    <row r="29" spans="1:13" ht="14" x14ac:dyDescent="0.2">
      <c r="A29" s="9"/>
      <c r="B29" s="9"/>
      <c r="C29" s="9"/>
      <c r="D29" s="58"/>
      <c r="E29" s="58"/>
      <c r="F29" s="58"/>
      <c r="G29" s="58"/>
      <c r="H29" s="58"/>
      <c r="I29" s="58"/>
      <c r="J29" s="151"/>
      <c r="K29" s="151"/>
      <c r="L29" s="9"/>
      <c r="M29" s="9"/>
    </row>
    <row r="30" spans="1:13" ht="14" x14ac:dyDescent="0.2">
      <c r="A30" s="9"/>
      <c r="B30" s="60" t="s">
        <v>57</v>
      </c>
      <c r="C30" s="61"/>
      <c r="D30" s="62"/>
      <c r="E30" s="63">
        <f>E17/E18</f>
        <v>7.1448985424406974E-2</v>
      </c>
      <c r="F30" s="61"/>
      <c r="G30" s="63">
        <f>G17/G18</f>
        <v>5.5567903978661924E-2</v>
      </c>
      <c r="H30" s="61"/>
      <c r="I30" s="64">
        <f>I17/I18</f>
        <v>0.33897072194944533</v>
      </c>
      <c r="J30" s="152"/>
      <c r="K30" s="153">
        <f>K17/K18</f>
        <v>0</v>
      </c>
      <c r="L30" s="9"/>
      <c r="M30" s="9"/>
    </row>
    <row r="31" spans="1:13" ht="14" x14ac:dyDescent="0.2">
      <c r="A31" s="7"/>
      <c r="B31" s="7"/>
      <c r="C31" s="7"/>
      <c r="D31" s="65"/>
      <c r="E31" s="66"/>
      <c r="F31" s="7"/>
      <c r="G31" s="66"/>
      <c r="H31" s="7"/>
      <c r="I31" s="66"/>
      <c r="J31" s="7"/>
      <c r="K31" s="66"/>
      <c r="L31" s="9"/>
      <c r="M31" s="9"/>
    </row>
    <row r="32" spans="1:13" ht="14" x14ac:dyDescent="0.2">
      <c r="A32" s="7"/>
      <c r="B32" s="7"/>
      <c r="C32" s="13"/>
      <c r="D32" s="67" t="s">
        <v>4</v>
      </c>
      <c r="E32" s="68" t="s">
        <v>5</v>
      </c>
      <c r="F32" s="67" t="s">
        <v>4</v>
      </c>
      <c r="G32" s="68" t="s">
        <v>5</v>
      </c>
      <c r="H32" s="67" t="s">
        <v>4</v>
      </c>
      <c r="I32" s="68" t="s">
        <v>5</v>
      </c>
      <c r="J32" s="67" t="s">
        <v>4</v>
      </c>
      <c r="K32" s="68" t="s">
        <v>5</v>
      </c>
      <c r="L32" s="9"/>
      <c r="M32" s="9"/>
    </row>
    <row r="33" spans="1:13" ht="14" x14ac:dyDescent="0.2">
      <c r="A33" s="7"/>
      <c r="B33" s="7"/>
      <c r="C33" s="69" t="s">
        <v>6</v>
      </c>
      <c r="D33" s="70"/>
      <c r="E33" s="71">
        <f>D33*2.54</f>
        <v>0</v>
      </c>
      <c r="F33" s="70"/>
      <c r="G33" s="71">
        <f>F33*2.54</f>
        <v>0</v>
      </c>
      <c r="H33" s="70"/>
      <c r="I33" s="71">
        <f>H33*2.54</f>
        <v>0</v>
      </c>
      <c r="J33" s="70"/>
      <c r="K33" s="71">
        <f>J33*2.54</f>
        <v>0</v>
      </c>
      <c r="L33" s="9"/>
      <c r="M33" s="9"/>
    </row>
    <row r="34" spans="1:13" ht="14" x14ac:dyDescent="0.2">
      <c r="A34" s="7"/>
      <c r="B34" s="7"/>
      <c r="C34" s="69" t="s">
        <v>7</v>
      </c>
      <c r="D34" s="70"/>
      <c r="E34" s="71">
        <f>D34*2.54</f>
        <v>0</v>
      </c>
      <c r="F34" s="70"/>
      <c r="G34" s="71">
        <f>F34*2.54</f>
        <v>0</v>
      </c>
      <c r="H34" s="70"/>
      <c r="I34" s="71">
        <f>H34*2.54</f>
        <v>0</v>
      </c>
      <c r="J34" s="70"/>
      <c r="K34" s="71">
        <f>J34*2.54</f>
        <v>0</v>
      </c>
      <c r="L34" s="9"/>
      <c r="M34" s="9"/>
    </row>
    <row r="35" spans="1:13" ht="14" x14ac:dyDescent="0.2">
      <c r="A35" s="9"/>
      <c r="B35" s="9"/>
      <c r="C35" s="72" t="s">
        <v>7</v>
      </c>
      <c r="D35" s="70"/>
      <c r="E35" s="71">
        <f>D35*2.54</f>
        <v>0</v>
      </c>
      <c r="F35" s="70"/>
      <c r="G35" s="71">
        <f>F35*2.54</f>
        <v>0</v>
      </c>
      <c r="H35" s="70"/>
      <c r="I35" s="71">
        <f>H35*2.54</f>
        <v>0</v>
      </c>
      <c r="J35" s="70"/>
      <c r="K35" s="71">
        <f>J35*2.54</f>
        <v>0</v>
      </c>
      <c r="L35" s="9"/>
      <c r="M35" s="9"/>
    </row>
    <row r="36" spans="1:13" ht="14" x14ac:dyDescent="0.2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</row>
    <row r="37" spans="1:13" ht="14" x14ac:dyDescent="0.2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73"/>
      <c r="M37" s="73"/>
    </row>
    <row r="38" spans="1:13" ht="14" x14ac:dyDescent="0.2">
      <c r="A38" s="190" t="s">
        <v>79</v>
      </c>
      <c r="B38" s="190"/>
      <c r="C38" s="190"/>
      <c r="D38" s="7"/>
      <c r="E38" s="7"/>
      <c r="F38" s="9"/>
      <c r="G38" s="9"/>
      <c r="H38" s="9"/>
      <c r="I38" s="9"/>
      <c r="J38" s="9"/>
      <c r="K38" s="9"/>
      <c r="L38" s="73"/>
      <c r="M38" s="73"/>
    </row>
    <row r="39" spans="1:13" ht="14" x14ac:dyDescent="0.2">
      <c r="A39" s="67"/>
      <c r="B39" s="7"/>
      <c r="C39" s="92" t="s">
        <v>74</v>
      </c>
      <c r="D39" s="7"/>
      <c r="E39" s="92" t="s">
        <v>77</v>
      </c>
      <c r="F39" s="9"/>
      <c r="G39" s="9"/>
      <c r="H39" s="9"/>
      <c r="I39" s="9"/>
      <c r="J39" s="9"/>
      <c r="K39" s="9"/>
      <c r="L39" s="73"/>
      <c r="M39" s="73"/>
    </row>
    <row r="40" spans="1:13" ht="14" x14ac:dyDescent="0.2">
      <c r="A40" s="93"/>
      <c r="B40" s="26" t="s">
        <v>15</v>
      </c>
      <c r="C40" s="29">
        <v>0.62</v>
      </c>
      <c r="D40" s="27">
        <f>C40-E40</f>
        <v>-0.29000000000000004</v>
      </c>
      <c r="E40" s="29">
        <v>0.91</v>
      </c>
      <c r="F40" s="9"/>
      <c r="G40" s="8"/>
      <c r="H40" s="9"/>
      <c r="I40" s="9"/>
      <c r="J40" s="9"/>
      <c r="K40" s="9"/>
      <c r="L40" s="73"/>
      <c r="M40" s="73"/>
    </row>
    <row r="41" spans="1:13" ht="14" x14ac:dyDescent="0.2">
      <c r="A41" s="93"/>
      <c r="B41" s="26" t="s">
        <v>19</v>
      </c>
      <c r="C41" s="29">
        <v>1.47</v>
      </c>
      <c r="D41" s="27">
        <f t="shared" ref="D41:D93" si="4">C41-E41</f>
        <v>-7.0000000000000062E-2</v>
      </c>
      <c r="E41" s="29">
        <v>1.54</v>
      </c>
      <c r="F41" s="7"/>
      <c r="G41" s="7"/>
      <c r="H41" s="9"/>
      <c r="I41" s="9"/>
      <c r="J41" s="9"/>
      <c r="K41" s="9"/>
      <c r="L41" s="73"/>
      <c r="M41" s="73"/>
    </row>
    <row r="42" spans="1:13" ht="14" x14ac:dyDescent="0.2">
      <c r="A42" s="93"/>
      <c r="B42" s="26" t="s">
        <v>23</v>
      </c>
      <c r="C42" s="29">
        <v>0.63</v>
      </c>
      <c r="D42" s="27">
        <f t="shared" si="4"/>
        <v>-0.12</v>
      </c>
      <c r="E42" s="29">
        <v>0.75</v>
      </c>
      <c r="F42" s="7"/>
      <c r="G42" s="7"/>
      <c r="H42" s="9"/>
      <c r="I42" s="9"/>
      <c r="J42" s="9"/>
      <c r="K42" s="9"/>
      <c r="L42" s="73"/>
      <c r="M42" s="73"/>
    </row>
    <row r="43" spans="1:13" ht="14" x14ac:dyDescent="0.2">
      <c r="A43" s="93"/>
      <c r="B43" s="26" t="s">
        <v>10</v>
      </c>
      <c r="C43" s="29">
        <v>0.63</v>
      </c>
      <c r="D43" s="27">
        <f t="shared" si="4"/>
        <v>-0.12</v>
      </c>
      <c r="E43" s="29">
        <v>0.75</v>
      </c>
      <c r="F43" s="7"/>
      <c r="G43" s="7"/>
      <c r="H43" s="9"/>
      <c r="I43" s="9"/>
      <c r="J43" s="9"/>
      <c r="K43" s="9"/>
      <c r="L43" s="73"/>
      <c r="M43" s="73"/>
    </row>
    <row r="44" spans="1:13" ht="14" x14ac:dyDescent="0.2">
      <c r="A44" s="93"/>
      <c r="B44" s="26" t="s">
        <v>24</v>
      </c>
      <c r="C44" s="29">
        <v>0.63</v>
      </c>
      <c r="D44" s="27">
        <f t="shared" si="4"/>
        <v>-0.12</v>
      </c>
      <c r="E44" s="29">
        <v>0.75</v>
      </c>
      <c r="F44" s="7"/>
      <c r="G44" s="7"/>
      <c r="H44" s="9"/>
      <c r="I44" s="9"/>
      <c r="J44" s="9"/>
      <c r="K44" s="9"/>
      <c r="L44" s="73"/>
      <c r="M44" s="73"/>
    </row>
    <row r="45" spans="1:13" ht="14" x14ac:dyDescent="0.2">
      <c r="A45" s="93"/>
      <c r="B45" s="26" t="s">
        <v>46</v>
      </c>
      <c r="C45" s="29">
        <v>1.28</v>
      </c>
      <c r="D45" s="27">
        <f>C45-E45</f>
        <v>-0.32000000000000006</v>
      </c>
      <c r="E45" s="29">
        <v>1.6</v>
      </c>
      <c r="F45" s="7"/>
      <c r="G45" s="7"/>
      <c r="H45" s="9"/>
      <c r="I45" s="9"/>
      <c r="J45" s="9"/>
      <c r="K45" s="9"/>
      <c r="L45" s="73"/>
      <c r="M45" s="73"/>
    </row>
    <row r="46" spans="1:13" ht="14" x14ac:dyDescent="0.2">
      <c r="A46" s="93"/>
      <c r="B46" s="26" t="s">
        <v>80</v>
      </c>
      <c r="C46" s="29">
        <v>1.06</v>
      </c>
      <c r="D46" s="27">
        <f>C46-E46</f>
        <v>-0.43999999999999995</v>
      </c>
      <c r="E46" s="29">
        <v>1.5</v>
      </c>
      <c r="F46" s="7"/>
      <c r="G46" s="7"/>
      <c r="H46" s="9"/>
      <c r="I46" s="9"/>
      <c r="J46" s="9"/>
      <c r="K46" s="9"/>
      <c r="L46" s="73"/>
      <c r="M46" s="73"/>
    </row>
    <row r="47" spans="1:13" ht="14" x14ac:dyDescent="0.2">
      <c r="A47" s="93"/>
      <c r="B47" s="26" t="s">
        <v>81</v>
      </c>
      <c r="C47" s="29">
        <v>1.26</v>
      </c>
      <c r="D47" s="27">
        <f>C47-E47</f>
        <v>-0.92000000000000015</v>
      </c>
      <c r="E47" s="29">
        <v>2.1800000000000002</v>
      </c>
      <c r="F47" s="7"/>
      <c r="G47" s="7"/>
      <c r="H47" s="9"/>
      <c r="I47" s="9"/>
      <c r="J47" s="9"/>
      <c r="K47" s="9"/>
      <c r="L47" s="73"/>
      <c r="M47" s="73"/>
    </row>
    <row r="48" spans="1:13" ht="14" x14ac:dyDescent="0.2">
      <c r="A48" s="93"/>
      <c r="B48" s="26" t="s">
        <v>65</v>
      </c>
      <c r="C48" s="29">
        <v>0.84</v>
      </c>
      <c r="D48" s="27">
        <f>C48-E48</f>
        <v>-0.13</v>
      </c>
      <c r="E48" s="29">
        <v>0.97</v>
      </c>
      <c r="F48" s="7"/>
      <c r="G48" s="7"/>
      <c r="H48" s="9"/>
      <c r="I48" s="9"/>
      <c r="J48" s="9"/>
      <c r="K48" s="9"/>
      <c r="L48" s="73"/>
      <c r="M48" s="73"/>
    </row>
    <row r="49" spans="1:13" ht="14" x14ac:dyDescent="0.2">
      <c r="A49" s="93"/>
      <c r="B49" s="27" t="s">
        <v>17</v>
      </c>
      <c r="C49" s="29">
        <v>1.1399999999999999</v>
      </c>
      <c r="D49" s="27">
        <f>C49-E49</f>
        <v>-0.3600000000000001</v>
      </c>
      <c r="E49" s="29">
        <v>1.5</v>
      </c>
      <c r="F49" s="7"/>
      <c r="G49" s="7"/>
      <c r="H49" s="9"/>
      <c r="I49" s="9"/>
      <c r="J49" s="9"/>
      <c r="K49" s="9"/>
      <c r="L49" s="73"/>
      <c r="M49" s="73"/>
    </row>
    <row r="50" spans="1:13" ht="14" x14ac:dyDescent="0.2">
      <c r="A50" s="93" t="s">
        <v>35</v>
      </c>
      <c r="B50" s="26" t="s">
        <v>25</v>
      </c>
      <c r="C50" s="29">
        <v>2.2999999999999998</v>
      </c>
      <c r="D50" s="27">
        <f t="shared" si="4"/>
        <v>2.0000000000000018E-2</v>
      </c>
      <c r="E50" s="29">
        <v>2.2799999999999998</v>
      </c>
      <c r="F50" s="7"/>
      <c r="G50" s="7"/>
      <c r="H50" s="9"/>
      <c r="I50" s="9"/>
      <c r="J50" s="9"/>
      <c r="K50" s="9"/>
      <c r="L50" s="73"/>
      <c r="M50" s="73"/>
    </row>
    <row r="51" spans="1:13" ht="14" x14ac:dyDescent="0.2">
      <c r="A51" s="93" t="s">
        <v>26</v>
      </c>
      <c r="B51" s="26" t="s">
        <v>27</v>
      </c>
      <c r="C51" s="29">
        <v>1.69</v>
      </c>
      <c r="D51" s="27">
        <f t="shared" si="4"/>
        <v>5.0000000000000044E-2</v>
      </c>
      <c r="E51" s="29">
        <v>1.64</v>
      </c>
      <c r="F51" s="7"/>
      <c r="G51" s="7"/>
      <c r="H51" s="9"/>
      <c r="I51" s="9"/>
      <c r="J51" s="9"/>
      <c r="K51" s="9"/>
      <c r="L51" s="73"/>
      <c r="M51" s="73"/>
    </row>
    <row r="52" spans="1:13" ht="14" x14ac:dyDescent="0.2">
      <c r="A52" s="93" t="s">
        <v>9</v>
      </c>
      <c r="B52" s="26" t="s">
        <v>25</v>
      </c>
      <c r="C52" s="29">
        <v>2.14</v>
      </c>
      <c r="D52" s="27">
        <f t="shared" si="4"/>
        <v>0</v>
      </c>
      <c r="E52" s="29">
        <v>2.14</v>
      </c>
      <c r="F52" s="7"/>
      <c r="G52" s="7"/>
      <c r="H52" s="9"/>
      <c r="I52" s="9"/>
      <c r="J52" s="9"/>
      <c r="K52" s="9"/>
      <c r="L52" s="73"/>
      <c r="M52" s="73"/>
    </row>
    <row r="53" spans="1:13" ht="14" x14ac:dyDescent="0.2">
      <c r="A53" s="93"/>
      <c r="B53" s="26" t="s">
        <v>18</v>
      </c>
      <c r="C53" s="29">
        <v>0.77</v>
      </c>
      <c r="D53" s="27">
        <f t="shared" si="4"/>
        <v>-0.13</v>
      </c>
      <c r="E53" s="29">
        <v>0.9</v>
      </c>
      <c r="F53" s="7"/>
      <c r="G53" s="7"/>
      <c r="H53" s="9"/>
      <c r="I53" s="9"/>
      <c r="J53" s="9"/>
      <c r="K53" s="9"/>
      <c r="L53" s="73"/>
      <c r="M53" s="73"/>
    </row>
    <row r="54" spans="1:13" ht="14" x14ac:dyDescent="0.2">
      <c r="A54" s="93"/>
      <c r="B54" s="26" t="s">
        <v>29</v>
      </c>
      <c r="C54" s="29">
        <v>1.1299999999999999</v>
      </c>
      <c r="D54" s="27">
        <f t="shared" si="4"/>
        <v>-7.0000000000000062E-2</v>
      </c>
      <c r="E54" s="29">
        <v>1.2</v>
      </c>
      <c r="F54" s="7"/>
      <c r="G54" s="7"/>
      <c r="H54" s="9"/>
      <c r="I54" s="9"/>
      <c r="J54" s="9"/>
      <c r="K54" s="9"/>
      <c r="L54" s="73"/>
      <c r="M54" s="73"/>
    </row>
    <row r="55" spans="1:13" ht="14" x14ac:dyDescent="0.2">
      <c r="A55" s="93"/>
      <c r="B55" s="26" t="s">
        <v>47</v>
      </c>
      <c r="C55" s="29">
        <v>1.47</v>
      </c>
      <c r="D55" s="27">
        <f t="shared" si="4"/>
        <v>-0.16999999999999993</v>
      </c>
      <c r="E55" s="29">
        <v>1.64</v>
      </c>
      <c r="F55" s="7"/>
      <c r="G55" s="7"/>
      <c r="H55" s="9"/>
      <c r="I55" s="9"/>
      <c r="J55" s="9"/>
      <c r="K55" s="9"/>
      <c r="L55" s="73"/>
      <c r="M55" s="73"/>
    </row>
    <row r="56" spans="1:13" ht="14" x14ac:dyDescent="0.2">
      <c r="A56" s="93"/>
      <c r="B56" s="26" t="s">
        <v>66</v>
      </c>
      <c r="C56" s="29">
        <v>0.84</v>
      </c>
      <c r="D56" s="27">
        <f t="shared" si="4"/>
        <v>-0.30999999999999994</v>
      </c>
      <c r="E56" s="29">
        <v>1.1499999999999999</v>
      </c>
      <c r="F56" s="7"/>
      <c r="G56" s="7"/>
      <c r="H56" s="9"/>
      <c r="I56" s="9"/>
      <c r="J56" s="9"/>
      <c r="K56" s="9"/>
      <c r="L56" s="73"/>
      <c r="M56" s="73"/>
    </row>
    <row r="57" spans="1:13" ht="14" x14ac:dyDescent="0.2">
      <c r="A57" s="93"/>
      <c r="B57" s="26" t="s">
        <v>67</v>
      </c>
      <c r="C57" s="29">
        <v>0.84</v>
      </c>
      <c r="D57" s="27"/>
      <c r="E57" s="29">
        <v>1.41</v>
      </c>
      <c r="F57" s="7"/>
      <c r="G57" s="7"/>
      <c r="H57" s="9"/>
      <c r="I57" s="9"/>
      <c r="J57" s="9"/>
      <c r="K57" s="9"/>
      <c r="L57" s="73"/>
      <c r="M57" s="73"/>
    </row>
    <row r="58" spans="1:13" ht="14" x14ac:dyDescent="0.2">
      <c r="A58" s="93"/>
      <c r="B58" s="94" t="s">
        <v>48</v>
      </c>
      <c r="C58" s="29">
        <v>0.79</v>
      </c>
      <c r="D58" s="27">
        <f t="shared" si="4"/>
        <v>-4.9999999999999933E-2</v>
      </c>
      <c r="E58" s="29">
        <v>0.84</v>
      </c>
      <c r="F58" s="7"/>
      <c r="G58" s="7"/>
      <c r="H58" s="9"/>
      <c r="I58" s="9"/>
      <c r="J58" s="9"/>
      <c r="K58" s="9"/>
      <c r="L58" s="73"/>
      <c r="M58" s="73"/>
    </row>
    <row r="59" spans="1:13" ht="14" x14ac:dyDescent="0.2">
      <c r="A59" s="93"/>
      <c r="B59" s="26" t="s">
        <v>20</v>
      </c>
      <c r="C59" s="29">
        <v>1.65</v>
      </c>
      <c r="D59" s="27">
        <f t="shared" si="4"/>
        <v>-0.77</v>
      </c>
      <c r="E59" s="29">
        <v>2.42</v>
      </c>
      <c r="F59" s="7"/>
      <c r="G59" s="7"/>
      <c r="H59" s="9"/>
      <c r="I59" s="9"/>
      <c r="J59" s="9"/>
      <c r="K59" s="9"/>
      <c r="L59" s="73"/>
      <c r="M59" s="73"/>
    </row>
    <row r="60" spans="1:13" ht="14" x14ac:dyDescent="0.2">
      <c r="A60" s="93"/>
      <c r="B60" s="26" t="s">
        <v>12</v>
      </c>
      <c r="C60" s="29">
        <v>0.51</v>
      </c>
      <c r="D60" s="27">
        <f t="shared" si="4"/>
        <v>-0.17999999999999994</v>
      </c>
      <c r="E60" s="29">
        <v>0.69</v>
      </c>
      <c r="F60" s="7"/>
      <c r="G60" s="7"/>
      <c r="H60" s="9"/>
      <c r="I60" s="9"/>
      <c r="J60" s="9"/>
      <c r="K60" s="9"/>
      <c r="L60" s="73"/>
      <c r="M60" s="73"/>
    </row>
    <row r="61" spans="1:13" ht="14" x14ac:dyDescent="0.2">
      <c r="A61" s="93"/>
      <c r="B61" s="26" t="s">
        <v>30</v>
      </c>
      <c r="C61" s="92">
        <v>0.66</v>
      </c>
      <c r="D61" s="27">
        <f t="shared" si="4"/>
        <v>0</v>
      </c>
      <c r="E61" s="29">
        <v>0.66</v>
      </c>
      <c r="F61" s="7"/>
      <c r="G61" s="7"/>
      <c r="H61" s="9"/>
      <c r="I61" s="9"/>
      <c r="J61" s="9"/>
      <c r="K61" s="9"/>
      <c r="L61" s="73"/>
      <c r="M61" s="73"/>
    </row>
    <row r="62" spans="1:13" ht="14" x14ac:dyDescent="0.2">
      <c r="A62" s="93" t="s">
        <v>9</v>
      </c>
      <c r="B62" s="7" t="s">
        <v>68</v>
      </c>
      <c r="C62" s="29">
        <v>1.29</v>
      </c>
      <c r="D62" s="27"/>
      <c r="E62" s="29">
        <v>1.25</v>
      </c>
      <c r="F62" s="7"/>
      <c r="G62" s="7"/>
      <c r="H62" s="9"/>
      <c r="I62" s="9"/>
      <c r="J62" s="9"/>
      <c r="K62" s="9"/>
      <c r="L62" s="73"/>
      <c r="M62" s="73"/>
    </row>
    <row r="63" spans="1:13" ht="14" x14ac:dyDescent="0.2">
      <c r="A63" s="93"/>
      <c r="B63" s="7" t="s">
        <v>69</v>
      </c>
      <c r="C63" s="29">
        <v>1.64</v>
      </c>
      <c r="D63" s="27"/>
      <c r="E63" s="29">
        <v>2.85</v>
      </c>
      <c r="F63" s="7"/>
      <c r="G63" s="7"/>
      <c r="H63" s="9"/>
      <c r="I63" s="9"/>
      <c r="J63" s="9"/>
      <c r="K63" s="9"/>
      <c r="L63" s="73"/>
      <c r="M63" s="73"/>
    </row>
    <row r="64" spans="1:13" ht="14" x14ac:dyDescent="0.2">
      <c r="A64" s="103" t="s">
        <v>54</v>
      </c>
      <c r="B64" s="104" t="s">
        <v>13</v>
      </c>
      <c r="C64" s="29">
        <v>0.96</v>
      </c>
      <c r="D64" s="27">
        <f t="shared" si="4"/>
        <v>-8.0000000000000071E-2</v>
      </c>
      <c r="E64" s="29">
        <v>1.04</v>
      </c>
      <c r="F64" s="7"/>
      <c r="G64" s="7"/>
      <c r="H64" s="9"/>
      <c r="I64" s="9"/>
      <c r="J64" s="9"/>
      <c r="K64" s="9"/>
      <c r="L64" s="73"/>
      <c r="M64" s="73"/>
    </row>
    <row r="65" spans="1:13" ht="14" x14ac:dyDescent="0.2">
      <c r="A65" s="95" t="s">
        <v>44</v>
      </c>
      <c r="B65" s="26" t="s">
        <v>13</v>
      </c>
      <c r="C65" s="29">
        <v>0.96</v>
      </c>
      <c r="D65" s="27">
        <f t="shared" si="4"/>
        <v>-0.12000000000000011</v>
      </c>
      <c r="E65" s="29">
        <v>1.08</v>
      </c>
      <c r="F65" s="7"/>
      <c r="G65" s="7"/>
      <c r="H65" s="9"/>
      <c r="I65" s="9"/>
      <c r="J65" s="9"/>
      <c r="K65" s="9"/>
      <c r="L65" s="73"/>
      <c r="M65" s="73"/>
    </row>
    <row r="66" spans="1:13" ht="14" x14ac:dyDescent="0.2">
      <c r="A66" s="95" t="s">
        <v>45</v>
      </c>
      <c r="B66" s="26" t="s">
        <v>13</v>
      </c>
      <c r="C66" s="29">
        <v>0.96</v>
      </c>
      <c r="D66" s="27">
        <f t="shared" si="4"/>
        <v>-0.12000000000000011</v>
      </c>
      <c r="E66" s="29">
        <v>1.08</v>
      </c>
      <c r="F66" s="7"/>
      <c r="G66" s="7"/>
      <c r="H66" s="9"/>
      <c r="I66" s="9"/>
      <c r="J66" s="9"/>
      <c r="K66" s="9"/>
      <c r="L66" s="73"/>
      <c r="M66" s="73"/>
    </row>
    <row r="67" spans="1:13" ht="14" x14ac:dyDescent="0.2">
      <c r="A67" s="95" t="s">
        <v>28</v>
      </c>
      <c r="B67" s="26" t="s">
        <v>13</v>
      </c>
      <c r="C67" s="29">
        <v>0.96</v>
      </c>
      <c r="D67" s="27">
        <f t="shared" si="4"/>
        <v>-0.18999999999999995</v>
      </c>
      <c r="E67" s="29">
        <v>1.1499999999999999</v>
      </c>
      <c r="F67" s="7"/>
      <c r="G67" s="7"/>
      <c r="H67" s="9"/>
      <c r="I67" s="9"/>
      <c r="J67" s="9"/>
      <c r="K67" s="9"/>
      <c r="L67" s="73"/>
      <c r="M67" s="73"/>
    </row>
    <row r="68" spans="1:13" ht="14" x14ac:dyDescent="0.2">
      <c r="A68" s="95" t="s">
        <v>55</v>
      </c>
      <c r="B68" s="26" t="s">
        <v>13</v>
      </c>
      <c r="C68" s="29">
        <v>0.96</v>
      </c>
      <c r="D68" s="27">
        <f t="shared" si="4"/>
        <v>-0.12000000000000011</v>
      </c>
      <c r="E68" s="29">
        <v>1.08</v>
      </c>
      <c r="F68" s="7"/>
      <c r="G68" s="7"/>
      <c r="H68" s="9"/>
      <c r="I68" s="9"/>
      <c r="J68" s="9"/>
      <c r="K68" s="9"/>
      <c r="L68" s="73"/>
      <c r="M68" s="73"/>
    </row>
    <row r="69" spans="1:13" ht="14" x14ac:dyDescent="0.2">
      <c r="A69" s="95" t="s">
        <v>9</v>
      </c>
      <c r="B69" s="26" t="s">
        <v>13</v>
      </c>
      <c r="C69" s="29">
        <v>0.96</v>
      </c>
      <c r="D69" s="27">
        <f t="shared" si="4"/>
        <v>-0.32000000000000006</v>
      </c>
      <c r="E69" s="29">
        <v>1.28</v>
      </c>
      <c r="F69" s="7"/>
      <c r="G69" s="7"/>
      <c r="H69" s="9"/>
      <c r="I69" s="9"/>
      <c r="J69" s="9"/>
      <c r="K69" s="9"/>
      <c r="L69" s="73"/>
      <c r="M69" s="73"/>
    </row>
    <row r="70" spans="1:13" ht="14" x14ac:dyDescent="0.2">
      <c r="A70" s="96" t="s">
        <v>11</v>
      </c>
      <c r="B70" s="97" t="s">
        <v>13</v>
      </c>
      <c r="C70" s="29">
        <v>0.87</v>
      </c>
      <c r="D70" s="27">
        <f t="shared" si="4"/>
        <v>-0.30999999999999994</v>
      </c>
      <c r="E70" s="29">
        <v>1.18</v>
      </c>
      <c r="F70" s="7"/>
      <c r="G70" s="7"/>
      <c r="H70" s="9"/>
      <c r="I70" s="9"/>
      <c r="J70" s="9"/>
      <c r="K70" s="9"/>
      <c r="L70" s="73"/>
      <c r="M70" s="73"/>
    </row>
    <row r="71" spans="1:13" ht="14" x14ac:dyDescent="0.2">
      <c r="A71" s="93"/>
      <c r="B71" s="26" t="s">
        <v>31</v>
      </c>
      <c r="C71" s="29">
        <v>0.92</v>
      </c>
      <c r="D71" s="27">
        <f t="shared" si="4"/>
        <v>-0.27999999999999992</v>
      </c>
      <c r="E71" s="29">
        <v>1.2</v>
      </c>
      <c r="F71" s="7"/>
      <c r="G71" s="7"/>
      <c r="H71" s="9"/>
      <c r="I71" s="9"/>
      <c r="J71" s="9"/>
      <c r="K71" s="9"/>
      <c r="L71" s="73"/>
      <c r="M71" s="73"/>
    </row>
    <row r="72" spans="1:13" ht="14" x14ac:dyDescent="0.2">
      <c r="A72" s="93"/>
      <c r="B72" s="26" t="s">
        <v>32</v>
      </c>
      <c r="C72" s="29">
        <v>0.63</v>
      </c>
      <c r="D72" s="27">
        <f t="shared" si="4"/>
        <v>6.0000000000000053E-2</v>
      </c>
      <c r="E72" s="29">
        <v>0.56999999999999995</v>
      </c>
      <c r="F72" s="7"/>
      <c r="G72" s="7"/>
      <c r="H72" s="9"/>
      <c r="I72" s="9"/>
      <c r="J72" s="9"/>
      <c r="K72" s="9"/>
      <c r="L72" s="73"/>
      <c r="M72" s="73"/>
    </row>
    <row r="73" spans="1:13" ht="14" x14ac:dyDescent="0.2">
      <c r="A73" s="93"/>
      <c r="B73" s="26" t="s">
        <v>49</v>
      </c>
      <c r="C73" s="29">
        <v>0.84</v>
      </c>
      <c r="D73" s="27">
        <f t="shared" si="4"/>
        <v>0</v>
      </c>
      <c r="E73" s="29">
        <v>0.84</v>
      </c>
      <c r="F73" s="7"/>
      <c r="G73" s="7"/>
      <c r="H73" s="9"/>
      <c r="I73" s="9"/>
      <c r="J73" s="9"/>
      <c r="K73" s="9"/>
      <c r="L73" s="73"/>
      <c r="M73" s="73"/>
    </row>
    <row r="74" spans="1:13" ht="14" x14ac:dyDescent="0.2">
      <c r="A74" s="93"/>
      <c r="B74" s="26" t="s">
        <v>16</v>
      </c>
      <c r="C74" s="29">
        <v>0.9</v>
      </c>
      <c r="D74" s="27">
        <f t="shared" si="4"/>
        <v>-0.51999999999999991</v>
      </c>
      <c r="E74" s="29">
        <v>1.42</v>
      </c>
      <c r="F74" s="7"/>
      <c r="G74" s="7"/>
      <c r="H74" s="9"/>
      <c r="I74" s="9"/>
      <c r="J74" s="9"/>
      <c r="K74" s="9"/>
      <c r="L74" s="73"/>
      <c r="M74" s="73"/>
    </row>
    <row r="75" spans="1:13" ht="14" x14ac:dyDescent="0.2">
      <c r="A75" s="93"/>
      <c r="B75" s="26" t="s">
        <v>14</v>
      </c>
      <c r="C75" s="29">
        <v>0.53</v>
      </c>
      <c r="D75" s="27">
        <f t="shared" si="4"/>
        <v>-0.17999999999999994</v>
      </c>
      <c r="E75" s="29">
        <v>0.71</v>
      </c>
      <c r="F75" s="7"/>
      <c r="G75" s="7"/>
      <c r="H75" s="9"/>
      <c r="I75" s="9"/>
      <c r="J75" s="9"/>
      <c r="K75" s="9"/>
      <c r="L75" s="73"/>
      <c r="M75" s="73"/>
    </row>
    <row r="76" spans="1:13" ht="14" x14ac:dyDescent="0.2">
      <c r="A76" s="93"/>
      <c r="B76" s="26" t="s">
        <v>75</v>
      </c>
      <c r="C76" s="29">
        <v>0.85</v>
      </c>
      <c r="D76" s="27"/>
      <c r="E76" s="29">
        <v>1.18</v>
      </c>
      <c r="F76" s="7"/>
      <c r="G76" s="7"/>
      <c r="H76" s="9"/>
      <c r="I76" s="9"/>
      <c r="J76" s="9"/>
      <c r="K76" s="9"/>
      <c r="L76" s="73"/>
      <c r="M76" s="73"/>
    </row>
    <row r="77" spans="1:13" ht="14" x14ac:dyDescent="0.2">
      <c r="A77" s="93"/>
      <c r="B77" s="26" t="s">
        <v>33</v>
      </c>
      <c r="C77" s="29">
        <v>0.59</v>
      </c>
      <c r="D77" s="27">
        <f t="shared" si="4"/>
        <v>-0.15000000000000002</v>
      </c>
      <c r="E77" s="29">
        <v>0.74</v>
      </c>
      <c r="F77" s="7"/>
      <c r="G77" s="7"/>
      <c r="H77" s="9"/>
      <c r="I77" s="9"/>
      <c r="J77" s="9"/>
      <c r="K77" s="9"/>
      <c r="L77" s="73"/>
      <c r="M77" s="73"/>
    </row>
    <row r="78" spans="1:13" ht="14" x14ac:dyDescent="0.2">
      <c r="A78" s="93"/>
      <c r="B78" s="7" t="s">
        <v>34</v>
      </c>
      <c r="C78" s="29">
        <v>0.85</v>
      </c>
      <c r="D78" s="27">
        <f t="shared" si="4"/>
        <v>-0.13</v>
      </c>
      <c r="E78" s="29">
        <v>0.98</v>
      </c>
      <c r="F78" s="7"/>
      <c r="G78" s="7"/>
      <c r="H78" s="9"/>
      <c r="I78" s="9"/>
      <c r="J78" s="9"/>
      <c r="K78" s="9"/>
      <c r="L78" s="73"/>
      <c r="M78" s="73"/>
    </row>
    <row r="79" spans="1:13" ht="14" x14ac:dyDescent="0.2">
      <c r="A79" s="93"/>
      <c r="B79" s="26" t="s">
        <v>70</v>
      </c>
      <c r="C79" s="29">
        <v>0.77</v>
      </c>
      <c r="D79" s="27">
        <f t="shared" si="4"/>
        <v>-0.25</v>
      </c>
      <c r="E79" s="29">
        <v>1.02</v>
      </c>
      <c r="F79" s="7"/>
      <c r="G79" s="7"/>
      <c r="H79" s="9"/>
      <c r="I79" s="9"/>
      <c r="J79" s="9"/>
      <c r="K79" s="9"/>
      <c r="L79" s="73"/>
      <c r="M79" s="73"/>
    </row>
    <row r="80" spans="1:13" ht="14" x14ac:dyDescent="0.2">
      <c r="A80" s="93"/>
      <c r="B80" s="26" t="s">
        <v>78</v>
      </c>
      <c r="C80" s="29">
        <v>1.4</v>
      </c>
      <c r="D80" s="27">
        <f t="shared" si="4"/>
        <v>-0.30000000000000004</v>
      </c>
      <c r="E80" s="29">
        <v>1.7</v>
      </c>
      <c r="F80" s="7"/>
      <c r="G80" s="7"/>
      <c r="H80" s="9"/>
      <c r="I80" s="9"/>
      <c r="J80" s="9"/>
      <c r="K80" s="9"/>
      <c r="L80" s="73"/>
      <c r="M80" s="73"/>
    </row>
    <row r="81" spans="1:13" ht="14" x14ac:dyDescent="0.2">
      <c r="A81" s="93" t="s">
        <v>26</v>
      </c>
      <c r="B81" s="26" t="s">
        <v>36</v>
      </c>
      <c r="C81" s="29">
        <v>0.94</v>
      </c>
      <c r="D81" s="27">
        <f t="shared" si="4"/>
        <v>-0.16000000000000014</v>
      </c>
      <c r="E81" s="29">
        <v>1.1000000000000001</v>
      </c>
      <c r="F81" s="7"/>
      <c r="G81" s="7"/>
      <c r="H81" s="9"/>
      <c r="I81" s="9"/>
      <c r="J81" s="9"/>
      <c r="K81" s="9"/>
      <c r="L81" s="73"/>
      <c r="M81" s="73"/>
    </row>
    <row r="82" spans="1:13" ht="14" x14ac:dyDescent="0.2">
      <c r="A82" s="93"/>
      <c r="B82" s="26" t="s">
        <v>53</v>
      </c>
      <c r="C82" s="29">
        <v>1.41</v>
      </c>
      <c r="D82" s="27">
        <f t="shared" si="4"/>
        <v>-0.19000000000000017</v>
      </c>
      <c r="E82" s="29">
        <v>1.6</v>
      </c>
      <c r="F82" s="7"/>
      <c r="G82" s="7"/>
      <c r="H82" s="9"/>
      <c r="I82" s="9"/>
      <c r="J82" s="9"/>
      <c r="K82" s="9"/>
      <c r="L82" s="73"/>
      <c r="M82" s="73"/>
    </row>
    <row r="83" spans="1:13" ht="14" x14ac:dyDescent="0.2">
      <c r="A83" s="98"/>
      <c r="B83" s="7"/>
      <c r="C83" s="29"/>
      <c r="D83" s="27"/>
      <c r="E83" s="29"/>
      <c r="F83" s="7"/>
      <c r="G83" s="7"/>
      <c r="H83" s="9"/>
      <c r="I83" s="9"/>
      <c r="J83" s="9"/>
      <c r="K83" s="9"/>
      <c r="L83" s="73"/>
      <c r="M83" s="73"/>
    </row>
    <row r="84" spans="1:13" ht="14" x14ac:dyDescent="0.2">
      <c r="A84" s="99"/>
      <c r="B84" s="100" t="s">
        <v>43</v>
      </c>
      <c r="C84" s="29">
        <v>0.99</v>
      </c>
      <c r="D84" s="27">
        <f t="shared" si="4"/>
        <v>-1.0000000000000009E-2</v>
      </c>
      <c r="E84" s="29">
        <v>1</v>
      </c>
      <c r="F84" s="7"/>
      <c r="G84" s="7"/>
      <c r="H84" s="9"/>
      <c r="I84" s="9"/>
      <c r="J84" s="9"/>
      <c r="K84" s="9"/>
      <c r="L84" s="73"/>
      <c r="M84" s="73"/>
    </row>
    <row r="85" spans="1:13" ht="14" x14ac:dyDescent="0.2">
      <c r="A85" s="99"/>
      <c r="B85" s="100" t="s">
        <v>76</v>
      </c>
      <c r="C85" s="29">
        <v>0.98</v>
      </c>
      <c r="D85" s="27"/>
      <c r="E85" s="29">
        <v>1.05</v>
      </c>
      <c r="F85" s="7"/>
      <c r="G85" s="7"/>
      <c r="H85" s="9"/>
      <c r="I85" s="9"/>
      <c r="J85" s="9"/>
      <c r="K85" s="9"/>
      <c r="L85" s="73"/>
      <c r="M85" s="73"/>
    </row>
    <row r="86" spans="1:13" ht="14" x14ac:dyDescent="0.2">
      <c r="A86" s="101"/>
      <c r="B86" s="102" t="s">
        <v>71</v>
      </c>
      <c r="C86" s="29">
        <v>1.0900000000000001</v>
      </c>
      <c r="D86" s="27">
        <f t="shared" si="4"/>
        <v>-0.18999999999999995</v>
      </c>
      <c r="E86" s="29">
        <v>1.28</v>
      </c>
      <c r="F86" s="7"/>
      <c r="G86" s="7"/>
      <c r="H86" s="9"/>
      <c r="I86" s="9"/>
      <c r="J86" s="9"/>
      <c r="K86" s="9"/>
      <c r="L86" s="73"/>
      <c r="M86" s="73"/>
    </row>
    <row r="87" spans="1:13" ht="14" x14ac:dyDescent="0.2">
      <c r="A87" s="101"/>
      <c r="B87" s="102" t="s">
        <v>72</v>
      </c>
      <c r="C87" s="29">
        <v>2.1</v>
      </c>
      <c r="D87" s="27">
        <f t="shared" si="4"/>
        <v>0</v>
      </c>
      <c r="E87" s="29">
        <v>2.1</v>
      </c>
      <c r="F87" s="7"/>
      <c r="G87" s="7"/>
      <c r="H87" s="9"/>
      <c r="I87" s="9"/>
      <c r="J87" s="9"/>
      <c r="K87" s="9"/>
      <c r="L87" s="73"/>
      <c r="M87" s="73"/>
    </row>
    <row r="88" spans="1:13" ht="14" x14ac:dyDescent="0.2">
      <c r="A88" s="99"/>
      <c r="B88" s="100" t="s">
        <v>37</v>
      </c>
      <c r="C88" s="29">
        <v>0.67</v>
      </c>
      <c r="D88" s="27">
        <f t="shared" si="4"/>
        <v>-3.9999999999999925E-2</v>
      </c>
      <c r="E88" s="29">
        <v>0.71</v>
      </c>
      <c r="F88" s="7"/>
      <c r="G88" s="7"/>
      <c r="H88" s="9"/>
      <c r="I88" s="9"/>
      <c r="J88" s="9"/>
      <c r="K88" s="9"/>
      <c r="L88" s="73"/>
      <c r="M88" s="73"/>
    </row>
    <row r="89" spans="1:13" ht="14" x14ac:dyDescent="0.2">
      <c r="A89" s="99"/>
      <c r="B89" s="100" t="s">
        <v>21</v>
      </c>
      <c r="C89" s="29">
        <v>0.35</v>
      </c>
      <c r="D89" s="27">
        <f t="shared" si="4"/>
        <v>-5.0000000000000044E-2</v>
      </c>
      <c r="E89" s="29">
        <v>0.4</v>
      </c>
      <c r="F89" s="7"/>
      <c r="G89" s="7"/>
      <c r="H89" s="9"/>
      <c r="I89" s="9"/>
      <c r="J89" s="9"/>
      <c r="K89" s="9"/>
      <c r="L89" s="73"/>
      <c r="M89" s="73"/>
    </row>
    <row r="90" spans="1:13" ht="14" x14ac:dyDescent="0.2">
      <c r="A90" s="99"/>
      <c r="B90" s="100" t="s">
        <v>38</v>
      </c>
      <c r="C90" s="29">
        <v>0.82</v>
      </c>
      <c r="D90" s="27">
        <f t="shared" si="4"/>
        <v>-8.0000000000000071E-2</v>
      </c>
      <c r="E90" s="29">
        <v>0.9</v>
      </c>
      <c r="F90" s="7"/>
      <c r="G90" s="7"/>
      <c r="H90" s="9"/>
      <c r="I90" s="9"/>
      <c r="J90" s="9"/>
      <c r="K90" s="9"/>
      <c r="L90" s="73"/>
      <c r="M90" s="73"/>
    </row>
    <row r="91" spans="1:13" ht="14" x14ac:dyDescent="0.2">
      <c r="A91" s="99"/>
      <c r="B91" s="100" t="s">
        <v>59</v>
      </c>
      <c r="C91" s="29">
        <v>0.26</v>
      </c>
      <c r="D91" s="27">
        <f t="shared" si="4"/>
        <v>-2.0000000000000018E-2</v>
      </c>
      <c r="E91" s="29">
        <v>0.28000000000000003</v>
      </c>
      <c r="F91" s="7"/>
      <c r="G91" s="7"/>
      <c r="H91" s="9"/>
      <c r="I91" s="9"/>
      <c r="J91" s="9"/>
      <c r="K91" s="9"/>
      <c r="L91" s="73"/>
      <c r="M91" s="73"/>
    </row>
    <row r="92" spans="1:13" ht="14" x14ac:dyDescent="0.2">
      <c r="A92" s="99"/>
      <c r="B92" s="100" t="s">
        <v>22</v>
      </c>
      <c r="C92" s="29">
        <v>2.1</v>
      </c>
      <c r="D92" s="27">
        <f t="shared" si="4"/>
        <v>-2.9999999999999805E-2</v>
      </c>
      <c r="E92" s="29">
        <v>2.13</v>
      </c>
      <c r="F92" s="9"/>
      <c r="G92" s="9"/>
      <c r="H92" s="9"/>
      <c r="I92" s="9"/>
      <c r="J92" s="9"/>
      <c r="K92" s="9"/>
      <c r="L92" s="73"/>
      <c r="M92" s="73"/>
    </row>
    <row r="93" spans="1:13" ht="14" x14ac:dyDescent="0.2">
      <c r="A93" s="99"/>
      <c r="B93" s="100" t="s">
        <v>39</v>
      </c>
      <c r="C93" s="29">
        <v>0.69</v>
      </c>
      <c r="D93" s="27">
        <f t="shared" si="4"/>
        <v>-5.0000000000000044E-2</v>
      </c>
      <c r="E93" s="29">
        <v>0.74</v>
      </c>
      <c r="F93" s="9"/>
      <c r="G93" s="9"/>
      <c r="H93" s="9"/>
      <c r="I93" s="9"/>
      <c r="J93" s="9"/>
      <c r="K93" s="9"/>
      <c r="L93" s="73"/>
      <c r="M93" s="73"/>
    </row>
    <row r="94" spans="1:13" ht="14" x14ac:dyDescent="0.2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73"/>
      <c r="M94" s="73"/>
    </row>
  </sheetData>
  <mergeCells count="1">
    <mergeCell ref="A38:C38"/>
  </mergeCells>
  <conditionalFormatting sqref="D45">
    <cfRule type="cellIs" dxfId="69" priority="1" operator="lessThan">
      <formula>-0.05</formula>
    </cfRule>
    <cfRule type="cellIs" dxfId="68" priority="2" operator="greaterThan">
      <formula>0.05</formula>
    </cfRule>
  </conditionalFormatting>
  <conditionalFormatting sqref="D46">
    <cfRule type="cellIs" dxfId="67" priority="3" operator="lessThan">
      <formula>-0.05</formula>
    </cfRule>
    <cfRule type="cellIs" dxfId="66" priority="4" operator="greaterThan">
      <formula>0.05</formula>
    </cfRule>
  </conditionalFormatting>
  <conditionalFormatting sqref="D48">
    <cfRule type="cellIs" dxfId="65" priority="9" operator="lessThan">
      <formula>-0.05</formula>
    </cfRule>
    <cfRule type="cellIs" dxfId="64" priority="10" operator="greaterThan">
      <formula>0.05</formula>
    </cfRule>
  </conditionalFormatting>
  <conditionalFormatting sqref="D92:D93 D86:D90 D39:D44 D47">
    <cfRule type="cellIs" dxfId="63" priority="7" operator="lessThan">
      <formula>-0.05</formula>
    </cfRule>
    <cfRule type="cellIs" dxfId="62" priority="8" operator="greaterThan">
      <formula>0.05</formula>
    </cfRule>
  </conditionalFormatting>
  <conditionalFormatting sqref="D49:D85">
    <cfRule type="cellIs" dxfId="61" priority="5" operator="lessThan">
      <formula>-0.05</formula>
    </cfRule>
    <cfRule type="cellIs" dxfId="60" priority="6" operator="greaterThan">
      <formula>0.05</formula>
    </cfRule>
  </conditionalFormatting>
  <conditionalFormatting sqref="D38">
    <cfRule type="cellIs" dxfId="59" priority="13" operator="lessThan">
      <formula>-0.05</formula>
    </cfRule>
    <cfRule type="cellIs" dxfId="58" priority="14" operator="greaterThan">
      <formula>0.05</formula>
    </cfRule>
  </conditionalFormatting>
  <conditionalFormatting sqref="D91">
    <cfRule type="cellIs" dxfId="57" priority="11" operator="lessThan">
      <formula>-0.05</formula>
    </cfRule>
    <cfRule type="cellIs" dxfId="56" priority="12" operator="greaterThan">
      <formula>0.05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9056383-ed55-4bc1-a37c-2d9b955ea9e1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7D5D4B50A3A84BB2BF776021EF5E32" ma:contentTypeVersion="15" ma:contentTypeDescription="Create a new document." ma:contentTypeScope="" ma:versionID="4ecd16ad7c1de13ce2b54b4c7d0b62c2">
  <xsd:schema xmlns:xsd="http://www.w3.org/2001/XMLSchema" xmlns:xs="http://www.w3.org/2001/XMLSchema" xmlns:p="http://schemas.microsoft.com/office/2006/metadata/properties" xmlns:ns3="69056383-ed55-4bc1-a37c-2d9b955ea9e1" xmlns:ns4="059a0636-7adb-4227-bcd8-30bf10d4054f" targetNamespace="http://schemas.microsoft.com/office/2006/metadata/properties" ma:root="true" ma:fieldsID="694ad369f0e59ebcc5779b17b021ee36" ns3:_="" ns4:_="">
    <xsd:import namespace="69056383-ed55-4bc1-a37c-2d9b955ea9e1"/>
    <xsd:import namespace="059a0636-7adb-4227-bcd8-30bf10d405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056383-ed55-4bc1-a37c-2d9b955ea9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59a0636-7adb-4227-bcd8-30bf10d4054f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662D15A-08B3-41B7-9EA5-2CB1AD52BD7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A387A0-485D-4EE5-BD00-68D9B054CD40}">
  <ds:schemaRefs>
    <ds:schemaRef ds:uri="http://schemas.microsoft.com/office/2006/metadata/properties"/>
    <ds:schemaRef ds:uri="http://schemas.microsoft.com/office/infopath/2007/PartnerControls"/>
    <ds:schemaRef ds:uri="69056383-ed55-4bc1-a37c-2d9b955ea9e1"/>
  </ds:schemaRefs>
</ds:datastoreItem>
</file>

<file path=customXml/itemProps3.xml><?xml version="1.0" encoding="utf-8"?>
<ds:datastoreItem xmlns:ds="http://schemas.openxmlformats.org/officeDocument/2006/customXml" ds:itemID="{92BAC753-283D-48DD-A6FE-86FBD322F1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056383-ed55-4bc1-a37c-2d9b955ea9e1"/>
    <ds:schemaRef ds:uri="059a0636-7adb-4227-bcd8-30bf10d405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4</vt:i4>
      </vt:variant>
    </vt:vector>
  </HeadingPairs>
  <TitlesOfParts>
    <vt:vector size="18" baseType="lpstr">
      <vt:lpstr>TBC03-1-2</vt:lpstr>
      <vt:lpstr>FTD-14-M6</vt:lpstr>
      <vt:lpstr>BF224-11K</vt:lpstr>
      <vt:lpstr>BF82-11K</vt:lpstr>
      <vt:lpstr>T21S100</vt:lpstr>
      <vt:lpstr>TEV12-4</vt:lpstr>
      <vt:lpstr>BF377-11K</vt:lpstr>
      <vt:lpstr>T17M200-2</vt:lpstr>
      <vt:lpstr>FYF-893</vt:lpstr>
      <vt:lpstr>BF167-11KM</vt:lpstr>
      <vt:lpstr>BF52-11KM</vt:lpstr>
      <vt:lpstr>T18M100</vt:lpstr>
      <vt:lpstr>BN29-31J</vt:lpstr>
      <vt:lpstr>Sheet1</vt:lpstr>
      <vt:lpstr>'BF224-11K'!Print_Area</vt:lpstr>
      <vt:lpstr>'BF82-11K'!Print_Area</vt:lpstr>
      <vt:lpstr>'FTD-14-M6'!Print_Area</vt:lpstr>
      <vt:lpstr>'TBC03-1-2'!Print_Area</vt:lpstr>
    </vt:vector>
  </TitlesOfParts>
  <Company>FTD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FTD</dc:creator>
  <cp:lastModifiedBy>Charles Ancel</cp:lastModifiedBy>
  <cp:lastPrinted>2023-02-27T13:55:03Z</cp:lastPrinted>
  <dcterms:created xsi:type="dcterms:W3CDTF">2009-05-18T14:36:03Z</dcterms:created>
  <dcterms:modified xsi:type="dcterms:W3CDTF">2023-06-08T20:47:09Z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0x0101001E7D5D4B50A3A84BB2BF776021EF5E32</vt:lpwstr>
  </property>
</Properties>
</file>