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ncel/Documents/Personal/FTD/FTDFYF/"/>
    </mc:Choice>
  </mc:AlternateContent>
  <xr:revisionPtr revIDLastSave="0" documentId="13_ncr:1_{6B0D74BC-BCA0-AC44-9E3D-09828F778A67}" xr6:coauthVersionLast="47" xr6:coauthVersionMax="47" xr10:uidLastSave="{00000000-0000-0000-0000-000000000000}"/>
  <bookViews>
    <workbookView xWindow="0" yWindow="860" windowWidth="34140" windowHeight="17300" activeTab="6" xr2:uid="{5C64D2B7-67D9-7846-8D9D-1493312D4547}"/>
  </bookViews>
  <sheets>
    <sheet name="Floral Costs" sheetId="1" r:id="rId1"/>
    <sheet name="Hardgood Costs" sheetId="2" r:id="rId2"/>
    <sheet name="TBC03-1-2" sheetId="3" r:id="rId3"/>
    <sheet name="FTD-14-M6" sheetId="17" r:id="rId4"/>
    <sheet name="BF224-11K" sheetId="18" r:id="rId5"/>
    <sheet name="BF82-11K" sheetId="19" r:id="rId6"/>
    <sheet name="T21S100" sheetId="20" r:id="rId7"/>
    <sheet name="TEV12-4" sheetId="21" r:id="rId8"/>
    <sheet name="BF377-11K" sheetId="22" r:id="rId9"/>
    <sheet name="T17M200-2" sheetId="23" r:id="rId10"/>
    <sheet name="FYF-893" sheetId="24" r:id="rId11"/>
    <sheet name="BF167-11KM" sheetId="25" r:id="rId12"/>
    <sheet name="BF52-11KM" sheetId="26" r:id="rId13"/>
    <sheet name="T18M100" sheetId="27" r:id="rId14"/>
    <sheet name="BN29-31J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__COL1">'[1]KPI 6'!$B:$B,'[1]KPI 6'!$D:$D,'[1]KPI 6'!$F:$F,'[1]KPI 6'!$H:$H,'[1]KPI 6'!$L:$L,'[1]KPI 6'!$N:$N,'[1]KPI 6'!$P:$P,'[1]KPI 6'!$R:$R,'[1]KPI 6'!$V:$V,'[1]KPI 6'!$X:$X,'[1]KPI 6'!$Z:$Z,'[1]KPI 6'!$AB:$AB</definedName>
    <definedName name="__IntlFixup" hidden="1">TRUE</definedName>
    <definedName name="_COL1">'[1]KPI 6'!$B$1:$B$65536,'[1]KPI 6'!$D$1:$D$65536,'[1]KPI 6'!$F$1:$F$65536,'[1]KPI 6'!$H$1:$H$65536,'[1]KPI 6'!$L$1:$L$65536,'[1]KPI 6'!$N$1:$N$65536,'[1]KPI 6'!$P$1:$P$65536,'[1]KPI 6'!$R$1:$R$65536,'[1]KPI 6'!$V$1:$V$65536,'[1]KPI 6'!$X$1:$X$65536,'[1]KPI 6'!$Z$1:$Z$65536,'[1]KPI 6'!$AB$1:$AB$65536</definedName>
    <definedName name="_Order1" hidden="1">255</definedName>
    <definedName name="_Order2" hidden="1">255</definedName>
    <definedName name="balancesheet">#REF!</definedName>
    <definedName name="BALSHT">#REF!</definedName>
    <definedName name="CAPEX">#REF!</definedName>
    <definedName name="CAPEX2">#REF!</definedName>
    <definedName name="CARD">#REF!</definedName>
    <definedName name="Cases">[2]Cover!$G$25:$G$27</definedName>
    <definedName name="Channels">'[3]Reference Data'!$A$2:$A$28</definedName>
    <definedName name="CIQWBGuid" hidden="1">"7b6b9547-9a5c-45b4-aac4-8b111d839060"</definedName>
    <definedName name="COL">'[1]KPI 6'!$AB$1:$AB$65536,'[1]KPI 6'!$Z$1:$Z$65536,'[1]KPI 6'!$X$1:$X$65536,'[1]KPI 6'!$V$1:$V$65536,'[1]KPI 6'!$R$1:$R$65536,'[1]KPI 6'!$P$1:$P$65536,'[1]KPI 6'!$N$1:$N$65536,'[1]KPI 6'!$L$1:$L$65536,'[1]KPI 6'!$H$1:$H$65536,'[1]KPI 6'!$F$1:$F$65536,'[1]KPI 6'!$D$1:$D$65536,'[1]KPI 6'!$B$1:$B$65536</definedName>
    <definedName name="data">#REF!</definedName>
    <definedName name="data2">'[4]Loan Data'!$F$16</definedName>
    <definedName name="data3">'[4]Loan Data'!$I$16</definedName>
    <definedName name="data4">'[4]Loan Data'!$F$17</definedName>
    <definedName name="data5">'[4]Loan Data'!$I$17</definedName>
    <definedName name="data6">'[4]Loan Data'!$I$18</definedName>
    <definedName name="_xlnm.Database">#REF!</definedName>
    <definedName name="Dilutive__Summary_">#REF!</definedName>
    <definedName name="display_area_3">#REF!</definedName>
    <definedName name="DTS">#REF!</definedName>
    <definedName name="Entered_Pmt">'[4]Loan Data'!$I$21</definedName>
    <definedName name="FTDA">#REF!</definedName>
    <definedName name="FTDC">#REF!</definedName>
    <definedName name="GAP">'[1]KPI 6'!$A$28:$IV$28,'[1]KPI 6'!$A$32:$IV$32,'[1]KPI 6'!$A$34:$IV$34,'[1]KPI 6'!$A$36:$IV$36,'[1]KPI 6'!$A$38:$IV$38,'[1]KPI 6'!$A$40:$IV$40,'[1]KPI 6'!$A$42:$IV$42,'[1]KPI 6'!$A$44:$IV$44,'[1]KPI 6'!$A$25:$IV$25,'[1]KPI 6'!$A$10:$IV$10,'[1]KPI 6'!$A$13:$IV$13,'[1]KPI 6'!$A$16:$IV$16,'[1]KPI 6'!$A$19:$IV$19,'[1]KPI 6'!$A$22:$IV$22,'[1]KPI 6'!$A$24:$IV$24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43019.7839930556</definedName>
    <definedName name="IQ_NAMES_REVISION_DATE__1" hidden="1">42912.6029976852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lxsymbollookupAccounts.a50000.">#REF!</definedName>
    <definedName name="klxsymbollookupAccounts.a61000.">#REF!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2">#REF!</definedName>
    <definedName name="LinkedArea3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oanTable">#REF!</definedName>
    <definedName name="NOMO">'[4]Loan Data'!$F$20</definedName>
    <definedName name="NUMCHECK">AND(ISNUMBER('[4]Loan Data'!$F$16),ISNUMBER('[4]Loan Data'!$I$16),ISNUMBER('[4]Loan Data'!$I$17),ISNUMBER('[4]Loan Data'!$I$18))</definedName>
    <definedName name="OPTexponents">"0 3 6"</definedName>
    <definedName name="OPTvec">"0 0 1 6 0 0 0 1 1 0 0 8 8 1 9 30 1 1 0 0 1 0 0 0 0 0 0 0 0 0 0 0 100 300 0 0 0 0 14 0 0 0 0"</definedName>
    <definedName name="PERYR">'[4]Loan Data'!$I$18</definedName>
    <definedName name="XLOPTvec">"12 14 1 125 1 0 1 1 1 1 1 1 0 0 1 0 0 0 0 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" i="28" l="1"/>
  <c r="T12" i="28"/>
  <c r="R12" i="28"/>
  <c r="V12" i="27"/>
  <c r="T12" i="27"/>
  <c r="R12" i="27"/>
  <c r="V12" i="26"/>
  <c r="T12" i="26"/>
  <c r="R12" i="26"/>
  <c r="V12" i="25"/>
  <c r="T12" i="25"/>
  <c r="R12" i="25"/>
  <c r="V12" i="24"/>
  <c r="T12" i="24"/>
  <c r="R12" i="24"/>
  <c r="V12" i="23"/>
  <c r="T12" i="23"/>
  <c r="R12" i="23"/>
  <c r="V12" i="22"/>
  <c r="T12" i="22"/>
  <c r="R12" i="22"/>
  <c r="V12" i="21"/>
  <c r="T12" i="21"/>
  <c r="R12" i="21"/>
  <c r="I40" i="21"/>
  <c r="G40" i="21"/>
  <c r="E40" i="21"/>
  <c r="V12" i="20"/>
  <c r="T12" i="20"/>
  <c r="R12" i="20"/>
  <c r="V12" i="19" l="1"/>
  <c r="T12" i="19"/>
  <c r="R12" i="19"/>
  <c r="V12" i="18"/>
  <c r="T12" i="18"/>
  <c r="R12" i="18"/>
  <c r="R12" i="17"/>
  <c r="T12" i="17"/>
  <c r="V12" i="17"/>
  <c r="T12" i="3"/>
  <c r="I40" i="18"/>
  <c r="G40" i="18"/>
  <c r="E40" i="18"/>
  <c r="V12" i="3"/>
  <c r="R12" i="3"/>
  <c r="J44" i="28"/>
  <c r="H44" i="28"/>
  <c r="F44" i="28"/>
  <c r="D44" i="28"/>
  <c r="J43" i="28"/>
  <c r="H43" i="28"/>
  <c r="F43" i="28"/>
  <c r="D43" i="28"/>
  <c r="J42" i="28"/>
  <c r="H42" i="28"/>
  <c r="F42" i="28"/>
  <c r="D42" i="28"/>
  <c r="J41" i="28"/>
  <c r="H41" i="28"/>
  <c r="F41" i="28"/>
  <c r="D41" i="28"/>
  <c r="J40" i="28"/>
  <c r="H40" i="28"/>
  <c r="F40" i="28"/>
  <c r="D40" i="28"/>
  <c r="J39" i="28"/>
  <c r="J45" i="28" s="1"/>
  <c r="J17" i="28" s="1"/>
  <c r="H39" i="28"/>
  <c r="H45" i="28" s="1"/>
  <c r="H17" i="28" s="1"/>
  <c r="F39" i="28"/>
  <c r="F45" i="28" s="1"/>
  <c r="F17" i="28" s="1"/>
  <c r="D39" i="28"/>
  <c r="J35" i="28"/>
  <c r="H35" i="28"/>
  <c r="F35" i="28"/>
  <c r="D35" i="28"/>
  <c r="J34" i="28"/>
  <c r="H34" i="28"/>
  <c r="F34" i="28"/>
  <c r="D34" i="28"/>
  <c r="J33" i="28"/>
  <c r="H33" i="28"/>
  <c r="F33" i="28"/>
  <c r="D33" i="28"/>
  <c r="J32" i="28"/>
  <c r="H32" i="28"/>
  <c r="F32" i="28"/>
  <c r="D32" i="28"/>
  <c r="J31" i="28"/>
  <c r="H31" i="28"/>
  <c r="F31" i="28"/>
  <c r="D31" i="28"/>
  <c r="J30" i="28"/>
  <c r="H30" i="28"/>
  <c r="F30" i="28"/>
  <c r="D30" i="28"/>
  <c r="J29" i="28"/>
  <c r="H29" i="28"/>
  <c r="F29" i="28"/>
  <c r="D29" i="28"/>
  <c r="J28" i="28"/>
  <c r="H28" i="28"/>
  <c r="F28" i="28"/>
  <c r="D28" i="28"/>
  <c r="J27" i="28"/>
  <c r="H27" i="28"/>
  <c r="F27" i="28"/>
  <c r="D27" i="28"/>
  <c r="J26" i="28"/>
  <c r="H26" i="28"/>
  <c r="F26" i="28"/>
  <c r="D26" i="28"/>
  <c r="J25" i="28"/>
  <c r="H25" i="28"/>
  <c r="F25" i="28"/>
  <c r="D25" i="28"/>
  <c r="J24" i="28"/>
  <c r="J36" i="28" s="1"/>
  <c r="J18" i="28" s="1"/>
  <c r="H24" i="28"/>
  <c r="F24" i="28"/>
  <c r="F36" i="28" s="1"/>
  <c r="F18" i="28" s="1"/>
  <c r="D24" i="28"/>
  <c r="J12" i="28"/>
  <c r="H12" i="28"/>
  <c r="F12" i="28"/>
  <c r="J11" i="28"/>
  <c r="H11" i="28"/>
  <c r="F11" i="28"/>
  <c r="D11" i="28"/>
  <c r="J10" i="28"/>
  <c r="H10" i="28"/>
  <c r="F10" i="28"/>
  <c r="D10" i="28"/>
  <c r="J9" i="28"/>
  <c r="J15" i="28" s="1"/>
  <c r="H9" i="28"/>
  <c r="H15" i="28" s="1"/>
  <c r="F9" i="28"/>
  <c r="F15" i="28" s="1"/>
  <c r="D9" i="28"/>
  <c r="D15" i="28" s="1"/>
  <c r="J5" i="28"/>
  <c r="H5" i="28"/>
  <c r="F5" i="28"/>
  <c r="D5" i="28"/>
  <c r="J44" i="27"/>
  <c r="H44" i="27"/>
  <c r="F44" i="27"/>
  <c r="D44" i="27"/>
  <c r="J43" i="27"/>
  <c r="H43" i="27"/>
  <c r="F43" i="27"/>
  <c r="D43" i="27"/>
  <c r="J42" i="27"/>
  <c r="H42" i="27"/>
  <c r="F42" i="27"/>
  <c r="D42" i="27"/>
  <c r="J41" i="27"/>
  <c r="H41" i="27"/>
  <c r="F41" i="27"/>
  <c r="D41" i="27"/>
  <c r="J40" i="27"/>
  <c r="H40" i="27"/>
  <c r="F40" i="27"/>
  <c r="D40" i="27"/>
  <c r="J39" i="27"/>
  <c r="H39" i="27"/>
  <c r="F39" i="27"/>
  <c r="D39" i="27"/>
  <c r="J35" i="27"/>
  <c r="H35" i="27"/>
  <c r="F35" i="27"/>
  <c r="D35" i="27"/>
  <c r="J34" i="27"/>
  <c r="H34" i="27"/>
  <c r="F34" i="27"/>
  <c r="D34" i="27"/>
  <c r="J33" i="27"/>
  <c r="H33" i="27"/>
  <c r="F33" i="27"/>
  <c r="D33" i="27"/>
  <c r="J32" i="27"/>
  <c r="H32" i="27"/>
  <c r="F32" i="27"/>
  <c r="D32" i="27"/>
  <c r="J31" i="27"/>
  <c r="H31" i="27"/>
  <c r="F31" i="27"/>
  <c r="D31" i="27"/>
  <c r="J30" i="27"/>
  <c r="H30" i="27"/>
  <c r="F30" i="27"/>
  <c r="D30" i="27"/>
  <c r="J29" i="27"/>
  <c r="H29" i="27"/>
  <c r="F29" i="27"/>
  <c r="D29" i="27"/>
  <c r="J28" i="27"/>
  <c r="H28" i="27"/>
  <c r="F28" i="27"/>
  <c r="D28" i="27"/>
  <c r="J27" i="27"/>
  <c r="H27" i="27"/>
  <c r="F27" i="27"/>
  <c r="D27" i="27"/>
  <c r="J26" i="27"/>
  <c r="H26" i="27"/>
  <c r="F26" i="27"/>
  <c r="D26" i="27"/>
  <c r="J25" i="27"/>
  <c r="H25" i="27"/>
  <c r="F25" i="27"/>
  <c r="D25" i="27"/>
  <c r="J24" i="27"/>
  <c r="H24" i="27"/>
  <c r="F24" i="27"/>
  <c r="D24" i="27"/>
  <c r="J15" i="27"/>
  <c r="J12" i="27"/>
  <c r="H12" i="27"/>
  <c r="F12" i="27"/>
  <c r="J11" i="27"/>
  <c r="H11" i="27"/>
  <c r="F11" i="27"/>
  <c r="D11" i="27"/>
  <c r="J10" i="27"/>
  <c r="H10" i="27"/>
  <c r="F10" i="27"/>
  <c r="D10" i="27"/>
  <c r="J9" i="27"/>
  <c r="H9" i="27"/>
  <c r="H15" i="27" s="1"/>
  <c r="F9" i="27"/>
  <c r="F15" i="27" s="1"/>
  <c r="D9" i="27"/>
  <c r="D15" i="27" s="1"/>
  <c r="J5" i="27"/>
  <c r="H5" i="27"/>
  <c r="F5" i="27"/>
  <c r="D5" i="27"/>
  <c r="J44" i="26"/>
  <c r="H44" i="26"/>
  <c r="F44" i="26"/>
  <c r="D44" i="26"/>
  <c r="J43" i="26"/>
  <c r="H43" i="26"/>
  <c r="F43" i="26"/>
  <c r="D43" i="26"/>
  <c r="J42" i="26"/>
  <c r="H42" i="26"/>
  <c r="F42" i="26"/>
  <c r="D42" i="26"/>
  <c r="J41" i="26"/>
  <c r="H41" i="26"/>
  <c r="F41" i="26"/>
  <c r="D41" i="26"/>
  <c r="J40" i="26"/>
  <c r="H40" i="26"/>
  <c r="F40" i="26"/>
  <c r="D40" i="26"/>
  <c r="J39" i="26"/>
  <c r="J45" i="26" s="1"/>
  <c r="J17" i="26" s="1"/>
  <c r="H39" i="26"/>
  <c r="H45" i="26" s="1"/>
  <c r="H17" i="26" s="1"/>
  <c r="F39" i="26"/>
  <c r="F45" i="26" s="1"/>
  <c r="F17" i="26" s="1"/>
  <c r="D39" i="26"/>
  <c r="D45" i="26" s="1"/>
  <c r="D17" i="26" s="1"/>
  <c r="J35" i="26"/>
  <c r="H35" i="26"/>
  <c r="F35" i="26"/>
  <c r="D35" i="26"/>
  <c r="J34" i="26"/>
  <c r="H34" i="26"/>
  <c r="F34" i="26"/>
  <c r="D34" i="26"/>
  <c r="J33" i="26"/>
  <c r="H33" i="26"/>
  <c r="F33" i="26"/>
  <c r="D33" i="26"/>
  <c r="J32" i="26"/>
  <c r="H32" i="26"/>
  <c r="F32" i="26"/>
  <c r="D32" i="26"/>
  <c r="J31" i="26"/>
  <c r="H31" i="26"/>
  <c r="F31" i="26"/>
  <c r="D31" i="26"/>
  <c r="J30" i="26"/>
  <c r="H30" i="26"/>
  <c r="F30" i="26"/>
  <c r="D30" i="26"/>
  <c r="J29" i="26"/>
  <c r="H29" i="26"/>
  <c r="F29" i="26"/>
  <c r="D29" i="26"/>
  <c r="J28" i="26"/>
  <c r="H28" i="26"/>
  <c r="F28" i="26"/>
  <c r="D28" i="26"/>
  <c r="J27" i="26"/>
  <c r="H27" i="26"/>
  <c r="F27" i="26"/>
  <c r="D27" i="26"/>
  <c r="J26" i="26"/>
  <c r="H26" i="26"/>
  <c r="F26" i="26"/>
  <c r="D26" i="26"/>
  <c r="J25" i="26"/>
  <c r="H25" i="26"/>
  <c r="F25" i="26"/>
  <c r="D25" i="26"/>
  <c r="J24" i="26"/>
  <c r="H24" i="26"/>
  <c r="F24" i="26"/>
  <c r="D24" i="26"/>
  <c r="J12" i="26"/>
  <c r="H12" i="26"/>
  <c r="F12" i="26"/>
  <c r="J11" i="26"/>
  <c r="H11" i="26"/>
  <c r="F11" i="26"/>
  <c r="D11" i="26"/>
  <c r="J10" i="26"/>
  <c r="H10" i="26"/>
  <c r="F10" i="26"/>
  <c r="D10" i="26"/>
  <c r="J9" i="26"/>
  <c r="H9" i="26"/>
  <c r="H15" i="26" s="1"/>
  <c r="F9" i="26"/>
  <c r="F15" i="26" s="1"/>
  <c r="D9" i="26"/>
  <c r="D15" i="26" s="1"/>
  <c r="J5" i="26"/>
  <c r="H5" i="26"/>
  <c r="F5" i="26"/>
  <c r="D5" i="26"/>
  <c r="J44" i="25"/>
  <c r="H44" i="25"/>
  <c r="F44" i="25"/>
  <c r="D44" i="25"/>
  <c r="J43" i="25"/>
  <c r="H43" i="25"/>
  <c r="F43" i="25"/>
  <c r="D43" i="25"/>
  <c r="J42" i="25"/>
  <c r="H42" i="25"/>
  <c r="F42" i="25"/>
  <c r="D42" i="25"/>
  <c r="J41" i="25"/>
  <c r="H41" i="25"/>
  <c r="F41" i="25"/>
  <c r="D41" i="25"/>
  <c r="J40" i="25"/>
  <c r="H40" i="25"/>
  <c r="F40" i="25"/>
  <c r="D40" i="25"/>
  <c r="J39" i="25"/>
  <c r="H39" i="25"/>
  <c r="F39" i="25"/>
  <c r="D39" i="25"/>
  <c r="J35" i="25"/>
  <c r="H35" i="25"/>
  <c r="F35" i="25"/>
  <c r="D35" i="25"/>
  <c r="J34" i="25"/>
  <c r="H34" i="25"/>
  <c r="F34" i="25"/>
  <c r="D34" i="25"/>
  <c r="J33" i="25"/>
  <c r="H33" i="25"/>
  <c r="F33" i="25"/>
  <c r="D33" i="25"/>
  <c r="J32" i="25"/>
  <c r="H32" i="25"/>
  <c r="F32" i="25"/>
  <c r="D32" i="25"/>
  <c r="J31" i="25"/>
  <c r="H31" i="25"/>
  <c r="F31" i="25"/>
  <c r="D31" i="25"/>
  <c r="J30" i="25"/>
  <c r="H30" i="25"/>
  <c r="F30" i="25"/>
  <c r="D30" i="25"/>
  <c r="J29" i="25"/>
  <c r="H29" i="25"/>
  <c r="F29" i="25"/>
  <c r="D29" i="25"/>
  <c r="J28" i="25"/>
  <c r="H28" i="25"/>
  <c r="F28" i="25"/>
  <c r="D28" i="25"/>
  <c r="J27" i="25"/>
  <c r="H27" i="25"/>
  <c r="F27" i="25"/>
  <c r="D27" i="25"/>
  <c r="J26" i="25"/>
  <c r="H26" i="25"/>
  <c r="F26" i="25"/>
  <c r="D26" i="25"/>
  <c r="J25" i="25"/>
  <c r="H25" i="25"/>
  <c r="F25" i="25"/>
  <c r="D25" i="25"/>
  <c r="J24" i="25"/>
  <c r="H24" i="25"/>
  <c r="F24" i="25"/>
  <c r="D24" i="25"/>
  <c r="H12" i="25"/>
  <c r="F12" i="25"/>
  <c r="H11" i="25"/>
  <c r="F11" i="25"/>
  <c r="D11" i="25"/>
  <c r="H10" i="25"/>
  <c r="F10" i="25"/>
  <c r="D10" i="25"/>
  <c r="H9" i="25"/>
  <c r="F9" i="25"/>
  <c r="F15" i="25" s="1"/>
  <c r="D9" i="25"/>
  <c r="D15" i="25" s="1"/>
  <c r="H5" i="25"/>
  <c r="F5" i="25"/>
  <c r="D5" i="25"/>
  <c r="J44" i="24"/>
  <c r="H44" i="24"/>
  <c r="F44" i="24"/>
  <c r="D44" i="24"/>
  <c r="J43" i="24"/>
  <c r="H43" i="24"/>
  <c r="F43" i="24"/>
  <c r="D43" i="24"/>
  <c r="J42" i="24"/>
  <c r="H42" i="24"/>
  <c r="F42" i="24"/>
  <c r="D42" i="24"/>
  <c r="J41" i="24"/>
  <c r="H41" i="24"/>
  <c r="F41" i="24"/>
  <c r="D41" i="24"/>
  <c r="J40" i="24"/>
  <c r="H40" i="24"/>
  <c r="F40" i="24"/>
  <c r="D40" i="24"/>
  <c r="J39" i="24"/>
  <c r="H39" i="24"/>
  <c r="H45" i="24" s="1"/>
  <c r="H17" i="24" s="1"/>
  <c r="F39" i="24"/>
  <c r="D39" i="24"/>
  <c r="J35" i="24"/>
  <c r="H35" i="24"/>
  <c r="F35" i="24"/>
  <c r="D35" i="24"/>
  <c r="J34" i="24"/>
  <c r="H34" i="24"/>
  <c r="F34" i="24"/>
  <c r="D34" i="24"/>
  <c r="J33" i="24"/>
  <c r="H33" i="24"/>
  <c r="F33" i="24"/>
  <c r="D33" i="24"/>
  <c r="J32" i="24"/>
  <c r="H32" i="24"/>
  <c r="F32" i="24"/>
  <c r="D32" i="24"/>
  <c r="J31" i="24"/>
  <c r="H31" i="24"/>
  <c r="F31" i="24"/>
  <c r="D31" i="24"/>
  <c r="J30" i="24"/>
  <c r="H30" i="24"/>
  <c r="F30" i="24"/>
  <c r="D30" i="24"/>
  <c r="J29" i="24"/>
  <c r="H29" i="24"/>
  <c r="F29" i="24"/>
  <c r="D29" i="24"/>
  <c r="J28" i="24"/>
  <c r="H28" i="24"/>
  <c r="F28" i="24"/>
  <c r="D28" i="24"/>
  <c r="J27" i="24"/>
  <c r="H27" i="24"/>
  <c r="F27" i="24"/>
  <c r="D27" i="24"/>
  <c r="J26" i="24"/>
  <c r="H26" i="24"/>
  <c r="F26" i="24"/>
  <c r="D26" i="24"/>
  <c r="J25" i="24"/>
  <c r="H25" i="24"/>
  <c r="F25" i="24"/>
  <c r="D25" i="24"/>
  <c r="J24" i="24"/>
  <c r="H24" i="24"/>
  <c r="F24" i="24"/>
  <c r="D24" i="24"/>
  <c r="J12" i="24"/>
  <c r="H12" i="24"/>
  <c r="F12" i="24"/>
  <c r="J11" i="24"/>
  <c r="H11" i="24"/>
  <c r="F11" i="24"/>
  <c r="D11" i="24"/>
  <c r="J10" i="24"/>
  <c r="H10" i="24"/>
  <c r="F10" i="24"/>
  <c r="D10" i="24"/>
  <c r="J9" i="24"/>
  <c r="J15" i="24" s="1"/>
  <c r="H9" i="24"/>
  <c r="H15" i="24" s="1"/>
  <c r="F9" i="24"/>
  <c r="F15" i="24" s="1"/>
  <c r="D9" i="24"/>
  <c r="D15" i="24" s="1"/>
  <c r="J5" i="24"/>
  <c r="H5" i="24"/>
  <c r="F5" i="24"/>
  <c r="D5" i="24"/>
  <c r="J44" i="23"/>
  <c r="H44" i="23"/>
  <c r="F44" i="23"/>
  <c r="D44" i="23"/>
  <c r="J43" i="23"/>
  <c r="H43" i="23"/>
  <c r="F43" i="23"/>
  <c r="D43" i="23"/>
  <c r="J42" i="23"/>
  <c r="H42" i="23"/>
  <c r="F42" i="23"/>
  <c r="D42" i="23"/>
  <c r="J41" i="23"/>
  <c r="H41" i="23"/>
  <c r="F41" i="23"/>
  <c r="D41" i="23"/>
  <c r="J40" i="23"/>
  <c r="H40" i="23"/>
  <c r="F40" i="23"/>
  <c r="D40" i="23"/>
  <c r="J39" i="23"/>
  <c r="H39" i="23"/>
  <c r="F39" i="23"/>
  <c r="D39" i="23"/>
  <c r="J35" i="23"/>
  <c r="H35" i="23"/>
  <c r="F35" i="23"/>
  <c r="D35" i="23"/>
  <c r="J34" i="23"/>
  <c r="H34" i="23"/>
  <c r="F34" i="23"/>
  <c r="D34" i="23"/>
  <c r="J33" i="23"/>
  <c r="H33" i="23"/>
  <c r="F33" i="23"/>
  <c r="D33" i="23"/>
  <c r="J32" i="23"/>
  <c r="H32" i="23"/>
  <c r="F32" i="23"/>
  <c r="D32" i="23"/>
  <c r="J31" i="23"/>
  <c r="H31" i="23"/>
  <c r="F31" i="23"/>
  <c r="D31" i="23"/>
  <c r="J30" i="23"/>
  <c r="H30" i="23"/>
  <c r="F30" i="23"/>
  <c r="D30" i="23"/>
  <c r="J29" i="23"/>
  <c r="H29" i="23"/>
  <c r="F29" i="23"/>
  <c r="D29" i="23"/>
  <c r="J28" i="23"/>
  <c r="H28" i="23"/>
  <c r="F28" i="23"/>
  <c r="D28" i="23"/>
  <c r="J27" i="23"/>
  <c r="H27" i="23"/>
  <c r="F27" i="23"/>
  <c r="D27" i="23"/>
  <c r="J26" i="23"/>
  <c r="H26" i="23"/>
  <c r="F26" i="23"/>
  <c r="D26" i="23"/>
  <c r="J25" i="23"/>
  <c r="H25" i="23"/>
  <c r="F25" i="23"/>
  <c r="D25" i="23"/>
  <c r="J24" i="23"/>
  <c r="H24" i="23"/>
  <c r="F24" i="23"/>
  <c r="D24" i="23"/>
  <c r="J12" i="23"/>
  <c r="H12" i="23"/>
  <c r="F12" i="23"/>
  <c r="J11" i="23"/>
  <c r="H11" i="23"/>
  <c r="F11" i="23"/>
  <c r="D11" i="23"/>
  <c r="J10" i="23"/>
  <c r="H10" i="23"/>
  <c r="F10" i="23"/>
  <c r="D10" i="23"/>
  <c r="J9" i="23"/>
  <c r="H9" i="23"/>
  <c r="H15" i="23" s="1"/>
  <c r="F9" i="23"/>
  <c r="F15" i="23" s="1"/>
  <c r="D9" i="23"/>
  <c r="D15" i="23" s="1"/>
  <c r="J5" i="23"/>
  <c r="H5" i="23"/>
  <c r="F5" i="23"/>
  <c r="D5" i="23"/>
  <c r="J44" i="22"/>
  <c r="H44" i="22"/>
  <c r="F44" i="22"/>
  <c r="D44" i="22"/>
  <c r="J43" i="22"/>
  <c r="H43" i="22"/>
  <c r="F43" i="22"/>
  <c r="D43" i="22"/>
  <c r="J42" i="22"/>
  <c r="H42" i="22"/>
  <c r="F42" i="22"/>
  <c r="D42" i="22"/>
  <c r="J41" i="22"/>
  <c r="H41" i="22"/>
  <c r="F41" i="22"/>
  <c r="D41" i="22"/>
  <c r="J40" i="22"/>
  <c r="H40" i="22"/>
  <c r="F40" i="22"/>
  <c r="D40" i="22"/>
  <c r="J39" i="22"/>
  <c r="J45" i="22" s="1"/>
  <c r="J17" i="22" s="1"/>
  <c r="H39" i="22"/>
  <c r="H45" i="22" s="1"/>
  <c r="H17" i="22" s="1"/>
  <c r="F39" i="22"/>
  <c r="F45" i="22" s="1"/>
  <c r="F17" i="22" s="1"/>
  <c r="D39" i="22"/>
  <c r="J35" i="22"/>
  <c r="H35" i="22"/>
  <c r="F35" i="22"/>
  <c r="D35" i="22"/>
  <c r="J34" i="22"/>
  <c r="H34" i="22"/>
  <c r="F34" i="22"/>
  <c r="D34" i="22"/>
  <c r="J33" i="22"/>
  <c r="H33" i="22"/>
  <c r="F33" i="22"/>
  <c r="D33" i="22"/>
  <c r="J32" i="22"/>
  <c r="H32" i="22"/>
  <c r="F32" i="22"/>
  <c r="D32" i="22"/>
  <c r="J31" i="22"/>
  <c r="H31" i="22"/>
  <c r="F31" i="22"/>
  <c r="D31" i="22"/>
  <c r="J30" i="22"/>
  <c r="H30" i="22"/>
  <c r="F30" i="22"/>
  <c r="D30" i="22"/>
  <c r="J29" i="22"/>
  <c r="H29" i="22"/>
  <c r="F29" i="22"/>
  <c r="D29" i="22"/>
  <c r="J28" i="22"/>
  <c r="H28" i="22"/>
  <c r="F28" i="22"/>
  <c r="D28" i="22"/>
  <c r="J27" i="22"/>
  <c r="H27" i="22"/>
  <c r="F27" i="22"/>
  <c r="D27" i="22"/>
  <c r="J26" i="22"/>
  <c r="H26" i="22"/>
  <c r="F26" i="22"/>
  <c r="D26" i="22"/>
  <c r="J25" i="22"/>
  <c r="H25" i="22"/>
  <c r="F25" i="22"/>
  <c r="D25" i="22"/>
  <c r="J24" i="22"/>
  <c r="H24" i="22"/>
  <c r="F24" i="22"/>
  <c r="D24" i="22"/>
  <c r="J12" i="22"/>
  <c r="H12" i="22"/>
  <c r="F12" i="22"/>
  <c r="J11" i="22"/>
  <c r="H11" i="22"/>
  <c r="F11" i="22"/>
  <c r="D11" i="22"/>
  <c r="J10" i="22"/>
  <c r="H10" i="22"/>
  <c r="F10" i="22"/>
  <c r="D10" i="22"/>
  <c r="J9" i="22"/>
  <c r="J15" i="22" s="1"/>
  <c r="H9" i="22"/>
  <c r="F9" i="22"/>
  <c r="F15" i="22" s="1"/>
  <c r="D9" i="22"/>
  <c r="D15" i="22" s="1"/>
  <c r="J5" i="22"/>
  <c r="H5" i="22"/>
  <c r="F5" i="22"/>
  <c r="D5" i="22"/>
  <c r="J44" i="21"/>
  <c r="H44" i="21"/>
  <c r="F44" i="21"/>
  <c r="D44" i="21"/>
  <c r="J43" i="21"/>
  <c r="H43" i="21"/>
  <c r="F43" i="21"/>
  <c r="D43" i="21"/>
  <c r="J42" i="21"/>
  <c r="H42" i="21"/>
  <c r="F42" i="21"/>
  <c r="D42" i="21"/>
  <c r="J41" i="21"/>
  <c r="H41" i="21"/>
  <c r="F41" i="21"/>
  <c r="D41" i="21"/>
  <c r="J40" i="21"/>
  <c r="H40" i="21"/>
  <c r="F40" i="21"/>
  <c r="D40" i="21"/>
  <c r="J39" i="21"/>
  <c r="H39" i="21"/>
  <c r="F39" i="21"/>
  <c r="D39" i="21"/>
  <c r="J35" i="21"/>
  <c r="H35" i="21"/>
  <c r="F35" i="21"/>
  <c r="D35" i="21"/>
  <c r="J34" i="21"/>
  <c r="H34" i="21"/>
  <c r="F34" i="21"/>
  <c r="D34" i="21"/>
  <c r="J33" i="21"/>
  <c r="H33" i="21"/>
  <c r="F33" i="21"/>
  <c r="D33" i="21"/>
  <c r="J32" i="21"/>
  <c r="H32" i="21"/>
  <c r="F32" i="21"/>
  <c r="D32" i="21"/>
  <c r="J31" i="21"/>
  <c r="H31" i="21"/>
  <c r="F31" i="21"/>
  <c r="D31" i="21"/>
  <c r="J30" i="21"/>
  <c r="H30" i="21"/>
  <c r="F30" i="21"/>
  <c r="D30" i="21"/>
  <c r="J29" i="21"/>
  <c r="H29" i="21"/>
  <c r="F29" i="21"/>
  <c r="D29" i="21"/>
  <c r="J28" i="21"/>
  <c r="H28" i="21"/>
  <c r="F28" i="21"/>
  <c r="D28" i="21"/>
  <c r="J27" i="21"/>
  <c r="H27" i="21"/>
  <c r="F27" i="21"/>
  <c r="D27" i="21"/>
  <c r="J26" i="21"/>
  <c r="H26" i="21"/>
  <c r="F26" i="21"/>
  <c r="D26" i="21"/>
  <c r="J25" i="21"/>
  <c r="H25" i="21"/>
  <c r="F25" i="21"/>
  <c r="D25" i="21"/>
  <c r="J24" i="21"/>
  <c r="H24" i="21"/>
  <c r="F24" i="21"/>
  <c r="D24" i="21"/>
  <c r="J12" i="21"/>
  <c r="H12" i="21"/>
  <c r="F12" i="21"/>
  <c r="J11" i="21"/>
  <c r="H11" i="21"/>
  <c r="F11" i="21"/>
  <c r="D11" i="21"/>
  <c r="J10" i="21"/>
  <c r="H10" i="21"/>
  <c r="F10" i="21"/>
  <c r="D10" i="21"/>
  <c r="J9" i="21"/>
  <c r="J15" i="21" s="1"/>
  <c r="H9" i="21"/>
  <c r="H15" i="21" s="1"/>
  <c r="F9" i="21"/>
  <c r="D9" i="21"/>
  <c r="D15" i="21" s="1"/>
  <c r="J5" i="21"/>
  <c r="H5" i="21"/>
  <c r="F5" i="21"/>
  <c r="D5" i="21"/>
  <c r="J44" i="20"/>
  <c r="H44" i="20"/>
  <c r="F44" i="20"/>
  <c r="D44" i="20"/>
  <c r="J43" i="20"/>
  <c r="H43" i="20"/>
  <c r="F43" i="20"/>
  <c r="D43" i="20"/>
  <c r="J42" i="20"/>
  <c r="H42" i="20"/>
  <c r="F42" i="20"/>
  <c r="D42" i="20"/>
  <c r="J41" i="20"/>
  <c r="H41" i="20"/>
  <c r="F41" i="20"/>
  <c r="D41" i="20"/>
  <c r="J40" i="20"/>
  <c r="H40" i="20"/>
  <c r="F40" i="20"/>
  <c r="D40" i="20"/>
  <c r="J39" i="20"/>
  <c r="H39" i="20"/>
  <c r="F39" i="20"/>
  <c r="D39" i="20"/>
  <c r="J35" i="20"/>
  <c r="H35" i="20"/>
  <c r="F35" i="20"/>
  <c r="D35" i="20"/>
  <c r="J34" i="20"/>
  <c r="H34" i="20"/>
  <c r="F34" i="20"/>
  <c r="D34" i="20"/>
  <c r="J33" i="20"/>
  <c r="H33" i="20"/>
  <c r="F33" i="20"/>
  <c r="D33" i="20"/>
  <c r="J32" i="20"/>
  <c r="H32" i="20"/>
  <c r="F32" i="20"/>
  <c r="D32" i="20"/>
  <c r="J31" i="20"/>
  <c r="H31" i="20"/>
  <c r="F31" i="20"/>
  <c r="D31" i="20"/>
  <c r="J30" i="20"/>
  <c r="H30" i="20"/>
  <c r="F30" i="20"/>
  <c r="D30" i="20"/>
  <c r="J29" i="20"/>
  <c r="H29" i="20"/>
  <c r="F29" i="20"/>
  <c r="D29" i="20"/>
  <c r="J28" i="20"/>
  <c r="H28" i="20"/>
  <c r="F28" i="20"/>
  <c r="D28" i="20"/>
  <c r="J27" i="20"/>
  <c r="H27" i="20"/>
  <c r="F27" i="20"/>
  <c r="D27" i="20"/>
  <c r="J26" i="20"/>
  <c r="H26" i="20"/>
  <c r="F26" i="20"/>
  <c r="D26" i="20"/>
  <c r="J25" i="20"/>
  <c r="H25" i="20"/>
  <c r="F25" i="20"/>
  <c r="D25" i="20"/>
  <c r="J24" i="20"/>
  <c r="H24" i="20"/>
  <c r="F24" i="20"/>
  <c r="D24" i="20"/>
  <c r="J12" i="20"/>
  <c r="H12" i="20"/>
  <c r="F12" i="20"/>
  <c r="J11" i="20"/>
  <c r="H11" i="20"/>
  <c r="F11" i="20"/>
  <c r="D11" i="20"/>
  <c r="J10" i="20"/>
  <c r="H10" i="20"/>
  <c r="F10" i="20"/>
  <c r="D10" i="20"/>
  <c r="J9" i="20"/>
  <c r="J15" i="20" s="1"/>
  <c r="H9" i="20"/>
  <c r="H15" i="20" s="1"/>
  <c r="F9" i="20"/>
  <c r="F15" i="20" s="1"/>
  <c r="D9" i="20"/>
  <c r="D15" i="20" s="1"/>
  <c r="J5" i="20"/>
  <c r="H5" i="20"/>
  <c r="F5" i="20"/>
  <c r="D5" i="20"/>
  <c r="J44" i="19"/>
  <c r="H44" i="19"/>
  <c r="F44" i="19"/>
  <c r="D44" i="19"/>
  <c r="J43" i="19"/>
  <c r="H43" i="19"/>
  <c r="F43" i="19"/>
  <c r="D43" i="19"/>
  <c r="J42" i="19"/>
  <c r="H42" i="19"/>
  <c r="F42" i="19"/>
  <c r="D42" i="19"/>
  <c r="J41" i="19"/>
  <c r="H41" i="19"/>
  <c r="F41" i="19"/>
  <c r="D41" i="19"/>
  <c r="J40" i="19"/>
  <c r="H40" i="19"/>
  <c r="F40" i="19"/>
  <c r="D40" i="19"/>
  <c r="J39" i="19"/>
  <c r="H39" i="19"/>
  <c r="H45" i="19" s="1"/>
  <c r="H17" i="19" s="1"/>
  <c r="F39" i="19"/>
  <c r="F45" i="19" s="1"/>
  <c r="F17" i="19" s="1"/>
  <c r="D39" i="19"/>
  <c r="D45" i="19" s="1"/>
  <c r="D17" i="19" s="1"/>
  <c r="J35" i="19"/>
  <c r="H35" i="19"/>
  <c r="F35" i="19"/>
  <c r="D35" i="19"/>
  <c r="J34" i="19"/>
  <c r="H34" i="19"/>
  <c r="F34" i="19"/>
  <c r="D34" i="19"/>
  <c r="J33" i="19"/>
  <c r="H33" i="19"/>
  <c r="F33" i="19"/>
  <c r="D33" i="19"/>
  <c r="J32" i="19"/>
  <c r="H32" i="19"/>
  <c r="F32" i="19"/>
  <c r="D32" i="19"/>
  <c r="J31" i="19"/>
  <c r="H31" i="19"/>
  <c r="F31" i="19"/>
  <c r="D31" i="19"/>
  <c r="J30" i="19"/>
  <c r="H30" i="19"/>
  <c r="F30" i="19"/>
  <c r="D30" i="19"/>
  <c r="J29" i="19"/>
  <c r="H29" i="19"/>
  <c r="F29" i="19"/>
  <c r="D29" i="19"/>
  <c r="J28" i="19"/>
  <c r="H28" i="19"/>
  <c r="F28" i="19"/>
  <c r="D28" i="19"/>
  <c r="J27" i="19"/>
  <c r="H27" i="19"/>
  <c r="F27" i="19"/>
  <c r="D27" i="19"/>
  <c r="J26" i="19"/>
  <c r="H26" i="19"/>
  <c r="F26" i="19"/>
  <c r="D26" i="19"/>
  <c r="J25" i="19"/>
  <c r="H25" i="19"/>
  <c r="F25" i="19"/>
  <c r="D25" i="19"/>
  <c r="J24" i="19"/>
  <c r="H24" i="19"/>
  <c r="F24" i="19"/>
  <c r="D24" i="19"/>
  <c r="J12" i="19"/>
  <c r="H12" i="19"/>
  <c r="F12" i="19"/>
  <c r="J11" i="19"/>
  <c r="H11" i="19"/>
  <c r="F11" i="19"/>
  <c r="D11" i="19"/>
  <c r="J10" i="19"/>
  <c r="H10" i="19"/>
  <c r="F10" i="19"/>
  <c r="D10" i="19"/>
  <c r="J9" i="19"/>
  <c r="J15" i="19" s="1"/>
  <c r="H9" i="19"/>
  <c r="H15" i="19" s="1"/>
  <c r="F9" i="19"/>
  <c r="F15" i="19" s="1"/>
  <c r="D9" i="19"/>
  <c r="D15" i="19" s="1"/>
  <c r="J5" i="19"/>
  <c r="H5" i="19"/>
  <c r="F5" i="19"/>
  <c r="D5" i="19"/>
  <c r="J44" i="18"/>
  <c r="H44" i="18"/>
  <c r="F44" i="18"/>
  <c r="D44" i="18"/>
  <c r="J43" i="18"/>
  <c r="H43" i="18"/>
  <c r="F43" i="18"/>
  <c r="D43" i="18"/>
  <c r="J42" i="18"/>
  <c r="H42" i="18"/>
  <c r="F42" i="18"/>
  <c r="D42" i="18"/>
  <c r="J41" i="18"/>
  <c r="H41" i="18"/>
  <c r="F41" i="18"/>
  <c r="D41" i="18"/>
  <c r="J40" i="18"/>
  <c r="H40" i="18"/>
  <c r="F40" i="18"/>
  <c r="D40" i="18"/>
  <c r="J39" i="18"/>
  <c r="H39" i="18"/>
  <c r="F39" i="18"/>
  <c r="D39" i="18"/>
  <c r="J35" i="18"/>
  <c r="H35" i="18"/>
  <c r="F35" i="18"/>
  <c r="D35" i="18"/>
  <c r="J34" i="18"/>
  <c r="H34" i="18"/>
  <c r="F34" i="18"/>
  <c r="D34" i="18"/>
  <c r="J33" i="18"/>
  <c r="H33" i="18"/>
  <c r="F33" i="18"/>
  <c r="D33" i="18"/>
  <c r="J32" i="18"/>
  <c r="H32" i="18"/>
  <c r="F32" i="18"/>
  <c r="D32" i="18"/>
  <c r="J31" i="18"/>
  <c r="H31" i="18"/>
  <c r="F31" i="18"/>
  <c r="D31" i="18"/>
  <c r="J30" i="18"/>
  <c r="H30" i="18"/>
  <c r="F30" i="18"/>
  <c r="D30" i="18"/>
  <c r="J29" i="18"/>
  <c r="H29" i="18"/>
  <c r="F29" i="18"/>
  <c r="D29" i="18"/>
  <c r="J28" i="18"/>
  <c r="H28" i="18"/>
  <c r="F28" i="18"/>
  <c r="D28" i="18"/>
  <c r="J27" i="18"/>
  <c r="H27" i="18"/>
  <c r="F27" i="18"/>
  <c r="D27" i="18"/>
  <c r="J26" i="18"/>
  <c r="H26" i="18"/>
  <c r="F26" i="18"/>
  <c r="D26" i="18"/>
  <c r="J25" i="18"/>
  <c r="H25" i="18"/>
  <c r="F25" i="18"/>
  <c r="D25" i="18"/>
  <c r="J24" i="18"/>
  <c r="H24" i="18"/>
  <c r="F24" i="18"/>
  <c r="D24" i="18"/>
  <c r="J12" i="18"/>
  <c r="H12" i="18"/>
  <c r="F12" i="18"/>
  <c r="J11" i="18"/>
  <c r="H11" i="18"/>
  <c r="F11" i="18"/>
  <c r="D11" i="18"/>
  <c r="J10" i="18"/>
  <c r="H10" i="18"/>
  <c r="F10" i="18"/>
  <c r="D10" i="18"/>
  <c r="J9" i="18"/>
  <c r="J15" i="18" s="1"/>
  <c r="H9" i="18"/>
  <c r="H15" i="18" s="1"/>
  <c r="F9" i="18"/>
  <c r="F15" i="18" s="1"/>
  <c r="D9" i="18"/>
  <c r="D15" i="18" s="1"/>
  <c r="J5" i="18"/>
  <c r="H5" i="18"/>
  <c r="F5" i="18"/>
  <c r="D5" i="18"/>
  <c r="J44" i="17"/>
  <c r="H44" i="17"/>
  <c r="F44" i="17"/>
  <c r="D44" i="17"/>
  <c r="J43" i="17"/>
  <c r="H43" i="17"/>
  <c r="F43" i="17"/>
  <c r="D43" i="17"/>
  <c r="J42" i="17"/>
  <c r="H42" i="17"/>
  <c r="F42" i="17"/>
  <c r="D42" i="17"/>
  <c r="J41" i="17"/>
  <c r="H41" i="17"/>
  <c r="F41" i="17"/>
  <c r="D41" i="17"/>
  <c r="J40" i="17"/>
  <c r="H40" i="17"/>
  <c r="F40" i="17"/>
  <c r="D40" i="17"/>
  <c r="J39" i="17"/>
  <c r="H39" i="17"/>
  <c r="F39" i="17"/>
  <c r="F45" i="17" s="1"/>
  <c r="F17" i="17" s="1"/>
  <c r="D39" i="17"/>
  <c r="D45" i="17" s="1"/>
  <c r="D17" i="17" s="1"/>
  <c r="J35" i="17"/>
  <c r="H35" i="17"/>
  <c r="F35" i="17"/>
  <c r="D35" i="17"/>
  <c r="J34" i="17"/>
  <c r="H34" i="17"/>
  <c r="F34" i="17"/>
  <c r="D34" i="17"/>
  <c r="J33" i="17"/>
  <c r="H33" i="17"/>
  <c r="F33" i="17"/>
  <c r="D33" i="17"/>
  <c r="J32" i="17"/>
  <c r="H32" i="17"/>
  <c r="F32" i="17"/>
  <c r="D32" i="17"/>
  <c r="J31" i="17"/>
  <c r="H31" i="17"/>
  <c r="F31" i="17"/>
  <c r="D31" i="17"/>
  <c r="J30" i="17"/>
  <c r="H30" i="17"/>
  <c r="F30" i="17"/>
  <c r="D30" i="17"/>
  <c r="J29" i="17"/>
  <c r="H29" i="17"/>
  <c r="F29" i="17"/>
  <c r="D29" i="17"/>
  <c r="J28" i="17"/>
  <c r="H28" i="17"/>
  <c r="F28" i="17"/>
  <c r="D28" i="17"/>
  <c r="J27" i="17"/>
  <c r="H27" i="17"/>
  <c r="F27" i="17"/>
  <c r="D27" i="17"/>
  <c r="J26" i="17"/>
  <c r="H26" i="17"/>
  <c r="F26" i="17"/>
  <c r="D26" i="17"/>
  <c r="J25" i="17"/>
  <c r="H25" i="17"/>
  <c r="F25" i="17"/>
  <c r="D25" i="17"/>
  <c r="J24" i="17"/>
  <c r="H24" i="17"/>
  <c r="F24" i="17"/>
  <c r="D24" i="17"/>
  <c r="J12" i="17"/>
  <c r="H12" i="17"/>
  <c r="F12" i="17"/>
  <c r="J11" i="17"/>
  <c r="H11" i="17"/>
  <c r="F11" i="17"/>
  <c r="D11" i="17"/>
  <c r="J10" i="17"/>
  <c r="H10" i="17"/>
  <c r="F10" i="17"/>
  <c r="D10" i="17"/>
  <c r="J9" i="17"/>
  <c r="J15" i="17" s="1"/>
  <c r="H9" i="17"/>
  <c r="H15" i="17" s="1"/>
  <c r="F9" i="17"/>
  <c r="F15" i="17" s="1"/>
  <c r="D9" i="17"/>
  <c r="D15" i="17" s="1"/>
  <c r="J5" i="17"/>
  <c r="H5" i="17"/>
  <c r="F5" i="17"/>
  <c r="D5" i="17"/>
  <c r="D25" i="3"/>
  <c r="D26" i="3"/>
  <c r="D27" i="3"/>
  <c r="D28" i="3"/>
  <c r="D29" i="3"/>
  <c r="D30" i="3"/>
  <c r="D31" i="3"/>
  <c r="D32" i="3"/>
  <c r="D33" i="3"/>
  <c r="D34" i="3"/>
  <c r="D35" i="3"/>
  <c r="D24" i="3"/>
  <c r="J25" i="3"/>
  <c r="J26" i="3"/>
  <c r="J27" i="3"/>
  <c r="J28" i="3"/>
  <c r="J29" i="3"/>
  <c r="J30" i="3"/>
  <c r="J31" i="3"/>
  <c r="J32" i="3"/>
  <c r="J33" i="3"/>
  <c r="J34" i="3"/>
  <c r="J35" i="3"/>
  <c r="J24" i="3"/>
  <c r="J40" i="3"/>
  <c r="J41" i="3"/>
  <c r="J42" i="3"/>
  <c r="J43" i="3"/>
  <c r="J44" i="3"/>
  <c r="J39" i="3"/>
  <c r="H40" i="3"/>
  <c r="H41" i="3"/>
  <c r="H42" i="3"/>
  <c r="H43" i="3"/>
  <c r="H44" i="3"/>
  <c r="H39" i="3"/>
  <c r="F40" i="3"/>
  <c r="F41" i="3"/>
  <c r="F42" i="3"/>
  <c r="F43" i="3"/>
  <c r="F44" i="3"/>
  <c r="F39" i="3"/>
  <c r="D40" i="3"/>
  <c r="D41" i="3"/>
  <c r="D42" i="3"/>
  <c r="D43" i="3"/>
  <c r="D44" i="3"/>
  <c r="D39" i="3"/>
  <c r="H30" i="3"/>
  <c r="H31" i="3"/>
  <c r="H32" i="3"/>
  <c r="H33" i="3"/>
  <c r="H34" i="3"/>
  <c r="H35" i="3"/>
  <c r="F30" i="3"/>
  <c r="F31" i="3"/>
  <c r="F32" i="3"/>
  <c r="F33" i="3"/>
  <c r="F34" i="3"/>
  <c r="F35" i="3"/>
  <c r="H25" i="3"/>
  <c r="H26" i="3"/>
  <c r="H27" i="3"/>
  <c r="H28" i="3"/>
  <c r="H29" i="3"/>
  <c r="H24" i="3"/>
  <c r="F24" i="3"/>
  <c r="F25" i="3"/>
  <c r="F26" i="3"/>
  <c r="F27" i="3"/>
  <c r="F28" i="3"/>
  <c r="F29" i="3"/>
  <c r="F45" i="23" l="1"/>
  <c r="F17" i="23" s="1"/>
  <c r="H45" i="23"/>
  <c r="H17" i="23" s="1"/>
  <c r="J45" i="23"/>
  <c r="J17" i="23" s="1"/>
  <c r="J45" i="24"/>
  <c r="J17" i="24" s="1"/>
  <c r="D45" i="23"/>
  <c r="D17" i="23" s="1"/>
  <c r="D45" i="25"/>
  <c r="D17" i="25" s="1"/>
  <c r="D45" i="28"/>
  <c r="D17" i="28" s="1"/>
  <c r="H36" i="28"/>
  <c r="H18" i="28" s="1"/>
  <c r="H19" i="28" s="1"/>
  <c r="H20" i="28" s="1"/>
  <c r="D45" i="27"/>
  <c r="D17" i="27" s="1"/>
  <c r="F45" i="27"/>
  <c r="F17" i="27" s="1"/>
  <c r="H45" i="27"/>
  <c r="H17" i="27" s="1"/>
  <c r="J45" i="27"/>
  <c r="J17" i="27" s="1"/>
  <c r="F36" i="23"/>
  <c r="F18" i="23" s="1"/>
  <c r="F45" i="25"/>
  <c r="F17" i="25" s="1"/>
  <c r="H45" i="25"/>
  <c r="H17" i="25" s="1"/>
  <c r="J45" i="25"/>
  <c r="D36" i="28"/>
  <c r="D18" i="28" s="1"/>
  <c r="H36" i="26"/>
  <c r="H18" i="26" s="1"/>
  <c r="H19" i="26" s="1"/>
  <c r="H20" i="26" s="1"/>
  <c r="F36" i="26"/>
  <c r="F18" i="26" s="1"/>
  <c r="F19" i="26" s="1"/>
  <c r="F20" i="26" s="1"/>
  <c r="D36" i="27"/>
  <c r="D18" i="27" s="1"/>
  <c r="D19" i="27" s="1"/>
  <c r="D20" i="27" s="1"/>
  <c r="D36" i="26"/>
  <c r="D18" i="26" s="1"/>
  <c r="D19" i="26" s="1"/>
  <c r="D20" i="26" s="1"/>
  <c r="F36" i="27"/>
  <c r="F18" i="27" s="1"/>
  <c r="F19" i="27" s="1"/>
  <c r="F20" i="27" s="1"/>
  <c r="J36" i="26"/>
  <c r="J18" i="26" s="1"/>
  <c r="H36" i="27"/>
  <c r="H18" i="27" s="1"/>
  <c r="H19" i="27" s="1"/>
  <c r="H20" i="27" s="1"/>
  <c r="J36" i="27"/>
  <c r="J18" i="27" s="1"/>
  <c r="H36" i="25"/>
  <c r="H18" i="25" s="1"/>
  <c r="D36" i="25"/>
  <c r="D18" i="25" s="1"/>
  <c r="F36" i="25"/>
  <c r="F18" i="25" s="1"/>
  <c r="J36" i="25"/>
  <c r="J18" i="25" s="1"/>
  <c r="D45" i="24"/>
  <c r="D17" i="24" s="1"/>
  <c r="F45" i="24"/>
  <c r="F17" i="24" s="1"/>
  <c r="H36" i="24"/>
  <c r="H18" i="24" s="1"/>
  <c r="H19" i="24" s="1"/>
  <c r="H20" i="24" s="1"/>
  <c r="J36" i="24"/>
  <c r="J18" i="24" s="1"/>
  <c r="J19" i="24" s="1"/>
  <c r="J20" i="24" s="1"/>
  <c r="D36" i="24"/>
  <c r="D18" i="24" s="1"/>
  <c r="F36" i="24"/>
  <c r="F18" i="24" s="1"/>
  <c r="F19" i="24" s="1"/>
  <c r="F20" i="24" s="1"/>
  <c r="F19" i="23"/>
  <c r="F20" i="23" s="1"/>
  <c r="D36" i="23"/>
  <c r="D18" i="23" s="1"/>
  <c r="D19" i="23" s="1"/>
  <c r="D20" i="23" s="1"/>
  <c r="H36" i="23"/>
  <c r="H18" i="23" s="1"/>
  <c r="H19" i="23" s="1"/>
  <c r="H20" i="23" s="1"/>
  <c r="J36" i="23"/>
  <c r="J18" i="23" s="1"/>
  <c r="D45" i="22"/>
  <c r="D17" i="22" s="1"/>
  <c r="F36" i="22"/>
  <c r="F18" i="22" s="1"/>
  <c r="H36" i="22"/>
  <c r="H18" i="22" s="1"/>
  <c r="J36" i="22"/>
  <c r="J18" i="22" s="1"/>
  <c r="J19" i="22" s="1"/>
  <c r="J20" i="22" s="1"/>
  <c r="D36" i="22"/>
  <c r="D18" i="22" s="1"/>
  <c r="H45" i="21"/>
  <c r="H17" i="21" s="1"/>
  <c r="F45" i="21"/>
  <c r="F17" i="21" s="1"/>
  <c r="D45" i="21"/>
  <c r="D17" i="21" s="1"/>
  <c r="J45" i="21"/>
  <c r="J17" i="21" s="1"/>
  <c r="H36" i="21"/>
  <c r="H18" i="21" s="1"/>
  <c r="H19" i="21" s="1"/>
  <c r="H20" i="21" s="1"/>
  <c r="D36" i="21"/>
  <c r="D18" i="21" s="1"/>
  <c r="D19" i="21" s="1"/>
  <c r="D20" i="21" s="1"/>
  <c r="J36" i="21"/>
  <c r="J18" i="21" s="1"/>
  <c r="F36" i="21"/>
  <c r="F18" i="21" s="1"/>
  <c r="J45" i="19"/>
  <c r="J17" i="19" s="1"/>
  <c r="J45" i="20"/>
  <c r="J17" i="20" s="1"/>
  <c r="D45" i="20"/>
  <c r="D17" i="20" s="1"/>
  <c r="F45" i="20"/>
  <c r="F17" i="20" s="1"/>
  <c r="H45" i="20"/>
  <c r="H17" i="20" s="1"/>
  <c r="J36" i="20"/>
  <c r="J18" i="20" s="1"/>
  <c r="D36" i="20"/>
  <c r="D18" i="20" s="1"/>
  <c r="F36" i="20"/>
  <c r="F18" i="20" s="1"/>
  <c r="H36" i="20"/>
  <c r="H18" i="20" s="1"/>
  <c r="J36" i="19"/>
  <c r="J18" i="19" s="1"/>
  <c r="J19" i="19" s="1"/>
  <c r="J20" i="19" s="1"/>
  <c r="D36" i="19"/>
  <c r="D18" i="19" s="1"/>
  <c r="D19" i="19" s="1"/>
  <c r="D20" i="19" s="1"/>
  <c r="H36" i="19"/>
  <c r="H18" i="19" s="1"/>
  <c r="H19" i="19" s="1"/>
  <c r="H20" i="19" s="1"/>
  <c r="F36" i="19"/>
  <c r="F18" i="19" s="1"/>
  <c r="F19" i="19" s="1"/>
  <c r="F20" i="19" s="1"/>
  <c r="J45" i="17"/>
  <c r="J17" i="17" s="1"/>
  <c r="H45" i="17"/>
  <c r="H17" i="17" s="1"/>
  <c r="J45" i="18"/>
  <c r="J17" i="18" s="1"/>
  <c r="H45" i="18"/>
  <c r="H17" i="18" s="1"/>
  <c r="F45" i="18"/>
  <c r="F17" i="18" s="1"/>
  <c r="D45" i="18"/>
  <c r="D17" i="18" s="1"/>
  <c r="F36" i="18"/>
  <c r="F18" i="18" s="1"/>
  <c r="J36" i="18"/>
  <c r="J18" i="18" s="1"/>
  <c r="J19" i="18" s="1"/>
  <c r="J20" i="18" s="1"/>
  <c r="H36" i="18"/>
  <c r="H18" i="18" s="1"/>
  <c r="D36" i="18"/>
  <c r="D18" i="18" s="1"/>
  <c r="D36" i="17"/>
  <c r="D18" i="17" s="1"/>
  <c r="D19" i="17" s="1"/>
  <c r="F36" i="17"/>
  <c r="F18" i="17" s="1"/>
  <c r="F19" i="17" s="1"/>
  <c r="J36" i="17"/>
  <c r="J18" i="17" s="1"/>
  <c r="J19" i="17" s="1"/>
  <c r="J20" i="17" s="1"/>
  <c r="H15" i="25"/>
  <c r="J15" i="26"/>
  <c r="J19" i="26" s="1"/>
  <c r="J20" i="26" s="1"/>
  <c r="F19" i="28"/>
  <c r="F20" i="28" s="1"/>
  <c r="J19" i="28"/>
  <c r="J20" i="28" s="1"/>
  <c r="F19" i="22"/>
  <c r="F20" i="22" s="1"/>
  <c r="F15" i="21"/>
  <c r="H15" i="22"/>
  <c r="J15" i="23"/>
  <c r="H36" i="17"/>
  <c r="H18" i="17" s="1"/>
  <c r="H19" i="20" l="1"/>
  <c r="H20" i="20" s="1"/>
  <c r="J19" i="25"/>
  <c r="J20" i="25" s="1"/>
  <c r="F19" i="21"/>
  <c r="F20" i="21" s="1"/>
  <c r="D19" i="22"/>
  <c r="D20" i="22" s="1"/>
  <c r="F19" i="25"/>
  <c r="F20" i="25" s="1"/>
  <c r="J19" i="21"/>
  <c r="J20" i="21" s="1"/>
  <c r="D19" i="25"/>
  <c r="D20" i="25" s="1"/>
  <c r="J19" i="20"/>
  <c r="J20" i="20" s="1"/>
  <c r="H19" i="22"/>
  <c r="H20" i="22" s="1"/>
  <c r="D19" i="24"/>
  <c r="D20" i="24" s="1"/>
  <c r="D19" i="28"/>
  <c r="D20" i="28" s="1"/>
  <c r="J19" i="27"/>
  <c r="J20" i="27" s="1"/>
  <c r="F19" i="18"/>
  <c r="F20" i="18" s="1"/>
  <c r="H19" i="25"/>
  <c r="H20" i="25" s="1"/>
  <c r="J19" i="23"/>
  <c r="J20" i="23" s="1"/>
  <c r="F19" i="20"/>
  <c r="F20" i="20" s="1"/>
  <c r="D19" i="20"/>
  <c r="D20" i="20" s="1"/>
  <c r="H19" i="18"/>
  <c r="H20" i="18" s="1"/>
  <c r="H19" i="17"/>
  <c r="H20" i="17" s="1"/>
  <c r="D19" i="18"/>
  <c r="D20" i="18" s="1"/>
  <c r="F20" i="17"/>
  <c r="D20" i="17"/>
  <c r="J12" i="3" l="1"/>
  <c r="H12" i="3"/>
  <c r="F12" i="3"/>
  <c r="J11" i="3"/>
  <c r="H11" i="3"/>
  <c r="F11" i="3"/>
  <c r="D11" i="3"/>
  <c r="J10" i="3"/>
  <c r="H10" i="3"/>
  <c r="F10" i="3"/>
  <c r="D10" i="3"/>
  <c r="J9" i="3"/>
  <c r="J15" i="3" s="1"/>
  <c r="H9" i="3"/>
  <c r="H15" i="3" s="1"/>
  <c r="F9" i="3"/>
  <c r="F15" i="3" s="1"/>
  <c r="D9" i="3"/>
  <c r="J5" i="3"/>
  <c r="H5" i="3"/>
  <c r="F5" i="3"/>
  <c r="D5" i="3"/>
  <c r="H29" i="2"/>
  <c r="E29" i="2"/>
  <c r="H28" i="2"/>
  <c r="E28" i="2"/>
  <c r="H27" i="2"/>
  <c r="E27" i="2"/>
  <c r="J27" i="2" s="1"/>
  <c r="K27" i="2" s="1"/>
  <c r="H24" i="2"/>
  <c r="D24" i="2"/>
  <c r="E24" i="2" s="1"/>
  <c r="H23" i="2"/>
  <c r="D23" i="2"/>
  <c r="E23" i="2" s="1"/>
  <c r="J23" i="2" s="1"/>
  <c r="K23" i="2" s="1"/>
  <c r="H22" i="2"/>
  <c r="E22" i="2"/>
  <c r="N22" i="2" s="1"/>
  <c r="N21" i="2"/>
  <c r="H21" i="2"/>
  <c r="J21" i="2" s="1"/>
  <c r="K21" i="2" s="1"/>
  <c r="E21" i="2"/>
  <c r="H20" i="2"/>
  <c r="E20" i="2"/>
  <c r="H19" i="2"/>
  <c r="E19" i="2"/>
  <c r="J19" i="2" s="1"/>
  <c r="K19" i="2" s="1"/>
  <c r="N18" i="2"/>
  <c r="H18" i="2"/>
  <c r="J18" i="2" s="1"/>
  <c r="K18" i="2" s="1"/>
  <c r="E18" i="2"/>
  <c r="H17" i="2"/>
  <c r="E17" i="2"/>
  <c r="N17" i="2" s="1"/>
  <c r="J16" i="2"/>
  <c r="K16" i="2" s="1"/>
  <c r="H16" i="2"/>
  <c r="E16" i="2"/>
  <c r="N16" i="2" s="1"/>
  <c r="H15" i="2"/>
  <c r="E15" i="2"/>
  <c r="N15" i="2" s="1"/>
  <c r="H14" i="2"/>
  <c r="E14" i="2"/>
  <c r="N14" i="2" s="1"/>
  <c r="N13" i="2"/>
  <c r="H13" i="2"/>
  <c r="E13" i="2"/>
  <c r="H12" i="2"/>
  <c r="E12" i="2"/>
  <c r="N12" i="2" s="1"/>
  <c r="H11" i="2"/>
  <c r="E11" i="2"/>
  <c r="J10" i="2"/>
  <c r="K10" i="2" s="1"/>
  <c r="H10" i="2"/>
  <c r="E10" i="2"/>
  <c r="N10" i="2" s="1"/>
  <c r="H9" i="2"/>
  <c r="E9" i="2"/>
  <c r="N9" i="2" s="1"/>
  <c r="N8" i="2"/>
  <c r="H8" i="2"/>
  <c r="E8" i="2"/>
  <c r="J8" i="2" s="1"/>
  <c r="K8" i="2" s="1"/>
  <c r="H7" i="2"/>
  <c r="E7" i="2"/>
  <c r="N7" i="2" s="1"/>
  <c r="H6" i="2"/>
  <c r="E6" i="2"/>
  <c r="J6" i="2" s="1"/>
  <c r="K6" i="2" s="1"/>
  <c r="H5" i="2"/>
  <c r="E5" i="2"/>
  <c r="N5" i="2" s="1"/>
  <c r="H4" i="2"/>
  <c r="E4" i="2"/>
  <c r="J4" i="2" s="1"/>
  <c r="K4" i="2" s="1"/>
  <c r="H3" i="2"/>
  <c r="E3" i="2"/>
  <c r="J5" i="2" l="1"/>
  <c r="K5" i="2" s="1"/>
  <c r="J28" i="2"/>
  <c r="K28" i="2" s="1"/>
  <c r="J11" i="2"/>
  <c r="K11" i="2" s="1"/>
  <c r="J20" i="2"/>
  <c r="K20" i="2" s="1"/>
  <c r="J29" i="2"/>
  <c r="K29" i="2" s="1"/>
  <c r="J3" i="2"/>
  <c r="K3" i="2" s="1"/>
  <c r="J15" i="2"/>
  <c r="K15" i="2" s="1"/>
  <c r="J7" i="2"/>
  <c r="K7" i="2" s="1"/>
  <c r="J13" i="2"/>
  <c r="K13" i="2" s="1"/>
  <c r="D45" i="3"/>
  <c r="D17" i="3" s="1"/>
  <c r="J45" i="3"/>
  <c r="J17" i="3" s="1"/>
  <c r="H36" i="3"/>
  <c r="H18" i="3" s="1"/>
  <c r="H45" i="3"/>
  <c r="H17" i="3" s="1"/>
  <c r="J36" i="3"/>
  <c r="J18" i="3" s="1"/>
  <c r="D36" i="3"/>
  <c r="D18" i="3" s="1"/>
  <c r="F36" i="3"/>
  <c r="F18" i="3" s="1"/>
  <c r="F45" i="3"/>
  <c r="F17" i="3" s="1"/>
  <c r="D15" i="3"/>
  <c r="J24" i="2"/>
  <c r="K24" i="2" s="1"/>
  <c r="N24" i="2"/>
  <c r="J9" i="2"/>
  <c r="K9" i="2" s="1"/>
  <c r="N6" i="2"/>
  <c r="N3" i="2"/>
  <c r="N11" i="2"/>
  <c r="N19" i="2"/>
  <c r="J12" i="2"/>
  <c r="K12" i="2" s="1"/>
  <c r="J17" i="2"/>
  <c r="K17" i="2" s="1"/>
  <c r="N4" i="2"/>
  <c r="J14" i="2"/>
  <c r="K14" i="2" s="1"/>
  <c r="N20" i="2"/>
  <c r="J22" i="2"/>
  <c r="K22" i="2" s="1"/>
  <c r="N23" i="2"/>
  <c r="J19" i="3" l="1"/>
  <c r="J20" i="3" s="1"/>
  <c r="H19" i="3"/>
  <c r="H20" i="3" s="1"/>
  <c r="F19" i="3"/>
  <c r="F20" i="3" s="1"/>
  <c r="D19" i="3"/>
  <c r="D20" i="3" s="1"/>
</calcChain>
</file>

<file path=xl/sharedStrings.xml><?xml version="1.0" encoding="utf-8"?>
<sst xmlns="http://schemas.openxmlformats.org/spreadsheetml/2006/main" count="1089" uniqueCount="161">
  <si>
    <t>EDAY 2023 PRICING</t>
  </si>
  <si>
    <t>NEW 2023</t>
  </si>
  <si>
    <t>Alstroemeria stems</t>
  </si>
  <si>
    <t>Asiatic Lily stems</t>
  </si>
  <si>
    <t>Button Pompon stems</t>
  </si>
  <si>
    <t>Cushion Pompon stems</t>
  </si>
  <si>
    <t>Daisy Pompon stems</t>
  </si>
  <si>
    <t>Double Lisianthus stems</t>
  </si>
  <si>
    <t>Delphinium stems, Belladonna</t>
  </si>
  <si>
    <t>Delphinium stems, hybrid</t>
  </si>
  <si>
    <t>Disbud Stem</t>
  </si>
  <si>
    <t>Gerbera Daisies</t>
  </si>
  <si>
    <t>Blue</t>
  </si>
  <si>
    <t>Hydrangea blooms</t>
  </si>
  <si>
    <t>Green</t>
  </si>
  <si>
    <t>Mini Hydrangea blooms</t>
  </si>
  <si>
    <t>White</t>
  </si>
  <si>
    <t>Hypericum Berry stems</t>
  </si>
  <si>
    <t>Iris stems</t>
  </si>
  <si>
    <t>LA Hybrid Lily stems</t>
  </si>
  <si>
    <t>Limonium Blue stream</t>
  </si>
  <si>
    <t>Limonium Misty Blue</t>
  </si>
  <si>
    <t>Matsumoto Aster stems</t>
  </si>
  <si>
    <t>Mini Calla Lilies</t>
  </si>
  <si>
    <t>Mini Carnation stems</t>
  </si>
  <si>
    <t>Monte Casino stems</t>
  </si>
  <si>
    <t>Queen Anne's Lace</t>
  </si>
  <si>
    <t>Ranunculus</t>
  </si>
  <si>
    <t>Orange</t>
  </si>
  <si>
    <t>50 cm Roses</t>
  </si>
  <si>
    <t>Yellow</t>
  </si>
  <si>
    <t>Peach</t>
  </si>
  <si>
    <t>Pink</t>
  </si>
  <si>
    <t>Lavender</t>
  </si>
  <si>
    <t>Red</t>
  </si>
  <si>
    <t>Snapdragon stems</t>
  </si>
  <si>
    <t>Solidago stems</t>
  </si>
  <si>
    <t>Spider Mums</t>
  </si>
  <si>
    <t>Spray Rose stems</t>
  </si>
  <si>
    <t>Standard Carnations</t>
  </si>
  <si>
    <t>Star of Bethlehem stems</t>
  </si>
  <si>
    <t>Statice stems</t>
  </si>
  <si>
    <t>Stock stems</t>
  </si>
  <si>
    <t>Sweet William</t>
  </si>
  <si>
    <t>Eryngium thistle stems</t>
  </si>
  <si>
    <t>Trick Dianthus stems</t>
  </si>
  <si>
    <t>Waxflower stems</t>
  </si>
  <si>
    <t>Sunflowers</t>
  </si>
  <si>
    <t>Baby Blue Eucalyptus stems</t>
  </si>
  <si>
    <t>Dusty Miller Stems</t>
  </si>
  <si>
    <t>Gunni Eucalyptus stems</t>
  </si>
  <si>
    <t>Silver dollar Eucalyptus stems</t>
  </si>
  <si>
    <t>Green Pittosporum stems</t>
  </si>
  <si>
    <t>Israeli Ruscus stems</t>
  </si>
  <si>
    <t>Italian Variegated Pittosporum stems</t>
  </si>
  <si>
    <t>Salal tips</t>
  </si>
  <si>
    <t>Seeded Eucalyptus stems</t>
  </si>
  <si>
    <t>Variegated Pittosporum stems</t>
  </si>
  <si>
    <t>Echevaria Succulent</t>
  </si>
  <si>
    <t>Bupleurum Stems</t>
  </si>
  <si>
    <t>Item Number</t>
  </si>
  <si>
    <t>Item Description</t>
  </si>
  <si>
    <t>PTM</t>
  </si>
  <si>
    <t>Shipping Revenue</t>
  </si>
  <si>
    <t>Total Delivered PTM</t>
  </si>
  <si>
    <t>Product Cost as of 5/31/23</t>
  </si>
  <si>
    <t>Freight Out (Estimate)</t>
  </si>
  <si>
    <t>Total Cost</t>
  </si>
  <si>
    <t>GM</t>
  </si>
  <si>
    <t>GM %</t>
  </si>
  <si>
    <t># of Pieces</t>
  </si>
  <si>
    <t>PTM per Piece</t>
  </si>
  <si>
    <t xml:space="preserve">CINCHED VASE-BURGANDY         </t>
  </si>
  <si>
    <t xml:space="preserve">VASE-CRESCENT MOON C2         </t>
  </si>
  <si>
    <t xml:space="preserve">COMFORT PLANTER 6"            </t>
  </si>
  <si>
    <t xml:space="preserve">VASE-WHT W/CROSS              </t>
  </si>
  <si>
    <t xml:space="preserve">VASE-STRIPED BIRTHDAY         </t>
  </si>
  <si>
    <t>2120BB</t>
  </si>
  <si>
    <t xml:space="preserve">WOOD BOX-BRWN/RECTNGLR        </t>
  </si>
  <si>
    <t>2120GL</t>
  </si>
  <si>
    <t xml:space="preserve">VASE-CLR GLD DIPPD (LG)       </t>
  </si>
  <si>
    <t>2120GS</t>
  </si>
  <si>
    <t xml:space="preserve">VASE-CLR GLD DIPPD (SM)       </t>
  </si>
  <si>
    <t>2120L</t>
  </si>
  <si>
    <t xml:space="preserve">VASE-CINCHED/CLEAR (LG)       </t>
  </si>
  <si>
    <t>2120S</t>
  </si>
  <si>
    <t xml:space="preserve">VASE-CINCHED/CLEAR (SM)       </t>
  </si>
  <si>
    <t>2120WB</t>
  </si>
  <si>
    <t xml:space="preserve">WOOD BOX-WHT/RECTNGLR         </t>
  </si>
  <si>
    <t>PUMPKIN</t>
  </si>
  <si>
    <t>White Pumpkin</t>
  </si>
  <si>
    <t>Pumpkin O&amp; W Combo</t>
  </si>
  <si>
    <t xml:space="preserve">LANTRN VASE-GOLD HLLW TREE C3 </t>
  </si>
  <si>
    <t xml:space="preserve">SLEIGH  REINDEER C4           </t>
  </si>
  <si>
    <t>VASE-WHITE ORNAMENT</t>
  </si>
  <si>
    <t>WOOD BOX-FALALA</t>
  </si>
  <si>
    <t>VASE-SANTA GNOME</t>
  </si>
  <si>
    <t>GINGERBREAD HOUSE W/PICK</t>
  </si>
  <si>
    <t>Let's Celebrate Ceramic Vase</t>
  </si>
  <si>
    <t>Dove Ceramic Vase</t>
  </si>
  <si>
    <t xml:space="preserve">RIBBON-PLAID W/RED GRN BLK    </t>
  </si>
  <si>
    <t xml:space="preserve">TAPER CANDLE-RED 15"          </t>
  </si>
  <si>
    <t xml:space="preserve">WOOD BOX-DARLING BABY COMBO   </t>
  </si>
  <si>
    <t>Clear Glass</t>
  </si>
  <si>
    <t>Cube</t>
  </si>
  <si>
    <t>Ribbon</t>
  </si>
  <si>
    <t>Foam</t>
  </si>
  <si>
    <t>Basket</t>
  </si>
  <si>
    <t>Raffia</t>
  </si>
  <si>
    <t>Smiley Mug</t>
  </si>
  <si>
    <t>Input</t>
  </si>
  <si>
    <t>Name of Arrangement</t>
  </si>
  <si>
    <t>From Andrea</t>
  </si>
  <si>
    <t>Size of Arrangement</t>
  </si>
  <si>
    <t>Standard</t>
  </si>
  <si>
    <t>Deluxe</t>
  </si>
  <si>
    <t>Premium</t>
  </si>
  <si>
    <t>Exquisite</t>
  </si>
  <si>
    <t>SRP</t>
  </si>
  <si>
    <t>Total SRP of Bundle</t>
  </si>
  <si>
    <t>Member Profitability</t>
  </si>
  <si>
    <t>Less Commission (20%)</t>
  </si>
  <si>
    <t>Less C/H Fee (9%)</t>
  </si>
  <si>
    <t>Less UCP Fee</t>
  </si>
  <si>
    <t>Less Transmission Fee</t>
  </si>
  <si>
    <t>Less Delivery Fee</t>
  </si>
  <si>
    <t>Less Labor (10%)</t>
  </si>
  <si>
    <t>Less Other</t>
  </si>
  <si>
    <t>Less Hardgood</t>
  </si>
  <si>
    <t>Less Floral Cost</t>
  </si>
  <si>
    <t>Total Gross Margin</t>
  </si>
  <si>
    <t>Gross Margin %</t>
  </si>
  <si>
    <t>**GM should not be below 20%</t>
  </si>
  <si>
    <t>Color</t>
  </si>
  <si>
    <t>Floral Costs</t>
  </si>
  <si>
    <t>Qty</t>
  </si>
  <si>
    <t>Purple</t>
  </si>
  <si>
    <t>Hardgood Costs</t>
  </si>
  <si>
    <t>Hot Pink</t>
  </si>
  <si>
    <t>Birthday Pick</t>
  </si>
  <si>
    <t>Fern</t>
  </si>
  <si>
    <t>Ivory</t>
  </si>
  <si>
    <t>Huckleberry</t>
  </si>
  <si>
    <t>Curly Willow</t>
  </si>
  <si>
    <t>Tulip</t>
  </si>
  <si>
    <t>Looks like the same image for all 3 sizes not sure what size is in the image</t>
  </si>
  <si>
    <t xml:space="preserve">Lily looks like might be oriental lily </t>
  </si>
  <si>
    <t>Leatherleaf</t>
  </si>
  <si>
    <t>Be Bold on Your Birthday</t>
  </si>
  <si>
    <t>Sweet Devotion</t>
  </si>
  <si>
    <t>Best Wishes Bouquet</t>
  </si>
  <si>
    <t>European Garden Bouquet</t>
  </si>
  <si>
    <t>Wine Country Blossoms</t>
  </si>
  <si>
    <t>Pretty Please</t>
  </si>
  <si>
    <t>Daisy &amp; Rose Delight</t>
  </si>
  <si>
    <t>Lush Lavender Bouquet</t>
  </si>
  <si>
    <t>Bursting with Joy Bouquet</t>
  </si>
  <si>
    <t>Sunflower Surprise</t>
  </si>
  <si>
    <t>European Floral Garden</t>
  </si>
  <si>
    <t>Cherry Blossom Bouquet</t>
  </si>
  <si>
    <t>Thinking of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</si>
</sst>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>
      <alignment vertical="top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4" applyFont="1" applyAlignment="1">
      <alignment horizontal="center"/>
    </xf>
    <xf numFmtId="0" fontId="4" fillId="0" borderId="0" xfId="4" applyFont="1" applyAlignment="1"/>
    <xf numFmtId="164" fontId="4" fillId="3" borderId="0" xfId="4" applyNumberFormat="1" applyFont="1" applyFill="1">
      <alignment vertical="top"/>
    </xf>
    <xf numFmtId="0" fontId="5" fillId="0" borderId="0" xfId="4" applyFont="1" applyAlignment="1">
      <alignment horizontal="center" vertical="center"/>
    </xf>
    <xf numFmtId="0" fontId="5" fillId="0" borderId="0" xfId="4" applyFont="1" applyAlignment="1"/>
    <xf numFmtId="164" fontId="4" fillId="0" borderId="0" xfId="4" applyNumberFormat="1" applyFont="1">
      <alignment vertical="top"/>
    </xf>
    <xf numFmtId="164" fontId="5" fillId="0" borderId="0" xfId="4" applyNumberFormat="1" applyFont="1" applyAlignment="1"/>
    <xf numFmtId="0" fontId="5" fillId="0" borderId="0" xfId="4" applyFont="1">
      <alignment vertical="top"/>
    </xf>
    <xf numFmtId="0" fontId="5" fillId="0" borderId="1" xfId="4" applyFont="1" applyBorder="1" applyAlignment="1">
      <alignment horizontal="center" vertical="center"/>
    </xf>
    <xf numFmtId="0" fontId="5" fillId="0" borderId="2" xfId="4" applyFont="1" applyBorder="1" applyAlignment="1"/>
    <xf numFmtId="0" fontId="5" fillId="0" borderId="3" xfId="4" applyFont="1" applyBorder="1" applyAlignment="1">
      <alignment horizontal="center" vertical="center"/>
    </xf>
    <xf numFmtId="0" fontId="5" fillId="0" borderId="4" xfId="4" applyFont="1" applyBorder="1" applyAlignment="1">
      <alignment horizontal="center" vertical="center"/>
    </xf>
    <xf numFmtId="0" fontId="5" fillId="0" borderId="5" xfId="4" applyFont="1" applyBorder="1" applyAlignment="1"/>
    <xf numFmtId="0" fontId="4" fillId="0" borderId="0" xfId="4" applyFont="1" applyAlignment="1">
      <alignment horizontal="center" vertical="center"/>
    </xf>
    <xf numFmtId="0" fontId="4" fillId="4" borderId="0" xfId="4" applyFont="1" applyFill="1" applyAlignment="1">
      <alignment horizontal="center" vertical="center"/>
    </xf>
    <xf numFmtId="0" fontId="4" fillId="4" borderId="0" xfId="4" applyFont="1" applyFill="1" applyAlignment="1"/>
    <xf numFmtId="0" fontId="4" fillId="4" borderId="0" xfId="4" applyFont="1" applyFill="1" applyAlignment="1">
      <alignment horizontal="center"/>
    </xf>
    <xf numFmtId="0" fontId="4" fillId="4" borderId="0" xfId="4" applyFont="1" applyFill="1">
      <alignment vertical="top"/>
    </xf>
    <xf numFmtId="164" fontId="5" fillId="3" borderId="0" xfId="4" applyNumberFormat="1" applyFont="1" applyFill="1" applyAlignment="1"/>
    <xf numFmtId="0" fontId="4" fillId="4" borderId="0" xfId="0" applyFont="1" applyFill="1"/>
    <xf numFmtId="164" fontId="4" fillId="3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44" fontId="0" fillId="0" borderId="0" xfId="2" applyFont="1"/>
    <xf numFmtId="44" fontId="6" fillId="0" borderId="0" xfId="2" applyFont="1"/>
    <xf numFmtId="44" fontId="6" fillId="0" borderId="0" xfId="0" applyNumberFormat="1" applyFont="1"/>
    <xf numFmtId="44" fontId="0" fillId="0" borderId="0" xfId="0" applyNumberFormat="1"/>
    <xf numFmtId="9" fontId="0" fillId="0" borderId="0" xfId="3" applyFont="1"/>
    <xf numFmtId="165" fontId="0" fillId="0" borderId="0" xfId="1" applyNumberFormat="1" applyFont="1" applyFill="1"/>
    <xf numFmtId="44" fontId="0" fillId="0" borderId="0" xfId="2" applyFont="1" applyFill="1"/>
    <xf numFmtId="0" fontId="0" fillId="3" borderId="0" xfId="0" applyFill="1" applyAlignment="1">
      <alignment horizontal="right"/>
    </xf>
    <xf numFmtId="0" fontId="0" fillId="3" borderId="0" xfId="0" applyFill="1"/>
    <xf numFmtId="44" fontId="0" fillId="3" borderId="0" xfId="2" applyFont="1" applyFill="1"/>
    <xf numFmtId="44" fontId="6" fillId="3" borderId="0" xfId="2" applyFont="1" applyFill="1"/>
    <xf numFmtId="44" fontId="6" fillId="3" borderId="0" xfId="0" applyNumberFormat="1" applyFont="1" applyFill="1"/>
    <xf numFmtId="44" fontId="0" fillId="3" borderId="0" xfId="0" applyNumberFormat="1" applyFill="1"/>
    <xf numFmtId="9" fontId="0" fillId="3" borderId="0" xfId="3" applyFont="1" applyFill="1"/>
    <xf numFmtId="44" fontId="6" fillId="0" borderId="0" xfId="2" applyFont="1" applyFill="1"/>
    <xf numFmtId="2" fontId="0" fillId="0" borderId="0" xfId="0" applyNumberFormat="1" applyAlignment="1">
      <alignment horizontal="right"/>
    </xf>
    <xf numFmtId="0" fontId="4" fillId="0" borderId="0" xfId="4" applyFont="1">
      <alignment vertical="top"/>
    </xf>
    <xf numFmtId="0" fontId="7" fillId="3" borderId="0" xfId="0" applyFont="1" applyFill="1"/>
    <xf numFmtId="0" fontId="0" fillId="3" borderId="0" xfId="0" applyFill="1" applyAlignment="1">
      <alignment horizontal="center"/>
    </xf>
    <xf numFmtId="8" fontId="0" fillId="3" borderId="0" xfId="5" applyNumberFormat="1" applyFont="1" applyFill="1"/>
    <xf numFmtId="44" fontId="6" fillId="0" borderId="2" xfId="5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9" xfId="0" applyFont="1" applyBorder="1"/>
    <xf numFmtId="0" fontId="7" fillId="0" borderId="0" xfId="0" applyFont="1"/>
    <xf numFmtId="0" fontId="0" fillId="0" borderId="10" xfId="0" applyBorder="1"/>
    <xf numFmtId="0" fontId="0" fillId="0" borderId="9" xfId="0" applyBorder="1"/>
    <xf numFmtId="44" fontId="0" fillId="0" borderId="10" xfId="0" applyNumberFormat="1" applyBorder="1"/>
    <xf numFmtId="44" fontId="0" fillId="0" borderId="2" xfId="0" applyNumberFormat="1" applyBorder="1"/>
    <xf numFmtId="44" fontId="0" fillId="0" borderId="11" xfId="0" applyNumberFormat="1" applyBorder="1"/>
    <xf numFmtId="9" fontId="6" fillId="0" borderId="0" xfId="6" applyFont="1" applyBorder="1"/>
    <xf numFmtId="9" fontId="6" fillId="0" borderId="0" xfId="6" applyFont="1" applyFill="1" applyBorder="1"/>
    <xf numFmtId="9" fontId="6" fillId="0" borderId="10" xfId="6" applyFont="1" applyBorder="1"/>
    <xf numFmtId="0" fontId="0" fillId="0" borderId="12" xfId="0" applyBorder="1"/>
    <xf numFmtId="0" fontId="0" fillId="0" borderId="13" xfId="0" applyBorder="1"/>
    <xf numFmtId="44" fontId="0" fillId="0" borderId="0" xfId="5" applyFont="1"/>
    <xf numFmtId="165" fontId="0" fillId="3" borderId="0" xfId="1" applyNumberFormat="1" applyFont="1" applyFill="1"/>
    <xf numFmtId="165" fontId="0" fillId="3" borderId="0" xfId="1" applyNumberFormat="1" applyFont="1" applyFill="1" applyAlignment="1"/>
    <xf numFmtId="165" fontId="0" fillId="0" borderId="0" xfId="1" applyNumberFormat="1" applyFont="1"/>
    <xf numFmtId="43" fontId="0" fillId="3" borderId="0" xfId="1" applyFont="1" applyFill="1"/>
    <xf numFmtId="0" fontId="5" fillId="3" borderId="0" xfId="4" applyFont="1" applyFill="1" applyAlignment="1"/>
    <xf numFmtId="0" fontId="4" fillId="3" borderId="0" xfId="4" applyFont="1" applyFill="1" applyAlignment="1"/>
    <xf numFmtId="0" fontId="5" fillId="3" borderId="0" xfId="4" applyFont="1" applyFill="1" applyAlignment="1">
      <alignment horizontal="center" vertical="center"/>
    </xf>
    <xf numFmtId="0" fontId="5" fillId="3" borderId="0" xfId="0" applyFont="1" applyFill="1"/>
    <xf numFmtId="1" fontId="5" fillId="3" borderId="0" xfId="4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3" borderId="0" xfId="4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8" fontId="8" fillId="5" borderId="0" xfId="0" applyNumberFormat="1" applyFont="1" applyFill="1"/>
    <xf numFmtId="0" fontId="4" fillId="3" borderId="0" xfId="4" applyFont="1" applyFill="1" applyAlignment="1">
      <alignment horizontal="center" vertical="center"/>
    </xf>
    <xf numFmtId="2" fontId="0" fillId="3" borderId="0" xfId="1" applyNumberFormat="1" applyFont="1" applyFill="1"/>
    <xf numFmtId="1" fontId="0" fillId="3" borderId="0" xfId="1" applyNumberFormat="1" applyFont="1" applyFill="1"/>
    <xf numFmtId="1" fontId="0" fillId="3" borderId="0" xfId="1" applyNumberFormat="1" applyFont="1" applyFill="1" applyAlignment="1">
      <alignment horizontal="center" vertical="center"/>
    </xf>
    <xf numFmtId="1" fontId="0" fillId="3" borderId="0" xfId="1" applyNumberFormat="1" applyFont="1" applyFill="1" applyAlignment="1">
      <alignment horizontal="center"/>
    </xf>
    <xf numFmtId="164" fontId="4" fillId="3" borderId="0" xfId="0" applyNumberFormat="1" applyFont="1" applyFill="1" applyAlignment="1">
      <alignment vertical="top"/>
    </xf>
    <xf numFmtId="0" fontId="1" fillId="3" borderId="0" xfId="0" applyFont="1" applyFill="1"/>
    <xf numFmtId="0" fontId="4" fillId="0" borderId="0" xfId="0" applyFont="1"/>
    <xf numFmtId="0" fontId="5" fillId="4" borderId="0" xfId="4" applyFont="1" applyFill="1" applyAlignment="1"/>
    <xf numFmtId="164" fontId="4" fillId="4" borderId="0" xfId="4" applyNumberFormat="1" applyFont="1" applyFill="1" applyAlignment="1"/>
    <xf numFmtId="9" fontId="9" fillId="0" borderId="0" xfId="3" applyFont="1"/>
    <xf numFmtId="10" fontId="9" fillId="0" borderId="0" xfId="0" applyNumberFormat="1" applyFont="1"/>
    <xf numFmtId="0" fontId="2" fillId="2" borderId="0" xfId="4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7">
    <cellStyle name="Comma" xfId="1" builtinId="3"/>
    <cellStyle name="Currency" xfId="2" builtinId="4"/>
    <cellStyle name="Currency 2" xfId="5" xr:uid="{2A8E48EF-2EE7-554C-899F-0DB3CE86CAFA}"/>
    <cellStyle name="Normal" xfId="0" builtinId="0"/>
    <cellStyle name="Normal 2 3" xfId="4" xr:uid="{33B0E61A-1ADF-F543-B0CE-87F08E10398A}"/>
    <cellStyle name="Percent" xfId="3" builtinId="5"/>
    <cellStyle name="Percent 2" xfId="6" xr:uid="{2727F98D-9FC9-524E-A152-323BA2EEF585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image" Target="../media/image38.jpe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jpeg"/><Relationship Id="rId2" Type="http://schemas.openxmlformats.org/officeDocument/2006/relationships/image" Target="../media/image42.jpeg"/><Relationship Id="rId1" Type="http://schemas.openxmlformats.org/officeDocument/2006/relationships/image" Target="../media/image41.jpeg"/><Relationship Id="rId4" Type="http://schemas.openxmlformats.org/officeDocument/2006/relationships/image" Target="../media/image4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jpeg"/><Relationship Id="rId1" Type="http://schemas.openxmlformats.org/officeDocument/2006/relationships/image" Target="../media/image45.png"/><Relationship Id="rId4" Type="http://schemas.openxmlformats.org/officeDocument/2006/relationships/image" Target="../media/image48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jpeg"/><Relationship Id="rId2" Type="http://schemas.openxmlformats.org/officeDocument/2006/relationships/image" Target="../media/image50.jpeg"/><Relationship Id="rId1" Type="http://schemas.openxmlformats.org/officeDocument/2006/relationships/image" Target="../media/image49.jpeg"/><Relationship Id="rId4" Type="http://schemas.openxmlformats.org/officeDocument/2006/relationships/image" Target="../media/image5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jpeg"/><Relationship Id="rId1" Type="http://schemas.openxmlformats.org/officeDocument/2006/relationships/image" Target="../media/image17.jpe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image" Target="../media/image26.jpeg"/><Relationship Id="rId1" Type="http://schemas.openxmlformats.org/officeDocument/2006/relationships/image" Target="../media/image25.jpe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eg"/><Relationship Id="rId2" Type="http://schemas.openxmlformats.org/officeDocument/2006/relationships/image" Target="../media/image30.jpeg"/><Relationship Id="rId1" Type="http://schemas.openxmlformats.org/officeDocument/2006/relationships/image" Target="../media/image29.jpe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13</xdr:col>
      <xdr:colOff>607977</xdr:colOff>
      <xdr:row>12</xdr:row>
      <xdr:rowOff>120650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0C5CCF-0094-C346-8FC8-E9697A0C9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762000"/>
          <a:ext cx="1382677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25974</xdr:colOff>
      <xdr:row>13</xdr:row>
      <xdr:rowOff>37</xdr:rowOff>
    </xdr:from>
    <xdr:to>
      <xdr:col>13</xdr:col>
      <xdr:colOff>609483</xdr:colOff>
      <xdr:row>21</xdr:row>
      <xdr:rowOff>89536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278FE-A7BA-1943-BD5E-FBD3CD8A7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40374" y="2489237"/>
          <a:ext cx="1358209" cy="1626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32294</xdr:colOff>
      <xdr:row>21</xdr:row>
      <xdr:rowOff>146051</xdr:rowOff>
    </xdr:from>
    <xdr:to>
      <xdr:col>13</xdr:col>
      <xdr:colOff>608885</xdr:colOff>
      <xdr:row>30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240D23-6849-F443-B714-22EB1F06B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46694" y="4171951"/>
          <a:ext cx="1351291" cy="161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88782</xdr:colOff>
      <xdr:row>3</xdr:row>
      <xdr:rowOff>133350</xdr:rowOff>
    </xdr:from>
    <xdr:to>
      <xdr:col>23</xdr:col>
      <xdr:colOff>299127</xdr:colOff>
      <xdr:row>8</xdr:row>
      <xdr:rowOff>66788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DA26A7D-49E7-E84F-AC72-CC7756CD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00182" y="704850"/>
          <a:ext cx="6496845" cy="8986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14</xdr:col>
      <xdr:colOff>19430</xdr:colOff>
      <xdr:row>12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379C5F-6515-E048-B9BB-6A633D45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762000"/>
          <a:ext cx="1416430" cy="164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19624</xdr:colOff>
      <xdr:row>12</xdr:row>
      <xdr:rowOff>187362</xdr:rowOff>
    </xdr:from>
    <xdr:to>
      <xdr:col>14</xdr:col>
      <xdr:colOff>38752</xdr:colOff>
      <xdr:row>21</xdr:row>
      <xdr:rowOff>127001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2B4426-5A66-A747-9704-D2587461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34024" y="2486062"/>
          <a:ext cx="1416128" cy="1666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10068</xdr:colOff>
      <xdr:row>22</xdr:row>
      <xdr:rowOff>12701</xdr:rowOff>
    </xdr:from>
    <xdr:to>
      <xdr:col>13</xdr:col>
      <xdr:colOff>609482</xdr:colOff>
      <xdr:row>30</xdr:row>
      <xdr:rowOff>92760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462824-0040-C144-95F9-5235A563A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4468" y="4229101"/>
          <a:ext cx="1364589" cy="1604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72907</xdr:colOff>
      <xdr:row>3</xdr:row>
      <xdr:rowOff>111125</xdr:rowOff>
    </xdr:from>
    <xdr:to>
      <xdr:col>23</xdr:col>
      <xdr:colOff>51476</xdr:colOff>
      <xdr:row>8</xdr:row>
      <xdr:rowOff>31862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F8824-0CA8-1A4A-8A8D-B454197E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4307" y="682625"/>
          <a:ext cx="6265069" cy="8859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508000</xdr:colOff>
      <xdr:row>2</xdr:row>
      <xdr:rowOff>63500</xdr:rowOff>
    </xdr:from>
    <xdr:to>
      <xdr:col>13</xdr:col>
      <xdr:colOff>460257</xdr:colOff>
      <xdr:row>10</xdr:row>
      <xdr:rowOff>89186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4558C-FAD5-364D-9912-4A132B78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423900" y="444500"/>
          <a:ext cx="1349257" cy="1562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537149</xdr:colOff>
      <xdr:row>10</xdr:row>
      <xdr:rowOff>187360</xdr:rowOff>
    </xdr:from>
    <xdr:to>
      <xdr:col>13</xdr:col>
      <xdr:colOff>536458</xdr:colOff>
      <xdr:row>19</xdr:row>
      <xdr:rowOff>92203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A6DF45-5A2D-454E-B9DC-B625D5F93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453049" y="2105060"/>
          <a:ext cx="1396309" cy="1619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546643</xdr:colOff>
      <xdr:row>19</xdr:row>
      <xdr:rowOff>168275</xdr:rowOff>
    </xdr:from>
    <xdr:to>
      <xdr:col>13</xdr:col>
      <xdr:colOff>555507</xdr:colOff>
      <xdr:row>28</xdr:row>
      <xdr:rowOff>88295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42654D-2C80-0443-9142-BC4DE9E6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462543" y="3800475"/>
          <a:ext cx="1405864" cy="164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679332</xdr:colOff>
      <xdr:row>1</xdr:row>
      <xdr:rowOff>41274</xdr:rowOff>
    </xdr:from>
    <xdr:to>
      <xdr:col>22</xdr:col>
      <xdr:colOff>588041</xdr:colOff>
      <xdr:row>5</xdr:row>
      <xdr:rowOff>123932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DAC71D-CD37-2944-9139-8E64F021B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92232" y="231774"/>
          <a:ext cx="6195209" cy="8446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406400</xdr:colOff>
      <xdr:row>1</xdr:row>
      <xdr:rowOff>12700</xdr:rowOff>
    </xdr:from>
    <xdr:to>
      <xdr:col>13</xdr:col>
      <xdr:colOff>319426</xdr:colOff>
      <xdr:row>8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E3E9A-A6F0-4743-9EA4-C06667FD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22300" y="203200"/>
          <a:ext cx="1310026" cy="151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426851</xdr:colOff>
      <xdr:row>9</xdr:row>
      <xdr:rowOff>79411</xdr:rowOff>
    </xdr:from>
    <xdr:to>
      <xdr:col>13</xdr:col>
      <xdr:colOff>432510</xdr:colOff>
      <xdr:row>17</xdr:row>
      <xdr:rowOff>184184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EDA6C-D10A-6A46-929D-E0F9C4E2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2751" y="1806611"/>
          <a:ext cx="1402659" cy="16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496009</xdr:colOff>
      <xdr:row>1</xdr:row>
      <xdr:rowOff>111125</xdr:rowOff>
    </xdr:from>
    <xdr:to>
      <xdr:col>22</xdr:col>
      <xdr:colOff>484104</xdr:colOff>
      <xdr:row>5</xdr:row>
      <xdr:rowOff>184256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556B64-A80E-8B41-8813-A27C13F52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08909" y="301625"/>
          <a:ext cx="6274595" cy="835131"/>
        </a:xfrm>
        <a:prstGeom prst="rect">
          <a:avLst/>
        </a:prstGeom>
      </xdr:spPr>
    </xdr:pic>
    <xdr:clientData/>
  </xdr:twoCellAnchor>
  <xdr:twoCellAnchor editAs="oneCell">
    <xdr:from>
      <xdr:col>11</xdr:col>
      <xdr:colOff>433171</xdr:colOff>
      <xdr:row>18</xdr:row>
      <xdr:rowOff>107151</xdr:rowOff>
    </xdr:from>
    <xdr:to>
      <xdr:col>13</xdr:col>
      <xdr:colOff>454734</xdr:colOff>
      <xdr:row>27</xdr:row>
      <xdr:rowOff>18971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C87F89-38EA-584E-9939-DE034E82B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9071" y="3548851"/>
          <a:ext cx="1418563" cy="1639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2</xdr:row>
      <xdr:rowOff>12700</xdr:rowOff>
    </xdr:from>
    <xdr:to>
      <xdr:col>13</xdr:col>
      <xdr:colOff>282965</xdr:colOff>
      <xdr:row>10</xdr:row>
      <xdr:rowOff>73025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603787-853D-8949-9C61-FD2591BFE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20700" y="393700"/>
          <a:ext cx="1375165" cy="159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330773</xdr:colOff>
      <xdr:row>10</xdr:row>
      <xdr:rowOff>123861</xdr:rowOff>
    </xdr:from>
    <xdr:to>
      <xdr:col>13</xdr:col>
      <xdr:colOff>282971</xdr:colOff>
      <xdr:row>18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BFF1C-95BA-784D-8B2A-02FDBF1A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46673" y="2041561"/>
          <a:ext cx="1349198" cy="1581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333919</xdr:colOff>
      <xdr:row>19</xdr:row>
      <xdr:rowOff>47626</xdr:rowOff>
    </xdr:from>
    <xdr:to>
      <xdr:col>13</xdr:col>
      <xdr:colOff>338277</xdr:colOff>
      <xdr:row>27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A7F936-6627-C942-9DB5-C93C47308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49819" y="3679826"/>
          <a:ext cx="1401358" cy="162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399932</xdr:colOff>
      <xdr:row>1</xdr:row>
      <xdr:rowOff>171450</xdr:rowOff>
    </xdr:from>
    <xdr:to>
      <xdr:col>22</xdr:col>
      <xdr:colOff>353098</xdr:colOff>
      <xdr:row>6</xdr:row>
      <xdr:rowOff>136642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32F7A5-26E0-F240-8271-11F85650E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12832" y="361950"/>
          <a:ext cx="6239666" cy="930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1015</xdr:colOff>
      <xdr:row>3</xdr:row>
      <xdr:rowOff>12700</xdr:rowOff>
    </xdr:from>
    <xdr:to>
      <xdr:col>14</xdr:col>
      <xdr:colOff>4674</xdr:colOff>
      <xdr:row>11</xdr:row>
      <xdr:rowOff>36513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4CC42-0F6D-E643-84A0-59F6CC56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5415" y="584200"/>
          <a:ext cx="1340334" cy="1560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25434</xdr:rowOff>
    </xdr:from>
    <xdr:to>
      <xdr:col>13</xdr:col>
      <xdr:colOff>607320</xdr:colOff>
      <xdr:row>20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95EE67-3CA5-5841-B138-C9F49AA48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324134"/>
          <a:ext cx="1343920" cy="1563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1558</xdr:colOff>
      <xdr:row>20</xdr:row>
      <xdr:rowOff>180977</xdr:rowOff>
    </xdr:from>
    <xdr:to>
      <xdr:col>14</xdr:col>
      <xdr:colOff>4072</xdr:colOff>
      <xdr:row>29</xdr:row>
      <xdr:rowOff>42024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979647-2B8F-6545-BABF-660ED50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5958" y="4003677"/>
          <a:ext cx="1358239" cy="1588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15184</xdr:colOff>
      <xdr:row>3</xdr:row>
      <xdr:rowOff>80963</xdr:rowOff>
    </xdr:from>
    <xdr:to>
      <xdr:col>23</xdr:col>
      <xdr:colOff>251819</xdr:colOff>
      <xdr:row>7</xdr:row>
      <xdr:rowOff>138367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7019B-059B-0441-9ADD-AEA7AD3D4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6584" y="652463"/>
          <a:ext cx="6523135" cy="8321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355600</xdr:colOff>
      <xdr:row>3</xdr:row>
      <xdr:rowOff>139700</xdr:rowOff>
    </xdr:from>
    <xdr:to>
      <xdr:col>13</xdr:col>
      <xdr:colOff>407586</xdr:colOff>
      <xdr:row>12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1F05E2-62A4-F840-90D0-123938545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22300" y="711200"/>
          <a:ext cx="1448986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356173</xdr:colOff>
      <xdr:row>12</xdr:row>
      <xdr:rowOff>98460</xdr:rowOff>
    </xdr:from>
    <xdr:to>
      <xdr:col>13</xdr:col>
      <xdr:colOff>414219</xdr:colOff>
      <xdr:row>20</xdr:row>
      <xdr:rowOff>187088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00727-B762-8045-94A9-ECA30E0C7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22873" y="2397160"/>
          <a:ext cx="1455046" cy="1612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370431</xdr:colOff>
      <xdr:row>21</xdr:row>
      <xdr:rowOff>95250</xdr:rowOff>
    </xdr:from>
    <xdr:to>
      <xdr:col>13</xdr:col>
      <xdr:colOff>499945</xdr:colOff>
      <xdr:row>30</xdr:row>
      <xdr:rowOff>69182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6C262C-6998-8246-BB40-BDBD56D6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37131" y="4121150"/>
          <a:ext cx="1526514" cy="1688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445970</xdr:colOff>
      <xdr:row>3</xdr:row>
      <xdr:rowOff>185736</xdr:rowOff>
    </xdr:from>
    <xdr:to>
      <xdr:col>22</xdr:col>
      <xdr:colOff>599158</xdr:colOff>
      <xdr:row>8</xdr:row>
      <xdr:rowOff>52493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30B7ED-9358-6B49-8FE6-E1E448629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09670" y="757236"/>
          <a:ext cx="6439688" cy="831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8527</xdr:colOff>
      <xdr:row>6</xdr:row>
      <xdr:rowOff>0</xdr:rowOff>
    </xdr:from>
    <xdr:to>
      <xdr:col>14</xdr:col>
      <xdr:colOff>3419</xdr:colOff>
      <xdr:row>14</xdr:row>
      <xdr:rowOff>22056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EF2FDD-29BB-1E42-B1A6-9906F30F1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73727" y="1155700"/>
          <a:ext cx="1312517" cy="1546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16809</xdr:colOff>
      <xdr:row>14</xdr:row>
      <xdr:rowOff>136979</xdr:rowOff>
    </xdr:from>
    <xdr:to>
      <xdr:col>13</xdr:col>
      <xdr:colOff>607983</xdr:colOff>
      <xdr:row>22</xdr:row>
      <xdr:rowOff>185965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B926DF-1E16-444D-952A-8E408C3B8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82009" y="2816679"/>
          <a:ext cx="1318249" cy="1585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83458</xdr:rowOff>
    </xdr:from>
    <xdr:to>
      <xdr:col>13</xdr:col>
      <xdr:colOff>605309</xdr:colOff>
      <xdr:row>32</xdr:row>
      <xdr:rowOff>3303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FBC096-4464-2A4F-A2E2-E40106DF0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65200" y="4490358"/>
          <a:ext cx="1351434" cy="163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80073</xdr:colOff>
      <xdr:row>4</xdr:row>
      <xdr:rowOff>11339</xdr:rowOff>
    </xdr:from>
    <xdr:to>
      <xdr:col>23</xdr:col>
      <xdr:colOff>277715</xdr:colOff>
      <xdr:row>8</xdr:row>
      <xdr:rowOff>87647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64D7B0-B7E2-5640-9B5E-D538BF70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2273" y="773339"/>
          <a:ext cx="6484142" cy="8510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0</xdr:row>
      <xdr:rowOff>139700</xdr:rowOff>
    </xdr:from>
    <xdr:to>
      <xdr:col>13</xdr:col>
      <xdr:colOff>365785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4C7DE-8A8E-E940-A90F-A3EFD5CCC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35000" y="139700"/>
          <a:ext cx="1343685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435547</xdr:colOff>
      <xdr:row>9</xdr:row>
      <xdr:rowOff>60360</xdr:rowOff>
    </xdr:from>
    <xdr:to>
      <xdr:col>13</xdr:col>
      <xdr:colOff>345956</xdr:colOff>
      <xdr:row>17</xdr:row>
      <xdr:rowOff>28063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2D1E93-2B82-184F-B36A-33B93683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51447" y="1787560"/>
          <a:ext cx="1307409" cy="1491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451393</xdr:colOff>
      <xdr:row>18</xdr:row>
      <xdr:rowOff>3175</xdr:rowOff>
    </xdr:from>
    <xdr:to>
      <xdr:col>13</xdr:col>
      <xdr:colOff>408564</xdr:colOff>
      <xdr:row>26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8F133-3F58-D54D-9C2B-5BD42BF05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67293" y="3444875"/>
          <a:ext cx="1354171" cy="1577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580906</xdr:colOff>
      <xdr:row>2</xdr:row>
      <xdr:rowOff>79374</xdr:rowOff>
    </xdr:from>
    <xdr:to>
      <xdr:col>22</xdr:col>
      <xdr:colOff>549948</xdr:colOff>
      <xdr:row>6</xdr:row>
      <xdr:rowOff>133453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8A7689-CFFC-A249-BB26-55CCFD04E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93806" y="460374"/>
          <a:ext cx="6255542" cy="8287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0</xdr:row>
      <xdr:rowOff>127000</xdr:rowOff>
    </xdr:from>
    <xdr:to>
      <xdr:col>13</xdr:col>
      <xdr:colOff>334618</xdr:colOff>
      <xdr:row>8</xdr:row>
      <xdr:rowOff>108069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A35F8-CFDD-8C45-AE4C-D558F2A67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73100" y="127000"/>
          <a:ext cx="1274418" cy="1517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469120</xdr:colOff>
      <xdr:row>9</xdr:row>
      <xdr:rowOff>40857</xdr:rowOff>
    </xdr:from>
    <xdr:to>
      <xdr:col>13</xdr:col>
      <xdr:colOff>450454</xdr:colOff>
      <xdr:row>17</xdr:row>
      <xdr:rowOff>178481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98C754-5499-0243-BC8C-DB037213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85020" y="1768057"/>
          <a:ext cx="1378334" cy="1661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510129</xdr:colOff>
      <xdr:row>18</xdr:row>
      <xdr:rowOff>105908</xdr:rowOff>
    </xdr:from>
    <xdr:to>
      <xdr:col>13</xdr:col>
      <xdr:colOff>369542</xdr:colOff>
      <xdr:row>26</xdr:row>
      <xdr:rowOff>62006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B3AAF8-14D7-264D-8F1A-2838C4DC1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426029" y="3547608"/>
          <a:ext cx="1256413" cy="149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542579</xdr:colOff>
      <xdr:row>2</xdr:row>
      <xdr:rowOff>135392</xdr:rowOff>
    </xdr:from>
    <xdr:to>
      <xdr:col>22</xdr:col>
      <xdr:colOff>439952</xdr:colOff>
      <xdr:row>7</xdr:row>
      <xdr:rowOff>39567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A3D02F-4D0B-9941-B02A-D91ECB686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5479" y="516392"/>
          <a:ext cx="6183873" cy="869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16862</xdr:colOff>
      <xdr:row>5</xdr:row>
      <xdr:rowOff>0</xdr:rowOff>
    </xdr:from>
    <xdr:to>
      <xdr:col>13</xdr:col>
      <xdr:colOff>469516</xdr:colOff>
      <xdr:row>12</xdr:row>
      <xdr:rowOff>61128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8F7E1-5282-3045-86FB-9581169A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31262" y="952500"/>
          <a:ext cx="1151154" cy="1407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1324</xdr:colOff>
      <xdr:row>12</xdr:row>
      <xdr:rowOff>130109</xdr:rowOff>
    </xdr:from>
    <xdr:to>
      <xdr:col>13</xdr:col>
      <xdr:colOff>464812</xdr:colOff>
      <xdr:row>20</xdr:row>
      <xdr:rowOff>47869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8323D3-35D6-3E4F-9D70-8B5F53BD7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5724" y="2428809"/>
          <a:ext cx="1161988" cy="144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135863</xdr:rowOff>
    </xdr:from>
    <xdr:to>
      <xdr:col>13</xdr:col>
      <xdr:colOff>449872</xdr:colOff>
      <xdr:row>28</xdr:row>
      <xdr:rowOff>35682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5F481B-A09A-8148-81D8-E9666B1E0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3958563"/>
          <a:ext cx="1148372" cy="1436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613575</xdr:colOff>
      <xdr:row>2</xdr:row>
      <xdr:rowOff>33913</xdr:rowOff>
    </xdr:from>
    <xdr:to>
      <xdr:col>22</xdr:col>
      <xdr:colOff>528326</xdr:colOff>
      <xdr:row>6</xdr:row>
      <xdr:rowOff>120652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C869F5-87FD-634E-865D-9F60E8273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26475" y="414913"/>
          <a:ext cx="6201251" cy="8614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16771</xdr:colOff>
      <xdr:row>3</xdr:row>
      <xdr:rowOff>0</xdr:rowOff>
    </xdr:from>
    <xdr:to>
      <xdr:col>14</xdr:col>
      <xdr:colOff>4068</xdr:colOff>
      <xdr:row>11</xdr:row>
      <xdr:rowOff>7937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99DA7B-4D91-7A4A-89D7-A96F3704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31171" y="571500"/>
          <a:ext cx="1352547" cy="1544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119098</xdr:rowOff>
    </xdr:from>
    <xdr:to>
      <xdr:col>14</xdr:col>
      <xdr:colOff>9387</xdr:colOff>
      <xdr:row>20</xdr:row>
      <xdr:rowOff>42860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0CB55-7F64-5843-BE6F-91DAC947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227298"/>
          <a:ext cx="1406387" cy="1638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66646</xdr:colOff>
      <xdr:row>20</xdr:row>
      <xdr:rowOff>95248</xdr:rowOff>
    </xdr:from>
    <xdr:to>
      <xdr:col>14</xdr:col>
      <xdr:colOff>161255</xdr:colOff>
      <xdr:row>29</xdr:row>
      <xdr:rowOff>93661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05D050-79D1-654F-9244-AD8AE67D7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81046" y="3917948"/>
          <a:ext cx="1491609" cy="1725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94560</xdr:colOff>
      <xdr:row>3</xdr:row>
      <xdr:rowOff>174624</xdr:rowOff>
    </xdr:from>
    <xdr:to>
      <xdr:col>23</xdr:col>
      <xdr:colOff>102</xdr:colOff>
      <xdr:row>8</xdr:row>
      <xdr:rowOff>90599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825EFD-AEBA-7247-A3E3-A5FE38F98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05960" y="746124"/>
          <a:ext cx="6192042" cy="881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13</xdr:col>
      <xdr:colOff>521590</xdr:colOff>
      <xdr:row>10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97A032-EDD9-B94F-B65D-FCE50EF5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571500"/>
          <a:ext cx="1220090" cy="1508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45023</xdr:colOff>
      <xdr:row>11</xdr:row>
      <xdr:rowOff>105868</xdr:rowOff>
    </xdr:from>
    <xdr:to>
      <xdr:col>13</xdr:col>
      <xdr:colOff>520882</xdr:colOff>
      <xdr:row>19</xdr:row>
      <xdr:rowOff>49389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22469C-00EE-D64D-A157-31D5A9E6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59423" y="2214068"/>
          <a:ext cx="1174359" cy="1467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42877</xdr:colOff>
      <xdr:row>19</xdr:row>
      <xdr:rowOff>130176</xdr:rowOff>
    </xdr:from>
    <xdr:to>
      <xdr:col>13</xdr:col>
      <xdr:colOff>526227</xdr:colOff>
      <xdr:row>27</xdr:row>
      <xdr:rowOff>71867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E89CD2-1952-8F4A-9932-71A2C3CE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57277" y="3762376"/>
          <a:ext cx="1181850" cy="1478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39040</xdr:colOff>
      <xdr:row>3</xdr:row>
      <xdr:rowOff>64557</xdr:rowOff>
    </xdr:from>
    <xdr:to>
      <xdr:col>22</xdr:col>
      <xdr:colOff>321</xdr:colOff>
      <xdr:row>7</xdr:row>
      <xdr:rowOff>73605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2E59DB-40DD-9543-AA94-D8670B37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50440" y="636057"/>
          <a:ext cx="5498481" cy="783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tdinc-my.sharepoint.com/USDGVIFSPSECSHR/Finance$/Direct%20Marketing/20060915%20KPI%20SEPT/September%20Full%20Month%20MASTER%20BATCH%20REPOR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Consolidated%20Accounting%20FPA/01%20Strategic%20Planning%20and%20Reporting/Strategy%20Model%20(NEW)/2019%20Model%20Update/Project%20Vine%20-%20Strategy%20Model%20-%20Updated%20w%202019%20Budget%20(OPEN-%20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Analytics/Danielle/2017-09-05%20GF%20Template%20for%20Channel%20Managers--8+4%20Reforecast--Filled%20I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tdinc-my.sharepoint.com/USDGVIFSPSECSHR/Finance$/Documents%20and%20Settings/tfurie/Local%20Settings/Temporary%20Internet%20Files/OLK37/Mormile%20loan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1"/>
      <sheetName val="KPI 1"/>
      <sheetName val="KPI2"/>
      <sheetName val="KPI 2"/>
      <sheetName val="KPI3"/>
      <sheetName val="KPI 3"/>
      <sheetName val="KPI4"/>
      <sheetName val="KPI 4"/>
      <sheetName val="KPI5"/>
      <sheetName val="KPI 5"/>
      <sheetName val="KPI6"/>
      <sheetName val="KPI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B6" t="str">
            <v>Total</v>
          </cell>
          <cell r="D6" t="str">
            <v>Web</v>
          </cell>
          <cell r="F6" t="str">
            <v>Tel</v>
          </cell>
          <cell r="H6" t="str">
            <v>Other</v>
          </cell>
          <cell r="L6" t="str">
            <v>Total</v>
          </cell>
          <cell r="N6" t="str">
            <v>Web</v>
          </cell>
          <cell r="P6" t="str">
            <v>Tel</v>
          </cell>
          <cell r="R6" t="str">
            <v>Other</v>
          </cell>
          <cell r="V6" t="str">
            <v>Total</v>
          </cell>
          <cell r="X6" t="str">
            <v>Web</v>
          </cell>
          <cell r="Z6" t="str">
            <v>Tel</v>
          </cell>
          <cell r="AB6" t="str">
            <v>Other</v>
          </cell>
        </row>
        <row r="7">
          <cell r="B7">
            <v>6418</v>
          </cell>
          <cell r="D7">
            <v>127</v>
          </cell>
          <cell r="F7">
            <v>6093</v>
          </cell>
          <cell r="H7">
            <v>343</v>
          </cell>
          <cell r="L7">
            <v>0</v>
          </cell>
          <cell r="N7">
            <v>0</v>
          </cell>
          <cell r="P7">
            <v>0</v>
          </cell>
          <cell r="R7">
            <v>0</v>
          </cell>
          <cell r="V7">
            <v>25173</v>
          </cell>
          <cell r="X7">
            <v>10351</v>
          </cell>
          <cell r="Z7">
            <v>14104</v>
          </cell>
          <cell r="AB7">
            <v>691</v>
          </cell>
        </row>
        <row r="8">
          <cell r="B8">
            <v>1061</v>
          </cell>
          <cell r="D8">
            <v>169</v>
          </cell>
          <cell r="F8">
            <v>890</v>
          </cell>
          <cell r="H8">
            <v>2</v>
          </cell>
          <cell r="L8">
            <v>2294</v>
          </cell>
          <cell r="N8">
            <v>1285</v>
          </cell>
          <cell r="P8">
            <v>1005</v>
          </cell>
          <cell r="R8">
            <v>3</v>
          </cell>
          <cell r="V8">
            <v>3018</v>
          </cell>
          <cell r="X8">
            <v>1617</v>
          </cell>
          <cell r="Z8">
            <v>1395</v>
          </cell>
          <cell r="AB8">
            <v>6</v>
          </cell>
        </row>
        <row r="9">
          <cell r="B9">
            <v>1399</v>
          </cell>
          <cell r="D9">
            <v>227</v>
          </cell>
          <cell r="F9">
            <v>1170</v>
          </cell>
          <cell r="H9">
            <v>2</v>
          </cell>
          <cell r="L9">
            <v>2972</v>
          </cell>
          <cell r="N9">
            <v>1690</v>
          </cell>
          <cell r="P9">
            <v>1278</v>
          </cell>
          <cell r="R9">
            <v>3</v>
          </cell>
          <cell r="V9">
            <v>4227</v>
          </cell>
          <cell r="X9">
            <v>2346</v>
          </cell>
          <cell r="Z9">
            <v>1871</v>
          </cell>
          <cell r="AB9">
            <v>0</v>
          </cell>
        </row>
        <row r="11">
          <cell r="B11">
            <v>0.16531629791212216</v>
          </cell>
          <cell r="D11">
            <v>1.3307086614173229</v>
          </cell>
          <cell r="F11">
            <v>0.14606925980633514</v>
          </cell>
          <cell r="H11">
            <v>5.8309037900874635E-3</v>
          </cell>
          <cell r="L11" t="e">
            <v>#DIV/0!</v>
          </cell>
          <cell r="N11" t="e">
            <v>#DIV/0!</v>
          </cell>
          <cell r="P11" t="e">
            <v>#DIV/0!</v>
          </cell>
          <cell r="R11" t="e">
            <v>#DIV/0!</v>
          </cell>
          <cell r="V11">
            <v>0.1198903587176737</v>
          </cell>
          <cell r="X11">
            <v>0.15621679064824653</v>
          </cell>
          <cell r="Z11">
            <v>9.8908111174134991E-2</v>
          </cell>
          <cell r="AB11">
            <v>8.6830680173661367E-3</v>
          </cell>
        </row>
        <row r="12">
          <cell r="B12">
            <v>41.517994947144466</v>
          </cell>
          <cell r="D12">
            <v>40.002366863905323</v>
          </cell>
          <cell r="F12">
            <v>42.106617977528089</v>
          </cell>
          <cell r="H12">
            <v>42.445</v>
          </cell>
          <cell r="L12">
            <v>45.13</v>
          </cell>
          <cell r="N12">
            <v>38.213089494163427</v>
          </cell>
          <cell r="P12">
            <v>43.263532338308458</v>
          </cell>
          <cell r="R12">
            <v>35.946666666666665</v>
          </cell>
          <cell r="V12">
            <v>39.048315190527177</v>
          </cell>
          <cell r="X12">
            <v>39.542436611008043</v>
          </cell>
          <cell r="Z12">
            <v>42.762508960573477</v>
          </cell>
          <cell r="AB12">
            <v>34.840000000000003</v>
          </cell>
        </row>
        <row r="14">
          <cell r="B14">
            <v>44050.59263892028</v>
          </cell>
          <cell r="D14">
            <v>6760.4</v>
          </cell>
          <cell r="F14">
            <v>37474.89</v>
          </cell>
          <cell r="H14">
            <v>84.89</v>
          </cell>
          <cell r="L14">
            <v>103528.22</v>
          </cell>
          <cell r="N14">
            <v>49103.82</v>
          </cell>
          <cell r="P14">
            <v>43479.85</v>
          </cell>
          <cell r="R14">
            <v>107.84</v>
          </cell>
          <cell r="V14">
            <v>117847.81524501102</v>
          </cell>
          <cell r="X14">
            <v>63940.12</v>
          </cell>
          <cell r="Z14">
            <v>59653.7</v>
          </cell>
          <cell r="AB14">
            <v>209.04000000000002</v>
          </cell>
        </row>
        <row r="15">
          <cell r="B15">
            <v>13215.177791676084</v>
          </cell>
          <cell r="D15">
            <v>2028.12</v>
          </cell>
          <cell r="F15">
            <v>11242.466999999999</v>
          </cell>
          <cell r="H15">
            <v>25.466999999999999</v>
          </cell>
          <cell r="L15">
            <v>31058.466</v>
          </cell>
          <cell r="N15">
            <v>14731.145999999999</v>
          </cell>
          <cell r="P15">
            <v>13043.955</v>
          </cell>
          <cell r="R15">
            <v>32.351999999999997</v>
          </cell>
          <cell r="V15">
            <v>35354.344573503302</v>
          </cell>
          <cell r="X15">
            <v>19182.036</v>
          </cell>
          <cell r="Z15">
            <v>17896.109999999997</v>
          </cell>
          <cell r="AB15">
            <v>62.712000000000003</v>
          </cell>
        </row>
        <row r="17">
          <cell r="B17">
            <v>3658.2599999999998</v>
          </cell>
          <cell r="D17">
            <v>72.39</v>
          </cell>
          <cell r="F17">
            <v>3473.0099999999998</v>
          </cell>
          <cell r="H17">
            <v>195.51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V17">
            <v>8558.82</v>
          </cell>
          <cell r="X17">
            <v>3519.34</v>
          </cell>
          <cell r="Z17">
            <v>4795.3600000000006</v>
          </cell>
          <cell r="AB17">
            <v>234.94000000000003</v>
          </cell>
        </row>
        <row r="18">
          <cell r="B18">
            <v>0.56999999999999995</v>
          </cell>
          <cell r="D18">
            <v>0.56999999999999995</v>
          </cell>
          <cell r="F18">
            <v>0.56999999999999995</v>
          </cell>
          <cell r="H18">
            <v>0.56999999999999995</v>
          </cell>
          <cell r="L18">
            <v>0.43</v>
          </cell>
          <cell r="N18">
            <v>0.43</v>
          </cell>
          <cell r="P18">
            <v>0.43</v>
          </cell>
          <cell r="R18">
            <v>0.43</v>
          </cell>
          <cell r="V18">
            <v>0.34</v>
          </cell>
          <cell r="X18">
            <v>0.34</v>
          </cell>
          <cell r="Z18">
            <v>0.34</v>
          </cell>
          <cell r="AB18">
            <v>0.34</v>
          </cell>
        </row>
        <row r="20">
          <cell r="B20">
            <v>8.3046782820528867E-2</v>
          </cell>
          <cell r="D20">
            <v>1.0707946275368321E-2</v>
          </cell>
          <cell r="F20">
            <v>9.2675655619002484E-2</v>
          </cell>
          <cell r="H20">
            <v>2.3030981269878663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V20">
            <v>7.2626038778960983E-2</v>
          </cell>
          <cell r="X20">
            <v>5.5041185409098387E-2</v>
          </cell>
          <cell r="Z20">
            <v>8.0386631508188103E-2</v>
          </cell>
          <cell r="AB20">
            <v>1.1238997321086874</v>
          </cell>
        </row>
        <row r="21">
          <cell r="B21">
            <v>3.6124216954716406</v>
          </cell>
          <cell r="D21">
            <v>28.016576875259013</v>
          </cell>
          <cell r="F21">
            <v>3.2370960636450801</v>
          </cell>
          <cell r="H21">
            <v>0.13025932177382232</v>
          </cell>
          <cell r="L21" t="e">
            <v>#DIV/0!</v>
          </cell>
          <cell r="N21" t="e">
            <v>#DIV/0!</v>
          </cell>
          <cell r="P21" t="e">
            <v>#DIV/0!</v>
          </cell>
          <cell r="R21" t="e">
            <v>#DIV/0!</v>
          </cell>
          <cell r="V21">
            <v>4.1307498666291966</v>
          </cell>
          <cell r="X21">
            <v>5.4504640074559436</v>
          </cell>
          <cell r="Z21">
            <v>3.731963815021186</v>
          </cell>
          <cell r="AB21">
            <v>0.26692772622797306</v>
          </cell>
        </row>
        <row r="23">
          <cell r="B23">
            <v>3.4479359095193214</v>
          </cell>
          <cell r="D23">
            <v>0.42834319526627218</v>
          </cell>
          <cell r="F23">
            <v>3.9022584269662919</v>
          </cell>
          <cell r="H23">
            <v>97.754999999999995</v>
          </cell>
          <cell r="L23">
            <v>0</v>
          </cell>
          <cell r="N23">
            <v>0</v>
          </cell>
          <cell r="P23">
            <v>0</v>
          </cell>
          <cell r="R23">
            <v>0</v>
          </cell>
          <cell r="V23">
            <v>2.8359244532803181</v>
          </cell>
          <cell r="X23">
            <v>2.1764625850340136</v>
          </cell>
          <cell r="Z23">
            <v>3.4375340501792118</v>
          </cell>
          <cell r="AB23">
            <v>39.156666666666673</v>
          </cell>
        </row>
        <row r="28">
          <cell r="B28" t="str">
            <v>Total</v>
          </cell>
          <cell r="D28" t="str">
            <v>Web</v>
          </cell>
          <cell r="F28" t="str">
            <v>Tel</v>
          </cell>
          <cell r="H28" t="str">
            <v>Other</v>
          </cell>
          <cell r="L28" t="str">
            <v>Total</v>
          </cell>
          <cell r="N28" t="str">
            <v>Web</v>
          </cell>
          <cell r="P28" t="str">
            <v>Tel</v>
          </cell>
          <cell r="R28" t="str">
            <v>Other</v>
          </cell>
          <cell r="V28" t="str">
            <v>Total</v>
          </cell>
          <cell r="X28" t="str">
            <v>Web</v>
          </cell>
          <cell r="Z28" t="str">
            <v>Tel</v>
          </cell>
          <cell r="AB28" t="str">
            <v>Other</v>
          </cell>
        </row>
        <row r="29">
          <cell r="B29">
            <v>1.8283881315156375E-2</v>
          </cell>
          <cell r="D29">
            <v>2.2587498602258751E-2</v>
          </cell>
          <cell r="F29">
            <v>1.4341323499282934E-2</v>
          </cell>
          <cell r="H29">
            <v>0</v>
          </cell>
          <cell r="L29">
            <v>1.8283881315156375E-2</v>
          </cell>
          <cell r="N29">
            <v>2.2587498602258751E-2</v>
          </cell>
          <cell r="P29">
            <v>1.4341323499282934E-2</v>
          </cell>
          <cell r="R29">
            <v>0</v>
          </cell>
          <cell r="V29">
            <v>1.8283881315156375E-2</v>
          </cell>
          <cell r="X29">
            <v>2.2587498602258751E-2</v>
          </cell>
          <cell r="Z29">
            <v>1.4341323499282934E-2</v>
          </cell>
          <cell r="AB29">
            <v>0</v>
          </cell>
        </row>
        <row r="31">
          <cell r="B31">
            <v>0.14703241659696578</v>
          </cell>
          <cell r="D31">
            <v>1.3081211628150642</v>
          </cell>
          <cell r="F31">
            <v>0.13172793630705221</v>
          </cell>
          <cell r="H31">
            <v>5.8309037900874635E-3</v>
          </cell>
          <cell r="L31" t="e">
            <v>#DIV/0!</v>
          </cell>
          <cell r="N31" t="e">
            <v>#DIV/0!</v>
          </cell>
          <cell r="P31" t="e">
            <v>#DIV/0!</v>
          </cell>
          <cell r="R31" t="e">
            <v>#DIV/0!</v>
          </cell>
          <cell r="V31">
            <v>0.10160647740251733</v>
          </cell>
          <cell r="X31">
            <v>0.13362929204598778</v>
          </cell>
          <cell r="Z31">
            <v>8.4566787674852054E-2</v>
          </cell>
          <cell r="AB31">
            <v>8.6830680173661367E-3</v>
          </cell>
        </row>
        <row r="33">
          <cell r="B33">
            <v>943.65404971932639</v>
          </cell>
          <cell r="D33">
            <v>166.13138767751315</v>
          </cell>
          <cell r="F33">
            <v>802.61831591886914</v>
          </cell>
          <cell r="H33">
            <v>2</v>
          </cell>
          <cell r="L33" t="e">
            <v>#DIV/0!</v>
          </cell>
          <cell r="N33" t="e">
            <v>#DIV/0!</v>
          </cell>
          <cell r="P33" t="e">
            <v>#DIV/0!</v>
          </cell>
          <cell r="R33" t="e">
            <v>#DIV/0!</v>
          </cell>
          <cell r="V33">
            <v>2557.7398556535686</v>
          </cell>
          <cell r="X33">
            <v>1383.1968019680196</v>
          </cell>
          <cell r="Z33">
            <v>1192.7299733661134</v>
          </cell>
          <cell r="AB33">
            <v>6.0000000000000009</v>
          </cell>
        </row>
        <row r="35">
          <cell r="B35">
            <v>39178.624068099409</v>
          </cell>
          <cell r="D35">
            <v>6645.6487174855611</v>
          </cell>
          <cell r="F35">
            <v>33795.542810162777</v>
          </cell>
          <cell r="H35">
            <v>84.89</v>
          </cell>
          <cell r="L35" t="e">
            <v>#DIV/0!</v>
          </cell>
          <cell r="N35" t="e">
            <v>#DIV/0!</v>
          </cell>
          <cell r="P35" t="e">
            <v>#DIV/0!</v>
          </cell>
          <cell r="R35" t="e">
            <v>#DIV/0!</v>
          </cell>
          <cell r="V35">
            <v>99875.432058934035</v>
          </cell>
          <cell r="X35">
            <v>54694.971862369457</v>
          </cell>
          <cell r="Z35">
            <v>51004.126173612989</v>
          </cell>
          <cell r="AB35">
            <v>209.04000000000005</v>
          </cell>
        </row>
        <row r="37">
          <cell r="B37">
            <v>12733.052822132307</v>
          </cell>
          <cell r="D37">
            <v>2159.8358331828076</v>
          </cell>
          <cell r="F37">
            <v>10983.551413302903</v>
          </cell>
          <cell r="H37">
            <v>27.58925</v>
          </cell>
          <cell r="L37" t="e">
            <v>#DIV/0!</v>
          </cell>
          <cell r="N37" t="e">
            <v>#DIV/0!</v>
          </cell>
          <cell r="P37" t="e">
            <v>#DIV/0!</v>
          </cell>
          <cell r="R37" t="e">
            <v>#DIV/0!</v>
          </cell>
          <cell r="V37">
            <v>32459.515419153562</v>
          </cell>
          <cell r="X37">
            <v>17775.865855270073</v>
          </cell>
          <cell r="Z37">
            <v>16576.341006424223</v>
          </cell>
          <cell r="AB37">
            <v>67.938000000000017</v>
          </cell>
        </row>
        <row r="39">
          <cell r="B39">
            <v>3658.2599999999998</v>
          </cell>
          <cell r="D39">
            <v>72.39</v>
          </cell>
          <cell r="F39">
            <v>3473.0099999999998</v>
          </cell>
          <cell r="H39">
            <v>195.51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V39">
            <v>8558.82</v>
          </cell>
          <cell r="X39">
            <v>3519.34</v>
          </cell>
          <cell r="Z39">
            <v>4795.3600000000006</v>
          </cell>
          <cell r="AB39">
            <v>234.94000000000003</v>
          </cell>
        </row>
        <row r="41">
          <cell r="B41">
            <v>9074.7928221323073</v>
          </cell>
          <cell r="D41">
            <v>2087.4458331828077</v>
          </cell>
          <cell r="F41">
            <v>7510.5414133029026</v>
          </cell>
          <cell r="H41">
            <v>-167.92075</v>
          </cell>
          <cell r="L41" t="e">
            <v>#DIV/0!</v>
          </cell>
          <cell r="N41" t="e">
            <v>#DIV/0!</v>
          </cell>
          <cell r="P41" t="e">
            <v>#DIV/0!</v>
          </cell>
          <cell r="R41" t="e">
            <v>#DIV/0!</v>
          </cell>
          <cell r="V41">
            <v>23900.695419153562</v>
          </cell>
          <cell r="X41">
            <v>14256.525855270072</v>
          </cell>
          <cell r="Z41">
            <v>11780.981006424223</v>
          </cell>
          <cell r="AB41">
            <v>-167.00200000000001</v>
          </cell>
        </row>
        <row r="43">
          <cell r="B43">
            <v>2.4806309070794059</v>
          </cell>
          <cell r="D43">
            <v>28.836107655516063</v>
          </cell>
          <cell r="F43">
            <v>2.1625452887561232</v>
          </cell>
          <cell r="H43">
            <v>-0.85888573474502583</v>
          </cell>
          <cell r="L43" t="e">
            <v>#DIV/0!</v>
          </cell>
          <cell r="N43" t="e">
            <v>#DIV/0!</v>
          </cell>
          <cell r="P43" t="e">
            <v>#DIV/0!</v>
          </cell>
          <cell r="R43" t="e">
            <v>#DIV/0!</v>
          </cell>
          <cell r="V43">
            <v>2.7925222658209381</v>
          </cell>
          <cell r="X43">
            <v>4.0509089361272492</v>
          </cell>
          <cell r="Z43">
            <v>2.4567458973725063</v>
          </cell>
          <cell r="AB43">
            <v>-0.71082829658636248</v>
          </cell>
        </row>
        <row r="47">
          <cell r="B47" t="str">
            <v>DM Only</v>
          </cell>
          <cell r="D47" t="str">
            <v>Email and DM</v>
          </cell>
          <cell r="F47" t="str">
            <v>Total</v>
          </cell>
          <cell r="H47" t="str">
            <v>% Total</v>
          </cell>
          <cell r="L47" t="str">
            <v>DM Only</v>
          </cell>
          <cell r="N47" t="str">
            <v>Email and DM</v>
          </cell>
          <cell r="P47" t="str">
            <v>Total</v>
          </cell>
          <cell r="R47" t="str">
            <v>% Total</v>
          </cell>
          <cell r="V47" t="str">
            <v>DM Only</v>
          </cell>
          <cell r="X47" t="str">
            <v>Email and DM</v>
          </cell>
          <cell r="Z47" t="str">
            <v>Total</v>
          </cell>
          <cell r="AB47" t="str">
            <v>% Total</v>
          </cell>
        </row>
        <row r="55">
          <cell r="B55">
            <v>0</v>
          </cell>
          <cell r="D55">
            <v>0</v>
          </cell>
          <cell r="F55">
            <v>0</v>
          </cell>
          <cell r="H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</row>
        <row r="67">
          <cell r="B67">
            <v>0</v>
          </cell>
          <cell r="D67">
            <v>0</v>
          </cell>
          <cell r="F67">
            <v>0</v>
          </cell>
          <cell r="H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</row>
        <row r="71">
          <cell r="B71" t="str">
            <v>Volume</v>
          </cell>
          <cell r="D71" t="str">
            <v>Orders</v>
          </cell>
          <cell r="F71" t="str">
            <v>Conversion</v>
          </cell>
          <cell r="H71" t="str">
            <v>ROI</v>
          </cell>
          <cell r="L71" t="str">
            <v>Volume</v>
          </cell>
          <cell r="N71" t="str">
            <v>Orders</v>
          </cell>
          <cell r="P71" t="str">
            <v>Conversion</v>
          </cell>
          <cell r="R71" t="str">
            <v>ROI</v>
          </cell>
          <cell r="V71" t="str">
            <v>Volume</v>
          </cell>
          <cell r="X71" t="str">
            <v>Orders</v>
          </cell>
          <cell r="Z71" t="str">
            <v>Conversion</v>
          </cell>
          <cell r="AB71" t="str">
            <v>ROI</v>
          </cell>
        </row>
        <row r="74">
          <cell r="B74">
            <v>14848</v>
          </cell>
          <cell r="D74">
            <v>1753</v>
          </cell>
          <cell r="F74">
            <v>0.11806303879310345</v>
          </cell>
          <cell r="L74">
            <v>34163</v>
          </cell>
          <cell r="N74">
            <v>1308</v>
          </cell>
          <cell r="P74">
            <v>3.8287035681878058E-2</v>
          </cell>
          <cell r="V74">
            <v>22424</v>
          </cell>
          <cell r="X74">
            <v>2555</v>
          </cell>
          <cell r="Z74">
            <v>0.11394042097752408</v>
          </cell>
        </row>
        <row r="75">
          <cell r="B75">
            <v>6568</v>
          </cell>
          <cell r="D75">
            <v>1061</v>
          </cell>
          <cell r="F75">
            <v>0.16154080389768574</v>
          </cell>
          <cell r="L75">
            <v>0</v>
          </cell>
          <cell r="N75">
            <v>2294</v>
          </cell>
          <cell r="P75" t="e">
            <v>#DIV/0!</v>
          </cell>
          <cell r="V75">
            <v>28170</v>
          </cell>
          <cell r="X75">
            <v>3018</v>
          </cell>
          <cell r="Z75">
            <v>0.10713525026624068</v>
          </cell>
        </row>
        <row r="88">
          <cell r="B88" t="str">
            <v>Total</v>
          </cell>
          <cell r="D88" t="str">
            <v>Web</v>
          </cell>
          <cell r="F88" t="str">
            <v>Tel</v>
          </cell>
          <cell r="H88" t="str">
            <v>Other</v>
          </cell>
          <cell r="L88" t="str">
            <v>Total</v>
          </cell>
          <cell r="N88" t="str">
            <v>Web</v>
          </cell>
          <cell r="P88" t="str">
            <v>Tel</v>
          </cell>
          <cell r="R88" t="str">
            <v>Other</v>
          </cell>
          <cell r="V88" t="str">
            <v>Total</v>
          </cell>
          <cell r="X88" t="str">
            <v>Web</v>
          </cell>
          <cell r="Z88" t="str">
            <v>Tel</v>
          </cell>
          <cell r="AB88" t="str">
            <v>Other</v>
          </cell>
        </row>
        <row r="89">
          <cell r="B89">
            <v>0.34104477611940298</v>
          </cell>
          <cell r="D89">
            <v>1.0377358490566038</v>
          </cell>
          <cell r="F89">
            <v>0.30449362843729039</v>
          </cell>
          <cell r="L89" t="e">
            <v>#DIV/0!</v>
          </cell>
          <cell r="N89" t="e">
            <v>#DIV/0!</v>
          </cell>
          <cell r="P89" t="e">
            <v>#DIV/0!</v>
          </cell>
          <cell r="R89" t="e">
            <v>#DIV/0!</v>
          </cell>
          <cell r="V89">
            <v>0.73966309341500769</v>
          </cell>
          <cell r="X89">
            <v>0.72497365648050582</v>
          </cell>
          <cell r="Z89">
            <v>0.75346534653465347</v>
          </cell>
          <cell r="AB89" t="e">
            <v>#DIV/0!</v>
          </cell>
        </row>
        <row r="90">
          <cell r="B90">
            <v>0.16763202725724022</v>
          </cell>
          <cell r="D90">
            <v>0.8571428571428571</v>
          </cell>
          <cell r="F90">
            <v>0.3304178814382896</v>
          </cell>
          <cell r="L90" t="e">
            <v>#DIV/0!</v>
          </cell>
          <cell r="N90" t="e">
            <v>#DIV/0!</v>
          </cell>
          <cell r="P90" t="e">
            <v>#DIV/0!</v>
          </cell>
          <cell r="R90" t="e">
            <v>#DIV/0!</v>
          </cell>
          <cell r="V90">
            <v>0.6800651819663226</v>
          </cell>
          <cell r="X90">
            <v>0.75573280159521439</v>
          </cell>
          <cell r="Z90">
            <v>0.58949880668257759</v>
          </cell>
          <cell r="AB90" t="e">
            <v>#DIV/0!</v>
          </cell>
        </row>
        <row r="91">
          <cell r="B91">
            <v>4.414361389052384E-2</v>
          </cell>
          <cell r="D91">
            <v>1</v>
          </cell>
          <cell r="F91">
            <v>0</v>
          </cell>
          <cell r="L91" t="e">
            <v>#DIV/0!</v>
          </cell>
          <cell r="N91" t="e">
            <v>#DIV/0!</v>
          </cell>
          <cell r="P91" t="e">
            <v>#DIV/0!</v>
          </cell>
          <cell r="R91" t="e">
            <v>#DIV/0!</v>
          </cell>
          <cell r="V91">
            <v>7.8979343863912511E-3</v>
          </cell>
          <cell r="X91">
            <v>1.4671083767155703E-2</v>
          </cell>
          <cell r="Z91">
            <v>2.8318584070796461E-3</v>
          </cell>
          <cell r="AB91" t="e">
            <v>#DIV/0!</v>
          </cell>
        </row>
        <row r="92">
          <cell r="B92">
            <v>4.396577161404544E-2</v>
          </cell>
          <cell r="D92">
            <v>3</v>
          </cell>
          <cell r="F92">
            <v>0.1</v>
          </cell>
          <cell r="L92" t="e">
            <v>#DIV/0!</v>
          </cell>
          <cell r="N92" t="e">
            <v>#DIV/0!</v>
          </cell>
          <cell r="P92" t="e">
            <v>#DIV/0!</v>
          </cell>
          <cell r="R92" t="e">
            <v>#DIV/0!</v>
          </cell>
          <cell r="V92">
            <v>0.10240963855421686</v>
          </cell>
          <cell r="X92">
            <v>0.11724137931034483</v>
          </cell>
          <cell r="Z92">
            <v>0</v>
          </cell>
          <cell r="AB92" t="e">
            <v>#DIV/0!</v>
          </cell>
        </row>
        <row r="93">
          <cell r="B93">
            <v>4.3311726576311139E-2</v>
          </cell>
          <cell r="D93" t="e">
            <v>#DIV/0!</v>
          </cell>
          <cell r="F93">
            <v>0</v>
          </cell>
          <cell r="L93" t="e">
            <v>#DIV/0!</v>
          </cell>
          <cell r="N93" t="e">
            <v>#DIV/0!</v>
          </cell>
          <cell r="P93" t="e">
            <v>#DIV/0!</v>
          </cell>
          <cell r="R93" t="e">
            <v>#DIV/0!</v>
          </cell>
          <cell r="V93">
            <v>0</v>
          </cell>
          <cell r="X93">
            <v>0</v>
          </cell>
          <cell r="Z93">
            <v>0</v>
          </cell>
          <cell r="AB93" t="e">
            <v>#DIV/0!</v>
          </cell>
        </row>
        <row r="94">
          <cell r="B94">
            <v>4.3324491600353669E-2</v>
          </cell>
          <cell r="D94" t="e">
            <v>#DIV/0!</v>
          </cell>
          <cell r="F94">
            <v>0</v>
          </cell>
          <cell r="L94" t="e">
            <v>#DIV/0!</v>
          </cell>
          <cell r="N94" t="e">
            <v>#DIV/0!</v>
          </cell>
          <cell r="P94" t="e">
            <v>#DIV/0!</v>
          </cell>
          <cell r="R94" t="e">
            <v>#DIV/0!</v>
          </cell>
          <cell r="V94">
            <v>0</v>
          </cell>
          <cell r="X94">
            <v>0</v>
          </cell>
          <cell r="Z94">
            <v>0</v>
          </cell>
          <cell r="AB94" t="e">
            <v>#DIV/0!</v>
          </cell>
        </row>
        <row r="95">
          <cell r="B95">
            <v>4.3350044234739017E-2</v>
          </cell>
          <cell r="D95" t="e">
            <v>#DIV/0!</v>
          </cell>
          <cell r="F95" t="e">
            <v>#DIV/0!</v>
          </cell>
          <cell r="L95" t="e">
            <v>#DIV/0!</v>
          </cell>
          <cell r="N95" t="e">
            <v>#DIV/0!</v>
          </cell>
          <cell r="P95" t="e">
            <v>#DIV/0!</v>
          </cell>
          <cell r="R95" t="e">
            <v>#DIV/0!</v>
          </cell>
          <cell r="V95">
            <v>0</v>
          </cell>
          <cell r="X95">
            <v>0</v>
          </cell>
          <cell r="Z95">
            <v>0</v>
          </cell>
          <cell r="AB95" t="e">
            <v>#DIV/0!</v>
          </cell>
        </row>
        <row r="96">
          <cell r="B96">
            <v>4.3350044234739017E-2</v>
          </cell>
          <cell r="D96" t="e">
            <v>#DIV/0!</v>
          </cell>
          <cell r="F96">
            <v>0</v>
          </cell>
          <cell r="L96" t="e">
            <v>#DIV/0!</v>
          </cell>
          <cell r="N96" t="e">
            <v>#DIV/0!</v>
          </cell>
          <cell r="P96" t="e">
            <v>#DIV/0!</v>
          </cell>
          <cell r="R96" t="e">
            <v>#DIV/0!</v>
          </cell>
          <cell r="V96">
            <v>0</v>
          </cell>
          <cell r="X96">
            <v>0</v>
          </cell>
          <cell r="Z96">
            <v>0</v>
          </cell>
          <cell r="AB96" t="e">
            <v>#DIV/0!</v>
          </cell>
        </row>
        <row r="97">
          <cell r="B97">
            <v>4.3337264150943397E-2</v>
          </cell>
          <cell r="D97" t="e">
            <v>#DIV/0!</v>
          </cell>
          <cell r="F97">
            <v>0</v>
          </cell>
          <cell r="L97" t="e">
            <v>#DIV/0!</v>
          </cell>
          <cell r="N97" t="e">
            <v>#DIV/0!</v>
          </cell>
          <cell r="P97" t="e">
            <v>#DIV/0!</v>
          </cell>
          <cell r="R97" t="e">
            <v>#DIV/0!</v>
          </cell>
          <cell r="V97">
            <v>0</v>
          </cell>
          <cell r="X97">
            <v>0</v>
          </cell>
          <cell r="Z97">
            <v>0</v>
          </cell>
          <cell r="AB97" t="e">
            <v>#DIV/0!</v>
          </cell>
        </row>
        <row r="98">
          <cell r="B98">
            <v>4.3286219081272087E-2</v>
          </cell>
          <cell r="D98" t="e">
            <v>#DIV/0!</v>
          </cell>
          <cell r="F98" t="e">
            <v>#DIV/0!</v>
          </cell>
          <cell r="L98" t="e">
            <v>#DIV/0!</v>
          </cell>
          <cell r="N98" t="e">
            <v>#DIV/0!</v>
          </cell>
          <cell r="P98" t="e">
            <v>#DIV/0!</v>
          </cell>
          <cell r="R98" t="e">
            <v>#DIV/0!</v>
          </cell>
          <cell r="V98">
            <v>0</v>
          </cell>
          <cell r="X98">
            <v>0</v>
          </cell>
          <cell r="Z98">
            <v>0</v>
          </cell>
          <cell r="AB98" t="e">
            <v>#DIV/0!</v>
          </cell>
        </row>
        <row r="99">
          <cell r="B99">
            <v>0.34104477611940298</v>
          </cell>
          <cell r="D99">
            <v>4.4402985074626866E-2</v>
          </cell>
          <cell r="F99">
            <v>0.31115459882583169</v>
          </cell>
          <cell r="L99" t="e">
            <v>#DIV/0!</v>
          </cell>
          <cell r="N99" t="e">
            <v>#DIV/0!</v>
          </cell>
          <cell r="P99" t="e">
            <v>#DIV/0!</v>
          </cell>
          <cell r="R99" t="e">
            <v>#DIV/0!</v>
          </cell>
          <cell r="V99">
            <v>0.19333800841514726</v>
          </cell>
          <cell r="X99">
            <v>0.20567180616740088</v>
          </cell>
          <cell r="Z99">
            <v>0.18053173241852488</v>
          </cell>
          <cell r="AB99" t="e">
            <v>#DIV/0!</v>
          </cell>
        </row>
        <row r="101">
          <cell r="B101">
            <v>0.16472958313962499</v>
          </cell>
          <cell r="D101" t="e">
            <v>#DIV/0!</v>
          </cell>
          <cell r="F101">
            <v>18</v>
          </cell>
          <cell r="H101" t="e">
            <v>#DIV/0!</v>
          </cell>
          <cell r="L101" t="e">
            <v>#DIV/0!</v>
          </cell>
          <cell r="N101" t="e">
            <v>#DIV/0!</v>
          </cell>
          <cell r="P101" t="e">
            <v>#DIV/0!</v>
          </cell>
          <cell r="R101" t="e">
            <v>#DIV/0!</v>
          </cell>
          <cell r="V101">
            <v>13.4</v>
          </cell>
          <cell r="X101">
            <v>26.5</v>
          </cell>
          <cell r="Z101">
            <v>10.125</v>
          </cell>
          <cell r="AB101" t="e">
            <v>#DIV/0!</v>
          </cell>
        </row>
        <row r="102">
          <cell r="B102">
            <v>3.713188220230474E-2</v>
          </cell>
          <cell r="D102">
            <v>18</v>
          </cell>
          <cell r="F102">
            <v>2.5624599615631006E-2</v>
          </cell>
          <cell r="H102" t="e">
            <v>#DIV/0!</v>
          </cell>
          <cell r="L102" t="e">
            <v>#DIV/0!</v>
          </cell>
          <cell r="N102" t="e">
            <v>#DIV/0!</v>
          </cell>
          <cell r="P102" t="e">
            <v>#DIV/0!</v>
          </cell>
          <cell r="R102" t="e">
            <v>#DIV/0!</v>
          </cell>
          <cell r="V102">
            <v>120</v>
          </cell>
          <cell r="X102" t="e">
            <v>#DIV/0!</v>
          </cell>
          <cell r="Z102">
            <v>11</v>
          </cell>
          <cell r="AB102" t="e">
            <v>#DIV/0!</v>
          </cell>
        </row>
        <row r="103">
          <cell r="B103">
            <v>0</v>
          </cell>
          <cell r="D103" t="e">
            <v>#DIV/0!</v>
          </cell>
          <cell r="F103">
            <v>0</v>
          </cell>
          <cell r="H103">
            <v>0</v>
          </cell>
          <cell r="L103" t="e">
            <v>#DIV/0!</v>
          </cell>
          <cell r="N103" t="e">
            <v>#DIV/0!</v>
          </cell>
          <cell r="P103" t="e">
            <v>#DIV/0!</v>
          </cell>
          <cell r="R103" t="e">
            <v>#DIV/0!</v>
          </cell>
          <cell r="V103">
            <v>0</v>
          </cell>
          <cell r="X103">
            <v>0</v>
          </cell>
          <cell r="Z103">
            <v>3.2733224222585927E-4</v>
          </cell>
          <cell r="AB103">
            <v>0</v>
          </cell>
        </row>
        <row r="104">
          <cell r="B104">
            <v>0.125</v>
          </cell>
          <cell r="D104" t="e">
            <v>#DIV/0!</v>
          </cell>
          <cell r="F104">
            <v>0</v>
          </cell>
          <cell r="H104" t="e">
            <v>#DIV/0!</v>
          </cell>
          <cell r="L104" t="e">
            <v>#DIV/0!</v>
          </cell>
          <cell r="N104" t="e">
            <v>#DIV/0!</v>
          </cell>
          <cell r="P104" t="e">
            <v>#DIV/0!</v>
          </cell>
          <cell r="R104" t="e">
            <v>#DIV/0!</v>
          </cell>
          <cell r="V104">
            <v>3.125E-2</v>
          </cell>
          <cell r="X104">
            <v>4.3478260869565216E-2</v>
          </cell>
          <cell r="Z104">
            <v>0</v>
          </cell>
          <cell r="AB104" t="e">
            <v>#DIV/0!</v>
          </cell>
        </row>
        <row r="105">
          <cell r="B105">
            <v>0</v>
          </cell>
          <cell r="D105" t="e">
            <v>#DIV/0!</v>
          </cell>
          <cell r="F105">
            <v>0</v>
          </cell>
          <cell r="H105" t="e">
            <v>#DIV/0!</v>
          </cell>
          <cell r="L105" t="e">
            <v>#DIV/0!</v>
          </cell>
          <cell r="N105" t="e">
            <v>#DIV/0!</v>
          </cell>
          <cell r="P105" t="e">
            <v>#DIV/0!</v>
          </cell>
          <cell r="R105" t="e">
            <v>#DIV/0!</v>
          </cell>
          <cell r="V105">
            <v>0</v>
          </cell>
          <cell r="X105">
            <v>0</v>
          </cell>
          <cell r="Z105">
            <v>0</v>
          </cell>
          <cell r="AB105" t="e">
            <v>#DIV/0!</v>
          </cell>
        </row>
        <row r="106">
          <cell r="B106">
            <v>0</v>
          </cell>
          <cell r="D106" t="e">
            <v>#DIV/0!</v>
          </cell>
          <cell r="F106">
            <v>0</v>
          </cell>
          <cell r="H106" t="e">
            <v>#DIV/0!</v>
          </cell>
          <cell r="L106" t="e">
            <v>#DIV/0!</v>
          </cell>
          <cell r="N106" t="e">
            <v>#DIV/0!</v>
          </cell>
          <cell r="P106" t="e">
            <v>#DIV/0!</v>
          </cell>
          <cell r="R106" t="e">
            <v>#DIV/0!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</row>
        <row r="107">
          <cell r="B107" t="e">
            <v>#DIV/0!</v>
          </cell>
          <cell r="D107" t="e">
            <v>#DIV/0!</v>
          </cell>
          <cell r="F107" t="e">
            <v>#DIV/0!</v>
          </cell>
          <cell r="H107" t="e">
            <v>#DIV/0!</v>
          </cell>
          <cell r="L107" t="e">
            <v>#DIV/0!</v>
          </cell>
          <cell r="N107" t="e">
            <v>#DIV/0!</v>
          </cell>
          <cell r="P107" t="e">
            <v>#DIV/0!</v>
          </cell>
          <cell r="R107" t="e">
            <v>#DIV/0!</v>
          </cell>
          <cell r="V107">
            <v>0</v>
          </cell>
          <cell r="X107">
            <v>0</v>
          </cell>
          <cell r="Z107">
            <v>0</v>
          </cell>
          <cell r="AB107" t="e">
            <v>#DIV/0!</v>
          </cell>
        </row>
        <row r="108">
          <cell r="B108">
            <v>0</v>
          </cell>
          <cell r="D108" t="e">
            <v>#DIV/0!</v>
          </cell>
          <cell r="F108">
            <v>0</v>
          </cell>
          <cell r="H108" t="e">
            <v>#DIV/0!</v>
          </cell>
          <cell r="L108" t="e">
            <v>#DIV/0!</v>
          </cell>
          <cell r="N108" t="e">
            <v>#DIV/0!</v>
          </cell>
          <cell r="P108" t="e">
            <v>#DIV/0!</v>
          </cell>
          <cell r="R108" t="e">
            <v>#DIV/0!</v>
          </cell>
          <cell r="V108">
            <v>0</v>
          </cell>
          <cell r="X108">
            <v>0</v>
          </cell>
          <cell r="Z108">
            <v>0</v>
          </cell>
          <cell r="AB108" t="e">
            <v>#DIV/0!</v>
          </cell>
        </row>
        <row r="109">
          <cell r="B109">
            <v>0</v>
          </cell>
          <cell r="D109">
            <v>0</v>
          </cell>
          <cell r="F109">
            <v>0</v>
          </cell>
          <cell r="H109" t="e">
            <v>#DIV/0!</v>
          </cell>
          <cell r="L109" t="e">
            <v>#DIV/0!</v>
          </cell>
          <cell r="N109" t="e">
            <v>#DIV/0!</v>
          </cell>
          <cell r="P109" t="e">
            <v>#DIV/0!</v>
          </cell>
          <cell r="R109" t="e">
            <v>#DIV/0!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B110" t="e">
            <v>#DIV/0!</v>
          </cell>
          <cell r="D110" t="e">
            <v>#DIV/0!</v>
          </cell>
          <cell r="F110" t="e">
            <v>#DIV/0!</v>
          </cell>
          <cell r="H110" t="e">
            <v>#DIV/0!</v>
          </cell>
          <cell r="L110" t="e">
            <v>#DIV/0!</v>
          </cell>
          <cell r="N110" t="e">
            <v>#DIV/0!</v>
          </cell>
          <cell r="P110" t="e">
            <v>#DIV/0!</v>
          </cell>
          <cell r="R110" t="e">
            <v>#DIV/0!</v>
          </cell>
          <cell r="V110">
            <v>0</v>
          </cell>
          <cell r="X110">
            <v>0</v>
          </cell>
          <cell r="Z110">
            <v>0</v>
          </cell>
          <cell r="AB110" t="e">
            <v>#DIV/0!</v>
          </cell>
        </row>
        <row r="111">
          <cell r="B111" t="e">
            <v>#DIV/0!</v>
          </cell>
          <cell r="D111">
            <v>25</v>
          </cell>
          <cell r="F111">
            <v>2.7998821102269377E-2</v>
          </cell>
          <cell r="H111" t="e">
            <v>#DIV/0!</v>
          </cell>
          <cell r="L111" t="e">
            <v>#DIV/0!</v>
          </cell>
          <cell r="N111" t="e">
            <v>#DIV/0!</v>
          </cell>
          <cell r="P111" t="e">
            <v>#DIV/0!</v>
          </cell>
          <cell r="R111" t="e">
            <v>#DIV/0!</v>
          </cell>
          <cell r="V111">
            <v>2.5102961364973524E-2</v>
          </cell>
          <cell r="X111">
            <v>3.9844509232264333E-2</v>
          </cell>
          <cell r="Z111">
            <v>4.2759961127308066E-2</v>
          </cell>
          <cell r="AB111">
            <v>0.25</v>
          </cell>
        </row>
        <row r="113">
          <cell r="B113">
            <v>0.17462146148782093</v>
          </cell>
          <cell r="D113">
            <v>1.3307086614173229</v>
          </cell>
          <cell r="F113">
            <v>0.14963012777404169</v>
          </cell>
          <cell r="H113">
            <v>2</v>
          </cell>
          <cell r="L113" t="e">
            <v>#DIV/0!</v>
          </cell>
          <cell r="N113" t="e">
            <v>#DIV/0!</v>
          </cell>
          <cell r="P113" t="e">
            <v>#DIV/0!</v>
          </cell>
          <cell r="R113" t="e">
            <v>#DIV/0!</v>
          </cell>
          <cell r="V113">
            <v>0.12319077602420477</v>
          </cell>
          <cell r="X113">
            <v>3.9844509232264333E-2</v>
          </cell>
          <cell r="Z113">
            <v>1.8573237653018153E-2</v>
          </cell>
          <cell r="AB113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update history"/>
      <sheetName val="Scenario Analysis"/>
      <sheetName val="Other model adjustments"/>
      <sheetName val="Key Stats"/>
      <sheetName val="IS Summary"/>
      <sheetName val="IS"/>
      <sheetName val="Rev &amp; AEBITDA"/>
      <sheetName val="BS PC GF adj"/>
      <sheetName val="BS"/>
      <sheetName val="CF"/>
      <sheetName val="Debt"/>
      <sheetName val="Cognos_Office_Connection_Cache"/>
      <sheetName val="FTD.com Assumptions"/>
      <sheetName val="FTD.com Mktng+Order drivers"/>
      <sheetName val="FTD.com"/>
      <sheetName val="FTD.com Drivers-FCST"/>
      <sheetName val="Florist and DS detail"/>
      <sheetName val="FTD.com Mktg "/>
      <sheetName val="FTD.com G&amp;A"/>
      <sheetName val="FTD.com Mkt Book"/>
      <sheetName val="FTD.com Trends - Tables+Graphs"/>
      <sheetName val="ProFlowers"/>
      <sheetName val="PF Rollup (fs)"/>
      <sheetName val="PF (fs)"/>
      <sheetName val="FE (fs)"/>
      <sheetName val="Intl (fs)"/>
      <sheetName val="PF Mkt Book"/>
      <sheetName val="PF Mktng+Order drivers"/>
      <sheetName val="PF Shipping drivers"/>
      <sheetName val="PF Trends - Tables+Graphs"/>
      <sheetName val="Gourmet Foods"/>
      <sheetName val="GF (fs)"/>
      <sheetName val="GF BS"/>
      <sheetName val="GF CF"/>
      <sheetName val="PC (incl Gifts)"/>
      <sheetName val="PC (fs)"/>
      <sheetName val="PC (incl Gifts) BS"/>
      <sheetName val="PC (incl Gifts) CF"/>
      <sheetName val="Florist"/>
      <sheetName val="Interflora GBP"/>
      <sheetName val="Interflora USD"/>
      <sheetName val="Intl Other"/>
      <sheetName val="Corporate"/>
      <sheetName val="Sincerely"/>
      <sheetName val="BloomThat"/>
      <sheetName val="PRVD Corp"/>
      <sheetName val="Capex &amp; Depr"/>
      <sheetName val="Technology Initiatives"/>
      <sheetName val="Amortization"/>
      <sheetName val="Consolidated Income Statement"/>
      <sheetName val="Consolidated Balance Sheet"/>
      <sheetName val="Consolidated Statement of CF"/>
      <sheetName val="Consolidated Revolver Forecast"/>
      <sheetName val="Peak Revolver Estimate"/>
      <sheetName val="Unlevered Free Cash Flow"/>
      <sheetName val="FTD.com IS"/>
      <sheetName val="ProFlowers IS"/>
      <sheetName val="Gourmet Foods IS"/>
      <sheetName val="PC(incl Gifts) IS"/>
      <sheetName val="Florist IS"/>
      <sheetName val="InterFlora IS"/>
      <sheetName val="Corporate IS"/>
      <sheetName val="Capex"/>
      <sheetName val="Net Leverage Ratio"/>
      <sheetName val="FCCR"/>
      <sheetName val="AEBITDA"/>
      <sheetName val="CIP Output Template 1"/>
      <sheetName val="CIP Output Template 2"/>
      <sheetName val="CIP Output Template 3"/>
      <sheetName val="CIP Output Template 4"/>
      <sheetName val="Liberty Output"/>
      <sheetName val="G&amp;A Output"/>
      <sheetName val="S&amp;M Summary"/>
      <sheetName val="Model Analytics - FTD.com"/>
      <sheetName val="Model Analytics - ProFlowers"/>
      <sheetName val="Model Analytics - Florist"/>
      <sheetName val="Graphs"/>
      <sheetName val="Scenario graph data"/>
      <sheetName val="2018 SOURCE TABS"/>
      <sheetName val="LIBOR 07.12.18"/>
      <sheetName val="Florist (TM1)"/>
      <sheetName val="Corporate (TM1)"/>
      <sheetName val="Cover"/>
    </sheetNames>
    <sheetDataSet>
      <sheetData sheetId="0"/>
      <sheetData sheetId="1">
        <row r="271">
          <cell r="AE271">
            <v>0.03</v>
          </cell>
        </row>
      </sheetData>
      <sheetData sheetId="2">
        <row r="44">
          <cell r="AE44">
            <v>-2.3257827479082612E-2</v>
          </cell>
        </row>
      </sheetData>
      <sheetData sheetId="3"/>
      <sheetData sheetId="4">
        <row r="5">
          <cell r="AA5">
            <v>247881207.65598229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C4" t="str">
            <v>Q1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">
          <cell r="C4" t="str">
            <v>Q1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5">
          <cell r="G25"/>
        </row>
        <row r="26">
          <cell r="G26"/>
        </row>
        <row r="27">
          <cell r="G2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 Data"/>
      <sheetName val="Instructions"/>
      <sheetName val="FC Input -&gt;"/>
      <sheetName val="Channel FC Units"/>
      <sheetName val="Channel FC Spend"/>
      <sheetName val="Channel FC New Customers"/>
      <sheetName val="Channel FC New Customers %"/>
      <sheetName val="Compare FC to PY-&gt;"/>
      <sheetName val="Units"/>
      <sheetName val="Spend"/>
      <sheetName val="CPU"/>
      <sheetName val="New Customers"/>
      <sheetName val="New Customer %"/>
      <sheetName val="KPIs"/>
      <sheetName val="Post-Alloc view-&gt;"/>
      <sheetName val="Units Post-Alloc"/>
      <sheetName val="NC Post-Alloc"/>
      <sheetName val="Spend Post-Alloc"/>
      <sheetName val="AUV Post-Alloc"/>
      <sheetName val="CPU Post-Alloc"/>
      <sheetName val="Units by Month"/>
      <sheetName val="Spend by Month"/>
    </sheetNames>
    <sheetDataSet>
      <sheetData sheetId="0">
        <row r="2">
          <cell r="A2" t="str">
            <v>RADIO</v>
          </cell>
        </row>
        <row r="3">
          <cell r="A3" t="str">
            <v>TV</v>
          </cell>
        </row>
        <row r="4">
          <cell r="A4" t="str">
            <v>PAID-SEARCH-NB-SHARIS</v>
          </cell>
        </row>
        <row r="5">
          <cell r="A5" t="str">
            <v>PLA</v>
          </cell>
        </row>
        <row r="6">
          <cell r="A6" t="str">
            <v>PAID-SEARCH-B-SHARIS</v>
          </cell>
        </row>
        <row r="7">
          <cell r="A7" t="str">
            <v>ORGANIC-DISC-SHARIS</v>
          </cell>
        </row>
        <row r="8">
          <cell r="A8" t="str">
            <v>ORGANIC-OTHER-SHARIS</v>
          </cell>
        </row>
        <row r="9">
          <cell r="A9" t="str">
            <v>NONE-SHARIS</v>
          </cell>
        </row>
        <row r="10">
          <cell r="A10" t="str">
            <v>DISPLAY</v>
          </cell>
        </row>
        <row r="11">
          <cell r="A11" t="str">
            <v>PAID SOCIAL</v>
          </cell>
        </row>
        <row r="12">
          <cell r="A12" t="str">
            <v>AFFILIATES-SHARIS</v>
          </cell>
        </row>
        <row r="13">
          <cell r="A13" t="str">
            <v>GROUP BUYING</v>
          </cell>
        </row>
        <row r="14">
          <cell r="A14" t="str">
            <v>MARKETPLACES</v>
          </cell>
        </row>
        <row r="15">
          <cell r="A15" t="str">
            <v>SHOPPING</v>
          </cell>
        </row>
        <row r="16">
          <cell r="A16" t="str">
            <v>EMAIL-RET</v>
          </cell>
        </row>
        <row r="17">
          <cell r="A17" t="str">
            <v>DIRECTMAIL</v>
          </cell>
        </row>
        <row r="18">
          <cell r="A18" t="str">
            <v>PRINT-ADV</v>
          </cell>
        </row>
        <row r="19">
          <cell r="A19" t="str">
            <v>PARTNERS</v>
          </cell>
        </row>
        <row r="20">
          <cell r="A20" t="str">
            <v>PAID-SEARCH-CMF</v>
          </cell>
        </row>
        <row r="21">
          <cell r="A21" t="str">
            <v>ORGANIC-CMF</v>
          </cell>
        </row>
        <row r="22">
          <cell r="A22" t="str">
            <v>NONE-CMF</v>
          </cell>
        </row>
        <row r="23">
          <cell r="A23" t="str">
            <v>AFFILIATES-CMF</v>
          </cell>
        </row>
        <row r="24">
          <cell r="A24" t="str">
            <v>OTHER</v>
          </cell>
        </row>
        <row r="25">
          <cell r="A25" t="str">
            <v>PHONE-UNTRKD</v>
          </cell>
        </row>
        <row r="26">
          <cell r="A26" t="str">
            <v>PHONE BATCH</v>
          </cell>
        </row>
        <row r="27">
          <cell r="A27" t="str">
            <v>CONTINUITY</v>
          </cell>
        </row>
        <row r="28">
          <cell r="A28" t="str">
            <v>CROSS-CHANNEL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 Your Loan Manager"/>
      <sheetName val="Loan Data"/>
      <sheetName val="Loan Amortization Table"/>
      <sheetName val="Summary Graph"/>
      <sheetName val="Macros"/>
      <sheetName val="Lock"/>
      <sheetName val="VDlg"/>
      <sheetName val="ChgLoan"/>
    </sheetNames>
    <sheetDataSet>
      <sheetData sheetId="0"/>
      <sheetData sheetId="1">
        <row r="16">
          <cell r="F16">
            <v>42299</v>
          </cell>
          <cell r="I16">
            <v>0.09</v>
          </cell>
        </row>
        <row r="17">
          <cell r="F17">
            <v>38596</v>
          </cell>
          <cell r="I17">
            <v>5</v>
          </cell>
        </row>
        <row r="18">
          <cell r="I18">
            <v>12</v>
          </cell>
        </row>
        <row r="20">
          <cell r="F20">
            <v>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C629-E0E5-BD4C-A6A1-F509D7093E73}">
  <sheetPr codeName="Sheet1"/>
  <dimension ref="A2:C64"/>
  <sheetViews>
    <sheetView topLeftCell="A15" workbookViewId="0">
      <selection activeCell="B64" sqref="B64"/>
    </sheetView>
  </sheetViews>
  <sheetFormatPr baseColWidth="10" defaultColWidth="8.83203125" defaultRowHeight="15" x14ac:dyDescent="0.2"/>
  <cols>
    <col min="1" max="1" width="8" bestFit="1" customWidth="1"/>
    <col min="2" max="2" width="31" bestFit="1" customWidth="1"/>
  </cols>
  <sheetData>
    <row r="2" spans="1:3" x14ac:dyDescent="0.2">
      <c r="A2" s="90" t="s">
        <v>0</v>
      </c>
      <c r="B2" s="90"/>
      <c r="C2" s="90"/>
    </row>
    <row r="3" spans="1:3" x14ac:dyDescent="0.2">
      <c r="A3" s="1"/>
      <c r="B3" s="2"/>
      <c r="C3" s="3" t="s">
        <v>1</v>
      </c>
    </row>
    <row r="4" spans="1:3" x14ac:dyDescent="0.2">
      <c r="A4" s="4"/>
      <c r="B4" s="5" t="s">
        <v>2</v>
      </c>
      <c r="C4" s="6">
        <v>0.62</v>
      </c>
    </row>
    <row r="5" spans="1:3" x14ac:dyDescent="0.2">
      <c r="A5" s="4"/>
      <c r="B5" s="5" t="s">
        <v>3</v>
      </c>
      <c r="C5" s="6">
        <v>1.47</v>
      </c>
    </row>
    <row r="6" spans="1:3" x14ac:dyDescent="0.2">
      <c r="A6" s="4"/>
      <c r="B6" s="5" t="s">
        <v>4</v>
      </c>
      <c r="C6" s="6">
        <v>0.63</v>
      </c>
    </row>
    <row r="7" spans="1:3" x14ac:dyDescent="0.2">
      <c r="A7" s="4"/>
      <c r="B7" s="5" t="s">
        <v>5</v>
      </c>
      <c r="C7" s="6">
        <v>0.63</v>
      </c>
    </row>
    <row r="8" spans="1:3" x14ac:dyDescent="0.2">
      <c r="A8" s="4"/>
      <c r="B8" s="5" t="s">
        <v>6</v>
      </c>
      <c r="C8" s="6">
        <v>0.63</v>
      </c>
    </row>
    <row r="9" spans="1:3" x14ac:dyDescent="0.2">
      <c r="A9" s="4"/>
      <c r="B9" s="5" t="s">
        <v>7</v>
      </c>
      <c r="C9" s="6">
        <v>1.28</v>
      </c>
    </row>
    <row r="10" spans="1:3" x14ac:dyDescent="0.2">
      <c r="A10" s="4"/>
      <c r="B10" s="5" t="s">
        <v>8</v>
      </c>
      <c r="C10" s="6">
        <v>1.06</v>
      </c>
    </row>
    <row r="11" spans="1:3" x14ac:dyDescent="0.2">
      <c r="A11" s="4"/>
      <c r="B11" s="5" t="s">
        <v>9</v>
      </c>
      <c r="C11" s="6">
        <v>1.26</v>
      </c>
    </row>
    <row r="12" spans="1:3" x14ac:dyDescent="0.2">
      <c r="A12" s="4"/>
      <c r="B12" s="5" t="s">
        <v>10</v>
      </c>
      <c r="C12" s="6">
        <v>0.84</v>
      </c>
    </row>
    <row r="13" spans="1:3" x14ac:dyDescent="0.2">
      <c r="A13" s="4"/>
      <c r="B13" s="7" t="s">
        <v>11</v>
      </c>
      <c r="C13" s="6">
        <v>1.1399999999999999</v>
      </c>
    </row>
    <row r="14" spans="1:3" x14ac:dyDescent="0.2">
      <c r="A14" s="4" t="s">
        <v>12</v>
      </c>
      <c r="B14" s="5" t="s">
        <v>13</v>
      </c>
      <c r="C14" s="6">
        <v>2.2999999999999998</v>
      </c>
    </row>
    <row r="15" spans="1:3" x14ac:dyDescent="0.2">
      <c r="A15" s="4" t="s">
        <v>14</v>
      </c>
      <c r="B15" s="5" t="s">
        <v>15</v>
      </c>
      <c r="C15" s="6">
        <v>1.69</v>
      </c>
    </row>
    <row r="16" spans="1:3" x14ac:dyDescent="0.2">
      <c r="A16" s="4" t="s">
        <v>16</v>
      </c>
      <c r="B16" s="5" t="s">
        <v>13</v>
      </c>
      <c r="C16" s="6">
        <v>2.14</v>
      </c>
    </row>
    <row r="17" spans="1:3" x14ac:dyDescent="0.2">
      <c r="A17" s="4"/>
      <c r="B17" s="5" t="s">
        <v>17</v>
      </c>
      <c r="C17" s="6">
        <v>0.77</v>
      </c>
    </row>
    <row r="18" spans="1:3" x14ac:dyDescent="0.2">
      <c r="A18" s="4"/>
      <c r="B18" s="5" t="s">
        <v>18</v>
      </c>
      <c r="C18" s="6">
        <v>1.1299999999999999</v>
      </c>
    </row>
    <row r="19" spans="1:3" x14ac:dyDescent="0.2">
      <c r="A19" s="4"/>
      <c r="B19" s="5" t="s">
        <v>19</v>
      </c>
      <c r="C19" s="6">
        <v>1.47</v>
      </c>
    </row>
    <row r="20" spans="1:3" x14ac:dyDescent="0.2">
      <c r="A20" s="4"/>
      <c r="B20" s="5" t="s">
        <v>20</v>
      </c>
      <c r="C20" s="6">
        <v>0.84</v>
      </c>
    </row>
    <row r="21" spans="1:3" x14ac:dyDescent="0.2">
      <c r="A21" s="4"/>
      <c r="B21" s="5" t="s">
        <v>21</v>
      </c>
      <c r="C21" s="6">
        <v>0.84</v>
      </c>
    </row>
    <row r="22" spans="1:3" x14ac:dyDescent="0.2">
      <c r="A22" s="4"/>
      <c r="B22" s="8" t="s">
        <v>22</v>
      </c>
      <c r="C22" s="6">
        <v>0.79</v>
      </c>
    </row>
    <row r="23" spans="1:3" x14ac:dyDescent="0.2">
      <c r="A23" s="4"/>
      <c r="B23" s="5" t="s">
        <v>23</v>
      </c>
      <c r="C23" s="6">
        <v>1.65</v>
      </c>
    </row>
    <row r="24" spans="1:3" x14ac:dyDescent="0.2">
      <c r="A24" s="4"/>
      <c r="B24" s="5" t="s">
        <v>24</v>
      </c>
      <c r="C24" s="6">
        <v>0.51</v>
      </c>
    </row>
    <row r="25" spans="1:3" x14ac:dyDescent="0.2">
      <c r="A25" s="4"/>
      <c r="B25" s="5" t="s">
        <v>25</v>
      </c>
      <c r="C25" s="3">
        <v>0.66</v>
      </c>
    </row>
    <row r="26" spans="1:3" x14ac:dyDescent="0.2">
      <c r="A26" s="4" t="s">
        <v>16</v>
      </c>
      <c r="B26" s="2" t="s">
        <v>26</v>
      </c>
      <c r="C26" s="6">
        <v>1.29</v>
      </c>
    </row>
    <row r="27" spans="1:3" x14ac:dyDescent="0.2">
      <c r="A27" s="4"/>
      <c r="B27" s="2" t="s">
        <v>27</v>
      </c>
      <c r="C27" s="6">
        <v>1.64</v>
      </c>
    </row>
    <row r="28" spans="1:3" x14ac:dyDescent="0.2">
      <c r="A28" s="9" t="s">
        <v>28</v>
      </c>
      <c r="B28" s="10" t="s">
        <v>29</v>
      </c>
      <c r="C28" s="6">
        <v>0.96</v>
      </c>
    </row>
    <row r="29" spans="1:3" x14ac:dyDescent="0.2">
      <c r="A29" s="11" t="s">
        <v>30</v>
      </c>
      <c r="B29" s="5" t="s">
        <v>29</v>
      </c>
      <c r="C29" s="6">
        <v>0.96</v>
      </c>
    </row>
    <row r="30" spans="1:3" x14ac:dyDescent="0.2">
      <c r="A30" s="11" t="s">
        <v>31</v>
      </c>
      <c r="B30" s="5" t="s">
        <v>29</v>
      </c>
      <c r="C30" s="6">
        <v>0.96</v>
      </c>
    </row>
    <row r="31" spans="1:3" x14ac:dyDescent="0.2">
      <c r="A31" s="11" t="s">
        <v>32</v>
      </c>
      <c r="B31" s="5" t="s">
        <v>29</v>
      </c>
      <c r="C31" s="6">
        <v>0.96</v>
      </c>
    </row>
    <row r="32" spans="1:3" x14ac:dyDescent="0.2">
      <c r="A32" s="11" t="s">
        <v>33</v>
      </c>
      <c r="B32" s="5" t="s">
        <v>29</v>
      </c>
      <c r="C32" s="6">
        <v>0.96</v>
      </c>
    </row>
    <row r="33" spans="1:3" x14ac:dyDescent="0.2">
      <c r="A33" s="11" t="s">
        <v>16</v>
      </c>
      <c r="B33" s="5" t="s">
        <v>29</v>
      </c>
      <c r="C33" s="6">
        <v>0.96</v>
      </c>
    </row>
    <row r="34" spans="1:3" x14ac:dyDescent="0.2">
      <c r="A34" s="12" t="s">
        <v>34</v>
      </c>
      <c r="B34" s="13" t="s">
        <v>29</v>
      </c>
      <c r="C34" s="6">
        <v>0.87</v>
      </c>
    </row>
    <row r="35" spans="1:3" x14ac:dyDescent="0.2">
      <c r="A35" s="4"/>
      <c r="B35" s="5" t="s">
        <v>35</v>
      </c>
      <c r="C35" s="6">
        <v>0.92</v>
      </c>
    </row>
    <row r="36" spans="1:3" x14ac:dyDescent="0.2">
      <c r="A36" s="4"/>
      <c r="B36" s="5" t="s">
        <v>36</v>
      </c>
      <c r="C36" s="6">
        <v>0.63</v>
      </c>
    </row>
    <row r="37" spans="1:3" x14ac:dyDescent="0.2">
      <c r="A37" s="4"/>
      <c r="B37" s="5" t="s">
        <v>37</v>
      </c>
      <c r="C37" s="6">
        <v>0.84</v>
      </c>
    </row>
    <row r="38" spans="1:3" x14ac:dyDescent="0.2">
      <c r="A38" s="4"/>
      <c r="B38" s="5" t="s">
        <v>38</v>
      </c>
      <c r="C38" s="6">
        <v>0.9</v>
      </c>
    </row>
    <row r="39" spans="1:3" x14ac:dyDescent="0.2">
      <c r="A39" s="4"/>
      <c r="B39" s="5" t="s">
        <v>39</v>
      </c>
      <c r="C39" s="6">
        <v>0.53</v>
      </c>
    </row>
    <row r="40" spans="1:3" x14ac:dyDescent="0.2">
      <c r="A40" s="4"/>
      <c r="B40" s="5" t="s">
        <v>40</v>
      </c>
      <c r="C40" s="6">
        <v>0.85</v>
      </c>
    </row>
    <row r="41" spans="1:3" x14ac:dyDescent="0.2">
      <c r="A41" s="4"/>
      <c r="B41" s="5" t="s">
        <v>41</v>
      </c>
      <c r="C41" s="6">
        <v>0.59</v>
      </c>
    </row>
    <row r="42" spans="1:3" x14ac:dyDescent="0.2">
      <c r="A42" s="4"/>
      <c r="B42" s="2" t="s">
        <v>42</v>
      </c>
      <c r="C42" s="6">
        <v>0.85</v>
      </c>
    </row>
    <row r="43" spans="1:3" x14ac:dyDescent="0.2">
      <c r="A43" s="4"/>
      <c r="B43" s="5" t="s">
        <v>43</v>
      </c>
      <c r="C43" s="6">
        <v>0.77</v>
      </c>
    </row>
    <row r="44" spans="1:3" x14ac:dyDescent="0.2">
      <c r="A44" s="4"/>
      <c r="B44" s="5" t="s">
        <v>44</v>
      </c>
      <c r="C44" s="6">
        <v>1.4</v>
      </c>
    </row>
    <row r="45" spans="1:3" x14ac:dyDescent="0.2">
      <c r="A45" s="4" t="s">
        <v>14</v>
      </c>
      <c r="B45" s="5" t="s">
        <v>45</v>
      </c>
      <c r="C45" s="6">
        <v>0.94</v>
      </c>
    </row>
    <row r="46" spans="1:3" x14ac:dyDescent="0.2">
      <c r="A46" s="4"/>
      <c r="B46" s="5" t="s">
        <v>46</v>
      </c>
      <c r="C46" s="6">
        <v>1.41</v>
      </c>
    </row>
    <row r="47" spans="1:3" x14ac:dyDescent="0.2">
      <c r="A47" s="14"/>
      <c r="B47" s="2" t="s">
        <v>47</v>
      </c>
      <c r="C47" s="6">
        <v>1.1200000000000001</v>
      </c>
    </row>
    <row r="48" spans="1:3" x14ac:dyDescent="0.2">
      <c r="A48" s="15"/>
      <c r="B48" s="16" t="s">
        <v>48</v>
      </c>
      <c r="C48" s="6">
        <v>0.99</v>
      </c>
    </row>
    <row r="49" spans="1:3" x14ac:dyDescent="0.2">
      <c r="A49" s="15"/>
      <c r="B49" s="16" t="s">
        <v>49</v>
      </c>
      <c r="C49" s="6">
        <v>0.98</v>
      </c>
    </row>
    <row r="50" spans="1:3" x14ac:dyDescent="0.2">
      <c r="A50" s="17"/>
      <c r="B50" s="18" t="s">
        <v>50</v>
      </c>
      <c r="C50" s="6">
        <v>1.0900000000000001</v>
      </c>
    </row>
    <row r="51" spans="1:3" x14ac:dyDescent="0.2">
      <c r="A51" s="17"/>
      <c r="B51" s="18" t="s">
        <v>51</v>
      </c>
      <c r="C51" s="6">
        <v>2.1</v>
      </c>
    </row>
    <row r="52" spans="1:3" x14ac:dyDescent="0.2">
      <c r="A52" s="15"/>
      <c r="B52" s="16" t="s">
        <v>52</v>
      </c>
      <c r="C52" s="6">
        <v>0.67</v>
      </c>
    </row>
    <row r="53" spans="1:3" x14ac:dyDescent="0.2">
      <c r="A53" s="15"/>
      <c r="B53" s="16" t="s">
        <v>53</v>
      </c>
      <c r="C53" s="6">
        <v>0.35</v>
      </c>
    </row>
    <row r="54" spans="1:3" x14ac:dyDescent="0.2">
      <c r="A54" s="15"/>
      <c r="B54" s="16" t="s">
        <v>54</v>
      </c>
      <c r="C54" s="6">
        <v>0.82</v>
      </c>
    </row>
    <row r="55" spans="1:3" x14ac:dyDescent="0.2">
      <c r="A55" s="15"/>
      <c r="B55" s="16" t="s">
        <v>55</v>
      </c>
      <c r="C55" s="6">
        <v>0.26</v>
      </c>
    </row>
    <row r="56" spans="1:3" x14ac:dyDescent="0.2">
      <c r="A56" s="15"/>
      <c r="B56" s="16" t="s">
        <v>56</v>
      </c>
      <c r="C56" s="6">
        <v>2.1</v>
      </c>
    </row>
    <row r="57" spans="1:3" x14ac:dyDescent="0.2">
      <c r="A57" s="15"/>
      <c r="B57" s="16" t="s">
        <v>57</v>
      </c>
      <c r="C57" s="6">
        <v>0.69</v>
      </c>
    </row>
    <row r="58" spans="1:3" x14ac:dyDescent="0.2">
      <c r="B58" s="5" t="s">
        <v>58</v>
      </c>
      <c r="C58" s="19">
        <v>3.5</v>
      </c>
    </row>
    <row r="59" spans="1:3" x14ac:dyDescent="0.2">
      <c r="B59" s="20" t="s">
        <v>59</v>
      </c>
      <c r="C59" s="21">
        <v>0.82</v>
      </c>
    </row>
    <row r="60" spans="1:3" x14ac:dyDescent="0.2">
      <c r="B60" s="76" t="s">
        <v>143</v>
      </c>
      <c r="C60" s="83">
        <v>0.6</v>
      </c>
    </row>
    <row r="61" spans="1:3" x14ac:dyDescent="0.2">
      <c r="B61" s="5" t="s">
        <v>144</v>
      </c>
      <c r="C61" s="19">
        <v>1.25</v>
      </c>
    </row>
    <row r="62" spans="1:3" x14ac:dyDescent="0.2">
      <c r="B62" s="16" t="s">
        <v>140</v>
      </c>
      <c r="C62" s="87">
        <v>0.25</v>
      </c>
    </row>
    <row r="63" spans="1:3" x14ac:dyDescent="0.2">
      <c r="B63" s="86" t="s">
        <v>142</v>
      </c>
      <c r="C63" s="19">
        <v>0.5</v>
      </c>
    </row>
    <row r="64" spans="1:3" x14ac:dyDescent="0.2">
      <c r="B64" s="18" t="s">
        <v>147</v>
      </c>
      <c r="C64" s="18">
        <v>0.19</v>
      </c>
    </row>
  </sheetData>
  <mergeCells count="1"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C1CE-9D15-AB41-961D-4F05DFAF6AD0}">
  <sheetPr codeName="Sheet10"/>
  <dimension ref="A1:V47"/>
  <sheetViews>
    <sheetView workbookViewId="0">
      <selection activeCell="A26" sqref="A26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155</v>
      </c>
      <c r="E2" s="44"/>
      <c r="F2" s="44" t="s">
        <v>155</v>
      </c>
      <c r="G2" s="44"/>
      <c r="H2" s="44" t="s">
        <v>155</v>
      </c>
      <c r="I2" s="44"/>
      <c r="J2" s="44" t="s">
        <v>155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94.99</v>
      </c>
      <c r="E4" s="45"/>
      <c r="F4" s="45">
        <v>119.99</v>
      </c>
      <c r="G4" s="45"/>
      <c r="H4" s="45">
        <v>144.99</v>
      </c>
      <c r="I4" s="45"/>
      <c r="J4" s="45">
        <v>136</v>
      </c>
      <c r="K4" t="s">
        <v>112</v>
      </c>
    </row>
    <row r="5" spans="1:22" x14ac:dyDescent="0.2">
      <c r="B5" s="22" t="s">
        <v>119</v>
      </c>
      <c r="C5" s="22"/>
      <c r="D5" s="46">
        <f>SUM(D4:D4)</f>
        <v>94.99</v>
      </c>
      <c r="E5" s="46"/>
      <c r="F5" s="46">
        <f>SUM(F4:F4)</f>
        <v>119.99</v>
      </c>
      <c r="G5" s="46"/>
      <c r="H5" s="46">
        <f>SUM(H4:H4)</f>
        <v>144.99</v>
      </c>
      <c r="I5" s="46"/>
      <c r="J5" s="46">
        <f>SUM(J4:J4)</f>
        <v>136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94.99</v>
      </c>
      <c r="E9" s="29"/>
      <c r="F9" s="29">
        <f>+F4</f>
        <v>119.99</v>
      </c>
      <c r="G9" s="29"/>
      <c r="H9" s="29">
        <f>+H4</f>
        <v>144.99</v>
      </c>
      <c r="I9" s="29"/>
      <c r="J9" s="54">
        <f>+J4</f>
        <v>136</v>
      </c>
    </row>
    <row r="10" spans="1:22" x14ac:dyDescent="0.2">
      <c r="B10" s="53" t="s">
        <v>121</v>
      </c>
      <c r="D10" s="29">
        <f>-D4*0.2</f>
        <v>-18.998000000000001</v>
      </c>
      <c r="E10" s="29"/>
      <c r="F10" s="29">
        <f>-F4*0.2</f>
        <v>-23.998000000000001</v>
      </c>
      <c r="G10" s="29"/>
      <c r="H10" s="29">
        <f>-H4*0.2</f>
        <v>-28.998000000000005</v>
      </c>
      <c r="I10" s="29"/>
      <c r="J10" s="54">
        <f>-J4*0.2</f>
        <v>-27.200000000000003</v>
      </c>
      <c r="P10" t="s">
        <v>118</v>
      </c>
      <c r="R10" s="45">
        <v>59.99</v>
      </c>
      <c r="S10" s="45"/>
      <c r="T10" s="45">
        <v>69.989999999999995</v>
      </c>
      <c r="U10" s="45"/>
      <c r="V10" s="45">
        <v>79.989999999999995</v>
      </c>
    </row>
    <row r="11" spans="1:22" x14ac:dyDescent="0.2">
      <c r="B11" s="53" t="s">
        <v>122</v>
      </c>
      <c r="D11" s="29">
        <f>-D4*0.09</f>
        <v>-8.5490999999999993</v>
      </c>
      <c r="E11" s="29"/>
      <c r="F11" s="29">
        <f>-F4*0.09</f>
        <v>-10.799099999999999</v>
      </c>
      <c r="G11" s="29"/>
      <c r="H11" s="29">
        <f>-H4*0.09</f>
        <v>-13.049100000000001</v>
      </c>
      <c r="I11" s="29"/>
      <c r="J11" s="54">
        <f>-J4*0.09</f>
        <v>-12.24</v>
      </c>
      <c r="P11" t="s">
        <v>130</v>
      </c>
      <c r="R11" s="26">
        <v>-4.26</v>
      </c>
      <c r="S11" s="26"/>
      <c r="T11" s="26">
        <v>-1.88</v>
      </c>
      <c r="U11" s="26"/>
      <c r="V11" s="26">
        <v>1.45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-7.1011835305884313E-2</v>
      </c>
      <c r="S12" s="88"/>
      <c r="T12" s="88">
        <f>T11/T10</f>
        <v>-2.6860980140020002E-2</v>
      </c>
      <c r="U12" s="88"/>
      <c r="V12" s="88">
        <f>V11/V10</f>
        <v>1.812726590823853E-2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-9.4990000000000006</v>
      </c>
      <c r="E15" s="29"/>
      <c r="F15" s="29">
        <f>-F9*0.1</f>
        <v>-11.999000000000001</v>
      </c>
      <c r="G15" s="29"/>
      <c r="H15" s="29">
        <f>-H9*0.1</f>
        <v>-14.499000000000002</v>
      </c>
      <c r="I15" s="29"/>
      <c r="J15" s="54">
        <f>-J9*0.1</f>
        <v>-13.600000000000001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-6</v>
      </c>
      <c r="E17" s="29"/>
      <c r="F17" s="29">
        <f>-F45</f>
        <v>-6</v>
      </c>
      <c r="G17" s="29"/>
      <c r="H17" s="29">
        <f>-H45</f>
        <v>-6</v>
      </c>
      <c r="I17" s="29"/>
      <c r="J17" s="54">
        <f>-J45</f>
        <v>-6</v>
      </c>
    </row>
    <row r="18" spans="1:11" x14ac:dyDescent="0.2">
      <c r="B18" s="53" t="s">
        <v>129</v>
      </c>
      <c r="D18" s="29">
        <f>-D36</f>
        <v>-14.11</v>
      </c>
      <c r="E18" s="29"/>
      <c r="F18" s="29">
        <f>-F36</f>
        <v>-17.829999999999998</v>
      </c>
      <c r="G18" s="29"/>
      <c r="H18" s="29">
        <f>-H36</f>
        <v>-20.6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17.093899999999991</v>
      </c>
      <c r="E19" s="55"/>
      <c r="F19" s="55">
        <f>SUM(F9:F18)</f>
        <v>28.623899999999999</v>
      </c>
      <c r="G19" s="55"/>
      <c r="H19" s="55">
        <f>SUM(H9:H18)</f>
        <v>41.103900000000003</v>
      </c>
      <c r="I19" s="55"/>
      <c r="J19" s="56">
        <f>SUM(J9:J18)</f>
        <v>56.22</v>
      </c>
    </row>
    <row r="20" spans="1:11" x14ac:dyDescent="0.2">
      <c r="B20" s="53" t="s">
        <v>131</v>
      </c>
      <c r="D20" s="57">
        <f>+D19/D9</f>
        <v>0.17995473207706067</v>
      </c>
      <c r="E20" s="58"/>
      <c r="F20" s="57">
        <f>+F19/F9</f>
        <v>0.23855237936494708</v>
      </c>
      <c r="G20" s="58"/>
      <c r="H20" s="57">
        <f>+H19/H9</f>
        <v>0.28349472377405338</v>
      </c>
      <c r="I20" s="58"/>
      <c r="J20" s="59">
        <f>+J19/J9</f>
        <v>0.41338235294117648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141</v>
      </c>
      <c r="B24" s="70" t="s">
        <v>29</v>
      </c>
      <c r="C24" s="71">
        <v>3</v>
      </c>
      <c r="D24" s="62">
        <f>IFERROR(VLOOKUP($B24,'Floral Costs'!$B:$C,2,FALSE)*C24,0)</f>
        <v>2.88</v>
      </c>
      <c r="E24" s="71">
        <v>6</v>
      </c>
      <c r="F24" s="62">
        <f>IFERROR(VLOOKUP($B24,'Floral Costs'!$B:$C,2,FALSE)*E24,0)</f>
        <v>5.76</v>
      </c>
      <c r="G24" s="71">
        <v>8</v>
      </c>
      <c r="H24" s="62">
        <f>IFERROR(VLOOKUP($B24,'Floral Costs'!$B:$C,2,FALSE)*G24,0)</f>
        <v>7.68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33</v>
      </c>
      <c r="B25" s="67" t="s">
        <v>2</v>
      </c>
      <c r="C25" s="73">
        <v>3</v>
      </c>
      <c r="D25" s="62">
        <f>IFERROR(VLOOKUP($B25,'Floral Costs'!$B:$C,2,FALSE)*C25,0)</f>
        <v>1.8599999999999999</v>
      </c>
      <c r="E25" s="73">
        <v>3</v>
      </c>
      <c r="F25" s="62">
        <f>IFERROR(VLOOKUP($B25,'Floral Costs'!$B:$C,2,FALSE)*E25,0)</f>
        <v>1.8599999999999999</v>
      </c>
      <c r="G25" s="73">
        <v>3</v>
      </c>
      <c r="H25" s="62">
        <f>IFERROR(VLOOKUP($B25,'Floral Costs'!$B:$C,2,FALSE)*G25,0)</f>
        <v>1.8599999999999999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136</v>
      </c>
      <c r="B26" s="68" t="s">
        <v>42</v>
      </c>
      <c r="C26" s="71">
        <v>3</v>
      </c>
      <c r="D26" s="62">
        <f>IFERROR(VLOOKUP($B26,'Floral Costs'!$B:$C,2,FALSE)*C26,0)</f>
        <v>2.5499999999999998</v>
      </c>
      <c r="E26" s="71">
        <v>3</v>
      </c>
      <c r="F26" s="62">
        <f>IFERROR(VLOOKUP($B26,'Floral Costs'!$B:$C,2,FALSE)*E26,0)</f>
        <v>2.5499999999999998</v>
      </c>
      <c r="G26" s="71">
        <v>4</v>
      </c>
      <c r="H26" s="62">
        <f>IFERROR(VLOOKUP($B26,'Floral Costs'!$B:$C,2,FALSE)*G26,0)</f>
        <v>3.4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14</v>
      </c>
      <c r="B27" s="67" t="s">
        <v>4</v>
      </c>
      <c r="C27" s="72">
        <v>2</v>
      </c>
      <c r="D27" s="62">
        <f>IFERROR(VLOOKUP($B27,'Floral Costs'!$B:$C,2,FALSE)*C27,0)</f>
        <v>1.26</v>
      </c>
      <c r="E27" s="71">
        <v>2</v>
      </c>
      <c r="F27" s="62">
        <f>IFERROR(VLOOKUP($B27,'Floral Costs'!$B:$C,2,FALSE)*E27,0)</f>
        <v>1.26</v>
      </c>
      <c r="G27" s="71">
        <v>2</v>
      </c>
      <c r="H27" s="62">
        <f>IFERROR(VLOOKUP($B27,'Floral Costs'!$B:$C,2,FALSE)*G27,0)</f>
        <v>1.26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33</v>
      </c>
      <c r="B28" s="68" t="s">
        <v>5</v>
      </c>
      <c r="C28" s="72">
        <v>2</v>
      </c>
      <c r="D28" s="62">
        <f>IFERROR(VLOOKUP($B28,'Floral Costs'!$B:$C,2,FALSE)*C28,0)</f>
        <v>1.26</v>
      </c>
      <c r="E28" s="72">
        <v>2</v>
      </c>
      <c r="F28" s="62">
        <f>IFERROR(VLOOKUP($B28,'Floral Costs'!$B:$C,2,FALSE)*E28,0)</f>
        <v>1.26</v>
      </c>
      <c r="G28" s="72">
        <v>2</v>
      </c>
      <c r="H28" s="62">
        <f>IFERROR(VLOOKUP($B28,'Floral Costs'!$B:$C,2,FALSE)*G28,0)</f>
        <v>1.26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 t="s">
        <v>21</v>
      </c>
      <c r="C29" s="73">
        <v>1</v>
      </c>
      <c r="D29" s="62">
        <f>IFERROR(VLOOKUP($B29,'Floral Costs'!$B:$C,2,FALSE)*C29,0)</f>
        <v>0.84</v>
      </c>
      <c r="E29" s="73">
        <v>2</v>
      </c>
      <c r="F29" s="62">
        <f>IFERROR(VLOOKUP($B29,'Floral Costs'!$B:$C,2,FALSE)*E29,0)</f>
        <v>1.68</v>
      </c>
      <c r="G29" s="71">
        <v>2</v>
      </c>
      <c r="H29" s="62">
        <f>IFERROR(VLOOKUP($B29,'Floral Costs'!$B:$C,2,FALSE)*G29,0)</f>
        <v>1.68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 t="s">
        <v>59</v>
      </c>
      <c r="C30" s="81">
        <v>3</v>
      </c>
      <c r="D30" s="62">
        <f>IFERROR(VLOOKUP($B30,'Floral Costs'!$B:$C,2,FALSE)*C30,0)</f>
        <v>2.46</v>
      </c>
      <c r="E30" s="81">
        <v>3</v>
      </c>
      <c r="F30" s="62">
        <f>IFERROR(VLOOKUP($B30,'Floral Costs'!$B:$C,2,FALSE)*E30,0)</f>
        <v>2.46</v>
      </c>
      <c r="G30" s="71">
        <v>3</v>
      </c>
      <c r="H30" s="62">
        <f>IFERROR(VLOOKUP($B30,'Floral Costs'!$B:$C,2,FALSE)*G30,0)</f>
        <v>2.46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 t="s">
        <v>142</v>
      </c>
      <c r="C31" s="81">
        <v>2</v>
      </c>
      <c r="D31" s="62">
        <f>IFERROR(VLOOKUP($B31,'Floral Costs'!$B:$C,2,FALSE)*C31,0)</f>
        <v>1</v>
      </c>
      <c r="E31" s="81">
        <v>2</v>
      </c>
      <c r="F31" s="62">
        <f>IFERROR(VLOOKUP($B31,'Floral Costs'!$B:$C,2,FALSE)*E31,0)</f>
        <v>1</v>
      </c>
      <c r="G31" s="71">
        <v>2</v>
      </c>
      <c r="H31" s="62">
        <f>IFERROR(VLOOKUP($B31,'Floral Costs'!$B:$C,2,FALSE)*G31,0)</f>
        <v>1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80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80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80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80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14.11</v>
      </c>
      <c r="E36" s="55"/>
      <c r="F36" s="55">
        <f>SUM(F24:F35)</f>
        <v>17.829999999999998</v>
      </c>
      <c r="G36" s="55"/>
      <c r="H36" s="55">
        <f>SUM(H24:H35)</f>
        <v>20.6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 t="s">
        <v>139</v>
      </c>
      <c r="C40" s="63">
        <v>1</v>
      </c>
      <c r="D40" s="26">
        <f>IFERROR(VLOOKUP($B40,'Hardgood Costs'!$A:$N,14,FALSE)*C40,0)</f>
        <v>3.5</v>
      </c>
      <c r="E40" s="63">
        <v>1</v>
      </c>
      <c r="F40" s="26">
        <f>IFERROR(VLOOKUP($B40,'Hardgood Costs'!$A:$N,14,FALSE)*E40,0)</f>
        <v>3.5</v>
      </c>
      <c r="G40" s="63">
        <v>1</v>
      </c>
      <c r="H40" s="26">
        <f>IFERROR(VLOOKUP($B40,'Hardgood Costs'!$A:$N,14,FALSE)*G40,0)</f>
        <v>3.5</v>
      </c>
      <c r="I40" s="63">
        <v>1</v>
      </c>
      <c r="J40" s="26">
        <f>IFERROR(VLOOKUP($B40,'Hardgood Costs'!$A:$N,14,FALSE)*I40,0)</f>
        <v>3.5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6</v>
      </c>
      <c r="E45" s="55"/>
      <c r="F45" s="55">
        <f>SUM(F39:F44)</f>
        <v>6</v>
      </c>
      <c r="G45" s="55"/>
      <c r="H45" s="55">
        <f>SUM(H39:H44)</f>
        <v>6</v>
      </c>
      <c r="I45" s="65"/>
      <c r="J45" s="55">
        <f>SUM(J39:J44)</f>
        <v>6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23" priority="3" operator="lessThan">
      <formula>0.2</formula>
    </cfRule>
  </conditionalFormatting>
  <conditionalFormatting sqref="D20">
    <cfRule type="cellIs" dxfId="22" priority="4" operator="lessThan">
      <formula>0.2</formula>
    </cfRule>
  </conditionalFormatting>
  <conditionalFormatting sqref="J20">
    <cfRule type="cellIs" dxfId="21" priority="2" operator="lessThan">
      <formula>0.2</formula>
    </cfRule>
  </conditionalFormatting>
  <conditionalFormatting sqref="H20">
    <cfRule type="cellIs" dxfId="20" priority="1" operator="lessThan">
      <formula>0.2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B9E8-1CD6-924D-A639-FC80F461CB71}">
  <sheetPr codeName="Sheet11"/>
  <dimension ref="A1:V47"/>
  <sheetViews>
    <sheetView workbookViewId="0">
      <selection activeCell="H8" sqref="H8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156</v>
      </c>
      <c r="E2" s="44"/>
      <c r="F2" s="44" t="s">
        <v>156</v>
      </c>
      <c r="G2" s="44"/>
      <c r="H2" s="44" t="s">
        <v>156</v>
      </c>
      <c r="I2" s="44"/>
      <c r="J2" s="44" t="s">
        <v>156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84.99</v>
      </c>
      <c r="E4" s="45"/>
      <c r="F4" s="45">
        <v>99.99</v>
      </c>
      <c r="G4" s="45"/>
      <c r="H4" s="45">
        <v>116.99</v>
      </c>
      <c r="I4" s="45"/>
      <c r="J4" s="45">
        <v>136</v>
      </c>
      <c r="K4" t="s">
        <v>112</v>
      </c>
    </row>
    <row r="5" spans="1:22" x14ac:dyDescent="0.2">
      <c r="B5" s="22" t="s">
        <v>119</v>
      </c>
      <c r="C5" s="22"/>
      <c r="D5" s="46">
        <f>SUM(D4:D4)</f>
        <v>84.99</v>
      </c>
      <c r="E5" s="46"/>
      <c r="F5" s="46">
        <f>SUM(F4:F4)</f>
        <v>99.99</v>
      </c>
      <c r="G5" s="46"/>
      <c r="H5" s="46">
        <f>SUM(H4:H4)</f>
        <v>116.99</v>
      </c>
      <c r="I5" s="46"/>
      <c r="J5" s="46">
        <f>SUM(J4:J4)</f>
        <v>136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84.99</v>
      </c>
      <c r="E9" s="29"/>
      <c r="F9" s="29">
        <f>+F4</f>
        <v>99.99</v>
      </c>
      <c r="G9" s="29"/>
      <c r="H9" s="29">
        <f>+H4</f>
        <v>116.99</v>
      </c>
      <c r="I9" s="29"/>
      <c r="J9" s="54">
        <f>+J4</f>
        <v>136</v>
      </c>
    </row>
    <row r="10" spans="1:22" x14ac:dyDescent="0.2">
      <c r="B10" s="53" t="s">
        <v>121</v>
      </c>
      <c r="D10" s="29">
        <f>-D4*0.2</f>
        <v>-16.998000000000001</v>
      </c>
      <c r="E10" s="29"/>
      <c r="F10" s="29">
        <f>-F4*0.2</f>
        <v>-19.998000000000001</v>
      </c>
      <c r="G10" s="29"/>
      <c r="H10" s="29">
        <f>-H4*0.2</f>
        <v>-23.398</v>
      </c>
      <c r="I10" s="29"/>
      <c r="J10" s="54">
        <f>-J4*0.2</f>
        <v>-27.200000000000003</v>
      </c>
      <c r="P10" t="s">
        <v>118</v>
      </c>
      <c r="R10" s="45">
        <v>44.99</v>
      </c>
      <c r="S10" s="45"/>
      <c r="T10" s="45">
        <v>54.99</v>
      </c>
      <c r="U10" s="45"/>
      <c r="V10" s="45">
        <v>64.989999999999995</v>
      </c>
    </row>
    <row r="11" spans="1:22" x14ac:dyDescent="0.2">
      <c r="B11" s="53" t="s">
        <v>122</v>
      </c>
      <c r="D11" s="29">
        <f>-D4*0.09</f>
        <v>-7.6490999999999989</v>
      </c>
      <c r="E11" s="29"/>
      <c r="F11" s="29">
        <f>-F4*0.09</f>
        <v>-8.9990999999999985</v>
      </c>
      <c r="G11" s="29"/>
      <c r="H11" s="29">
        <f>-H4*0.09</f>
        <v>-10.5291</v>
      </c>
      <c r="I11" s="29"/>
      <c r="J11" s="54">
        <f>-J4*0.09</f>
        <v>-12.24</v>
      </c>
      <c r="P11" t="s">
        <v>130</v>
      </c>
      <c r="R11" s="26">
        <v>-9</v>
      </c>
      <c r="T11" s="26">
        <v>-2.9</v>
      </c>
      <c r="U11" s="26"/>
      <c r="V11" s="26">
        <v>1.73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-0.20004445432318291</v>
      </c>
      <c r="S12" s="88"/>
      <c r="T12" s="88">
        <f>T11/T10</f>
        <v>-5.2736861247499545E-2</v>
      </c>
      <c r="U12" s="88"/>
      <c r="V12" s="88">
        <f>V11/V10</f>
        <v>2.6619479919987692E-2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-8.4990000000000006</v>
      </c>
      <c r="E15" s="29"/>
      <c r="F15" s="29">
        <f>-F9*0.1</f>
        <v>-9.9990000000000006</v>
      </c>
      <c r="G15" s="29"/>
      <c r="H15" s="29">
        <f>-H9*0.1</f>
        <v>-11.699</v>
      </c>
      <c r="I15" s="29"/>
      <c r="J15" s="54">
        <f>-J9*0.1</f>
        <v>-13.600000000000001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>
        <f>-J45</f>
        <v>-2.5</v>
      </c>
    </row>
    <row r="18" spans="1:11" x14ac:dyDescent="0.2">
      <c r="B18" s="53" t="s">
        <v>129</v>
      </c>
      <c r="D18" s="29">
        <f>-D36</f>
        <v>-13.200000000000001</v>
      </c>
      <c r="E18" s="29"/>
      <c r="F18" s="29">
        <f>-F36</f>
        <v>-13.200000000000001</v>
      </c>
      <c r="G18" s="29"/>
      <c r="H18" s="29">
        <f>-H36</f>
        <v>-14.67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15.403899999999988</v>
      </c>
      <c r="E19" s="55"/>
      <c r="F19" s="55">
        <f>SUM(F9:F18)</f>
        <v>24.553899999999992</v>
      </c>
      <c r="G19" s="55"/>
      <c r="H19" s="55">
        <f>SUM(H9:H18)</f>
        <v>33.453900000000004</v>
      </c>
      <c r="I19" s="55"/>
      <c r="J19" s="56">
        <f>SUM(J9:J18)</f>
        <v>59.72</v>
      </c>
    </row>
    <row r="20" spans="1:11" x14ac:dyDescent="0.2">
      <c r="B20" s="53" t="s">
        <v>131</v>
      </c>
      <c r="D20" s="57">
        <f>+D19/D9</f>
        <v>0.18124367572655592</v>
      </c>
      <c r="E20" s="58"/>
      <c r="F20" s="57">
        <f>+F19/F9</f>
        <v>0.24556355635563548</v>
      </c>
      <c r="G20" s="58"/>
      <c r="H20" s="57">
        <f>+H19/H9</f>
        <v>0.28595520984699552</v>
      </c>
      <c r="I20" s="58"/>
      <c r="J20" s="59">
        <f>+J19/J9</f>
        <v>0.4391176470588235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30</v>
      </c>
      <c r="B24" s="70" t="s">
        <v>29</v>
      </c>
      <c r="C24" s="71">
        <v>3</v>
      </c>
      <c r="D24" s="62">
        <f>IFERROR(VLOOKUP($B24,'Floral Costs'!$B:$C,2,FALSE)*C24,0)</f>
        <v>2.88</v>
      </c>
      <c r="E24" s="71">
        <v>3</v>
      </c>
      <c r="F24" s="62">
        <f>IFERROR(VLOOKUP($B24,'Floral Costs'!$B:$C,2,FALSE)*E24,0)</f>
        <v>2.88</v>
      </c>
      <c r="G24" s="71">
        <v>3</v>
      </c>
      <c r="H24" s="62">
        <f>IFERROR(VLOOKUP($B24,'Floral Costs'!$B:$C,2,FALSE)*G24,0)</f>
        <v>2.88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28</v>
      </c>
      <c r="B25" s="67" t="s">
        <v>3</v>
      </c>
      <c r="C25" s="73">
        <v>1</v>
      </c>
      <c r="D25" s="62">
        <f>IFERROR(VLOOKUP($B25,'Floral Costs'!$B:$C,2,FALSE)*C25,0)</f>
        <v>1.47</v>
      </c>
      <c r="E25" s="73">
        <v>1</v>
      </c>
      <c r="F25" s="62">
        <f>IFERROR(VLOOKUP($B25,'Floral Costs'!$B:$C,2,FALSE)*E25,0)</f>
        <v>1.47</v>
      </c>
      <c r="G25" s="73">
        <v>2</v>
      </c>
      <c r="H25" s="62">
        <f>IFERROR(VLOOKUP($B25,'Floral Costs'!$B:$C,2,FALSE)*G25,0)</f>
        <v>2.94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34</v>
      </c>
      <c r="B26" s="68" t="s">
        <v>2</v>
      </c>
      <c r="C26" s="71">
        <v>6</v>
      </c>
      <c r="D26" s="62">
        <f>IFERROR(VLOOKUP($B26,'Floral Costs'!$B:$C,2,FALSE)*C26,0)</f>
        <v>3.7199999999999998</v>
      </c>
      <c r="E26" s="71">
        <v>6</v>
      </c>
      <c r="F26" s="62">
        <f>IFERROR(VLOOKUP($B26,'Floral Costs'!$B:$C,2,FALSE)*E26,0)</f>
        <v>3.7199999999999998</v>
      </c>
      <c r="G26" s="71">
        <v>6</v>
      </c>
      <c r="H26" s="62">
        <f>IFERROR(VLOOKUP($B26,'Floral Costs'!$B:$C,2,FALSE)*G26,0)</f>
        <v>3.7199999999999998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14</v>
      </c>
      <c r="B27" s="67" t="s">
        <v>4</v>
      </c>
      <c r="C27" s="71">
        <v>5</v>
      </c>
      <c r="D27" s="62">
        <f>IFERROR(VLOOKUP($B27,'Floral Costs'!$B:$C,2,FALSE)*C27,0)</f>
        <v>3.15</v>
      </c>
      <c r="E27" s="71">
        <v>5</v>
      </c>
      <c r="F27" s="62">
        <f>IFERROR(VLOOKUP($B27,'Floral Costs'!$B:$C,2,FALSE)*E27,0)</f>
        <v>3.15</v>
      </c>
      <c r="G27" s="71">
        <v>5</v>
      </c>
      <c r="H27" s="62">
        <f>IFERROR(VLOOKUP($B27,'Floral Costs'!$B:$C,2,FALSE)*G27,0)</f>
        <v>3.15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136</v>
      </c>
      <c r="B28" s="68" t="s">
        <v>25</v>
      </c>
      <c r="C28" s="72">
        <v>3</v>
      </c>
      <c r="D28" s="62">
        <f>IFERROR(VLOOKUP($B28,'Floral Costs'!$B:$C,2,FALSE)*C28,0)</f>
        <v>1.98</v>
      </c>
      <c r="E28" s="72">
        <v>3</v>
      </c>
      <c r="F28" s="62">
        <f>IFERROR(VLOOKUP($B28,'Floral Costs'!$B:$C,2,FALSE)*E28,0)</f>
        <v>1.98</v>
      </c>
      <c r="G28" s="72">
        <v>3</v>
      </c>
      <c r="H28" s="62">
        <f>IFERROR(VLOOKUP($B28,'Floral Costs'!$B:$C,2,FALSE)*G28,0)</f>
        <v>1.98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/>
      <c r="C29" s="73"/>
      <c r="D29" s="62">
        <f>IFERROR(VLOOKUP($B29,'Floral Costs'!$B:$C,2,FALSE)*C29,0)</f>
        <v>0</v>
      </c>
      <c r="E29" s="73"/>
      <c r="F29" s="62">
        <f>IFERROR(VLOOKUP($B29,'Floral Costs'!$B:$C,2,FALSE)*E29,0)</f>
        <v>0</v>
      </c>
      <c r="G29" s="71"/>
      <c r="H29" s="62">
        <f>IFERROR(VLOOKUP($B29,'Floral Costs'!$B:$C,2,FALSE)*G29,0)</f>
        <v>0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13.200000000000001</v>
      </c>
      <c r="E36" s="55"/>
      <c r="F36" s="55">
        <f>SUM(F24:F35)</f>
        <v>13.200000000000001</v>
      </c>
      <c r="G36" s="55"/>
      <c r="H36" s="55">
        <f>SUM(H24:H35)</f>
        <v>14.67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19" priority="3" operator="lessThan">
      <formula>0.2</formula>
    </cfRule>
  </conditionalFormatting>
  <conditionalFormatting sqref="D20">
    <cfRule type="cellIs" dxfId="18" priority="4" operator="lessThan">
      <formula>0.2</formula>
    </cfRule>
  </conditionalFormatting>
  <conditionalFormatting sqref="J20">
    <cfRule type="cellIs" dxfId="17" priority="2" operator="lessThan">
      <formula>0.2</formula>
    </cfRule>
  </conditionalFormatting>
  <conditionalFormatting sqref="H20">
    <cfRule type="cellIs" dxfId="16" priority="1" operator="lessThan">
      <formula>0.2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DF05-EE8F-0044-BD4F-15664495D3CB}">
  <sheetPr codeName="Sheet12"/>
  <dimension ref="A1:V47"/>
  <sheetViews>
    <sheetView workbookViewId="0">
      <selection activeCell="H9" sqref="H9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157</v>
      </c>
      <c r="E2" s="44"/>
      <c r="F2" s="44" t="s">
        <v>157</v>
      </c>
      <c r="G2" s="44"/>
      <c r="H2" s="44" t="s">
        <v>157</v>
      </c>
      <c r="I2" s="44"/>
      <c r="J2" s="44" t="s">
        <v>157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75.989999999999995</v>
      </c>
      <c r="E4" s="45"/>
      <c r="F4" s="45">
        <v>99.99</v>
      </c>
      <c r="G4" s="45"/>
      <c r="H4" s="45">
        <v>119.99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75.989999999999995</v>
      </c>
      <c r="E5" s="46"/>
      <c r="F5" s="46">
        <f>SUM(F4:F4)</f>
        <v>99.99</v>
      </c>
      <c r="G5" s="46"/>
      <c r="H5" s="46">
        <f>SUM(H4:H4)</f>
        <v>119.99</v>
      </c>
      <c r="I5" s="46"/>
      <c r="J5" s="46"/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75.989999999999995</v>
      </c>
      <c r="E9" s="29"/>
      <c r="F9" s="29">
        <f>+F4</f>
        <v>99.99</v>
      </c>
      <c r="G9" s="29"/>
      <c r="H9" s="29">
        <f>+H4</f>
        <v>119.99</v>
      </c>
      <c r="I9" s="29"/>
      <c r="J9" s="54"/>
    </row>
    <row r="10" spans="1:22" x14ac:dyDescent="0.2">
      <c r="B10" s="53" t="s">
        <v>121</v>
      </c>
      <c r="D10" s="29">
        <f>-D4*0.2</f>
        <v>-15.198</v>
      </c>
      <c r="E10" s="29"/>
      <c r="F10" s="29">
        <f>-F4*0.2</f>
        <v>-19.998000000000001</v>
      </c>
      <c r="G10" s="29"/>
      <c r="H10" s="29">
        <f>-H4*0.2</f>
        <v>-23.998000000000001</v>
      </c>
      <c r="I10" s="29"/>
      <c r="J10" s="54"/>
      <c r="P10" t="s">
        <v>118</v>
      </c>
      <c r="R10" s="45">
        <v>49.99</v>
      </c>
      <c r="S10" s="45"/>
      <c r="T10" s="45">
        <v>59.99</v>
      </c>
      <c r="U10" s="45"/>
      <c r="V10" s="45">
        <v>69.989999999999995</v>
      </c>
    </row>
    <row r="11" spans="1:22" x14ac:dyDescent="0.2">
      <c r="B11" s="53" t="s">
        <v>122</v>
      </c>
      <c r="D11" s="29">
        <f>-D4*0.09</f>
        <v>-6.8390999999999993</v>
      </c>
      <c r="E11" s="29"/>
      <c r="F11" s="29">
        <f>-F4*0.09</f>
        <v>-8.9990999999999985</v>
      </c>
      <c r="G11" s="29"/>
      <c r="H11" s="29">
        <f>-H4*0.09</f>
        <v>-10.799099999999999</v>
      </c>
      <c r="I11" s="29"/>
      <c r="J11" s="54"/>
      <c r="P11" t="s">
        <v>130</v>
      </c>
      <c r="R11" s="26">
        <v>-2.5499999999999998</v>
      </c>
      <c r="S11" s="26"/>
      <c r="T11" s="26">
        <v>-0.68</v>
      </c>
      <c r="U11" s="26"/>
      <c r="V11" s="26">
        <v>3.95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/>
      <c r="P12" t="s">
        <v>131</v>
      </c>
      <c r="R12" s="88">
        <f>R11/R10</f>
        <v>-5.1010202040408077E-2</v>
      </c>
      <c r="S12" s="88"/>
      <c r="T12" s="88">
        <f>T11/T10</f>
        <v>-1.1335222537089516E-2</v>
      </c>
      <c r="U12" s="88"/>
      <c r="V12" s="88">
        <f>V11/V10</f>
        <v>5.6436633804829266E-2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/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/>
    </row>
    <row r="15" spans="1:22" x14ac:dyDescent="0.2">
      <c r="B15" s="53" t="s">
        <v>126</v>
      </c>
      <c r="D15" s="29">
        <f>-D9*0.1</f>
        <v>-7.5990000000000002</v>
      </c>
      <c r="E15" s="29"/>
      <c r="F15" s="29">
        <f>-F9*0.1</f>
        <v>-9.9990000000000006</v>
      </c>
      <c r="G15" s="29"/>
      <c r="H15" s="29">
        <f>-H9*0.1</f>
        <v>-11.999000000000001</v>
      </c>
      <c r="I15" s="29"/>
      <c r="J15" s="54"/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/>
    </row>
    <row r="17" spans="1:11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/>
    </row>
    <row r="18" spans="1:11" x14ac:dyDescent="0.2">
      <c r="B18" s="53" t="s">
        <v>129</v>
      </c>
      <c r="D18" s="29">
        <f>-D36</f>
        <v>-9.7999999999999989</v>
      </c>
      <c r="E18" s="29"/>
      <c r="F18" s="29">
        <f>-F36</f>
        <v>-14.03</v>
      </c>
      <c r="G18" s="29"/>
      <c r="H18" s="29">
        <f>-H36</f>
        <v>-15.499999999999998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13.313899999999991</v>
      </c>
      <c r="E19" s="55"/>
      <c r="F19" s="55">
        <f>SUM(F9:F18)</f>
        <v>23.723899999999993</v>
      </c>
      <c r="G19" s="55"/>
      <c r="H19" s="55">
        <f>SUM(H9:H18)</f>
        <v>34.453899999999997</v>
      </c>
      <c r="I19" s="55"/>
      <c r="J19" s="56">
        <f>SUM(J9:J18)</f>
        <v>0</v>
      </c>
    </row>
    <row r="20" spans="1:11" x14ac:dyDescent="0.2">
      <c r="B20" s="53" t="s">
        <v>131</v>
      </c>
      <c r="D20" s="57">
        <f>+D19/D9</f>
        <v>0.1752059481510724</v>
      </c>
      <c r="E20" s="58"/>
      <c r="F20" s="57">
        <f>+F19/F9</f>
        <v>0.23726272627262721</v>
      </c>
      <c r="G20" s="58"/>
      <c r="H20" s="57">
        <f>+H19/H9</f>
        <v>0.28713976164680388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30</v>
      </c>
      <c r="B24" s="70" t="s">
        <v>47</v>
      </c>
      <c r="C24" s="71">
        <v>5</v>
      </c>
      <c r="D24" s="62">
        <f>IFERROR(VLOOKUP($B24,'Floral Costs'!$B:$C,2,FALSE)*C24,0)</f>
        <v>5.6000000000000005</v>
      </c>
      <c r="E24" s="71">
        <v>6</v>
      </c>
      <c r="F24" s="62">
        <f>IFERROR(VLOOKUP($B24,'Floral Costs'!$B:$C,2,FALSE)*E24,0)</f>
        <v>6.7200000000000006</v>
      </c>
      <c r="G24" s="71">
        <v>8</v>
      </c>
      <c r="H24" s="62">
        <f>IFERROR(VLOOKUP($B24,'Floral Costs'!$B:$C,2,FALSE)*G24,0)</f>
        <v>8.9600000000000009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14</v>
      </c>
      <c r="B25" s="67" t="s">
        <v>4</v>
      </c>
      <c r="C25" s="73">
        <v>3</v>
      </c>
      <c r="D25" s="62">
        <f>IFERROR(VLOOKUP($B25,'Floral Costs'!$B:$C,2,FALSE)*C25,0)</f>
        <v>1.8900000000000001</v>
      </c>
      <c r="E25" s="73">
        <v>4</v>
      </c>
      <c r="F25" s="62">
        <f>IFERROR(VLOOKUP($B25,'Floral Costs'!$B:$C,2,FALSE)*E25,0)</f>
        <v>2.52</v>
      </c>
      <c r="G25" s="73">
        <v>4</v>
      </c>
      <c r="H25" s="62">
        <f>IFERROR(VLOOKUP($B25,'Floral Costs'!$B:$C,2,FALSE)*G25,0)</f>
        <v>2.52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14</v>
      </c>
      <c r="B26" s="68" t="s">
        <v>17</v>
      </c>
      <c r="C26" s="71">
        <v>1</v>
      </c>
      <c r="D26" s="62">
        <f>IFERROR(VLOOKUP($B26,'Floral Costs'!$B:$C,2,FALSE)*C26,0)</f>
        <v>0.77</v>
      </c>
      <c r="E26" s="71">
        <v>3</v>
      </c>
      <c r="F26" s="62">
        <f>IFERROR(VLOOKUP($B26,'Floral Costs'!$B:$C,2,FALSE)*E26,0)</f>
        <v>2.31</v>
      </c>
      <c r="G26" s="71">
        <v>2</v>
      </c>
      <c r="H26" s="62">
        <f>IFERROR(VLOOKUP($B26,'Floral Costs'!$B:$C,2,FALSE)*G26,0)</f>
        <v>1.54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14</v>
      </c>
      <c r="B27" s="67" t="s">
        <v>45</v>
      </c>
      <c r="C27" s="72">
        <v>1</v>
      </c>
      <c r="D27" s="62">
        <f>IFERROR(VLOOKUP($B27,'Floral Costs'!$B:$C,2,FALSE)*C27,0)</f>
        <v>0.94</v>
      </c>
      <c r="E27" s="71">
        <v>2</v>
      </c>
      <c r="F27" s="62">
        <f>IFERROR(VLOOKUP($B27,'Floral Costs'!$B:$C,2,FALSE)*E27,0)</f>
        <v>1.88</v>
      </c>
      <c r="G27" s="71">
        <v>2</v>
      </c>
      <c r="H27" s="62">
        <f>IFERROR(VLOOKUP($B27,'Floral Costs'!$B:$C,2,FALSE)*G27,0)</f>
        <v>1.88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/>
      <c r="B28" s="68" t="s">
        <v>143</v>
      </c>
      <c r="C28" s="72">
        <v>1</v>
      </c>
      <c r="D28" s="62">
        <f>IFERROR(VLOOKUP($B28,'Floral Costs'!$B:$C,2,FALSE)*C28,0)</f>
        <v>0.6</v>
      </c>
      <c r="E28" s="72">
        <v>1</v>
      </c>
      <c r="F28" s="62">
        <f>IFERROR(VLOOKUP($B28,'Floral Costs'!$B:$C,2,FALSE)*E28,0)</f>
        <v>0.6</v>
      </c>
      <c r="G28" s="72">
        <v>1</v>
      </c>
      <c r="H28" s="62">
        <f>IFERROR(VLOOKUP($B28,'Floral Costs'!$B:$C,2,FALSE)*G28,0)</f>
        <v>0.6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/>
      <c r="C29" s="73"/>
      <c r="D29" s="62">
        <f>IFERROR(VLOOKUP($B29,'Floral Costs'!$B:$C,2,FALSE)*C29,0)</f>
        <v>0</v>
      </c>
      <c r="E29" s="73"/>
      <c r="F29" s="62">
        <f>IFERROR(VLOOKUP($B29,'Floral Costs'!$B:$C,2,FALSE)*E29,0)</f>
        <v>0</v>
      </c>
      <c r="G29" s="71"/>
      <c r="H29" s="62">
        <f>IFERROR(VLOOKUP($B29,'Floral Costs'!$B:$C,2,FALSE)*G29,0)</f>
        <v>0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9.7999999999999989</v>
      </c>
      <c r="E36" s="55"/>
      <c r="F36" s="55">
        <f>SUM(F24:F35)</f>
        <v>14.03</v>
      </c>
      <c r="G36" s="55"/>
      <c r="H36" s="55">
        <f>SUM(H24:H35)</f>
        <v>15.499999999999998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15" priority="3" operator="lessThan">
      <formula>0.2</formula>
    </cfRule>
  </conditionalFormatting>
  <conditionalFormatting sqref="D20">
    <cfRule type="cellIs" dxfId="14" priority="4" operator="lessThan">
      <formula>0.2</formula>
    </cfRule>
  </conditionalFormatting>
  <conditionalFormatting sqref="J20">
    <cfRule type="cellIs" dxfId="13" priority="2" operator="lessThan">
      <formula>0.2</formula>
    </cfRule>
  </conditionalFormatting>
  <conditionalFormatting sqref="H20">
    <cfRule type="cellIs" dxfId="12" priority="1" operator="lessThan">
      <formula>0.2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CBC-A290-E04E-8DA2-83993CC4B2CF}">
  <sheetPr codeName="Sheet13"/>
  <dimension ref="A1:V47"/>
  <sheetViews>
    <sheetView workbookViewId="0">
      <selection activeCell="F8" sqref="F8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158</v>
      </c>
      <c r="E2" s="44"/>
      <c r="F2" s="44" t="s">
        <v>158</v>
      </c>
      <c r="G2" s="44"/>
      <c r="H2" s="44" t="s">
        <v>158</v>
      </c>
      <c r="I2" s="44"/>
      <c r="J2" s="44" t="s">
        <v>158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79.989999999999995</v>
      </c>
      <c r="E4" s="45"/>
      <c r="F4" s="45">
        <v>102.99</v>
      </c>
      <c r="G4" s="45"/>
      <c r="H4" s="45">
        <v>124.99</v>
      </c>
      <c r="I4" s="45"/>
      <c r="J4" s="45">
        <v>136</v>
      </c>
      <c r="K4" t="s">
        <v>112</v>
      </c>
    </row>
    <row r="5" spans="1:22" x14ac:dyDescent="0.2">
      <c r="B5" s="22" t="s">
        <v>119</v>
      </c>
      <c r="C5" s="22"/>
      <c r="D5" s="46">
        <f>SUM(D4:D4)</f>
        <v>79.989999999999995</v>
      </c>
      <c r="E5" s="46"/>
      <c r="F5" s="46">
        <f>SUM(F4:F4)</f>
        <v>102.99</v>
      </c>
      <c r="G5" s="46"/>
      <c r="H5" s="46">
        <f>SUM(H4:H4)</f>
        <v>124.99</v>
      </c>
      <c r="I5" s="46"/>
      <c r="J5" s="46">
        <f>SUM(J4:J4)</f>
        <v>136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79.989999999999995</v>
      </c>
      <c r="E9" s="29"/>
      <c r="F9" s="29">
        <f>+F4</f>
        <v>102.99</v>
      </c>
      <c r="G9" s="29"/>
      <c r="H9" s="29">
        <f>+H4</f>
        <v>124.99</v>
      </c>
      <c r="I9" s="29"/>
      <c r="J9" s="54">
        <f>+J4</f>
        <v>136</v>
      </c>
    </row>
    <row r="10" spans="1:22" x14ac:dyDescent="0.2">
      <c r="B10" s="53" t="s">
        <v>121</v>
      </c>
      <c r="D10" s="29">
        <f>-D4*0.2</f>
        <v>-15.997999999999999</v>
      </c>
      <c r="E10" s="29"/>
      <c r="F10" s="29">
        <f>-F4*0.2</f>
        <v>-20.597999999999999</v>
      </c>
      <c r="G10" s="29"/>
      <c r="H10" s="29">
        <f>-H4*0.2</f>
        <v>-24.998000000000001</v>
      </c>
      <c r="I10" s="29"/>
      <c r="J10" s="54">
        <f>-J4*0.2</f>
        <v>-27.200000000000003</v>
      </c>
      <c r="P10" t="s">
        <v>118</v>
      </c>
      <c r="R10" s="45">
        <v>44.99</v>
      </c>
      <c r="S10" s="45"/>
      <c r="T10" s="45">
        <v>54.99</v>
      </c>
      <c r="U10" s="45"/>
      <c r="V10" s="45">
        <v>64.989999999999995</v>
      </c>
    </row>
    <row r="11" spans="1:22" x14ac:dyDescent="0.2">
      <c r="B11" s="53" t="s">
        <v>122</v>
      </c>
      <c r="D11" s="29">
        <f>-D4*0.09</f>
        <v>-7.1990999999999996</v>
      </c>
      <c r="E11" s="29"/>
      <c r="F11" s="29">
        <f>-F4*0.09</f>
        <v>-9.2690999999999999</v>
      </c>
      <c r="G11" s="29"/>
      <c r="H11" s="29">
        <f>-H4*0.09</f>
        <v>-11.249099999999999</v>
      </c>
      <c r="I11" s="29"/>
      <c r="J11" s="54">
        <f>-J4*0.09</f>
        <v>-12.24</v>
      </c>
      <c r="P11" t="s">
        <v>130</v>
      </c>
      <c r="R11" s="26">
        <v>-7.15</v>
      </c>
      <c r="S11" s="26"/>
      <c r="T11" s="26">
        <v>-4.66</v>
      </c>
      <c r="U11" s="26"/>
      <c r="V11" s="26">
        <v>-0.34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-0.15892420537897312</v>
      </c>
      <c r="S12" s="88"/>
      <c r="T12" s="88">
        <f>T11/T10</f>
        <v>-8.4742680487361333E-2</v>
      </c>
      <c r="U12" s="88"/>
      <c r="V12" s="88">
        <f>V11/V10</f>
        <v>-5.231574088321281E-3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-7.9989999999999997</v>
      </c>
      <c r="E15" s="29"/>
      <c r="F15" s="29">
        <f>-F9*0.1</f>
        <v>-10.298999999999999</v>
      </c>
      <c r="G15" s="29"/>
      <c r="H15" s="29">
        <f>-H9*0.1</f>
        <v>-12.499000000000001</v>
      </c>
      <c r="I15" s="29"/>
      <c r="J15" s="54">
        <f>-J9*0.1</f>
        <v>-13.600000000000001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-2.75</v>
      </c>
      <c r="E17" s="29"/>
      <c r="F17" s="29">
        <f>-F45</f>
        <v>-2.75</v>
      </c>
      <c r="G17" s="29"/>
      <c r="H17" s="29">
        <f>-H45</f>
        <v>-2.75</v>
      </c>
      <c r="I17" s="29"/>
      <c r="J17" s="54">
        <f>-J45</f>
        <v>-2.75</v>
      </c>
    </row>
    <row r="18" spans="1:11" x14ac:dyDescent="0.2">
      <c r="B18" s="53" t="s">
        <v>129</v>
      </c>
      <c r="D18" s="29">
        <f>-D36</f>
        <v>-11.100000000000001</v>
      </c>
      <c r="E18" s="29"/>
      <c r="F18" s="29">
        <f>-F36</f>
        <v>-14.71</v>
      </c>
      <c r="G18" s="29"/>
      <c r="H18" s="29">
        <f>-H36</f>
        <v>-16.490000000000002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14.203899999999994</v>
      </c>
      <c r="E19" s="55"/>
      <c r="F19" s="55">
        <f>SUM(F9:F18)</f>
        <v>24.623900000000006</v>
      </c>
      <c r="G19" s="55"/>
      <c r="H19" s="55">
        <f>SUM(H9:H18)</f>
        <v>36.263899999999992</v>
      </c>
      <c r="I19" s="55"/>
      <c r="J19" s="56">
        <f>SUM(J9:J18)</f>
        <v>59.47</v>
      </c>
    </row>
    <row r="20" spans="1:11" x14ac:dyDescent="0.2">
      <c r="B20" s="53" t="s">
        <v>131</v>
      </c>
      <c r="D20" s="57">
        <f>+D19/D9</f>
        <v>0.17757094636829596</v>
      </c>
      <c r="E20" s="58"/>
      <c r="F20" s="57">
        <f>+F19/F9</f>
        <v>0.23909020293232361</v>
      </c>
      <c r="G20" s="58"/>
      <c r="H20" s="57">
        <f>+H19/H9</f>
        <v>0.29013441075286017</v>
      </c>
      <c r="I20" s="58"/>
      <c r="J20" s="59">
        <f>+J19/J9</f>
        <v>0.43727941176470586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30</v>
      </c>
      <c r="B24" s="70" t="s">
        <v>47</v>
      </c>
      <c r="C24" s="71">
        <v>3</v>
      </c>
      <c r="D24" s="62">
        <f>IFERROR(VLOOKUP($B24,'Floral Costs'!$B:$C,2,FALSE)*C24,0)</f>
        <v>3.3600000000000003</v>
      </c>
      <c r="E24" s="71">
        <v>4</v>
      </c>
      <c r="F24" s="62">
        <f>IFERROR(VLOOKUP($B24,'Floral Costs'!$B:$C,2,FALSE)*E24,0)</f>
        <v>4.4800000000000004</v>
      </c>
      <c r="G24" s="71">
        <v>5</v>
      </c>
      <c r="H24" s="62">
        <f>IFERROR(VLOOKUP($B24,'Floral Costs'!$B:$C,2,FALSE)*G24,0)</f>
        <v>5.6000000000000005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32</v>
      </c>
      <c r="B25" s="67" t="s">
        <v>144</v>
      </c>
      <c r="C25" s="73">
        <v>0</v>
      </c>
      <c r="D25" s="62">
        <f>IFERROR(VLOOKUP($B25,'Floral Costs'!$B:$C,2,FALSE)*C25,0)</f>
        <v>0</v>
      </c>
      <c r="E25" s="73">
        <v>2</v>
      </c>
      <c r="F25" s="62">
        <f>IFERROR(VLOOKUP($B25,'Floral Costs'!$B:$C,2,FALSE)*E25,0)</f>
        <v>2.5</v>
      </c>
      <c r="G25" s="73">
        <v>2</v>
      </c>
      <c r="H25" s="62">
        <f>IFERROR(VLOOKUP($B25,'Floral Costs'!$B:$C,2,FALSE)*G25,0)</f>
        <v>2.5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34</v>
      </c>
      <c r="B26" s="68" t="s">
        <v>2</v>
      </c>
      <c r="C26" s="71">
        <v>3</v>
      </c>
      <c r="D26" s="62">
        <f>IFERROR(VLOOKUP($B26,'Floral Costs'!$B:$C,2,FALSE)*C26,0)</f>
        <v>1.8599999999999999</v>
      </c>
      <c r="E26" s="71">
        <v>4</v>
      </c>
      <c r="F26" s="62">
        <f>IFERROR(VLOOKUP($B26,'Floral Costs'!$B:$C,2,FALSE)*E26,0)</f>
        <v>2.48</v>
      </c>
      <c r="G26" s="71">
        <v>4</v>
      </c>
      <c r="H26" s="62">
        <f>IFERROR(VLOOKUP($B26,'Floral Costs'!$B:$C,2,FALSE)*G26,0)</f>
        <v>2.48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136</v>
      </c>
      <c r="B27" s="67" t="s">
        <v>25</v>
      </c>
      <c r="C27" s="72">
        <v>3</v>
      </c>
      <c r="D27" s="62">
        <f>IFERROR(VLOOKUP($B27,'Floral Costs'!$B:$C,2,FALSE)*C27,0)</f>
        <v>1.98</v>
      </c>
      <c r="E27" s="71">
        <v>3</v>
      </c>
      <c r="F27" s="62">
        <f>IFERROR(VLOOKUP($B27,'Floral Costs'!$B:$C,2,FALSE)*E27,0)</f>
        <v>1.98</v>
      </c>
      <c r="G27" s="71">
        <v>4</v>
      </c>
      <c r="H27" s="62">
        <f>IFERROR(VLOOKUP($B27,'Floral Costs'!$B:$C,2,FALSE)*G27,0)</f>
        <v>2.64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14</v>
      </c>
      <c r="B28" s="68" t="s">
        <v>4</v>
      </c>
      <c r="C28" s="72">
        <v>4</v>
      </c>
      <c r="D28" s="62">
        <f>IFERROR(VLOOKUP($B28,'Floral Costs'!$B:$C,2,FALSE)*C28,0)</f>
        <v>2.52</v>
      </c>
      <c r="E28" s="72">
        <v>3</v>
      </c>
      <c r="F28" s="62">
        <f>IFERROR(VLOOKUP($B28,'Floral Costs'!$B:$C,2,FALSE)*E28,0)</f>
        <v>1.8900000000000001</v>
      </c>
      <c r="G28" s="72">
        <v>3</v>
      </c>
      <c r="H28" s="62">
        <f>IFERROR(VLOOKUP($B28,'Floral Costs'!$B:$C,2,FALSE)*G28,0)</f>
        <v>1.8900000000000001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 t="s">
        <v>57</v>
      </c>
      <c r="C29" s="73">
        <v>2</v>
      </c>
      <c r="D29" s="62">
        <f>IFERROR(VLOOKUP($B29,'Floral Costs'!$B:$C,2,FALSE)*C29,0)</f>
        <v>1.38</v>
      </c>
      <c r="E29" s="73">
        <v>2</v>
      </c>
      <c r="F29" s="62">
        <f>IFERROR(VLOOKUP($B29,'Floral Costs'!$B:$C,2,FALSE)*E29,0)</f>
        <v>1.38</v>
      </c>
      <c r="G29" s="71">
        <v>2</v>
      </c>
      <c r="H29" s="62">
        <f>IFERROR(VLOOKUP($B29,'Floral Costs'!$B:$C,2,FALSE)*G29,0)</f>
        <v>1.38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11.100000000000001</v>
      </c>
      <c r="E36" s="55"/>
      <c r="F36" s="55">
        <f>SUM(F24:F35)</f>
        <v>14.71</v>
      </c>
      <c r="G36" s="55"/>
      <c r="H36" s="55">
        <f>SUM(H24:H35)</f>
        <v>16.490000000000002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 t="s">
        <v>108</v>
      </c>
      <c r="C40" s="63">
        <v>1</v>
      </c>
      <c r="D40" s="26">
        <f>IFERROR(VLOOKUP($B40,'Hardgood Costs'!$A:$N,14,FALSE)*C40,0)</f>
        <v>0.25</v>
      </c>
      <c r="E40" s="63">
        <v>1</v>
      </c>
      <c r="F40" s="26">
        <f>IFERROR(VLOOKUP($B40,'Hardgood Costs'!$A:$N,14,FALSE)*E40,0)</f>
        <v>0.25</v>
      </c>
      <c r="G40" s="63">
        <v>1</v>
      </c>
      <c r="H40" s="26">
        <f>IFERROR(VLOOKUP($B40,'Hardgood Costs'!$A:$N,14,FALSE)*G40,0)</f>
        <v>0.25</v>
      </c>
      <c r="I40" s="63">
        <v>1</v>
      </c>
      <c r="J40" s="26">
        <f>IFERROR(VLOOKUP($B40,'Hardgood Costs'!$A:$N,14,FALSE)*I40,0)</f>
        <v>0.25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2.75</v>
      </c>
      <c r="E45" s="55"/>
      <c r="F45" s="55">
        <f>SUM(F39:F44)</f>
        <v>2.75</v>
      </c>
      <c r="G45" s="55"/>
      <c r="H45" s="55">
        <f>SUM(H39:H44)</f>
        <v>2.75</v>
      </c>
      <c r="I45" s="65"/>
      <c r="J45" s="55">
        <f>SUM(J39:J44)</f>
        <v>2.75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11" priority="3" operator="lessThan">
      <formula>0.2</formula>
    </cfRule>
  </conditionalFormatting>
  <conditionalFormatting sqref="D20">
    <cfRule type="cellIs" dxfId="10" priority="4" operator="lessThan">
      <formula>0.2</formula>
    </cfRule>
  </conditionalFormatting>
  <conditionalFormatting sqref="J20">
    <cfRule type="cellIs" dxfId="9" priority="2" operator="lessThan">
      <formula>0.2</formula>
    </cfRule>
  </conditionalFormatting>
  <conditionalFormatting sqref="H20">
    <cfRule type="cellIs" dxfId="8" priority="1" operator="lessThan">
      <formula>0.2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DECB-9600-2442-A424-EA89A9AE36A9}">
  <sheetPr codeName="Sheet14"/>
  <dimension ref="A1:V47"/>
  <sheetViews>
    <sheetView workbookViewId="0">
      <selection activeCell="H6" sqref="H6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159</v>
      </c>
      <c r="E2" s="44"/>
      <c r="F2" s="44" t="s">
        <v>159</v>
      </c>
      <c r="G2" s="44"/>
      <c r="H2" s="44" t="s">
        <v>159</v>
      </c>
      <c r="I2" s="44"/>
      <c r="J2" s="44" t="s">
        <v>159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79.989999999999995</v>
      </c>
      <c r="E4" s="45"/>
      <c r="F4" s="45">
        <v>97.99</v>
      </c>
      <c r="G4" s="45"/>
      <c r="H4" s="45">
        <v>117.99</v>
      </c>
      <c r="I4" s="45"/>
      <c r="J4" s="45">
        <v>136</v>
      </c>
      <c r="K4" t="s">
        <v>112</v>
      </c>
    </row>
    <row r="5" spans="1:22" x14ac:dyDescent="0.2">
      <c r="B5" s="22" t="s">
        <v>119</v>
      </c>
      <c r="C5" s="22"/>
      <c r="D5" s="46">
        <f>SUM(D4:D4)</f>
        <v>79.989999999999995</v>
      </c>
      <c r="E5" s="46"/>
      <c r="F5" s="46">
        <f>SUM(F4:F4)</f>
        <v>97.99</v>
      </c>
      <c r="G5" s="46"/>
      <c r="H5" s="46">
        <f>SUM(H4:H4)</f>
        <v>117.99</v>
      </c>
      <c r="I5" s="46"/>
      <c r="J5" s="46">
        <f>SUM(J4:J4)</f>
        <v>136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79.989999999999995</v>
      </c>
      <c r="E9" s="29"/>
      <c r="F9" s="29">
        <f>+F4</f>
        <v>97.99</v>
      </c>
      <c r="G9" s="29"/>
      <c r="H9" s="29">
        <f>+H4</f>
        <v>117.99</v>
      </c>
      <c r="I9" s="29"/>
      <c r="J9" s="54">
        <f>+J4</f>
        <v>136</v>
      </c>
    </row>
    <row r="10" spans="1:22" x14ac:dyDescent="0.2">
      <c r="B10" s="53" t="s">
        <v>121</v>
      </c>
      <c r="D10" s="29">
        <f>-D4*0.2</f>
        <v>-15.997999999999999</v>
      </c>
      <c r="E10" s="29"/>
      <c r="F10" s="29">
        <f>-F4*0.2</f>
        <v>-19.597999999999999</v>
      </c>
      <c r="G10" s="29"/>
      <c r="H10" s="29">
        <f>-H4*0.2</f>
        <v>-23.597999999999999</v>
      </c>
      <c r="I10" s="29"/>
      <c r="J10" s="54">
        <f>-J4*0.2</f>
        <v>-27.200000000000003</v>
      </c>
      <c r="P10" t="s">
        <v>118</v>
      </c>
      <c r="R10" s="45">
        <v>64.989999999999995</v>
      </c>
      <c r="S10" s="45"/>
      <c r="T10" s="45">
        <v>74.989999999999995</v>
      </c>
      <c r="U10" s="45"/>
      <c r="V10" s="45">
        <v>84.99</v>
      </c>
    </row>
    <row r="11" spans="1:22" x14ac:dyDescent="0.2">
      <c r="B11" s="53" t="s">
        <v>122</v>
      </c>
      <c r="D11" s="29">
        <f>-D4*0.09</f>
        <v>-7.1990999999999996</v>
      </c>
      <c r="E11" s="29"/>
      <c r="F11" s="29">
        <f>-F4*0.09</f>
        <v>-8.8190999999999988</v>
      </c>
      <c r="G11" s="29"/>
      <c r="H11" s="29">
        <f>-H4*0.09</f>
        <v>-10.6191</v>
      </c>
      <c r="I11" s="29"/>
      <c r="J11" s="54">
        <f>-J4*0.09</f>
        <v>-12.24</v>
      </c>
      <c r="P11" t="s">
        <v>130</v>
      </c>
      <c r="R11" s="26">
        <v>6.94</v>
      </c>
      <c r="S11" s="26"/>
      <c r="T11" s="26">
        <v>10.27</v>
      </c>
      <c r="U11" s="26"/>
      <c r="V11" s="26">
        <v>13.55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0.10678565933220496</v>
      </c>
      <c r="S12" s="88"/>
      <c r="T12" s="88">
        <f>T11/T10</f>
        <v>0.13695159354580611</v>
      </c>
      <c r="U12" s="88"/>
      <c r="V12" s="88">
        <f>V11/V10</f>
        <v>0.15943052123779269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-7.9989999999999997</v>
      </c>
      <c r="E15" s="29"/>
      <c r="F15" s="29">
        <f>-F9*0.1</f>
        <v>-9.7989999999999995</v>
      </c>
      <c r="G15" s="29"/>
      <c r="H15" s="29">
        <f>-H9*0.1</f>
        <v>-11.798999999999999</v>
      </c>
      <c r="I15" s="29"/>
      <c r="J15" s="54">
        <f>-J9*0.1</f>
        <v>-13.600000000000001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>
        <f>-J45</f>
        <v>-2.5</v>
      </c>
    </row>
    <row r="18" spans="1:11" x14ac:dyDescent="0.2">
      <c r="B18" s="53" t="s">
        <v>129</v>
      </c>
      <c r="D18" s="29">
        <f>-D36</f>
        <v>-9.4599999999999991</v>
      </c>
      <c r="E18" s="29"/>
      <c r="F18" s="29">
        <f>-F36</f>
        <v>-12.23</v>
      </c>
      <c r="G18" s="29"/>
      <c r="H18" s="29">
        <f>-H36</f>
        <v>-15.05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16.093899999999998</v>
      </c>
      <c r="E19" s="55"/>
      <c r="F19" s="55">
        <f>SUM(F9:F18)</f>
        <v>24.303900000000009</v>
      </c>
      <c r="G19" s="55"/>
      <c r="H19" s="55">
        <f>SUM(H9:H18)</f>
        <v>33.683899999999994</v>
      </c>
      <c r="I19" s="55"/>
      <c r="J19" s="56">
        <f>SUM(J9:J18)</f>
        <v>59.72</v>
      </c>
    </row>
    <row r="20" spans="1:11" x14ac:dyDescent="0.2">
      <c r="B20" s="53" t="s">
        <v>131</v>
      </c>
      <c r="D20" s="57">
        <f>+D19/D9</f>
        <v>0.20119889986248279</v>
      </c>
      <c r="E20" s="58"/>
      <c r="F20" s="57">
        <f>+F19/F9</f>
        <v>0.24802428819267283</v>
      </c>
      <c r="G20" s="58"/>
      <c r="H20" s="57">
        <f>+H19/H9</f>
        <v>0.28548097296381048</v>
      </c>
      <c r="I20" s="58"/>
      <c r="J20" s="59">
        <f>+J19/J9</f>
        <v>0.4391176470588235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32</v>
      </c>
      <c r="B24" s="70" t="s">
        <v>29</v>
      </c>
      <c r="C24" s="71">
        <v>2</v>
      </c>
      <c r="D24" s="62">
        <f>IFERROR(VLOOKUP($B24,'Floral Costs'!$B:$C,2,FALSE)*C24,0)</f>
        <v>1.92</v>
      </c>
      <c r="E24" s="82">
        <v>4</v>
      </c>
      <c r="F24" s="62">
        <f>IFERROR(VLOOKUP($B24,'Floral Costs'!$B:$C,2,FALSE)*E24,0)</f>
        <v>3.84</v>
      </c>
      <c r="G24" s="82">
        <v>6</v>
      </c>
      <c r="H24" s="62">
        <f>IFERROR(VLOOKUP($B24,'Floral Costs'!$B:$C,2,FALSE)*G24,0)</f>
        <v>5.76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32</v>
      </c>
      <c r="B25" s="67" t="s">
        <v>38</v>
      </c>
      <c r="C25" s="73">
        <v>1</v>
      </c>
      <c r="D25" s="62">
        <f>IFERROR(VLOOKUP($B25,'Floral Costs'!$B:$C,2,FALSE)*C25,0)</f>
        <v>0.9</v>
      </c>
      <c r="E25" s="82">
        <v>1</v>
      </c>
      <c r="F25" s="62">
        <f>IFERROR(VLOOKUP($B25,'Floral Costs'!$B:$C,2,FALSE)*E25,0)</f>
        <v>0.9</v>
      </c>
      <c r="G25" s="82">
        <v>2</v>
      </c>
      <c r="H25" s="62">
        <f>IFERROR(VLOOKUP($B25,'Floral Costs'!$B:$C,2,FALSE)*G25,0)</f>
        <v>1.8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32</v>
      </c>
      <c r="B26" s="68" t="s">
        <v>2</v>
      </c>
      <c r="C26" s="71">
        <v>1</v>
      </c>
      <c r="D26" s="62">
        <f>IFERROR(VLOOKUP($B26,'Floral Costs'!$B:$C,2,FALSE)*C26,0)</f>
        <v>0.62</v>
      </c>
      <c r="E26" s="82">
        <v>1</v>
      </c>
      <c r="F26" s="62">
        <f>IFERROR(VLOOKUP($B26,'Floral Costs'!$B:$C,2,FALSE)*E26,0)</f>
        <v>0.62</v>
      </c>
      <c r="G26" s="82">
        <v>1</v>
      </c>
      <c r="H26" s="62">
        <f>IFERROR(VLOOKUP($B26,'Floral Costs'!$B:$C,2,FALSE)*G26,0)</f>
        <v>0.62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33</v>
      </c>
      <c r="B27" s="67" t="s">
        <v>42</v>
      </c>
      <c r="C27" s="72">
        <v>2</v>
      </c>
      <c r="D27" s="62">
        <f>IFERROR(VLOOKUP($B27,'Floral Costs'!$B:$C,2,FALSE)*C27,0)</f>
        <v>1.7</v>
      </c>
      <c r="E27" s="82">
        <v>3</v>
      </c>
      <c r="F27" s="62">
        <f>IFERROR(VLOOKUP($B27,'Floral Costs'!$B:$C,2,FALSE)*E27,0)</f>
        <v>2.5499999999999998</v>
      </c>
      <c r="G27" s="82">
        <v>3</v>
      </c>
      <c r="H27" s="62">
        <f>IFERROR(VLOOKUP($B27,'Floral Costs'!$B:$C,2,FALSE)*G27,0)</f>
        <v>2.5499999999999998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33</v>
      </c>
      <c r="B28" s="68" t="s">
        <v>5</v>
      </c>
      <c r="C28" s="72">
        <v>2</v>
      </c>
      <c r="D28" s="62">
        <f>IFERROR(VLOOKUP($B28,'Floral Costs'!$B:$C,2,FALSE)*C28,0)</f>
        <v>1.26</v>
      </c>
      <c r="E28" s="82">
        <v>2</v>
      </c>
      <c r="F28" s="62">
        <f>IFERROR(VLOOKUP($B28,'Floral Costs'!$B:$C,2,FALSE)*E28,0)</f>
        <v>1.26</v>
      </c>
      <c r="G28" s="82">
        <v>2</v>
      </c>
      <c r="H28" s="62">
        <f>IFERROR(VLOOKUP($B28,'Floral Costs'!$B:$C,2,FALSE)*G28,0)</f>
        <v>1.26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 t="s">
        <v>32</v>
      </c>
      <c r="B29" s="68" t="s">
        <v>41</v>
      </c>
      <c r="C29" s="73">
        <v>2</v>
      </c>
      <c r="D29" s="62">
        <f>IFERROR(VLOOKUP($B29,'Floral Costs'!$B:$C,2,FALSE)*C29,0)</f>
        <v>1.18</v>
      </c>
      <c r="E29" s="82">
        <v>2</v>
      </c>
      <c r="F29" s="62">
        <f>IFERROR(VLOOKUP($B29,'Floral Costs'!$B:$C,2,FALSE)*E29,0)</f>
        <v>1.18</v>
      </c>
      <c r="G29" s="82">
        <v>2</v>
      </c>
      <c r="H29" s="62">
        <f>IFERROR(VLOOKUP($B29,'Floral Costs'!$B:$C,2,FALSE)*G29,0)</f>
        <v>1.18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 t="s">
        <v>140</v>
      </c>
      <c r="C30" s="82">
        <v>2</v>
      </c>
      <c r="D30" s="62">
        <f>IFERROR(VLOOKUP($B30,'Floral Costs'!$B:$C,2,FALSE)*C30,0)</f>
        <v>0.5</v>
      </c>
      <c r="E30" s="82">
        <v>2</v>
      </c>
      <c r="F30" s="62">
        <f>IFERROR(VLOOKUP($B30,'Floral Costs'!$B:$C,2,FALSE)*E30,0)</f>
        <v>0.5</v>
      </c>
      <c r="G30" s="82">
        <v>2</v>
      </c>
      <c r="H30" s="62">
        <f>IFERROR(VLOOKUP($B30,'Floral Costs'!$B:$C,2,FALSE)*G30,0)</f>
        <v>0.5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 t="s">
        <v>142</v>
      </c>
      <c r="C31" s="82">
        <v>2</v>
      </c>
      <c r="D31" s="62">
        <f>IFERROR(VLOOKUP($B31,'Floral Costs'!$B:$C,2,FALSE)*C31,0)</f>
        <v>1</v>
      </c>
      <c r="E31" s="82">
        <v>2</v>
      </c>
      <c r="F31" s="62">
        <f>IFERROR(VLOOKUP($B31,'Floral Costs'!$B:$C,2,FALSE)*E31,0)</f>
        <v>1</v>
      </c>
      <c r="G31" s="82">
        <v>2</v>
      </c>
      <c r="H31" s="62">
        <f>IFERROR(VLOOKUP($B31,'Floral Costs'!$B:$C,2,FALSE)*G31,0)</f>
        <v>1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 t="s">
        <v>147</v>
      </c>
      <c r="C32" s="82">
        <v>2</v>
      </c>
      <c r="D32" s="62">
        <f>IFERROR(VLOOKUP($B32,'Floral Costs'!$B:$C,2,FALSE)*C32,0)</f>
        <v>0.38</v>
      </c>
      <c r="E32" s="82">
        <v>2</v>
      </c>
      <c r="F32" s="62">
        <f>IFERROR(VLOOKUP($B32,'Floral Costs'!$B:$C,2,FALSE)*E32,0)</f>
        <v>0.38</v>
      </c>
      <c r="G32" s="82">
        <v>2</v>
      </c>
      <c r="H32" s="62">
        <f>IFERROR(VLOOKUP($B32,'Floral Costs'!$B:$C,2,FALSE)*G32,0)</f>
        <v>0.38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82"/>
      <c r="D33" s="62">
        <f>IFERROR(VLOOKUP($B33,'Floral Costs'!$B:$C,2,FALSE)*C33,0)</f>
        <v>0</v>
      </c>
      <c r="E33" s="82"/>
      <c r="F33" s="62">
        <f>IFERROR(VLOOKUP($B33,'Floral Costs'!$B:$C,2,FALSE)*E33,0)</f>
        <v>0</v>
      </c>
      <c r="G33" s="82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82"/>
      <c r="D34" s="62">
        <f>IFERROR(VLOOKUP($B34,'Floral Costs'!$B:$C,2,FALSE)*C34,0)</f>
        <v>0</v>
      </c>
      <c r="E34" s="82"/>
      <c r="F34" s="62">
        <f>IFERROR(VLOOKUP($B34,'Floral Costs'!$B:$C,2,FALSE)*E34,0)</f>
        <v>0</v>
      </c>
      <c r="G34" s="82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82"/>
      <c r="D35" s="62">
        <f>IFERROR(VLOOKUP($B35,'Floral Costs'!$B:$C,2,FALSE)*C35,0)</f>
        <v>0</v>
      </c>
      <c r="E35" s="82"/>
      <c r="F35" s="62">
        <f>IFERROR(VLOOKUP($B35,'Floral Costs'!$B:$C,2,FALSE)*E35,0)</f>
        <v>0</v>
      </c>
      <c r="G35" s="82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9.4599999999999991</v>
      </c>
      <c r="E36" s="55"/>
      <c r="F36" s="55">
        <f>SUM(F24:F35)</f>
        <v>12.23</v>
      </c>
      <c r="G36" s="55"/>
      <c r="H36" s="55">
        <f>SUM(H24:H35)</f>
        <v>15.05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7" priority="3" operator="lessThan">
      <formula>0.2</formula>
    </cfRule>
  </conditionalFormatting>
  <conditionalFormatting sqref="D20">
    <cfRule type="cellIs" dxfId="6" priority="4" operator="lessThan">
      <formula>0.2</formula>
    </cfRule>
  </conditionalFormatting>
  <conditionalFormatting sqref="J20">
    <cfRule type="cellIs" dxfId="5" priority="2" operator="lessThan">
      <formula>0.2</formula>
    </cfRule>
  </conditionalFormatting>
  <conditionalFormatting sqref="H20">
    <cfRule type="cellIs" dxfId="4" priority="1" operator="lessThan">
      <formula>0.2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A9D7-7B1F-0F48-80A8-25D477FE84B5}">
  <sheetPr codeName="Sheet15"/>
  <dimension ref="A1:V47"/>
  <sheetViews>
    <sheetView workbookViewId="0">
      <selection activeCell="H8" sqref="H8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160</v>
      </c>
      <c r="E2" s="44"/>
      <c r="F2" s="44" t="s">
        <v>160</v>
      </c>
      <c r="G2" s="44"/>
      <c r="H2" s="44" t="s">
        <v>160</v>
      </c>
      <c r="I2" s="44"/>
      <c r="J2" s="44" t="s">
        <v>160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74.989999999999995</v>
      </c>
      <c r="E4" s="45"/>
      <c r="F4" s="45">
        <v>89.99</v>
      </c>
      <c r="G4" s="45"/>
      <c r="H4" s="45">
        <v>104.99</v>
      </c>
      <c r="I4" s="45"/>
      <c r="J4" s="45">
        <v>136</v>
      </c>
      <c r="K4" t="s">
        <v>112</v>
      </c>
    </row>
    <row r="5" spans="1:22" x14ac:dyDescent="0.2">
      <c r="B5" s="22" t="s">
        <v>119</v>
      </c>
      <c r="C5" s="22"/>
      <c r="D5" s="46">
        <f>SUM(D4:D4)</f>
        <v>74.989999999999995</v>
      </c>
      <c r="E5" s="46"/>
      <c r="F5" s="46">
        <f>SUM(F4:F4)</f>
        <v>89.99</v>
      </c>
      <c r="G5" s="46"/>
      <c r="H5" s="46">
        <f>SUM(H4:H4)</f>
        <v>104.99</v>
      </c>
      <c r="I5" s="46"/>
      <c r="J5" s="46">
        <f>SUM(J4:J4)</f>
        <v>136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74.989999999999995</v>
      </c>
      <c r="E9" s="29"/>
      <c r="F9" s="29">
        <f>+F4</f>
        <v>89.99</v>
      </c>
      <c r="G9" s="29"/>
      <c r="H9" s="29">
        <f>+H4</f>
        <v>104.99</v>
      </c>
      <c r="I9" s="29"/>
      <c r="J9" s="54">
        <f>+J4</f>
        <v>136</v>
      </c>
    </row>
    <row r="10" spans="1:22" x14ac:dyDescent="0.2">
      <c r="B10" s="53" t="s">
        <v>121</v>
      </c>
      <c r="D10" s="29">
        <f>-D4*0.2</f>
        <v>-14.997999999999999</v>
      </c>
      <c r="E10" s="29"/>
      <c r="F10" s="29">
        <f>-F4*0.2</f>
        <v>-17.998000000000001</v>
      </c>
      <c r="G10" s="29"/>
      <c r="H10" s="29">
        <f>-H4*0.2</f>
        <v>-20.998000000000001</v>
      </c>
      <c r="I10" s="29"/>
      <c r="J10" s="54">
        <f>-J4*0.2</f>
        <v>-27.200000000000003</v>
      </c>
      <c r="P10" t="s">
        <v>118</v>
      </c>
      <c r="R10" s="45">
        <v>44.99</v>
      </c>
      <c r="S10" s="45"/>
      <c r="T10" s="45">
        <v>54.99</v>
      </c>
      <c r="U10" s="45"/>
      <c r="V10" s="45">
        <v>64.989999999999995</v>
      </c>
    </row>
    <row r="11" spans="1:22" x14ac:dyDescent="0.2">
      <c r="B11" s="53" t="s">
        <v>122</v>
      </c>
      <c r="D11" s="29">
        <f>-D4*0.09</f>
        <v>-6.7490999999999994</v>
      </c>
      <c r="E11" s="29"/>
      <c r="F11" s="29">
        <f>-F4*0.09</f>
        <v>-8.0991</v>
      </c>
      <c r="G11" s="29"/>
      <c r="H11" s="29">
        <f>-H4*0.09</f>
        <v>-9.4490999999999996</v>
      </c>
      <c r="I11" s="29"/>
      <c r="J11" s="54">
        <f>-J4*0.09</f>
        <v>-12.24</v>
      </c>
      <c r="P11" t="s">
        <v>130</v>
      </c>
      <c r="R11" s="26">
        <v>-5.09</v>
      </c>
      <c r="S11" s="26"/>
      <c r="T11" s="26">
        <v>1.01</v>
      </c>
      <c r="U11" s="26"/>
      <c r="V11" s="26">
        <v>7.11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-0.11313625250055567</v>
      </c>
      <c r="S12" s="88"/>
      <c r="T12" s="88">
        <f>T11/T10</f>
        <v>1.8366975813784325E-2</v>
      </c>
      <c r="U12" s="88"/>
      <c r="V12" s="88">
        <f>V11/V10</f>
        <v>0.1094014463763656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-7.4989999999999997</v>
      </c>
      <c r="E15" s="29"/>
      <c r="F15" s="29">
        <f>-F9*0.1</f>
        <v>-8.9990000000000006</v>
      </c>
      <c r="G15" s="29"/>
      <c r="H15" s="29">
        <f>-H9*0.1</f>
        <v>-10.499000000000001</v>
      </c>
      <c r="I15" s="29"/>
      <c r="J15" s="54">
        <f>-J9*0.1</f>
        <v>-13.600000000000001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3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>
        <f>-J45</f>
        <v>-2.5</v>
      </c>
    </row>
    <row r="18" spans="1:13" x14ac:dyDescent="0.2">
      <c r="B18" s="53" t="s">
        <v>129</v>
      </c>
      <c r="D18" s="29">
        <f>-D36</f>
        <v>-9.2899999999999991</v>
      </c>
      <c r="E18" s="29"/>
      <c r="F18" s="29">
        <f>-F36</f>
        <v>-9.2899999999999991</v>
      </c>
      <c r="G18" s="29"/>
      <c r="H18" s="29">
        <f>-H36</f>
        <v>-9.2899999999999991</v>
      </c>
      <c r="I18" s="29"/>
      <c r="J18" s="54">
        <f>-J36</f>
        <v>0</v>
      </c>
    </row>
    <row r="19" spans="1:13" x14ac:dyDescent="0.2">
      <c r="B19" s="53" t="s">
        <v>130</v>
      </c>
      <c r="D19" s="55">
        <f>SUM(D9:D18)</f>
        <v>13.213899999999999</v>
      </c>
      <c r="E19" s="55"/>
      <c r="F19" s="55">
        <f>SUM(F9:F18)</f>
        <v>22.363899999999987</v>
      </c>
      <c r="G19" s="55"/>
      <c r="H19" s="55">
        <f>SUM(H9:H18)</f>
        <v>31.513899999999992</v>
      </c>
      <c r="I19" s="55"/>
      <c r="J19" s="56">
        <f>SUM(J9:J18)</f>
        <v>59.72</v>
      </c>
    </row>
    <row r="20" spans="1:13" x14ac:dyDescent="0.2">
      <c r="B20" s="53" t="s">
        <v>131</v>
      </c>
      <c r="D20" s="57">
        <f>+D19/D9</f>
        <v>0.1762088278437125</v>
      </c>
      <c r="E20" s="58"/>
      <c r="F20" s="57">
        <f>+F19/F9</f>
        <v>0.2485153905989553</v>
      </c>
      <c r="G20" s="58"/>
      <c r="H20" s="57">
        <f>+H19/H9</f>
        <v>0.30016096771121054</v>
      </c>
      <c r="I20" s="58"/>
      <c r="J20" s="59">
        <f>+J19/J9</f>
        <v>0.4391176470588235</v>
      </c>
    </row>
    <row r="21" spans="1:13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3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3" x14ac:dyDescent="0.2">
      <c r="A24" s="69" t="s">
        <v>16</v>
      </c>
      <c r="B24" s="70" t="s">
        <v>3</v>
      </c>
      <c r="C24" s="71">
        <v>2</v>
      </c>
      <c r="D24" s="62">
        <f>IFERROR(VLOOKUP($B24,'Floral Costs'!$B:$C,2,FALSE)*C24,0)</f>
        <v>2.94</v>
      </c>
      <c r="E24" s="71">
        <v>2</v>
      </c>
      <c r="F24" s="62">
        <f>IFERROR(VLOOKUP($B24,'Floral Costs'!$B:$C,2,FALSE)*E24,0)</f>
        <v>2.94</v>
      </c>
      <c r="G24" s="71">
        <v>2</v>
      </c>
      <c r="H24" s="62">
        <f>IFERROR(VLOOKUP($B24,'Floral Costs'!$B:$C,2,FALSE)*G24,0)</f>
        <v>2.94</v>
      </c>
      <c r="I24" s="63"/>
      <c r="J24" s="62">
        <f>IFERROR(VLOOKUP($B24,'Floral Costs'!$B:$C,2,FALSE)*I24,0)</f>
        <v>0</v>
      </c>
      <c r="K24" t="s">
        <v>112</v>
      </c>
    </row>
    <row r="25" spans="1:13" x14ac:dyDescent="0.2">
      <c r="A25" s="69" t="s">
        <v>16</v>
      </c>
      <c r="B25" s="67" t="s">
        <v>2</v>
      </c>
      <c r="C25" s="73">
        <v>4</v>
      </c>
      <c r="D25" s="62">
        <f>IFERROR(VLOOKUP($B25,'Floral Costs'!$B:$C,2,FALSE)*C25,0)</f>
        <v>2.48</v>
      </c>
      <c r="E25" s="73">
        <v>4</v>
      </c>
      <c r="F25" s="62">
        <f>IFERROR(VLOOKUP($B25,'Floral Costs'!$B:$C,2,FALSE)*E25,0)</f>
        <v>2.48</v>
      </c>
      <c r="G25" s="73">
        <v>4</v>
      </c>
      <c r="H25" s="62">
        <f>IFERROR(VLOOKUP($B25,'Floral Costs'!$B:$C,2,FALSE)*G25,0)</f>
        <v>2.48</v>
      </c>
      <c r="I25" s="64"/>
      <c r="J25" s="62">
        <f>IFERROR(VLOOKUP($B25,'Floral Costs'!$B:$C,2,FALSE)*I25,0)</f>
        <v>0</v>
      </c>
      <c r="K25" t="s">
        <v>112</v>
      </c>
    </row>
    <row r="26" spans="1:13" x14ac:dyDescent="0.2">
      <c r="A26" s="69" t="s">
        <v>16</v>
      </c>
      <c r="B26" s="68" t="s">
        <v>26</v>
      </c>
      <c r="C26" s="71">
        <v>3</v>
      </c>
      <c r="D26" s="62">
        <f>IFERROR(VLOOKUP($B26,'Floral Costs'!$B:$C,2,FALSE)*C26,0)</f>
        <v>3.87</v>
      </c>
      <c r="E26" s="71">
        <v>3</v>
      </c>
      <c r="F26" s="62">
        <f>IFERROR(VLOOKUP($B26,'Floral Costs'!$B:$C,2,FALSE)*E26,0)</f>
        <v>3.87</v>
      </c>
      <c r="G26" s="71">
        <v>3</v>
      </c>
      <c r="H26" s="62">
        <f>IFERROR(VLOOKUP($B26,'Floral Costs'!$B:$C,2,FALSE)*G26,0)</f>
        <v>3.87</v>
      </c>
      <c r="I26" s="64"/>
      <c r="J26" s="62">
        <f>IFERROR(VLOOKUP($B26,'Floral Costs'!$B:$C,2,FALSE)*I26,0)</f>
        <v>0</v>
      </c>
      <c r="K26" t="s">
        <v>112</v>
      </c>
    </row>
    <row r="27" spans="1:13" x14ac:dyDescent="0.2">
      <c r="A27" s="69"/>
      <c r="B27" s="67"/>
      <c r="C27" s="72"/>
      <c r="D27" s="62">
        <f>IFERROR(VLOOKUP($B27,'Floral Costs'!$B:$C,2,FALSE)*C27,0)</f>
        <v>0</v>
      </c>
      <c r="E27" s="71"/>
      <c r="F27" s="62">
        <f>IFERROR(VLOOKUP($B27,'Floral Costs'!$B:$C,2,FALSE)*E27,0)</f>
        <v>0</v>
      </c>
      <c r="G27" s="71"/>
      <c r="H27" s="62">
        <f>IFERROR(VLOOKUP($B27,'Floral Costs'!$B:$C,2,FALSE)*G27,0)</f>
        <v>0</v>
      </c>
      <c r="I27" s="64"/>
      <c r="J27" s="62">
        <f>IFERROR(VLOOKUP($B27,'Floral Costs'!$B:$C,2,FALSE)*I27,0)</f>
        <v>0</v>
      </c>
      <c r="K27" t="s">
        <v>112</v>
      </c>
    </row>
    <row r="28" spans="1:13" x14ac:dyDescent="0.2">
      <c r="A28" s="74"/>
      <c r="B28" s="68"/>
      <c r="C28" s="72"/>
      <c r="D28" s="62">
        <f>IFERROR(VLOOKUP($B28,'Floral Costs'!$B:$C,2,FALSE)*C28,0)</f>
        <v>0</v>
      </c>
      <c r="E28" s="72"/>
      <c r="F28" s="62">
        <f>IFERROR(VLOOKUP($B28,'Floral Costs'!$B:$C,2,FALSE)*E28,0)</f>
        <v>0</v>
      </c>
      <c r="G28" s="72"/>
      <c r="H28" s="62">
        <f>IFERROR(VLOOKUP($B28,'Floral Costs'!$B:$C,2,FALSE)*G28,0)</f>
        <v>0</v>
      </c>
      <c r="I28" s="64"/>
      <c r="J28" s="62">
        <f>IFERROR(VLOOKUP($B28,'Floral Costs'!$B:$C,2,FALSE)*I28,0)</f>
        <v>0</v>
      </c>
      <c r="K28" t="s">
        <v>112</v>
      </c>
    </row>
    <row r="29" spans="1:13" x14ac:dyDescent="0.2">
      <c r="A29" s="75"/>
      <c r="B29" s="68"/>
      <c r="C29" s="73"/>
      <c r="D29" s="62">
        <f>IFERROR(VLOOKUP($B29,'Floral Costs'!$B:$C,2,FALSE)*C29,0)</f>
        <v>0</v>
      </c>
      <c r="E29" s="73"/>
      <c r="F29" s="62">
        <f>IFERROR(VLOOKUP($B29,'Floral Costs'!$B:$C,2,FALSE)*E29,0)</f>
        <v>0</v>
      </c>
      <c r="G29" s="71"/>
      <c r="H29" s="62">
        <f>IFERROR(VLOOKUP($B29,'Floral Costs'!$B:$C,2,FALSE)*G29,0)</f>
        <v>0</v>
      </c>
      <c r="I29" s="63"/>
      <c r="J29" s="62">
        <f>IFERROR(VLOOKUP($B29,'Floral Costs'!$B:$C,2,FALSE)*I29,0)</f>
        <v>0</v>
      </c>
      <c r="K29" t="s">
        <v>112</v>
      </c>
    </row>
    <row r="30" spans="1:13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3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  <c r="M31" s="84" t="s">
        <v>145</v>
      </c>
    </row>
    <row r="32" spans="1:13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  <c r="M32" s="85" t="s">
        <v>146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9.2899999999999991</v>
      </c>
      <c r="E36" s="55"/>
      <c r="F36" s="55">
        <f>SUM(F24:F35)</f>
        <v>9.2899999999999991</v>
      </c>
      <c r="G36" s="55"/>
      <c r="H36" s="55">
        <f>SUM(H24:H35)</f>
        <v>9.2899999999999991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3" priority="3" operator="lessThan">
      <formula>0.2</formula>
    </cfRule>
  </conditionalFormatting>
  <conditionalFormatting sqref="D20">
    <cfRule type="cellIs" dxfId="2" priority="4" operator="lessThan">
      <formula>0.2</formula>
    </cfRule>
  </conditionalFormatting>
  <conditionalFormatting sqref="J20">
    <cfRule type="cellIs" dxfId="1" priority="2" operator="lessThan">
      <formula>0.2</formula>
    </cfRule>
  </conditionalFormatting>
  <conditionalFormatting sqref="H20">
    <cfRule type="cellIs" dxfId="0" priority="1" operator="lessThan">
      <formula>0.2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2148-917F-E348-AF75-72DC91C8947C}">
  <sheetPr codeName="Sheet2"/>
  <dimension ref="A2:N39"/>
  <sheetViews>
    <sheetView workbookViewId="0">
      <pane ySplit="2" topLeftCell="A3" activePane="bottomLeft" state="frozen"/>
      <selection activeCell="B59" sqref="B59"/>
      <selection pane="bottomLeft" activeCell="A38" sqref="A38"/>
    </sheetView>
  </sheetViews>
  <sheetFormatPr baseColWidth="10" defaultColWidth="8.83203125" defaultRowHeight="15" x14ac:dyDescent="0.2"/>
  <cols>
    <col min="1" max="1" width="12.83203125" bestFit="1" customWidth="1"/>
    <col min="2" max="2" width="34.1640625" bestFit="1" customWidth="1"/>
    <col min="3" max="3" width="9" bestFit="1" customWidth="1"/>
    <col min="4" max="4" width="8.83203125" bestFit="1" customWidth="1"/>
    <col min="5" max="5" width="14.33203125" bestFit="1" customWidth="1"/>
    <col min="6" max="6" width="15.83203125" customWidth="1"/>
    <col min="7" max="7" width="11" bestFit="1" customWidth="1"/>
    <col min="8" max="8" width="9.6640625" bestFit="1" customWidth="1"/>
    <col min="9" max="9" width="1.5" customWidth="1"/>
    <col min="13" max="13" width="10.5" bestFit="1" customWidth="1"/>
    <col min="14" max="14" width="8.5" bestFit="1" customWidth="1"/>
  </cols>
  <sheetData>
    <row r="2" spans="1:14" s="22" customFormat="1" ht="42" customHeight="1" x14ac:dyDescent="0.2">
      <c r="A2" s="22" t="s">
        <v>60</v>
      </c>
      <c r="B2" s="22" t="s">
        <v>61</v>
      </c>
      <c r="C2" s="23" t="s">
        <v>62</v>
      </c>
      <c r="D2" s="24" t="s">
        <v>63</v>
      </c>
      <c r="E2" s="24" t="s">
        <v>64</v>
      </c>
      <c r="F2" s="24" t="s">
        <v>65</v>
      </c>
      <c r="G2" s="24" t="s">
        <v>66</v>
      </c>
      <c r="H2" s="22" t="s">
        <v>67</v>
      </c>
      <c r="J2" s="23" t="s">
        <v>68</v>
      </c>
      <c r="K2" s="23" t="s">
        <v>69</v>
      </c>
      <c r="M2" s="22" t="s">
        <v>70</v>
      </c>
      <c r="N2" s="24" t="s">
        <v>71</v>
      </c>
    </row>
    <row r="3" spans="1:14" x14ac:dyDescent="0.2">
      <c r="A3" s="25">
        <v>2201</v>
      </c>
      <c r="B3" t="s">
        <v>72</v>
      </c>
      <c r="C3" s="26">
        <v>72</v>
      </c>
      <c r="D3" s="26">
        <v>18</v>
      </c>
      <c r="E3" s="27">
        <f>+C3+D3</f>
        <v>90</v>
      </c>
      <c r="F3" s="26">
        <v>50.593200000000003</v>
      </c>
      <c r="G3" s="26">
        <v>13.332974999999999</v>
      </c>
      <c r="H3" s="28">
        <f>+F3+G3</f>
        <v>63.926175000000001</v>
      </c>
      <c r="J3" s="29">
        <f t="shared" ref="J3:J24" si="0">+E3-H3</f>
        <v>26.073824999999999</v>
      </c>
      <c r="K3" s="30">
        <f t="shared" ref="K3:K24" si="1">+J3/E3</f>
        <v>0.28970916666666668</v>
      </c>
      <c r="M3" s="31">
        <v>12</v>
      </c>
      <c r="N3" s="32">
        <f>+E3/M3</f>
        <v>7.5</v>
      </c>
    </row>
    <row r="4" spans="1:14" x14ac:dyDescent="0.2">
      <c r="A4" s="25">
        <v>2107</v>
      </c>
      <c r="B4" t="s">
        <v>73</v>
      </c>
      <c r="C4" s="26">
        <v>83.88</v>
      </c>
      <c r="D4" s="26">
        <v>20.97</v>
      </c>
      <c r="E4" s="27">
        <f t="shared" ref="E4:E29" si="2">+C4+D4</f>
        <v>104.85</v>
      </c>
      <c r="F4" s="26">
        <v>73.662000000000006</v>
      </c>
      <c r="G4" s="26">
        <v>10.065425000000001</v>
      </c>
      <c r="H4" s="28">
        <f t="shared" ref="H4:H29" si="3">+F4+G4</f>
        <v>83.727425000000011</v>
      </c>
      <c r="J4" s="29">
        <f t="shared" si="0"/>
        <v>21.122574999999983</v>
      </c>
      <c r="K4" s="30">
        <f t="shared" si="1"/>
        <v>0.2014551740581782</v>
      </c>
      <c r="M4" s="31">
        <v>12</v>
      </c>
      <c r="N4" s="32">
        <f t="shared" ref="N4:N24" si="4">+E4/M4</f>
        <v>8.7374999999999989</v>
      </c>
    </row>
    <row r="5" spans="1:14" x14ac:dyDescent="0.2">
      <c r="A5" s="25">
        <v>685</v>
      </c>
      <c r="B5" t="s">
        <v>74</v>
      </c>
      <c r="C5" s="26">
        <v>105.2</v>
      </c>
      <c r="D5" s="26">
        <v>26.3</v>
      </c>
      <c r="E5" s="27">
        <f t="shared" si="2"/>
        <v>131.5</v>
      </c>
      <c r="F5" s="26">
        <v>61.815600000000003</v>
      </c>
      <c r="G5" s="26">
        <v>15.14955</v>
      </c>
      <c r="H5" s="28">
        <f t="shared" si="3"/>
        <v>76.965150000000008</v>
      </c>
      <c r="J5" s="29">
        <f t="shared" si="0"/>
        <v>54.534849999999992</v>
      </c>
      <c r="K5" s="30">
        <f t="shared" si="1"/>
        <v>0.4147136882129277</v>
      </c>
      <c r="M5" s="31">
        <v>12</v>
      </c>
      <c r="N5" s="32">
        <f t="shared" si="4"/>
        <v>10.958333333333334</v>
      </c>
    </row>
    <row r="6" spans="1:14" x14ac:dyDescent="0.2">
      <c r="A6" s="25">
        <v>1460</v>
      </c>
      <c r="B6" t="s">
        <v>75</v>
      </c>
      <c r="C6" s="26">
        <v>86.35</v>
      </c>
      <c r="D6" s="26">
        <v>21.587499999999999</v>
      </c>
      <c r="E6" s="27">
        <f t="shared" si="2"/>
        <v>107.9375</v>
      </c>
      <c r="F6" s="26">
        <v>52.263599999999997</v>
      </c>
      <c r="G6" s="26">
        <v>10.910875000000001</v>
      </c>
      <c r="H6" s="28">
        <f t="shared" si="3"/>
        <v>63.174475000000001</v>
      </c>
      <c r="J6" s="29">
        <f t="shared" si="0"/>
        <v>44.763024999999999</v>
      </c>
      <c r="K6" s="30">
        <f t="shared" si="1"/>
        <v>0.41471244933410539</v>
      </c>
      <c r="M6" s="31">
        <v>12</v>
      </c>
      <c r="N6" s="32">
        <f t="shared" si="4"/>
        <v>8.9947916666666661</v>
      </c>
    </row>
    <row r="7" spans="1:14" x14ac:dyDescent="0.2">
      <c r="A7" s="33">
        <v>1665</v>
      </c>
      <c r="B7" s="34" t="s">
        <v>76</v>
      </c>
      <c r="C7" s="35">
        <v>85.08</v>
      </c>
      <c r="D7" s="35">
        <v>21.27</v>
      </c>
      <c r="E7" s="36">
        <f t="shared" si="2"/>
        <v>106.35</v>
      </c>
      <c r="F7" s="35">
        <v>28.638000000000002</v>
      </c>
      <c r="G7" s="35">
        <v>13.4358</v>
      </c>
      <c r="H7" s="37">
        <f t="shared" si="3"/>
        <v>42.073800000000006</v>
      </c>
      <c r="I7" s="34"/>
      <c r="J7" s="38">
        <f t="shared" si="0"/>
        <v>64.276199999999989</v>
      </c>
      <c r="K7" s="39">
        <f t="shared" si="1"/>
        <v>0.60438363892806768</v>
      </c>
      <c r="M7" s="31">
        <v>12</v>
      </c>
      <c r="N7" s="32">
        <f t="shared" si="4"/>
        <v>8.8624999999999989</v>
      </c>
    </row>
    <row r="8" spans="1:14" x14ac:dyDescent="0.2">
      <c r="A8" s="25" t="s">
        <v>77</v>
      </c>
      <c r="B8" t="s">
        <v>78</v>
      </c>
      <c r="C8" s="26">
        <v>134.88</v>
      </c>
      <c r="D8" s="26">
        <v>0</v>
      </c>
      <c r="E8" s="27">
        <f t="shared" si="2"/>
        <v>134.88</v>
      </c>
      <c r="F8" s="26">
        <v>60.913399753997538</v>
      </c>
      <c r="G8" s="26">
        <v>10.602399999999999</v>
      </c>
      <c r="H8" s="28">
        <f t="shared" si="3"/>
        <v>71.515799753997541</v>
      </c>
      <c r="J8" s="29">
        <f t="shared" si="0"/>
        <v>63.364200246002454</v>
      </c>
      <c r="K8" s="30">
        <f t="shared" si="1"/>
        <v>0.46978203029361254</v>
      </c>
      <c r="M8" s="31">
        <v>12</v>
      </c>
      <c r="N8" s="32">
        <f t="shared" si="4"/>
        <v>11.24</v>
      </c>
    </row>
    <row r="9" spans="1:14" x14ac:dyDescent="0.2">
      <c r="A9" s="25" t="s">
        <v>79</v>
      </c>
      <c r="B9" t="s">
        <v>80</v>
      </c>
      <c r="C9" s="26">
        <v>64.94</v>
      </c>
      <c r="D9" s="26">
        <v>0</v>
      </c>
      <c r="E9" s="27">
        <f t="shared" si="2"/>
        <v>64.94</v>
      </c>
      <c r="F9" s="26">
        <v>24.6</v>
      </c>
      <c r="G9" s="26">
        <v>10.910875000000001</v>
      </c>
      <c r="H9" s="28">
        <f t="shared" si="3"/>
        <v>35.510874999999999</v>
      </c>
      <c r="J9" s="29">
        <f t="shared" si="0"/>
        <v>29.429124999999999</v>
      </c>
      <c r="K9" s="30">
        <f t="shared" si="1"/>
        <v>0.45317408376963353</v>
      </c>
      <c r="M9" s="31">
        <v>6</v>
      </c>
      <c r="N9" s="32">
        <f t="shared" si="4"/>
        <v>10.823333333333332</v>
      </c>
    </row>
    <row r="10" spans="1:14" x14ac:dyDescent="0.2">
      <c r="A10" s="25" t="s">
        <v>81</v>
      </c>
      <c r="B10" t="s">
        <v>82</v>
      </c>
      <c r="C10" s="26">
        <v>82.84</v>
      </c>
      <c r="D10" s="26">
        <v>0</v>
      </c>
      <c r="E10" s="27">
        <f t="shared" si="2"/>
        <v>82.84</v>
      </c>
      <c r="F10" s="26">
        <v>31.2</v>
      </c>
      <c r="G10" s="26">
        <v>10.910875000000001</v>
      </c>
      <c r="H10" s="28">
        <f t="shared" si="3"/>
        <v>42.110875</v>
      </c>
      <c r="J10" s="29">
        <f t="shared" si="0"/>
        <v>40.729125000000003</v>
      </c>
      <c r="K10" s="30">
        <f t="shared" si="1"/>
        <v>0.49166012795750846</v>
      </c>
      <c r="M10" s="31">
        <v>12</v>
      </c>
      <c r="N10" s="32">
        <f t="shared" si="4"/>
        <v>6.9033333333333333</v>
      </c>
    </row>
    <row r="11" spans="1:14" x14ac:dyDescent="0.2">
      <c r="A11" s="25" t="s">
        <v>83</v>
      </c>
      <c r="B11" t="s">
        <v>84</v>
      </c>
      <c r="C11" s="26">
        <v>71.260000000000005</v>
      </c>
      <c r="D11" s="26">
        <v>0</v>
      </c>
      <c r="E11" s="27">
        <f t="shared" si="2"/>
        <v>71.260000000000005</v>
      </c>
      <c r="F11" s="26">
        <v>30</v>
      </c>
      <c r="G11" s="26">
        <v>13.66</v>
      </c>
      <c r="H11" s="28">
        <f t="shared" si="3"/>
        <v>43.66</v>
      </c>
      <c r="J11" s="29">
        <f t="shared" si="0"/>
        <v>27.600000000000009</v>
      </c>
      <c r="K11" s="30">
        <f t="shared" si="1"/>
        <v>0.38731406118439526</v>
      </c>
      <c r="M11" s="31">
        <v>6</v>
      </c>
      <c r="N11" s="32">
        <f t="shared" si="4"/>
        <v>11.876666666666667</v>
      </c>
    </row>
    <row r="12" spans="1:14" x14ac:dyDescent="0.2">
      <c r="A12" s="25" t="s">
        <v>85</v>
      </c>
      <c r="B12" t="s">
        <v>86</v>
      </c>
      <c r="C12" s="26">
        <v>61.43</v>
      </c>
      <c r="D12" s="26">
        <v>0</v>
      </c>
      <c r="E12" s="27">
        <f t="shared" si="2"/>
        <v>61.43</v>
      </c>
      <c r="F12" s="26">
        <v>38.537999999999997</v>
      </c>
      <c r="G12" s="26">
        <v>13.332974999999999</v>
      </c>
      <c r="H12" s="28">
        <f t="shared" si="3"/>
        <v>51.870974999999994</v>
      </c>
      <c r="J12" s="29">
        <f t="shared" si="0"/>
        <v>9.5590250000000054</v>
      </c>
      <c r="K12" s="30">
        <f t="shared" si="1"/>
        <v>0.155608416083347</v>
      </c>
      <c r="M12" s="31">
        <v>12</v>
      </c>
      <c r="N12" s="32">
        <f t="shared" si="4"/>
        <v>5.1191666666666666</v>
      </c>
    </row>
    <row r="13" spans="1:14" x14ac:dyDescent="0.2">
      <c r="A13" s="25" t="s">
        <v>87</v>
      </c>
      <c r="B13" t="s">
        <v>88</v>
      </c>
      <c r="C13" s="26">
        <v>88.88</v>
      </c>
      <c r="D13" s="26">
        <v>0</v>
      </c>
      <c r="E13" s="27">
        <f t="shared" si="2"/>
        <v>88.88</v>
      </c>
      <c r="F13" s="26">
        <v>57.973199999999999</v>
      </c>
      <c r="G13" s="26">
        <v>9.8254999999999999</v>
      </c>
      <c r="H13" s="28">
        <f t="shared" si="3"/>
        <v>67.798699999999997</v>
      </c>
      <c r="J13" s="29">
        <f t="shared" si="0"/>
        <v>21.081299999999999</v>
      </c>
      <c r="K13" s="30">
        <f t="shared" si="1"/>
        <v>0.23718834383438345</v>
      </c>
      <c r="M13" s="31">
        <v>12</v>
      </c>
      <c r="N13" s="32">
        <f t="shared" si="4"/>
        <v>7.4066666666666663</v>
      </c>
    </row>
    <row r="14" spans="1:14" x14ac:dyDescent="0.2">
      <c r="A14" s="25">
        <v>2221</v>
      </c>
      <c r="B14" t="s">
        <v>89</v>
      </c>
      <c r="C14" s="26">
        <v>80</v>
      </c>
      <c r="D14" s="26">
        <v>20</v>
      </c>
      <c r="E14" s="27">
        <f t="shared" si="2"/>
        <v>100</v>
      </c>
      <c r="F14" s="26">
        <v>53.485199999999999</v>
      </c>
      <c r="G14" s="26">
        <v>11.94</v>
      </c>
      <c r="H14" s="28">
        <f t="shared" si="3"/>
        <v>65.425200000000004</v>
      </c>
      <c r="J14" s="29">
        <f t="shared" si="0"/>
        <v>34.574799999999996</v>
      </c>
      <c r="K14" s="30">
        <f t="shared" si="1"/>
        <v>0.34574799999999994</v>
      </c>
      <c r="M14" s="31">
        <v>12</v>
      </c>
      <c r="N14" s="32">
        <f t="shared" si="4"/>
        <v>8.3333333333333339</v>
      </c>
    </row>
    <row r="15" spans="1:14" x14ac:dyDescent="0.2">
      <c r="A15" s="25">
        <v>2321</v>
      </c>
      <c r="B15" t="s">
        <v>90</v>
      </c>
      <c r="C15" s="26">
        <v>80</v>
      </c>
      <c r="D15" s="26">
        <v>20</v>
      </c>
      <c r="E15" s="27">
        <f t="shared" si="2"/>
        <v>100</v>
      </c>
      <c r="F15" s="26">
        <v>27.6</v>
      </c>
      <c r="G15" s="26">
        <v>11.939124999999999</v>
      </c>
      <c r="H15" s="28">
        <f t="shared" si="3"/>
        <v>39.539124999999999</v>
      </c>
      <c r="J15" s="29">
        <f t="shared" si="0"/>
        <v>60.460875000000001</v>
      </c>
      <c r="K15" s="30">
        <f t="shared" si="1"/>
        <v>0.60460875000000003</v>
      </c>
      <c r="M15" s="31">
        <v>12</v>
      </c>
      <c r="N15" s="32">
        <f t="shared" si="4"/>
        <v>8.3333333333333339</v>
      </c>
    </row>
    <row r="16" spans="1:14" x14ac:dyDescent="0.2">
      <c r="A16" s="25">
        <v>2223</v>
      </c>
      <c r="B16" t="s">
        <v>91</v>
      </c>
      <c r="C16" s="26">
        <v>89</v>
      </c>
      <c r="D16" s="26">
        <v>22.25</v>
      </c>
      <c r="E16" s="27">
        <f t="shared" si="2"/>
        <v>111.25</v>
      </c>
      <c r="F16" s="26">
        <v>40.5426</v>
      </c>
      <c r="G16" s="26">
        <v>11.939124999999999</v>
      </c>
      <c r="H16" s="28">
        <f t="shared" si="3"/>
        <v>52.481724999999997</v>
      </c>
      <c r="J16" s="29">
        <f t="shared" si="0"/>
        <v>58.768275000000003</v>
      </c>
      <c r="K16" s="30">
        <f t="shared" si="1"/>
        <v>0.52825415730337077</v>
      </c>
      <c r="M16" s="31">
        <v>12</v>
      </c>
      <c r="N16" s="32">
        <f t="shared" si="4"/>
        <v>9.2708333333333339</v>
      </c>
    </row>
    <row r="17" spans="1:14" x14ac:dyDescent="0.2">
      <c r="A17" s="25">
        <v>2105</v>
      </c>
      <c r="B17" t="s">
        <v>92</v>
      </c>
      <c r="C17" s="26">
        <v>119.88</v>
      </c>
      <c r="D17" s="26">
        <v>29.97</v>
      </c>
      <c r="E17" s="27">
        <f t="shared" si="2"/>
        <v>149.85</v>
      </c>
      <c r="F17" s="26">
        <v>86.18</v>
      </c>
      <c r="G17" s="26">
        <v>12.43</v>
      </c>
      <c r="H17" s="28">
        <f t="shared" si="3"/>
        <v>98.610000000000014</v>
      </c>
      <c r="J17" s="29">
        <f t="shared" si="0"/>
        <v>51.239999999999981</v>
      </c>
      <c r="K17" s="30">
        <f t="shared" si="1"/>
        <v>0.34194194194194183</v>
      </c>
      <c r="M17" s="31">
        <v>12</v>
      </c>
      <c r="N17" s="32">
        <f t="shared" si="4"/>
        <v>12.487499999999999</v>
      </c>
    </row>
    <row r="18" spans="1:14" x14ac:dyDescent="0.2">
      <c r="A18" s="25">
        <v>2106</v>
      </c>
      <c r="B18" t="s">
        <v>93</v>
      </c>
      <c r="C18" s="26">
        <v>107.88</v>
      </c>
      <c r="D18" s="26">
        <v>26.97</v>
      </c>
      <c r="E18" s="27">
        <f t="shared" si="2"/>
        <v>134.85</v>
      </c>
      <c r="F18" s="26">
        <v>53.61</v>
      </c>
      <c r="G18" s="26">
        <v>14.58</v>
      </c>
      <c r="H18" s="28">
        <f t="shared" si="3"/>
        <v>68.19</v>
      </c>
      <c r="J18" s="29">
        <f t="shared" si="0"/>
        <v>66.66</v>
      </c>
      <c r="K18" s="30">
        <f t="shared" si="1"/>
        <v>0.49432703003337042</v>
      </c>
      <c r="M18" s="31">
        <v>12</v>
      </c>
      <c r="N18" s="32">
        <f t="shared" si="4"/>
        <v>11.237499999999999</v>
      </c>
    </row>
    <row r="19" spans="1:14" x14ac:dyDescent="0.2">
      <c r="A19" s="25">
        <v>2231</v>
      </c>
      <c r="B19" t="s">
        <v>94</v>
      </c>
      <c r="C19" s="26">
        <v>107.88</v>
      </c>
      <c r="D19" s="26">
        <v>26.97</v>
      </c>
      <c r="E19" s="27">
        <f t="shared" si="2"/>
        <v>134.85</v>
      </c>
      <c r="F19" s="26">
        <v>55.645000000000003</v>
      </c>
      <c r="G19" s="26">
        <v>12.0191</v>
      </c>
      <c r="H19" s="28">
        <f t="shared" si="3"/>
        <v>67.664100000000005</v>
      </c>
      <c r="J19" s="29">
        <f t="shared" si="0"/>
        <v>67.18589999999999</v>
      </c>
      <c r="K19" s="30">
        <f t="shared" si="1"/>
        <v>0.49822691879866515</v>
      </c>
      <c r="M19" s="31">
        <v>12</v>
      </c>
      <c r="N19" s="32">
        <f t="shared" si="4"/>
        <v>11.237499999999999</v>
      </c>
    </row>
    <row r="20" spans="1:14" x14ac:dyDescent="0.2">
      <c r="A20" s="25">
        <v>2232</v>
      </c>
      <c r="B20" t="s">
        <v>95</v>
      </c>
      <c r="C20" s="26">
        <v>127.322</v>
      </c>
      <c r="D20" s="26">
        <v>31.830500000000001</v>
      </c>
      <c r="E20" s="27">
        <f t="shared" si="2"/>
        <v>159.1525</v>
      </c>
      <c r="F20" s="26">
        <v>51.74</v>
      </c>
      <c r="G20" s="26">
        <v>10.431025000000002</v>
      </c>
      <c r="H20" s="28">
        <f t="shared" si="3"/>
        <v>62.171025</v>
      </c>
      <c r="J20" s="29">
        <f t="shared" si="0"/>
        <v>96.981475000000003</v>
      </c>
      <c r="K20" s="30">
        <f t="shared" si="1"/>
        <v>0.60936193273746875</v>
      </c>
      <c r="M20" s="31">
        <v>12</v>
      </c>
      <c r="N20" s="32">
        <f t="shared" si="4"/>
        <v>13.262708333333334</v>
      </c>
    </row>
    <row r="21" spans="1:14" x14ac:dyDescent="0.2">
      <c r="A21" s="25">
        <v>2233</v>
      </c>
      <c r="B21" t="s">
        <v>96</v>
      </c>
      <c r="C21" s="26">
        <v>107.88</v>
      </c>
      <c r="D21" s="26">
        <v>26.97</v>
      </c>
      <c r="E21" s="27">
        <f t="shared" si="2"/>
        <v>134.85</v>
      </c>
      <c r="F21" s="26">
        <v>48.325000000000003</v>
      </c>
      <c r="G21" s="26">
        <v>11.94</v>
      </c>
      <c r="H21" s="28">
        <f t="shared" si="3"/>
        <v>60.265000000000001</v>
      </c>
      <c r="J21" s="29">
        <f t="shared" si="0"/>
        <v>74.584999999999994</v>
      </c>
      <c r="K21" s="30">
        <f t="shared" si="1"/>
        <v>0.55309603262884688</v>
      </c>
      <c r="M21" s="31">
        <v>12</v>
      </c>
      <c r="N21" s="32">
        <f t="shared" si="4"/>
        <v>11.237499999999999</v>
      </c>
    </row>
    <row r="22" spans="1:14" x14ac:dyDescent="0.2">
      <c r="A22" s="25">
        <v>2370</v>
      </c>
      <c r="B22" t="s">
        <v>97</v>
      </c>
      <c r="C22" s="26">
        <v>99.99</v>
      </c>
      <c r="D22" s="26">
        <v>24.997499999999999</v>
      </c>
      <c r="E22" s="27">
        <f t="shared" si="2"/>
        <v>124.9875</v>
      </c>
      <c r="F22" s="26">
        <v>53.64</v>
      </c>
      <c r="G22" s="26">
        <v>10.431025000000002</v>
      </c>
      <c r="H22" s="28">
        <f t="shared" si="3"/>
        <v>64.071025000000006</v>
      </c>
      <c r="J22" s="29">
        <f t="shared" si="0"/>
        <v>60.916474999999991</v>
      </c>
      <c r="K22" s="30">
        <f t="shared" si="1"/>
        <v>0.48738053805380532</v>
      </c>
      <c r="M22" s="31">
        <v>12</v>
      </c>
      <c r="N22" s="32">
        <f t="shared" si="4"/>
        <v>10.415625</v>
      </c>
    </row>
    <row r="23" spans="1:14" x14ac:dyDescent="0.2">
      <c r="A23" s="25">
        <v>2304</v>
      </c>
      <c r="B23" t="s">
        <v>98</v>
      </c>
      <c r="C23" s="32">
        <v>43.72</v>
      </c>
      <c r="D23" s="32">
        <f>+C23*0.25</f>
        <v>10.93</v>
      </c>
      <c r="E23" s="40">
        <f t="shared" si="2"/>
        <v>54.65</v>
      </c>
      <c r="F23" s="32">
        <v>32.28</v>
      </c>
      <c r="G23" s="32">
        <v>10.07</v>
      </c>
      <c r="H23" s="28">
        <f t="shared" si="3"/>
        <v>42.35</v>
      </c>
      <c r="J23" s="29">
        <f t="shared" si="0"/>
        <v>12.299999999999997</v>
      </c>
      <c r="K23" s="30">
        <f t="shared" si="1"/>
        <v>0.22506861848124424</v>
      </c>
      <c r="M23" s="31">
        <v>12</v>
      </c>
      <c r="N23" s="32">
        <f t="shared" si="4"/>
        <v>4.5541666666666663</v>
      </c>
    </row>
    <row r="24" spans="1:14" x14ac:dyDescent="0.2">
      <c r="A24" s="25">
        <v>2302</v>
      </c>
      <c r="B24" t="s">
        <v>99</v>
      </c>
      <c r="C24" s="32">
        <v>46.1</v>
      </c>
      <c r="D24" s="32">
        <f>+C24*0.25</f>
        <v>11.525</v>
      </c>
      <c r="E24" s="40">
        <f t="shared" si="2"/>
        <v>57.625</v>
      </c>
      <c r="F24" s="32">
        <v>31.08</v>
      </c>
      <c r="G24" s="32">
        <v>10.91</v>
      </c>
      <c r="H24" s="28">
        <f t="shared" si="3"/>
        <v>41.989999999999995</v>
      </c>
      <c r="J24" s="29">
        <f t="shared" si="0"/>
        <v>15.635000000000005</v>
      </c>
      <c r="K24" s="30">
        <f t="shared" si="1"/>
        <v>0.27132321041214758</v>
      </c>
      <c r="M24" s="31">
        <v>12</v>
      </c>
      <c r="N24" s="32">
        <f t="shared" si="4"/>
        <v>4.802083333333333</v>
      </c>
    </row>
    <row r="25" spans="1:14" x14ac:dyDescent="0.2">
      <c r="A25" s="25"/>
      <c r="C25" s="26"/>
      <c r="D25" s="26"/>
      <c r="E25" s="27"/>
      <c r="F25" s="26"/>
      <c r="G25" s="26"/>
      <c r="H25" s="28"/>
      <c r="J25" s="29"/>
      <c r="K25" s="30"/>
      <c r="M25" s="31"/>
      <c r="N25" s="32"/>
    </row>
    <row r="26" spans="1:14" x14ac:dyDescent="0.2">
      <c r="A26" s="25"/>
      <c r="C26" s="26"/>
      <c r="D26" s="26"/>
      <c r="E26" s="27"/>
      <c r="F26" s="26"/>
      <c r="G26" s="26"/>
      <c r="H26" s="28"/>
      <c r="J26" s="29"/>
      <c r="K26" s="30"/>
    </row>
    <row r="27" spans="1:14" x14ac:dyDescent="0.2">
      <c r="A27" s="25">
        <v>2109</v>
      </c>
      <c r="B27" t="s">
        <v>100</v>
      </c>
      <c r="C27" s="26">
        <v>28.25</v>
      </c>
      <c r="D27" s="26">
        <v>0</v>
      </c>
      <c r="E27" s="27">
        <f t="shared" si="2"/>
        <v>28.25</v>
      </c>
      <c r="F27" s="26">
        <v>20.05</v>
      </c>
      <c r="G27" s="26">
        <v>9.0371749999999995</v>
      </c>
      <c r="H27" s="28">
        <f t="shared" si="3"/>
        <v>29.087175000000002</v>
      </c>
      <c r="J27" s="29">
        <f>+E27-H27</f>
        <v>-0.837175000000002</v>
      </c>
      <c r="K27" s="30">
        <f>+J27/E27</f>
        <v>-2.9634513274336353E-2</v>
      </c>
    </row>
    <row r="28" spans="1:14" x14ac:dyDescent="0.2">
      <c r="A28" s="25">
        <v>2110</v>
      </c>
      <c r="B28" t="s">
        <v>101</v>
      </c>
      <c r="C28" s="26">
        <v>85.5</v>
      </c>
      <c r="D28" s="26">
        <v>0</v>
      </c>
      <c r="E28" s="27">
        <f t="shared" si="2"/>
        <v>85.5</v>
      </c>
      <c r="F28" s="26">
        <v>76.849999999999994</v>
      </c>
      <c r="G28" s="26">
        <v>14.566875</v>
      </c>
      <c r="H28" s="28">
        <f t="shared" si="3"/>
        <v>91.41687499999999</v>
      </c>
      <c r="J28" s="29">
        <f>+E28-H28</f>
        <v>-5.9168749999999903</v>
      </c>
      <c r="K28" s="30">
        <f>+J28/E28</f>
        <v>-6.9203216374268892E-2</v>
      </c>
    </row>
    <row r="29" spans="1:14" x14ac:dyDescent="0.2">
      <c r="A29" s="25">
        <v>2062</v>
      </c>
      <c r="B29" t="s">
        <v>102</v>
      </c>
      <c r="C29" s="26">
        <v>27.4</v>
      </c>
      <c r="D29" s="26">
        <v>0</v>
      </c>
      <c r="E29" s="27">
        <f t="shared" si="2"/>
        <v>27.4</v>
      </c>
      <c r="F29" s="26">
        <v>35.848799999999997</v>
      </c>
      <c r="G29" s="26">
        <v>9.0399999999999991</v>
      </c>
      <c r="H29" s="28">
        <f t="shared" si="3"/>
        <v>44.888799999999996</v>
      </c>
      <c r="J29" s="29">
        <f>+E29-H29</f>
        <v>-17.488799999999998</v>
      </c>
      <c r="K29" s="30">
        <f>+J29/E29</f>
        <v>-0.6382773722627737</v>
      </c>
    </row>
    <row r="30" spans="1:14" x14ac:dyDescent="0.2">
      <c r="A30" s="25"/>
      <c r="E30" s="22"/>
    </row>
    <row r="31" spans="1:14" x14ac:dyDescent="0.2">
      <c r="A31" s="41" t="s">
        <v>103</v>
      </c>
      <c r="N31" s="32">
        <v>2.5</v>
      </c>
    </row>
    <row r="32" spans="1:14" x14ac:dyDescent="0.2">
      <c r="A32" s="41" t="s">
        <v>104</v>
      </c>
      <c r="N32" s="32">
        <v>1.9</v>
      </c>
    </row>
    <row r="33" spans="1:14" x14ac:dyDescent="0.2">
      <c r="A33" s="41" t="s">
        <v>105</v>
      </c>
      <c r="N33" s="32">
        <v>1</v>
      </c>
    </row>
    <row r="34" spans="1:14" x14ac:dyDescent="0.2">
      <c r="A34" s="41" t="s">
        <v>106</v>
      </c>
      <c r="N34" s="32">
        <v>0.8</v>
      </c>
    </row>
    <row r="35" spans="1:14" x14ac:dyDescent="0.2">
      <c r="A35" s="41" t="s">
        <v>107</v>
      </c>
      <c r="N35" s="32">
        <v>2</v>
      </c>
    </row>
    <row r="36" spans="1:14" x14ac:dyDescent="0.2">
      <c r="A36" s="41" t="s">
        <v>108</v>
      </c>
      <c r="B36" s="42"/>
      <c r="N36" s="32">
        <v>0.25</v>
      </c>
    </row>
    <row r="37" spans="1:14" x14ac:dyDescent="0.2">
      <c r="A37" s="41" t="s">
        <v>109</v>
      </c>
      <c r="B37" s="6"/>
      <c r="N37" s="32">
        <v>7.16</v>
      </c>
    </row>
    <row r="38" spans="1:14" x14ac:dyDescent="0.2">
      <c r="A38" s="25" t="s">
        <v>139</v>
      </c>
      <c r="N38" s="32">
        <v>3.5</v>
      </c>
    </row>
    <row r="39" spans="1:14" x14ac:dyDescent="0.2">
      <c r="A39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778E-ABDD-DE40-8443-FA767C8D0A73}">
  <sheetPr codeName="Sheet3"/>
  <dimension ref="A1:V47"/>
  <sheetViews>
    <sheetView workbookViewId="0">
      <selection activeCell="A27" sqref="A27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148</v>
      </c>
      <c r="E2" s="44"/>
      <c r="F2" s="44" t="s">
        <v>148</v>
      </c>
      <c r="G2" s="44"/>
      <c r="H2" s="44" t="s">
        <v>148</v>
      </c>
      <c r="I2" s="44"/>
      <c r="J2" s="44" t="s">
        <v>148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87.99</v>
      </c>
      <c r="E4" s="45"/>
      <c r="F4" s="45">
        <v>109.99</v>
      </c>
      <c r="G4" s="45"/>
      <c r="H4" s="45">
        <v>136.99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87.99</v>
      </c>
      <c r="E5" s="46"/>
      <c r="F5" s="46">
        <f>SUM(F4:F4)</f>
        <v>109.99</v>
      </c>
      <c r="G5" s="46"/>
      <c r="H5" s="46">
        <f>SUM(H4:H4)</f>
        <v>136.99</v>
      </c>
      <c r="I5" s="46"/>
      <c r="J5" s="46">
        <f>SUM(J4:J4)</f>
        <v>0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87.99</v>
      </c>
      <c r="E9" s="29"/>
      <c r="F9" s="29">
        <f>+F4</f>
        <v>109.99</v>
      </c>
      <c r="G9" s="29"/>
      <c r="H9" s="29">
        <f>+H4</f>
        <v>136.99</v>
      </c>
      <c r="I9" s="29"/>
      <c r="J9" s="54">
        <f>+J4</f>
        <v>0</v>
      </c>
    </row>
    <row r="10" spans="1:22" x14ac:dyDescent="0.2">
      <c r="B10" s="53" t="s">
        <v>121</v>
      </c>
      <c r="D10" s="29">
        <f>-D4*0.2</f>
        <v>-17.597999999999999</v>
      </c>
      <c r="E10" s="29"/>
      <c r="F10" s="29">
        <f>-F4*0.2</f>
        <v>-21.998000000000001</v>
      </c>
      <c r="G10" s="29"/>
      <c r="H10" s="29">
        <f>-H4*0.2</f>
        <v>-27.398000000000003</v>
      </c>
      <c r="I10" s="29"/>
      <c r="J10" s="54">
        <f>-J4*0.2</f>
        <v>0</v>
      </c>
      <c r="P10" t="s">
        <v>118</v>
      </c>
      <c r="R10" s="77">
        <v>54.99</v>
      </c>
      <c r="S10" s="77"/>
      <c r="T10" s="77">
        <v>64.989999999999995</v>
      </c>
      <c r="U10" s="77"/>
      <c r="V10" s="77">
        <v>74.989999999999995</v>
      </c>
    </row>
    <row r="11" spans="1:22" x14ac:dyDescent="0.2">
      <c r="B11" s="53" t="s">
        <v>122</v>
      </c>
      <c r="D11" s="29">
        <f>-D4*0.09</f>
        <v>-7.9190999999999994</v>
      </c>
      <c r="E11" s="29"/>
      <c r="F11" s="29">
        <f>-F4*0.09</f>
        <v>-9.8990999999999989</v>
      </c>
      <c r="G11" s="29"/>
      <c r="H11" s="29">
        <f>-H4*0.09</f>
        <v>-12.3291</v>
      </c>
      <c r="I11" s="29"/>
      <c r="J11" s="54">
        <f>-J4*0.09</f>
        <v>0</v>
      </c>
      <c r="P11" t="s">
        <v>130</v>
      </c>
      <c r="R11" s="29">
        <v>-5.5</v>
      </c>
      <c r="S11" s="29"/>
      <c r="T11" s="29">
        <v>-2.99</v>
      </c>
      <c r="U11" s="29"/>
      <c r="V11" s="29">
        <v>-1.29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-0.1000181851245681</v>
      </c>
      <c r="S12" s="88"/>
      <c r="T12" s="88">
        <f t="shared" ref="T12:V12" si="0">T11/T10</f>
        <v>-4.6007078012001851E-2</v>
      </c>
      <c r="U12" s="88"/>
      <c r="V12" s="88">
        <f t="shared" si="0"/>
        <v>-1.7202293639151888E-2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-8.7989999999999995</v>
      </c>
      <c r="E15" s="29"/>
      <c r="F15" s="29">
        <f>-F9*0.1</f>
        <v>-10.999000000000001</v>
      </c>
      <c r="G15" s="29"/>
      <c r="H15" s="29">
        <f>-H9*0.1</f>
        <v>-13.699000000000002</v>
      </c>
      <c r="I15" s="29"/>
      <c r="J15" s="54">
        <f>-J9*0.1</f>
        <v>0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-6</v>
      </c>
      <c r="E17" s="29"/>
      <c r="F17" s="29">
        <f>-F45</f>
        <v>-6</v>
      </c>
      <c r="G17" s="29"/>
      <c r="H17" s="29">
        <f>-H45</f>
        <v>-6</v>
      </c>
      <c r="I17" s="29"/>
      <c r="J17" s="54">
        <f>-J45</f>
        <v>-6</v>
      </c>
    </row>
    <row r="18" spans="1:11" x14ac:dyDescent="0.2">
      <c r="B18" s="53" t="s">
        <v>129</v>
      </c>
      <c r="D18" s="29">
        <f>-D36</f>
        <v>-12.299999999999999</v>
      </c>
      <c r="E18" s="29"/>
      <c r="F18" s="29">
        <f>-F36</f>
        <v>-15.89</v>
      </c>
      <c r="G18" s="29"/>
      <c r="H18" s="29">
        <f>-H36</f>
        <v>-20.29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14.633899999999995</v>
      </c>
      <c r="E19" s="55"/>
      <c r="F19" s="55">
        <f>SUM(F9:F18)</f>
        <v>24.463899999999988</v>
      </c>
      <c r="G19" s="55"/>
      <c r="H19" s="55">
        <f>SUM(H9:H18)</f>
        <v>36.533900000000024</v>
      </c>
      <c r="I19" s="55"/>
      <c r="J19" s="56">
        <f>SUM(J9:J18)</f>
        <v>-26.740000000000002</v>
      </c>
    </row>
    <row r="20" spans="1:11" x14ac:dyDescent="0.2">
      <c r="B20" s="53" t="s">
        <v>131</v>
      </c>
      <c r="D20" s="57">
        <f>+D19/D9</f>
        <v>0.16631321741106939</v>
      </c>
      <c r="E20" s="58"/>
      <c r="F20" s="57">
        <f>+F19/F9</f>
        <v>0.22241931084644048</v>
      </c>
      <c r="G20" s="58"/>
      <c r="H20" s="57">
        <f>+H19/H9</f>
        <v>0.26669026936272738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28</v>
      </c>
      <c r="B24" s="70" t="s">
        <v>29</v>
      </c>
      <c r="C24" s="71">
        <v>2</v>
      </c>
      <c r="D24" s="62">
        <f>IFERROR(VLOOKUP($B24,'Floral Costs'!$B:$C,2,FALSE)*C24,0)</f>
        <v>1.92</v>
      </c>
      <c r="E24" s="71">
        <v>3</v>
      </c>
      <c r="F24" s="62">
        <f>IFERROR(VLOOKUP($B24,'Floral Costs'!$B:$C,2,FALSE)*E24,0)</f>
        <v>2.88</v>
      </c>
      <c r="G24" s="71">
        <v>6</v>
      </c>
      <c r="H24" s="62">
        <f>IFERROR(VLOOKUP($B24,'Floral Costs'!$B:$C,2,FALSE)*G24,0)</f>
        <v>5.76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28</v>
      </c>
      <c r="B25" s="67" t="s">
        <v>38</v>
      </c>
      <c r="C25" s="73">
        <v>1</v>
      </c>
      <c r="D25" s="62">
        <f>IFERROR(VLOOKUP($B25,'Floral Costs'!$B:$C,2,FALSE)*C25,0)</f>
        <v>0.9</v>
      </c>
      <c r="E25" s="73">
        <v>1</v>
      </c>
      <c r="F25" s="62">
        <f>IFERROR(VLOOKUP($B25,'Floral Costs'!$B:$C,2,FALSE)*E25,0)</f>
        <v>0.9</v>
      </c>
      <c r="G25" s="73">
        <v>1</v>
      </c>
      <c r="H25" s="62">
        <f>IFERROR(VLOOKUP($B25,'Floral Costs'!$B:$C,2,FALSE)*G25,0)</f>
        <v>0.9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138</v>
      </c>
      <c r="B26" s="68" t="s">
        <v>42</v>
      </c>
      <c r="C26" s="71">
        <v>2</v>
      </c>
      <c r="D26" s="62">
        <f>IFERROR(VLOOKUP($B26,'Floral Costs'!$B:$C,2,FALSE)*C26,0)</f>
        <v>1.7</v>
      </c>
      <c r="E26" s="71">
        <v>3</v>
      </c>
      <c r="F26" s="62">
        <f>IFERROR(VLOOKUP($B26,'Floral Costs'!$B:$C,2,FALSE)*E26,0)</f>
        <v>2.5499999999999998</v>
      </c>
      <c r="G26" s="71">
        <v>3</v>
      </c>
      <c r="H26" s="62">
        <f>IFERROR(VLOOKUP($B26,'Floral Costs'!$B:$C,2,FALSE)*G26,0)</f>
        <v>2.5499999999999998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138</v>
      </c>
      <c r="B27" s="67" t="s">
        <v>39</v>
      </c>
      <c r="C27" s="72">
        <v>2</v>
      </c>
      <c r="D27" s="62">
        <f>IFERROR(VLOOKUP($B27,'Floral Costs'!$B:$C,2,FALSE)*C27,0)</f>
        <v>1.06</v>
      </c>
      <c r="E27" s="71">
        <v>3</v>
      </c>
      <c r="F27" s="62">
        <f>IFERROR(VLOOKUP($B27,'Floral Costs'!$B:$C,2,FALSE)*E27,0)</f>
        <v>1.59</v>
      </c>
      <c r="G27" s="71">
        <v>4</v>
      </c>
      <c r="H27" s="62">
        <f>IFERROR(VLOOKUP($B27,'Floral Costs'!$B:$C,2,FALSE)*G27,0)</f>
        <v>2.12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/>
      <c r="B28" s="68" t="s">
        <v>48</v>
      </c>
      <c r="C28" s="72">
        <v>6</v>
      </c>
      <c r="D28" s="62">
        <f>IFERROR(VLOOKUP($B28,'Floral Costs'!$B:$C,2,FALSE)*C28,0)</f>
        <v>5.9399999999999995</v>
      </c>
      <c r="E28" s="72">
        <v>7</v>
      </c>
      <c r="F28" s="62">
        <f>IFERROR(VLOOKUP($B28,'Floral Costs'!$B:$C,2,FALSE)*E28,0)</f>
        <v>6.93</v>
      </c>
      <c r="G28" s="72">
        <v>8</v>
      </c>
      <c r="H28" s="62">
        <f>IFERROR(VLOOKUP($B28,'Floral Costs'!$B:$C,2,FALSE)*G28,0)</f>
        <v>7.92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 t="s">
        <v>55</v>
      </c>
      <c r="C29" s="73">
        <v>3</v>
      </c>
      <c r="D29" s="62">
        <f>IFERROR(VLOOKUP($B29,'Floral Costs'!$B:$C,2,FALSE)*C29,0)</f>
        <v>0.78</v>
      </c>
      <c r="E29" s="73">
        <v>4</v>
      </c>
      <c r="F29" s="62">
        <f>IFERROR(VLOOKUP($B29,'Floral Costs'!$B:$C,2,FALSE)*E29,0)</f>
        <v>1.04</v>
      </c>
      <c r="G29" s="71">
        <v>4</v>
      </c>
      <c r="H29" s="62">
        <f>IFERROR(VLOOKUP($B29,'Floral Costs'!$B:$C,2,FALSE)*G29,0)</f>
        <v>1.04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12.299999999999999</v>
      </c>
      <c r="E36" s="55"/>
      <c r="F36" s="55">
        <f>SUM(F24:F35)</f>
        <v>15.89</v>
      </c>
      <c r="G36" s="55"/>
      <c r="H36" s="55">
        <f>SUM(H24:H35)</f>
        <v>20.29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 t="s">
        <v>139</v>
      </c>
      <c r="C40" s="63">
        <v>1</v>
      </c>
      <c r="D40" s="26">
        <f>IFERROR(VLOOKUP($B40,'Hardgood Costs'!$A:$N,14,FALSE)*C40,0)</f>
        <v>3.5</v>
      </c>
      <c r="E40" s="63">
        <v>1</v>
      </c>
      <c r="F40" s="26">
        <f>IFERROR(VLOOKUP($B40,'Hardgood Costs'!$A:$N,14,FALSE)*E40,0)</f>
        <v>3.5</v>
      </c>
      <c r="G40" s="63">
        <v>1</v>
      </c>
      <c r="H40" s="26">
        <f>IFERROR(VLOOKUP($B40,'Hardgood Costs'!$A:$N,14,FALSE)*G40,0)</f>
        <v>3.5</v>
      </c>
      <c r="I40" s="63">
        <v>1</v>
      </c>
      <c r="J40" s="26">
        <f>IFERROR(VLOOKUP($B40,'Hardgood Costs'!$A:$N,14,FALSE)*I40,0)</f>
        <v>3.5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6</v>
      </c>
      <c r="E45" s="55"/>
      <c r="F45" s="55">
        <f>SUM(F39:F44)</f>
        <v>6</v>
      </c>
      <c r="G45" s="55"/>
      <c r="H45" s="55">
        <f>SUM(H39:H44)</f>
        <v>6</v>
      </c>
      <c r="I45" s="65"/>
      <c r="J45" s="55">
        <f>SUM(J39:J44)</f>
        <v>6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51" priority="3" operator="lessThan">
      <formula>0.2</formula>
    </cfRule>
  </conditionalFormatting>
  <conditionalFormatting sqref="D20">
    <cfRule type="cellIs" dxfId="50" priority="4" operator="lessThan">
      <formula>0.2</formula>
    </cfRule>
  </conditionalFormatting>
  <conditionalFormatting sqref="J20">
    <cfRule type="cellIs" dxfId="49" priority="2" operator="lessThan">
      <formula>0.2</formula>
    </cfRule>
  </conditionalFormatting>
  <conditionalFormatting sqref="H20">
    <cfRule type="cellIs" dxfId="48" priority="1" operator="lessThan">
      <formula>0.2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BCDF-D045-6B4A-A290-B8DA15A2AFAE}">
  <sheetPr codeName="Sheet4"/>
  <dimension ref="A1:V47"/>
  <sheetViews>
    <sheetView workbookViewId="0">
      <selection activeCell="H7" sqref="H7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149</v>
      </c>
      <c r="E2" s="44"/>
      <c r="F2" s="44" t="s">
        <v>149</v>
      </c>
      <c r="G2" s="44"/>
      <c r="H2" s="44" t="s">
        <v>149</v>
      </c>
      <c r="I2" s="44"/>
      <c r="J2" s="44" t="s">
        <v>149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72.989999999999995</v>
      </c>
      <c r="E4" s="45"/>
      <c r="F4" s="45">
        <v>94.99</v>
      </c>
      <c r="G4" s="45"/>
      <c r="H4" s="45">
        <v>118.99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72.989999999999995</v>
      </c>
      <c r="E5" s="46"/>
      <c r="F5" s="46">
        <f>SUM(F4:F4)</f>
        <v>94.99</v>
      </c>
      <c r="G5" s="46"/>
      <c r="H5" s="46">
        <f>SUM(H4:H4)</f>
        <v>118.99</v>
      </c>
      <c r="I5" s="46"/>
      <c r="J5" s="46">
        <f>SUM(J4:J4)</f>
        <v>0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72.989999999999995</v>
      </c>
      <c r="E9" s="29"/>
      <c r="F9" s="29">
        <f>+F4</f>
        <v>94.99</v>
      </c>
      <c r="G9" s="29"/>
      <c r="H9" s="29">
        <f>+H4</f>
        <v>118.99</v>
      </c>
      <c r="I9" s="29"/>
      <c r="J9" s="54">
        <f>+J4</f>
        <v>0</v>
      </c>
    </row>
    <row r="10" spans="1:22" x14ac:dyDescent="0.2">
      <c r="B10" s="53" t="s">
        <v>121</v>
      </c>
      <c r="D10" s="29">
        <f>-D4*0.2</f>
        <v>-14.597999999999999</v>
      </c>
      <c r="E10" s="29"/>
      <c r="F10" s="29">
        <f>-F4*0.2</f>
        <v>-18.998000000000001</v>
      </c>
      <c r="G10" s="29"/>
      <c r="H10" s="29">
        <f>-H4*0.2</f>
        <v>-23.798000000000002</v>
      </c>
      <c r="I10" s="29"/>
      <c r="J10" s="54">
        <f>-J4*0.2</f>
        <v>0</v>
      </c>
      <c r="P10" t="s">
        <v>118</v>
      </c>
      <c r="R10" s="45">
        <v>59.99</v>
      </c>
      <c r="S10" s="45"/>
      <c r="T10" s="45">
        <v>74.989999999999995</v>
      </c>
      <c r="U10" s="45"/>
      <c r="V10" s="45">
        <v>89.99</v>
      </c>
    </row>
    <row r="11" spans="1:22" x14ac:dyDescent="0.2">
      <c r="B11" s="53" t="s">
        <v>122</v>
      </c>
      <c r="D11" s="29">
        <f>-D4*0.09</f>
        <v>-6.5690999999999997</v>
      </c>
      <c r="E11" s="29"/>
      <c r="F11" s="29">
        <f>-F4*0.09</f>
        <v>-8.5490999999999993</v>
      </c>
      <c r="G11" s="29"/>
      <c r="H11" s="29">
        <f>-H4*0.09</f>
        <v>-10.709099999999999</v>
      </c>
      <c r="I11" s="29"/>
      <c r="J11" s="54">
        <f>-J4*0.09</f>
        <v>0</v>
      </c>
      <c r="P11" t="s">
        <v>130</v>
      </c>
      <c r="R11" s="29">
        <v>5.7</v>
      </c>
      <c r="S11" s="29"/>
      <c r="T11" s="29">
        <v>10.27</v>
      </c>
      <c r="U11" s="29"/>
      <c r="V11" s="29">
        <v>15.8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9.501583597266211E-2</v>
      </c>
      <c r="S12" s="88"/>
      <c r="T12" s="88">
        <f t="shared" ref="T12:V12" si="0">T11/T10</f>
        <v>0.13695159354580611</v>
      </c>
      <c r="U12" s="88"/>
      <c r="V12" s="88">
        <f t="shared" si="0"/>
        <v>0.17557506389598845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-7.2989999999999995</v>
      </c>
      <c r="E15" s="29"/>
      <c r="F15" s="29">
        <f>-F9*0.1</f>
        <v>-9.4990000000000006</v>
      </c>
      <c r="G15" s="29"/>
      <c r="H15" s="29">
        <f>-H9*0.1</f>
        <v>-11.899000000000001</v>
      </c>
      <c r="I15" s="29"/>
      <c r="J15" s="54">
        <f>-J9*0.1</f>
        <v>0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>
        <f>-J45</f>
        <v>-2.5</v>
      </c>
    </row>
    <row r="18" spans="1:11" x14ac:dyDescent="0.2">
      <c r="B18" s="53" t="s">
        <v>129</v>
      </c>
      <c r="D18" s="29">
        <f>-D36</f>
        <v>-7.13</v>
      </c>
      <c r="E18" s="29"/>
      <c r="F18" s="29">
        <f>-F36</f>
        <v>-11.71</v>
      </c>
      <c r="G18" s="29"/>
      <c r="H18" s="29">
        <f>-H36</f>
        <v>-15.33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14.153899999999997</v>
      </c>
      <c r="E19" s="55"/>
      <c r="F19" s="55">
        <f>SUM(F9:F18)</f>
        <v>22.993899999999989</v>
      </c>
      <c r="G19" s="55"/>
      <c r="H19" s="55">
        <f>SUM(H9:H18)</f>
        <v>34.013900000000007</v>
      </c>
      <c r="I19" s="55"/>
      <c r="J19" s="56">
        <f>SUM(J9:J18)</f>
        <v>-23.240000000000002</v>
      </c>
    </row>
    <row r="20" spans="1:11" x14ac:dyDescent="0.2">
      <c r="B20" s="53" t="s">
        <v>131</v>
      </c>
      <c r="D20" s="57">
        <f>+D19/D9</f>
        <v>0.19391560487738044</v>
      </c>
      <c r="E20" s="58"/>
      <c r="F20" s="57">
        <f>+F19/F9</f>
        <v>0.24206653331929667</v>
      </c>
      <c r="G20" s="58"/>
      <c r="H20" s="57">
        <f>+H19/H9</f>
        <v>0.28585511387511564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33</v>
      </c>
      <c r="B24" s="70" t="s">
        <v>29</v>
      </c>
      <c r="C24" s="71">
        <v>3</v>
      </c>
      <c r="D24" s="62">
        <f>IFERROR(VLOOKUP($B24,'Floral Costs'!$B:$C,2,FALSE)*C24,0)</f>
        <v>2.88</v>
      </c>
      <c r="E24" s="71">
        <v>6</v>
      </c>
      <c r="F24" s="62">
        <f>IFERROR(VLOOKUP($B24,'Floral Costs'!$B:$C,2,FALSE)*E24,0)</f>
        <v>5.76</v>
      </c>
      <c r="G24" s="71">
        <v>8</v>
      </c>
      <c r="H24" s="62">
        <f>IFERROR(VLOOKUP($B24,'Floral Costs'!$B:$C,2,FALSE)*G24,0)</f>
        <v>7.68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33</v>
      </c>
      <c r="B25" s="67" t="s">
        <v>42</v>
      </c>
      <c r="C25" s="72">
        <v>3</v>
      </c>
      <c r="D25" s="62">
        <f>IFERROR(VLOOKUP($B25,'Floral Costs'!$B:$C,2,FALSE)*C25,0)</f>
        <v>2.5499999999999998</v>
      </c>
      <c r="E25" s="73">
        <v>4</v>
      </c>
      <c r="F25" s="62">
        <f>IFERROR(VLOOKUP($B25,'Floral Costs'!$B:$C,2,FALSE)*E25,0)</f>
        <v>3.4</v>
      </c>
      <c r="G25" s="73">
        <v>5</v>
      </c>
      <c r="H25" s="62">
        <f>IFERROR(VLOOKUP($B25,'Floral Costs'!$B:$C,2,FALSE)*G25,0)</f>
        <v>4.25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32</v>
      </c>
      <c r="B26" s="70" t="s">
        <v>42</v>
      </c>
      <c r="C26" s="73">
        <v>2</v>
      </c>
      <c r="D26" s="62">
        <f>IFERROR(VLOOKUP($B26,'Floral Costs'!$B:$C,2,FALSE)*C26,0)</f>
        <v>1.7</v>
      </c>
      <c r="E26" s="71">
        <v>3</v>
      </c>
      <c r="F26" s="62">
        <f>IFERROR(VLOOKUP($B26,'Floral Costs'!$B:$C,2,FALSE)*E26,0)</f>
        <v>2.5499999999999998</v>
      </c>
      <c r="G26" s="73">
        <v>4</v>
      </c>
      <c r="H26" s="62">
        <f>IFERROR(VLOOKUP($B26,'Floral Costs'!$B:$C,2,FALSE)*G26,0)</f>
        <v>3.4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78"/>
      <c r="B27" s="68" t="s">
        <v>55</v>
      </c>
      <c r="C27" s="71">
        <v>0</v>
      </c>
      <c r="D27" s="62">
        <f>IFERROR(VLOOKUP($B27,'Floral Costs'!$B:$C,2,FALSE)*C27,0)</f>
        <v>0</v>
      </c>
      <c r="E27" s="71">
        <v>0</v>
      </c>
      <c r="F27" s="62">
        <f>IFERROR(VLOOKUP($B27,'Floral Costs'!$B:$C,2,FALSE)*E27,0)</f>
        <v>0</v>
      </c>
      <c r="G27" s="71">
        <v>0</v>
      </c>
      <c r="H27" s="62">
        <f>IFERROR(VLOOKUP($B27,'Floral Costs'!$B:$C,2,FALSE)*G27,0)</f>
        <v>0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/>
      <c r="B28" s="68"/>
      <c r="C28" s="72"/>
      <c r="D28" s="62">
        <f>IFERROR(VLOOKUP($B28,'Floral Costs'!$B:$C,2,FALSE)*C28,0)</f>
        <v>0</v>
      </c>
      <c r="E28" s="72"/>
      <c r="F28" s="62">
        <f>IFERROR(VLOOKUP($B28,'Floral Costs'!$B:$C,2,FALSE)*E28,0)</f>
        <v>0</v>
      </c>
      <c r="G28" s="72"/>
      <c r="H28" s="62">
        <f>IFERROR(VLOOKUP($B28,'Floral Costs'!$B:$C,2,FALSE)*G28,0)</f>
        <v>0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/>
      <c r="C29" s="73"/>
      <c r="D29" s="62">
        <f>IFERROR(VLOOKUP($B29,'Floral Costs'!$B:$C,2,FALSE)*C29,0)</f>
        <v>0</v>
      </c>
      <c r="E29" s="73"/>
      <c r="F29" s="62">
        <f>IFERROR(VLOOKUP($B29,'Floral Costs'!$B:$C,2,FALSE)*E29,0)</f>
        <v>0</v>
      </c>
      <c r="G29" s="71"/>
      <c r="H29" s="62">
        <f>IFERROR(VLOOKUP($B29,'Floral Costs'!$B:$C,2,FALSE)*G29,0)</f>
        <v>0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7.13</v>
      </c>
      <c r="E36" s="55"/>
      <c r="F36" s="55">
        <f>SUM(F24:F35)</f>
        <v>11.71</v>
      </c>
      <c r="G36" s="55"/>
      <c r="H36" s="55">
        <f>SUM(H24:H35)</f>
        <v>15.33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47" priority="3" operator="lessThan">
      <formula>0.2</formula>
    </cfRule>
  </conditionalFormatting>
  <conditionalFormatting sqref="D20">
    <cfRule type="cellIs" dxfId="46" priority="4" operator="lessThan">
      <formula>0.2</formula>
    </cfRule>
  </conditionalFormatting>
  <conditionalFormatting sqref="J20">
    <cfRule type="cellIs" dxfId="45" priority="2" operator="lessThan">
      <formula>0.2</formula>
    </cfRule>
  </conditionalFormatting>
  <conditionalFormatting sqref="H20">
    <cfRule type="cellIs" dxfId="44" priority="1" operator="lessThan">
      <formula>0.2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97F8-6D26-0B46-BA00-6B7674FCE4AA}">
  <sheetPr codeName="Sheet5"/>
  <dimension ref="A1:V47"/>
  <sheetViews>
    <sheetView workbookViewId="0">
      <selection activeCell="F7" sqref="F7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.6640625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150</v>
      </c>
      <c r="E2" s="44"/>
      <c r="F2" s="44" t="s">
        <v>150</v>
      </c>
      <c r="G2" s="44"/>
      <c r="H2" s="44" t="s">
        <v>150</v>
      </c>
      <c r="I2" s="44"/>
      <c r="J2" s="44" t="s">
        <v>150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72.989999999999995</v>
      </c>
      <c r="E4" s="45"/>
      <c r="F4" s="45">
        <v>91.99</v>
      </c>
      <c r="G4" s="45"/>
      <c r="H4" s="45">
        <v>112.99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72.989999999999995</v>
      </c>
      <c r="E5" s="46"/>
      <c r="F5" s="46">
        <f>SUM(F4:F4)</f>
        <v>91.99</v>
      </c>
      <c r="G5" s="46"/>
      <c r="H5" s="46">
        <f>SUM(H4:H4)</f>
        <v>112.99</v>
      </c>
      <c r="I5" s="46"/>
      <c r="J5" s="46">
        <f>SUM(J4:J4)</f>
        <v>0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72.989999999999995</v>
      </c>
      <c r="E9" s="29"/>
      <c r="F9" s="29">
        <f>+F4</f>
        <v>91.99</v>
      </c>
      <c r="G9" s="29"/>
      <c r="H9" s="29">
        <f>+H4</f>
        <v>112.99</v>
      </c>
      <c r="I9" s="29"/>
      <c r="J9" s="54">
        <f>+J4</f>
        <v>0</v>
      </c>
    </row>
    <row r="10" spans="1:22" x14ac:dyDescent="0.2">
      <c r="B10" s="53" t="s">
        <v>121</v>
      </c>
      <c r="D10" s="29">
        <f>-D4*0.2</f>
        <v>-14.597999999999999</v>
      </c>
      <c r="E10" s="29"/>
      <c r="F10" s="29">
        <f>-F4*0.2</f>
        <v>-18.398</v>
      </c>
      <c r="G10" s="29"/>
      <c r="H10" s="29">
        <f>-H4*0.2</f>
        <v>-22.597999999999999</v>
      </c>
      <c r="I10" s="29"/>
      <c r="J10" s="54">
        <f>-J4*0.2</f>
        <v>0</v>
      </c>
      <c r="P10" t="s">
        <v>118</v>
      </c>
      <c r="R10" s="45">
        <v>34.99</v>
      </c>
      <c r="S10" s="45"/>
      <c r="T10" s="45">
        <v>44.99</v>
      </c>
      <c r="U10" s="45"/>
      <c r="V10" s="45">
        <v>54.99</v>
      </c>
    </row>
    <row r="11" spans="1:22" x14ac:dyDescent="0.2">
      <c r="B11" s="53" t="s">
        <v>122</v>
      </c>
      <c r="D11" s="29">
        <f>-D4*0.09</f>
        <v>-6.5690999999999997</v>
      </c>
      <c r="E11" s="29"/>
      <c r="F11" s="29">
        <f>-F4*0.09</f>
        <v>-8.2790999999999997</v>
      </c>
      <c r="G11" s="29"/>
      <c r="H11" s="29">
        <f>-H4*0.09</f>
        <v>-10.169099999999998</v>
      </c>
      <c r="I11" s="29"/>
      <c r="J11" s="54">
        <f>-J4*0.09</f>
        <v>0</v>
      </c>
      <c r="P11" t="s">
        <v>130</v>
      </c>
      <c r="R11" s="29">
        <v>-9.43</v>
      </c>
      <c r="S11" s="29"/>
      <c r="T11" s="29">
        <v>-6.47</v>
      </c>
      <c r="U11" s="29"/>
      <c r="V11" s="29">
        <v>-3.35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-0.26950557302086309</v>
      </c>
      <c r="S12" s="88"/>
      <c r="T12" s="88">
        <f t="shared" ref="T12:V12" si="0">T11/T10</f>
        <v>-0.14380973549677706</v>
      </c>
      <c r="U12" s="88"/>
      <c r="V12" s="88">
        <f t="shared" si="0"/>
        <v>-6.0920167303146026E-2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-7.2989999999999995</v>
      </c>
      <c r="E15" s="29"/>
      <c r="F15" s="29">
        <f>-F9*0.1</f>
        <v>-9.1989999999999998</v>
      </c>
      <c r="G15" s="29"/>
      <c r="H15" s="29">
        <f>-H9*0.1</f>
        <v>-11.298999999999999</v>
      </c>
      <c r="I15" s="29"/>
      <c r="J15" s="54">
        <f>-J9*0.1</f>
        <v>0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-2.85</v>
      </c>
      <c r="E17" s="29"/>
      <c r="F17" s="29">
        <f>-F45</f>
        <v>-2.85</v>
      </c>
      <c r="G17" s="29"/>
      <c r="H17" s="29">
        <f>-H45</f>
        <v>-2.85</v>
      </c>
      <c r="I17" s="29"/>
      <c r="J17" s="54">
        <f>-J45</f>
        <v>-2.85</v>
      </c>
    </row>
    <row r="18" spans="1:11" x14ac:dyDescent="0.2">
      <c r="B18" s="53" t="s">
        <v>129</v>
      </c>
      <c r="D18" s="29">
        <f>-D36</f>
        <v>-7.18</v>
      </c>
      <c r="E18" s="29"/>
      <c r="F18" s="29">
        <f>-F36</f>
        <v>-10.32</v>
      </c>
      <c r="G18" s="29"/>
      <c r="H18" s="29">
        <f>-H36</f>
        <v>-13.3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13.753899999999994</v>
      </c>
      <c r="E19" s="55"/>
      <c r="F19" s="55">
        <f>SUM(F9:F18)</f>
        <v>22.203899999999997</v>
      </c>
      <c r="G19" s="55"/>
      <c r="H19" s="55">
        <f>SUM(H9:H18)</f>
        <v>32.033900000000003</v>
      </c>
      <c r="I19" s="55"/>
      <c r="J19" s="56">
        <f>SUM(J9:J18)</f>
        <v>-23.590000000000003</v>
      </c>
    </row>
    <row r="20" spans="1:11" x14ac:dyDescent="0.2">
      <c r="B20" s="53" t="s">
        <v>131</v>
      </c>
      <c r="D20" s="57">
        <f>+D19/D9</f>
        <v>0.188435402109878</v>
      </c>
      <c r="E20" s="58"/>
      <c r="F20" s="57">
        <f>+F19/F9</f>
        <v>0.24137297532340471</v>
      </c>
      <c r="G20" s="58"/>
      <c r="H20" s="57">
        <f>+H19/H9</f>
        <v>0.28351093017081164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/>
      <c r="B24" s="70" t="s">
        <v>39</v>
      </c>
      <c r="C24" s="71">
        <v>5</v>
      </c>
      <c r="D24" s="62">
        <f>IFERROR(VLOOKUP($B24,'Floral Costs'!$B:$C,2,FALSE)*C24,0)</f>
        <v>2.6500000000000004</v>
      </c>
      <c r="E24" s="71">
        <v>6</v>
      </c>
      <c r="F24" s="62">
        <f>IFERROR(VLOOKUP($B24,'Floral Costs'!$B:$C,2,FALSE)*E24,0)</f>
        <v>3.18</v>
      </c>
      <c r="G24" s="71">
        <v>8</v>
      </c>
      <c r="H24" s="62">
        <f>IFERROR(VLOOKUP($B24,'Floral Costs'!$B:$C,2,FALSE)*G24,0)</f>
        <v>4.24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/>
      <c r="B25" s="67" t="s">
        <v>6</v>
      </c>
      <c r="C25" s="73">
        <v>2</v>
      </c>
      <c r="D25" s="62">
        <f>IFERROR(VLOOKUP($B25,'Floral Costs'!$B:$C,2,FALSE)*C25,0)</f>
        <v>1.26</v>
      </c>
      <c r="E25" s="73">
        <v>3</v>
      </c>
      <c r="F25" s="62">
        <f>IFERROR(VLOOKUP($B25,'Floral Costs'!$B:$C,2,FALSE)*E25,0)</f>
        <v>1.8900000000000001</v>
      </c>
      <c r="G25" s="73">
        <v>4</v>
      </c>
      <c r="H25" s="62">
        <f>IFERROR(VLOOKUP($B25,'Floral Costs'!$B:$C,2,FALSE)*G25,0)</f>
        <v>2.52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/>
      <c r="B26" s="68" t="s">
        <v>4</v>
      </c>
      <c r="C26" s="71">
        <v>2</v>
      </c>
      <c r="D26" s="62">
        <f>IFERROR(VLOOKUP($B26,'Floral Costs'!$B:$C,2,FALSE)*C26,0)</f>
        <v>1.26</v>
      </c>
      <c r="E26" s="71">
        <v>3</v>
      </c>
      <c r="F26" s="62">
        <f>IFERROR(VLOOKUP($B26,'Floral Costs'!$B:$C,2,FALSE)*E26,0)</f>
        <v>1.8900000000000001</v>
      </c>
      <c r="G26" s="71">
        <v>4</v>
      </c>
      <c r="H26" s="62">
        <f>IFERROR(VLOOKUP($B26,'Floral Costs'!$B:$C,2,FALSE)*G26,0)</f>
        <v>2.52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/>
      <c r="B27" s="67" t="s">
        <v>25</v>
      </c>
      <c r="C27" s="72">
        <v>2</v>
      </c>
      <c r="D27" s="62">
        <f>IFERROR(VLOOKUP($B27,'Floral Costs'!$B:$C,2,FALSE)*C27,0)</f>
        <v>1.32</v>
      </c>
      <c r="E27" s="71">
        <v>3</v>
      </c>
      <c r="F27" s="62">
        <f>IFERROR(VLOOKUP($B27,'Floral Costs'!$B:$C,2,FALSE)*E27,0)</f>
        <v>1.98</v>
      </c>
      <c r="G27" s="71">
        <v>4</v>
      </c>
      <c r="H27" s="62">
        <f>IFERROR(VLOOKUP($B27,'Floral Costs'!$B:$C,2,FALSE)*G27,0)</f>
        <v>2.64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/>
      <c r="B28" s="68" t="s">
        <v>57</v>
      </c>
      <c r="C28" s="72">
        <v>1</v>
      </c>
      <c r="D28" s="62">
        <f>IFERROR(VLOOKUP($B28,'Floral Costs'!$B:$C,2,FALSE)*C28,0)</f>
        <v>0.69</v>
      </c>
      <c r="E28" s="72">
        <v>2</v>
      </c>
      <c r="F28" s="62">
        <f>IFERROR(VLOOKUP($B28,'Floral Costs'!$B:$C,2,FALSE)*E28,0)</f>
        <v>1.38</v>
      </c>
      <c r="G28" s="72">
        <v>2</v>
      </c>
      <c r="H28" s="62">
        <f>IFERROR(VLOOKUP($B28,'Floral Costs'!$B:$C,2,FALSE)*G28,0)</f>
        <v>1.38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/>
      <c r="C29" s="73"/>
      <c r="D29" s="62">
        <f>IFERROR(VLOOKUP($B29,'Floral Costs'!$B:$C,2,FALSE)*C29,0)</f>
        <v>0</v>
      </c>
      <c r="E29" s="73"/>
      <c r="F29" s="62">
        <f>IFERROR(VLOOKUP($B29,'Floral Costs'!$B:$C,2,FALSE)*E29,0)</f>
        <v>0</v>
      </c>
      <c r="G29" s="71"/>
      <c r="H29" s="62">
        <f>IFERROR(VLOOKUP($B29,'Floral Costs'!$B:$C,2,FALSE)*G29,0)</f>
        <v>0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7.18</v>
      </c>
      <c r="E36" s="55"/>
      <c r="F36" s="55">
        <f>SUM(F24:F35)</f>
        <v>10.32</v>
      </c>
      <c r="G36" s="55"/>
      <c r="H36" s="55">
        <f>SUM(H24:H35)</f>
        <v>13.3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 t="s">
        <v>105</v>
      </c>
      <c r="C40" s="79">
        <v>0.35</v>
      </c>
      <c r="D40" s="26">
        <f>IFERROR(VLOOKUP($B40,'Hardgood Costs'!$A:$N,14,FALSE)*C40,0)</f>
        <v>0.35</v>
      </c>
      <c r="E40" s="66">
        <f>C40</f>
        <v>0.35</v>
      </c>
      <c r="F40" s="26">
        <f>IFERROR(VLOOKUP($B40,'Hardgood Costs'!$A:$N,14,FALSE)*E40,0)</f>
        <v>0.35</v>
      </c>
      <c r="G40" s="66">
        <f>C40</f>
        <v>0.35</v>
      </c>
      <c r="H40" s="26">
        <f>IFERROR(VLOOKUP($B40,'Hardgood Costs'!$A:$N,14,FALSE)*G40,0)</f>
        <v>0.35</v>
      </c>
      <c r="I40" s="66">
        <f>C40</f>
        <v>0.35</v>
      </c>
      <c r="J40" s="26">
        <f>IFERROR(VLOOKUP($B40,'Hardgood Costs'!$A:$N,14,FALSE)*I40,0)</f>
        <v>0.35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2.85</v>
      </c>
      <c r="E45" s="55"/>
      <c r="F45" s="55">
        <f>SUM(F39:F44)</f>
        <v>2.85</v>
      </c>
      <c r="G45" s="55"/>
      <c r="H45" s="55">
        <f>SUM(H39:H44)</f>
        <v>2.85</v>
      </c>
      <c r="I45" s="65"/>
      <c r="J45" s="55">
        <f>SUM(J39:J44)</f>
        <v>2.85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43" priority="3" operator="lessThan">
      <formula>0.2</formula>
    </cfRule>
  </conditionalFormatting>
  <conditionalFormatting sqref="D20">
    <cfRule type="cellIs" dxfId="42" priority="4" operator="lessThan">
      <formula>0.2</formula>
    </cfRule>
  </conditionalFormatting>
  <conditionalFormatting sqref="J20">
    <cfRule type="cellIs" dxfId="41" priority="2" operator="lessThan">
      <formula>0.2</formula>
    </cfRule>
  </conditionalFormatting>
  <conditionalFormatting sqref="H20">
    <cfRule type="cellIs" dxfId="40" priority="1" operator="lessThan">
      <formula>0.2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06AB-8502-D541-BE0E-D5135F59D23C}">
  <sheetPr codeName="Sheet6"/>
  <dimension ref="A1:V47"/>
  <sheetViews>
    <sheetView workbookViewId="0">
      <selection activeCell="H6" sqref="H6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.6640625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151</v>
      </c>
      <c r="E2" s="44"/>
      <c r="F2" s="44" t="s">
        <v>151</v>
      </c>
      <c r="G2" s="44"/>
      <c r="H2" s="44" t="s">
        <v>151</v>
      </c>
      <c r="I2" s="44"/>
      <c r="J2" s="44" t="s">
        <v>151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79.989999999999995</v>
      </c>
      <c r="E4" s="45"/>
      <c r="F4" s="45">
        <v>104.99</v>
      </c>
      <c r="G4" s="45"/>
      <c r="H4" s="45">
        <v>124.99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79.989999999999995</v>
      </c>
      <c r="E5" s="46"/>
      <c r="F5" s="46">
        <f>SUM(F4:F4)</f>
        <v>104.99</v>
      </c>
      <c r="G5" s="46"/>
      <c r="H5" s="46">
        <f>SUM(H4:H4)</f>
        <v>124.99</v>
      </c>
      <c r="I5" s="46"/>
      <c r="J5" s="46">
        <f>SUM(J4:J4)</f>
        <v>0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79.989999999999995</v>
      </c>
      <c r="E9" s="29"/>
      <c r="F9" s="29">
        <f>+F4</f>
        <v>104.99</v>
      </c>
      <c r="G9" s="29"/>
      <c r="H9" s="29">
        <f>+H4</f>
        <v>124.99</v>
      </c>
      <c r="I9" s="29"/>
      <c r="J9" s="54">
        <f>+J4</f>
        <v>0</v>
      </c>
    </row>
    <row r="10" spans="1:22" x14ac:dyDescent="0.2">
      <c r="B10" s="53" t="s">
        <v>121</v>
      </c>
      <c r="D10" s="29">
        <f>-D4*0.2</f>
        <v>-15.997999999999999</v>
      </c>
      <c r="E10" s="29"/>
      <c r="F10" s="29">
        <f>-F4*0.2</f>
        <v>-20.998000000000001</v>
      </c>
      <c r="G10" s="29"/>
      <c r="H10" s="29">
        <f>-H4*0.2</f>
        <v>-24.998000000000001</v>
      </c>
      <c r="I10" s="29"/>
      <c r="J10" s="54">
        <f>-J4*0.2</f>
        <v>0</v>
      </c>
      <c r="P10" t="s">
        <v>118</v>
      </c>
      <c r="R10" s="45">
        <v>44.99</v>
      </c>
      <c r="S10" s="45"/>
      <c r="T10" s="45">
        <v>54.99</v>
      </c>
      <c r="U10" s="45"/>
      <c r="V10" s="45">
        <v>54.99</v>
      </c>
    </row>
    <row r="11" spans="1:22" x14ac:dyDescent="0.2">
      <c r="B11" s="53" t="s">
        <v>122</v>
      </c>
      <c r="D11" s="29">
        <f>-D4*0.09</f>
        <v>-7.1990999999999996</v>
      </c>
      <c r="E11" s="29"/>
      <c r="F11" s="29">
        <f>-F4*0.09</f>
        <v>-9.4490999999999996</v>
      </c>
      <c r="G11" s="29"/>
      <c r="H11" s="29">
        <f>-H4*0.09</f>
        <v>-11.249099999999999</v>
      </c>
      <c r="I11" s="29"/>
      <c r="J11" s="54">
        <f>-J4*0.09</f>
        <v>0</v>
      </c>
      <c r="P11" t="s">
        <v>130</v>
      </c>
      <c r="R11" s="29">
        <v>-7.09</v>
      </c>
      <c r="S11" s="29"/>
      <c r="T11" s="29">
        <v>-6.28</v>
      </c>
      <c r="U11" s="29"/>
      <c r="V11" s="29">
        <v>1.76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-0.1575905756834852</v>
      </c>
      <c r="S12" s="88"/>
      <c r="T12" s="88">
        <f t="shared" ref="T12:V12" si="0">T11/T10</f>
        <v>-0.11420258228768868</v>
      </c>
      <c r="U12" s="88"/>
      <c r="V12" s="88">
        <f t="shared" si="0"/>
        <v>3.2005819239861795E-2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-7.9989999999999997</v>
      </c>
      <c r="E15" s="29"/>
      <c r="F15" s="29">
        <f>-F9*0.1</f>
        <v>-10.499000000000001</v>
      </c>
      <c r="G15" s="29"/>
      <c r="H15" s="29">
        <f>-H9*0.1</f>
        <v>-12.499000000000001</v>
      </c>
      <c r="I15" s="29"/>
      <c r="J15" s="54">
        <f>-J9*0.1</f>
        <v>0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-2.75</v>
      </c>
      <c r="E17" s="29"/>
      <c r="F17" s="29">
        <f>-F45</f>
        <v>-2.75</v>
      </c>
      <c r="G17" s="29"/>
      <c r="H17" s="29">
        <f>-H45</f>
        <v>-2.75</v>
      </c>
      <c r="I17" s="29"/>
      <c r="J17" s="54">
        <f>-J45</f>
        <v>-2.75</v>
      </c>
    </row>
    <row r="18" spans="1:11" x14ac:dyDescent="0.2">
      <c r="B18" s="53" t="s">
        <v>129</v>
      </c>
      <c r="D18" s="29">
        <f>-D36</f>
        <v>-11.04</v>
      </c>
      <c r="E18" s="29"/>
      <c r="F18" s="29">
        <f>-F36</f>
        <v>-16.330000000000002</v>
      </c>
      <c r="G18" s="29"/>
      <c r="H18" s="29">
        <f>-H36</f>
        <v>-17.91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14.263899999999996</v>
      </c>
      <c r="E19" s="55"/>
      <c r="F19" s="55">
        <f>SUM(F9:F18)</f>
        <v>24.22389999999999</v>
      </c>
      <c r="G19" s="55"/>
      <c r="H19" s="55">
        <f>SUM(H9:H18)</f>
        <v>34.843899999999991</v>
      </c>
      <c r="I19" s="55"/>
      <c r="J19" s="56">
        <f>SUM(J9:J18)</f>
        <v>-23.490000000000002</v>
      </c>
    </row>
    <row r="20" spans="1:11" x14ac:dyDescent="0.2">
      <c r="B20" s="53" t="s">
        <v>131</v>
      </c>
      <c r="D20" s="57">
        <f>+D19/D9</f>
        <v>0.17832104013001621</v>
      </c>
      <c r="E20" s="58"/>
      <c r="F20" s="57">
        <f>+F19/F9</f>
        <v>0.23072578340794353</v>
      </c>
      <c r="G20" s="58"/>
      <c r="H20" s="57">
        <f>+H19/H9</f>
        <v>0.27877350188015038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30</v>
      </c>
      <c r="B24" s="70" t="s">
        <v>47</v>
      </c>
      <c r="C24" s="71">
        <v>2</v>
      </c>
      <c r="D24" s="62">
        <f>IFERROR(VLOOKUP($B24,'Floral Costs'!$B:$C,2,FALSE)*C24,0)</f>
        <v>2.2400000000000002</v>
      </c>
      <c r="E24" s="71">
        <v>3</v>
      </c>
      <c r="F24" s="62">
        <f>IFERROR(VLOOKUP($B24,'Floral Costs'!$B:$C,2,FALSE)*E24,0)</f>
        <v>3.3600000000000003</v>
      </c>
      <c r="G24" s="71">
        <v>3</v>
      </c>
      <c r="H24" s="62">
        <f>IFERROR(VLOOKUP($B24,'Floral Costs'!$B:$C,2,FALSE)*G24,0)</f>
        <v>3.3600000000000003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30</v>
      </c>
      <c r="B25" s="67" t="s">
        <v>3</v>
      </c>
      <c r="C25" s="73">
        <v>2</v>
      </c>
      <c r="D25" s="62">
        <f>IFERROR(VLOOKUP($B25,'Floral Costs'!$B:$C,2,FALSE)*C25,0)</f>
        <v>2.94</v>
      </c>
      <c r="E25" s="73">
        <v>2</v>
      </c>
      <c r="F25" s="62">
        <f>IFERROR(VLOOKUP($B25,'Floral Costs'!$B:$C,2,FALSE)*E25,0)</f>
        <v>2.94</v>
      </c>
      <c r="G25" s="73">
        <v>2</v>
      </c>
      <c r="H25" s="62">
        <f>IFERROR(VLOOKUP($B25,'Floral Costs'!$B:$C,2,FALSE)*G25,0)</f>
        <v>2.94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28</v>
      </c>
      <c r="B26" s="68" t="s">
        <v>29</v>
      </c>
      <c r="C26" s="71">
        <v>0</v>
      </c>
      <c r="D26" s="62">
        <f>IFERROR(VLOOKUP($B26,'Floral Costs'!$B:$C,2,FALSE)*C26,0)</f>
        <v>0</v>
      </c>
      <c r="E26" s="71">
        <v>3</v>
      </c>
      <c r="F26" s="62">
        <f>IFERROR(VLOOKUP($B26,'Floral Costs'!$B:$C,2,FALSE)*E26,0)</f>
        <v>2.88</v>
      </c>
      <c r="G26" s="71">
        <v>4</v>
      </c>
      <c r="H26" s="62">
        <f>IFERROR(VLOOKUP($B26,'Floral Costs'!$B:$C,2,FALSE)*G26,0)</f>
        <v>3.84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136</v>
      </c>
      <c r="B27" s="67" t="s">
        <v>25</v>
      </c>
      <c r="C27" s="72">
        <v>3</v>
      </c>
      <c r="D27" s="62">
        <f>IFERROR(VLOOKUP($B27,'Floral Costs'!$B:$C,2,FALSE)*C27,0)</f>
        <v>1.98</v>
      </c>
      <c r="E27" s="71">
        <v>4</v>
      </c>
      <c r="F27" s="62">
        <f>IFERROR(VLOOKUP($B27,'Floral Costs'!$B:$C,2,FALSE)*E27,0)</f>
        <v>2.64</v>
      </c>
      <c r="G27" s="71">
        <v>4</v>
      </c>
      <c r="H27" s="62">
        <f>IFERROR(VLOOKUP($B27,'Floral Costs'!$B:$C,2,FALSE)*G27,0)</f>
        <v>2.64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14</v>
      </c>
      <c r="B28" s="68" t="s">
        <v>4</v>
      </c>
      <c r="C28" s="72">
        <v>2</v>
      </c>
      <c r="D28" s="62">
        <f>IFERROR(VLOOKUP($B28,'Floral Costs'!$B:$C,2,FALSE)*C28,0)</f>
        <v>1.26</v>
      </c>
      <c r="E28" s="72">
        <v>3</v>
      </c>
      <c r="F28" s="62">
        <f>IFERROR(VLOOKUP($B28,'Floral Costs'!$B:$C,2,FALSE)*E28,0)</f>
        <v>1.8900000000000001</v>
      </c>
      <c r="G28" s="72">
        <v>3</v>
      </c>
      <c r="H28" s="62">
        <f>IFERROR(VLOOKUP($B28,'Floral Costs'!$B:$C,2,FALSE)*G28,0)</f>
        <v>1.8900000000000001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 t="s">
        <v>138</v>
      </c>
      <c r="B29" s="68" t="s">
        <v>2</v>
      </c>
      <c r="C29" s="73">
        <v>2</v>
      </c>
      <c r="D29" s="62">
        <f>IFERROR(VLOOKUP($B29,'Floral Costs'!$B:$C,2,FALSE)*C29,0)</f>
        <v>1.24</v>
      </c>
      <c r="E29" s="73">
        <v>2</v>
      </c>
      <c r="F29" s="62">
        <f>IFERROR(VLOOKUP($B29,'Floral Costs'!$B:$C,2,FALSE)*E29,0)</f>
        <v>1.24</v>
      </c>
      <c r="G29" s="71">
        <v>3</v>
      </c>
      <c r="H29" s="62">
        <f>IFERROR(VLOOKUP($B29,'Floral Costs'!$B:$C,2,FALSE)*G29,0)</f>
        <v>1.8599999999999999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 t="s">
        <v>57</v>
      </c>
      <c r="C30" s="82">
        <v>2</v>
      </c>
      <c r="D30" s="62">
        <f>IFERROR(VLOOKUP($B30,'Floral Costs'!$B:$C,2,FALSE)*C30,0)</f>
        <v>1.38</v>
      </c>
      <c r="E30" s="82">
        <v>2</v>
      </c>
      <c r="F30" s="62">
        <f>IFERROR(VLOOKUP($B30,'Floral Costs'!$B:$C,2,FALSE)*E30,0)</f>
        <v>1.38</v>
      </c>
      <c r="G30" s="82">
        <v>2</v>
      </c>
      <c r="H30" s="62">
        <f>IFERROR(VLOOKUP($B30,'Floral Costs'!$B:$C,2,FALSE)*G30,0)</f>
        <v>1.38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11.04</v>
      </c>
      <c r="E36" s="55"/>
      <c r="F36" s="55">
        <f>SUM(F24:F35)</f>
        <v>16.330000000000002</v>
      </c>
      <c r="G36" s="55"/>
      <c r="H36" s="55">
        <f>SUM(H24:H35)</f>
        <v>17.91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 t="s">
        <v>108</v>
      </c>
      <c r="C40" s="63">
        <v>1</v>
      </c>
      <c r="D40" s="26">
        <f>IFERROR(VLOOKUP($B40,'Hardgood Costs'!$A:$N,14,FALSE)*C40,0)</f>
        <v>0.25</v>
      </c>
      <c r="E40" s="63">
        <v>1</v>
      </c>
      <c r="F40" s="26">
        <f>IFERROR(VLOOKUP($B40,'Hardgood Costs'!$A:$N,14,FALSE)*E40,0)</f>
        <v>0.25</v>
      </c>
      <c r="G40" s="63">
        <v>1</v>
      </c>
      <c r="H40" s="26">
        <f>IFERROR(VLOOKUP($B40,'Hardgood Costs'!$A:$N,14,FALSE)*G40,0)</f>
        <v>0.25</v>
      </c>
      <c r="I40" s="63">
        <v>1</v>
      </c>
      <c r="J40" s="26">
        <f>IFERROR(VLOOKUP($B40,'Hardgood Costs'!$A:$N,14,FALSE)*I40,0)</f>
        <v>0.25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2.75</v>
      </c>
      <c r="E45" s="55"/>
      <c r="F45" s="55">
        <f>SUM(F39:F44)</f>
        <v>2.75</v>
      </c>
      <c r="G45" s="55"/>
      <c r="H45" s="55">
        <f>SUM(H39:H44)</f>
        <v>2.75</v>
      </c>
      <c r="I45" s="65"/>
      <c r="J45" s="55">
        <f>SUM(J39:J44)</f>
        <v>2.75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39" priority="3" operator="lessThan">
      <formula>0.2</formula>
    </cfRule>
  </conditionalFormatting>
  <conditionalFormatting sqref="D20">
    <cfRule type="cellIs" dxfId="38" priority="4" operator="lessThan">
      <formula>0.2</formula>
    </cfRule>
  </conditionalFormatting>
  <conditionalFormatting sqref="J20">
    <cfRule type="cellIs" dxfId="37" priority="2" operator="lessThan">
      <formula>0.2</formula>
    </cfRule>
  </conditionalFormatting>
  <conditionalFormatting sqref="H20">
    <cfRule type="cellIs" dxfId="36" priority="1" operator="lessThan">
      <formula>0.2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0F2C-2058-7C45-BAC6-D7E70C0A71DD}">
  <sheetPr codeName="Sheet7"/>
  <dimension ref="A1:V47"/>
  <sheetViews>
    <sheetView tabSelected="1" workbookViewId="0">
      <selection activeCell="A33" sqref="A33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152</v>
      </c>
      <c r="E2" s="44"/>
      <c r="F2" s="44" t="s">
        <v>152</v>
      </c>
      <c r="G2" s="44"/>
      <c r="H2" s="44" t="s">
        <v>152</v>
      </c>
      <c r="I2" s="44"/>
      <c r="J2" s="44" t="s">
        <v>152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89.99</v>
      </c>
      <c r="E4" s="45"/>
      <c r="F4" s="45">
        <v>109.99</v>
      </c>
      <c r="G4" s="45"/>
      <c r="H4" s="45">
        <v>132.99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89.99</v>
      </c>
      <c r="E5" s="46"/>
      <c r="F5" s="46">
        <f>SUM(F4:F4)</f>
        <v>109.99</v>
      </c>
      <c r="G5" s="46"/>
      <c r="H5" s="46">
        <f>SUM(H4:H4)</f>
        <v>132.99</v>
      </c>
      <c r="I5" s="46"/>
      <c r="J5" s="46">
        <f>SUM(J4:J4)</f>
        <v>0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89.99</v>
      </c>
      <c r="E9" s="29"/>
      <c r="F9" s="29">
        <f>+F4</f>
        <v>109.99</v>
      </c>
      <c r="G9" s="29"/>
      <c r="H9" s="29">
        <f>+H4</f>
        <v>132.99</v>
      </c>
      <c r="I9" s="29"/>
      <c r="J9" s="54">
        <f>+J4</f>
        <v>0</v>
      </c>
    </row>
    <row r="10" spans="1:22" x14ac:dyDescent="0.2">
      <c r="B10" s="53" t="s">
        <v>121</v>
      </c>
      <c r="D10" s="29">
        <f>-D4*0.2</f>
        <v>-17.998000000000001</v>
      </c>
      <c r="E10" s="29"/>
      <c r="F10" s="29">
        <f>-F4*0.2</f>
        <v>-21.998000000000001</v>
      </c>
      <c r="G10" s="29"/>
      <c r="H10" s="29">
        <f>-H4*0.2</f>
        <v>-26.598000000000003</v>
      </c>
      <c r="I10" s="29"/>
      <c r="J10" s="54">
        <f>-J4*0.2</f>
        <v>0</v>
      </c>
      <c r="P10" t="s">
        <v>118</v>
      </c>
      <c r="R10" s="45">
        <v>54.99</v>
      </c>
      <c r="S10" s="45"/>
      <c r="T10" s="45">
        <v>64.989999999999995</v>
      </c>
      <c r="U10" s="45"/>
      <c r="V10" s="45">
        <v>74.989999999999995</v>
      </c>
    </row>
    <row r="11" spans="1:22" x14ac:dyDescent="0.2">
      <c r="B11" s="53" t="s">
        <v>122</v>
      </c>
      <c r="D11" s="29">
        <f>-D4*0.09</f>
        <v>-8.0991</v>
      </c>
      <c r="E11" s="29"/>
      <c r="F11" s="29">
        <f>-F4*0.09</f>
        <v>-9.8990999999999989</v>
      </c>
      <c r="G11" s="29"/>
      <c r="H11" s="29">
        <f>-H4*0.09</f>
        <v>-11.969100000000001</v>
      </c>
      <c r="I11" s="29"/>
      <c r="J11" s="54">
        <f>-J4*0.09</f>
        <v>0</v>
      </c>
      <c r="P11" t="s">
        <v>130</v>
      </c>
      <c r="R11" s="29">
        <v>-4.05</v>
      </c>
      <c r="S11" s="29"/>
      <c r="T11" s="29">
        <v>-0.3</v>
      </c>
      <c r="U11" s="29"/>
      <c r="V11" s="29">
        <v>2.76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-7.3649754500818329E-2</v>
      </c>
      <c r="S12" s="88"/>
      <c r="T12" s="88">
        <f t="shared" ref="T12:V12" si="0">T11/T10</f>
        <v>-4.6160947838128942E-3</v>
      </c>
      <c r="U12" s="88"/>
      <c r="V12" s="88">
        <f t="shared" si="0"/>
        <v>3.6804907320976132E-2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-8.9990000000000006</v>
      </c>
      <c r="E15" s="29"/>
      <c r="F15" s="29">
        <f>-F9*0.1</f>
        <v>-10.999000000000001</v>
      </c>
      <c r="G15" s="29"/>
      <c r="H15" s="29">
        <f>-H9*0.1</f>
        <v>-13.299000000000001</v>
      </c>
      <c r="I15" s="29"/>
      <c r="J15" s="54">
        <f>-J9*0.1</f>
        <v>0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>
        <f>-J45</f>
        <v>-2.5</v>
      </c>
    </row>
    <row r="18" spans="1:11" x14ac:dyDescent="0.2">
      <c r="B18" s="53" t="s">
        <v>129</v>
      </c>
      <c r="D18" s="29">
        <f>-D36</f>
        <v>-14.35</v>
      </c>
      <c r="E18" s="29"/>
      <c r="F18" s="29">
        <f>-F36</f>
        <v>-16.7</v>
      </c>
      <c r="G18" s="29"/>
      <c r="H18" s="29">
        <f>-H36</f>
        <v>-19.739999999999998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17.303899999999985</v>
      </c>
      <c r="E19" s="55"/>
      <c r="F19" s="55">
        <f>SUM(F9:F18)</f>
        <v>27.153899999999989</v>
      </c>
      <c r="G19" s="55"/>
      <c r="H19" s="55">
        <f>SUM(H9:H18)</f>
        <v>38.143900000000016</v>
      </c>
      <c r="I19" s="55"/>
      <c r="J19" s="56">
        <f>SUM(J9:J18)</f>
        <v>-23.240000000000002</v>
      </c>
    </row>
    <row r="20" spans="1:11" x14ac:dyDescent="0.2">
      <c r="B20" s="53" t="s">
        <v>131</v>
      </c>
      <c r="D20" s="57">
        <f>+D19/D9</f>
        <v>0.19228692076897416</v>
      </c>
      <c r="E20" s="58"/>
      <c r="F20" s="57">
        <f>+F19/F9</f>
        <v>0.24687607964360389</v>
      </c>
      <c r="G20" s="58"/>
      <c r="H20" s="57">
        <f>+H19/H9</f>
        <v>0.286817805850064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32</v>
      </c>
      <c r="B24" s="70" t="s">
        <v>39</v>
      </c>
      <c r="C24" s="71">
        <v>3</v>
      </c>
      <c r="D24" s="62">
        <f>IFERROR(VLOOKUP($B24,'Floral Costs'!$B:$C,2,FALSE)*C24,0)</f>
        <v>1.59</v>
      </c>
      <c r="E24" s="71">
        <v>2</v>
      </c>
      <c r="F24" s="62">
        <f>IFERROR(VLOOKUP($B24,'Floral Costs'!$B:$C,2,FALSE)*E24,0)</f>
        <v>1.06</v>
      </c>
      <c r="G24" s="71">
        <v>2</v>
      </c>
      <c r="H24" s="62">
        <f>IFERROR(VLOOKUP($B24,'Floral Costs'!$B:$C,2,FALSE)*G24,0)</f>
        <v>1.06</v>
      </c>
      <c r="I24" s="71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136</v>
      </c>
      <c r="B25" s="67" t="s">
        <v>24</v>
      </c>
      <c r="C25" s="73">
        <v>3</v>
      </c>
      <c r="D25" s="62">
        <f>IFERROR(VLOOKUP($B25,'Floral Costs'!$B:$C,2,FALSE)*C25,0)</f>
        <v>1.53</v>
      </c>
      <c r="E25" s="73">
        <v>3</v>
      </c>
      <c r="F25" s="62">
        <f>IFERROR(VLOOKUP($B25,'Floral Costs'!$B:$C,2,FALSE)*E25,0)</f>
        <v>1.53</v>
      </c>
      <c r="G25" s="73">
        <v>3</v>
      </c>
      <c r="H25" s="62">
        <f>IFERROR(VLOOKUP($B25,'Floral Costs'!$B:$C,2,FALSE)*G25,0)</f>
        <v>1.53</v>
      </c>
      <c r="I25" s="73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32</v>
      </c>
      <c r="B26" s="68" t="s">
        <v>29</v>
      </c>
      <c r="C26" s="71">
        <v>0</v>
      </c>
      <c r="D26" s="62">
        <f>IFERROR(VLOOKUP($B26,'Floral Costs'!$B:$C,2,FALSE)*C26,0)</f>
        <v>0</v>
      </c>
      <c r="E26" s="71">
        <v>3</v>
      </c>
      <c r="F26" s="62">
        <f>IFERROR(VLOOKUP($B26,'Floral Costs'!$B:$C,2,FALSE)*E26,0)</f>
        <v>2.88</v>
      </c>
      <c r="G26" s="71">
        <v>5</v>
      </c>
      <c r="H26" s="62">
        <f>IFERROR(VLOOKUP($B26,'Floral Costs'!$B:$C,2,FALSE)*G26,0)</f>
        <v>4.8</v>
      </c>
      <c r="I26" s="71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33</v>
      </c>
      <c r="B27" s="67" t="s">
        <v>2</v>
      </c>
      <c r="C27" s="72">
        <v>1</v>
      </c>
      <c r="D27" s="62">
        <f>IFERROR(VLOOKUP($B27,'Floral Costs'!$B:$C,2,FALSE)*C27,0)</f>
        <v>0.62</v>
      </c>
      <c r="E27" s="71">
        <v>1</v>
      </c>
      <c r="F27" s="62">
        <f>IFERROR(VLOOKUP($B27,'Floral Costs'!$B:$C,2,FALSE)*E27,0)</f>
        <v>0.62</v>
      </c>
      <c r="G27" s="71">
        <v>2</v>
      </c>
      <c r="H27" s="62">
        <f>IFERROR(VLOOKUP($B27,'Floral Costs'!$B:$C,2,FALSE)*G27,0)</f>
        <v>1.24</v>
      </c>
      <c r="I27" s="71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136</v>
      </c>
      <c r="B28" s="68" t="s">
        <v>41</v>
      </c>
      <c r="C28" s="72">
        <v>2</v>
      </c>
      <c r="D28" s="62">
        <f>IFERROR(VLOOKUP($B28,'Floral Costs'!$B:$C,2,FALSE)*C28,0)</f>
        <v>1.18</v>
      </c>
      <c r="E28" s="72">
        <v>2</v>
      </c>
      <c r="F28" s="62">
        <f>IFERROR(VLOOKUP($B28,'Floral Costs'!$B:$C,2,FALSE)*E28,0)</f>
        <v>1.18</v>
      </c>
      <c r="G28" s="72">
        <v>2</v>
      </c>
      <c r="H28" s="62">
        <f>IFERROR(VLOOKUP($B28,'Floral Costs'!$B:$C,2,FALSE)*G28,0)</f>
        <v>1.18</v>
      </c>
      <c r="I28" s="72"/>
      <c r="J28" s="62">
        <f>IFERROR(VLOOKUP($B28,'Floral Costs'!$B:$C,2,FALSE)*I28,0)</f>
        <v>0</v>
      </c>
      <c r="K28" t="s">
        <v>112</v>
      </c>
    </row>
    <row r="29" spans="1:11" x14ac:dyDescent="0.2">
      <c r="A29" s="75" t="s">
        <v>33</v>
      </c>
      <c r="B29" s="68" t="s">
        <v>4</v>
      </c>
      <c r="C29" s="73">
        <v>3</v>
      </c>
      <c r="D29" s="62">
        <f>IFERROR(VLOOKUP($B29,'Floral Costs'!$B:$C,2,FALSE)*C29,0)</f>
        <v>1.8900000000000001</v>
      </c>
      <c r="E29" s="71">
        <v>3</v>
      </c>
      <c r="F29" s="62">
        <f>IFERROR(VLOOKUP($B29,'Floral Costs'!$B:$C,2,FALSE)*E29,0)</f>
        <v>1.8900000000000001</v>
      </c>
      <c r="G29" s="71">
        <v>3</v>
      </c>
      <c r="H29" s="62">
        <f>IFERROR(VLOOKUP($B29,'Floral Costs'!$B:$C,2,FALSE)*G29,0)</f>
        <v>1.8900000000000001</v>
      </c>
      <c r="I29" s="71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 t="s">
        <v>57</v>
      </c>
      <c r="C30" s="81">
        <v>1</v>
      </c>
      <c r="D30" s="62">
        <f>IFERROR(VLOOKUP($B30,'Floral Costs'!$B:$C,2,FALSE)*C30,0)</f>
        <v>0.69</v>
      </c>
      <c r="E30" s="71">
        <v>1</v>
      </c>
      <c r="F30" s="62">
        <f>IFERROR(VLOOKUP($B30,'Floral Costs'!$B:$C,2,FALSE)*E30,0)</f>
        <v>0.69</v>
      </c>
      <c r="G30" s="71">
        <v>1</v>
      </c>
      <c r="H30" s="62">
        <f>IFERROR(VLOOKUP($B30,'Floral Costs'!$B:$C,2,FALSE)*G30,0)</f>
        <v>0.69</v>
      </c>
      <c r="I30" s="7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 t="s">
        <v>140</v>
      </c>
      <c r="C31" s="81">
        <v>5</v>
      </c>
      <c r="D31" s="62">
        <f>IFERROR(VLOOKUP($B31,'Floral Costs'!$B:$C,2,FALSE)*C31,0)</f>
        <v>1.25</v>
      </c>
      <c r="E31" s="73">
        <v>5</v>
      </c>
      <c r="F31" s="62">
        <f>IFERROR(VLOOKUP($B31,'Floral Costs'!$B:$C,2,FALSE)*E31,0)</f>
        <v>1.25</v>
      </c>
      <c r="G31" s="71">
        <v>7</v>
      </c>
      <c r="H31" s="62">
        <f>IFERROR(VLOOKUP($B31,'Floral Costs'!$B:$C,2,FALSE)*G31,0)</f>
        <v>1.75</v>
      </c>
      <c r="I31" s="71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 t="s">
        <v>51</v>
      </c>
      <c r="C32" s="81">
        <v>1</v>
      </c>
      <c r="D32" s="62">
        <f>IFERROR(VLOOKUP($B32,'Floral Costs'!$B:$C,2,FALSE)*C32,0)</f>
        <v>2.1</v>
      </c>
      <c r="E32" s="71">
        <v>1</v>
      </c>
      <c r="F32" s="62">
        <f>IFERROR(VLOOKUP($B32,'Floral Costs'!$B:$C,2,FALSE)*E32,0)</f>
        <v>2.1</v>
      </c>
      <c r="G32" s="72">
        <v>1</v>
      </c>
      <c r="H32" s="62">
        <f>IFERROR(VLOOKUP($B32,'Floral Costs'!$B:$C,2,FALSE)*G32,0)</f>
        <v>2.1</v>
      </c>
      <c r="I32" s="71"/>
      <c r="J32" s="62">
        <f>IFERROR(VLOOKUP($B32,'Floral Costs'!$B:$C,2,FALSE)*I32,0)</f>
        <v>0</v>
      </c>
      <c r="K32" t="s">
        <v>112</v>
      </c>
    </row>
    <row r="33" spans="1:11" x14ac:dyDescent="0.2">
      <c r="A33" s="34" t="s">
        <v>14</v>
      </c>
      <c r="B33" s="34" t="s">
        <v>58</v>
      </c>
      <c r="C33" s="81">
        <v>1</v>
      </c>
      <c r="D33" s="62">
        <f>IFERROR(VLOOKUP($B33,'Floral Costs'!$B:$C,2,FALSE)*C33,0)</f>
        <v>3.5</v>
      </c>
      <c r="E33" s="71">
        <v>1</v>
      </c>
      <c r="F33" s="62">
        <f>IFERROR(VLOOKUP($B33,'Floral Costs'!$B:$C,2,FALSE)*E33,0)</f>
        <v>3.5</v>
      </c>
      <c r="G33" s="71">
        <v>1</v>
      </c>
      <c r="H33" s="62">
        <f>IFERROR(VLOOKUP($B33,'Floral Costs'!$B:$C,2,FALSE)*G33,0)</f>
        <v>3.5</v>
      </c>
      <c r="I33" s="72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81"/>
      <c r="D34" s="62">
        <f>IFERROR(VLOOKUP($B34,'Floral Costs'!$B:$C,2,FALSE)*C34,0)</f>
        <v>0</v>
      </c>
      <c r="E34" s="72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71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81"/>
      <c r="D35" s="62">
        <f>IFERROR(VLOOKUP($B35,'Floral Costs'!$B:$C,2,FALSE)*C35,0)</f>
        <v>0</v>
      </c>
      <c r="E35" s="71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14.35</v>
      </c>
      <c r="E36" s="55"/>
      <c r="F36" s="55">
        <f>SUM(F24:F35)</f>
        <v>16.7</v>
      </c>
      <c r="G36" s="55"/>
      <c r="H36" s="55">
        <f>SUM(H24:H35)</f>
        <v>19.739999999999998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35" priority="3" operator="lessThan">
      <formula>0.2</formula>
    </cfRule>
  </conditionalFormatting>
  <conditionalFormatting sqref="D20">
    <cfRule type="cellIs" dxfId="34" priority="4" operator="lessThan">
      <formula>0.2</formula>
    </cfRule>
  </conditionalFormatting>
  <conditionalFormatting sqref="J20">
    <cfRule type="cellIs" dxfId="33" priority="2" operator="lessThan">
      <formula>0.2</formula>
    </cfRule>
  </conditionalFormatting>
  <conditionalFormatting sqref="H20">
    <cfRule type="cellIs" dxfId="32" priority="1" operator="lessThan">
      <formula>0.2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04C8-DF94-0541-B2D2-AD9F5B87CB6E}">
  <sheetPr codeName="Sheet8"/>
  <dimension ref="A1:V47"/>
  <sheetViews>
    <sheetView workbookViewId="0">
      <selection activeCell="H10" sqref="H10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153</v>
      </c>
      <c r="E2" s="44"/>
      <c r="F2" s="44" t="s">
        <v>153</v>
      </c>
      <c r="G2" s="44"/>
      <c r="H2" s="44" t="s">
        <v>153</v>
      </c>
      <c r="I2" s="44"/>
      <c r="J2" s="44" t="s">
        <v>153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74.989999999999995</v>
      </c>
      <c r="E4" s="45"/>
      <c r="F4" s="45">
        <v>96.99</v>
      </c>
      <c r="G4" s="45"/>
      <c r="H4" s="45">
        <v>121.99</v>
      </c>
      <c r="I4" s="45"/>
      <c r="J4" s="45"/>
      <c r="K4" t="s">
        <v>112</v>
      </c>
    </row>
    <row r="5" spans="1:22" x14ac:dyDescent="0.2">
      <c r="B5" s="22" t="s">
        <v>119</v>
      </c>
      <c r="C5" s="22"/>
      <c r="D5" s="46">
        <f>SUM(D4:D4)</f>
        <v>74.989999999999995</v>
      </c>
      <c r="E5" s="46"/>
      <c r="F5" s="46">
        <f>SUM(F4:F4)</f>
        <v>96.99</v>
      </c>
      <c r="G5" s="46"/>
      <c r="H5" s="46">
        <f>SUM(H4:H4)</f>
        <v>121.99</v>
      </c>
      <c r="I5" s="46"/>
      <c r="J5" s="46">
        <f>SUM(J4:J4)</f>
        <v>0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74.989999999999995</v>
      </c>
      <c r="E9" s="29"/>
      <c r="F9" s="29">
        <f>+F4</f>
        <v>96.99</v>
      </c>
      <c r="G9" s="29"/>
      <c r="H9" s="29">
        <f>+H4</f>
        <v>121.99</v>
      </c>
      <c r="I9" s="29"/>
      <c r="J9" s="54">
        <f>+J4</f>
        <v>0</v>
      </c>
    </row>
    <row r="10" spans="1:22" x14ac:dyDescent="0.2">
      <c r="B10" s="53" t="s">
        <v>121</v>
      </c>
      <c r="D10" s="29">
        <f>-D4*0.2</f>
        <v>-14.997999999999999</v>
      </c>
      <c r="E10" s="29"/>
      <c r="F10" s="29">
        <f>-F4*0.2</f>
        <v>-19.398</v>
      </c>
      <c r="G10" s="29"/>
      <c r="H10" s="29">
        <f>-H4*0.2</f>
        <v>-24.398</v>
      </c>
      <c r="I10" s="29"/>
      <c r="J10" s="54">
        <f>-J4*0.2</f>
        <v>0</v>
      </c>
      <c r="P10" t="s">
        <v>118</v>
      </c>
      <c r="R10" s="45">
        <v>39.99</v>
      </c>
      <c r="S10" s="45"/>
      <c r="T10" s="45">
        <v>49.99</v>
      </c>
      <c r="U10" s="45"/>
      <c r="V10" s="45">
        <v>59.99</v>
      </c>
    </row>
    <row r="11" spans="1:22" x14ac:dyDescent="0.2">
      <c r="B11" s="53" t="s">
        <v>122</v>
      </c>
      <c r="D11" s="29">
        <f>-D4*0.09</f>
        <v>-6.7490999999999994</v>
      </c>
      <c r="E11" s="29"/>
      <c r="F11" s="29">
        <f>-F4*0.09</f>
        <v>-8.729099999999999</v>
      </c>
      <c r="G11" s="29"/>
      <c r="H11" s="29">
        <f>-H4*0.09</f>
        <v>-10.979099999999999</v>
      </c>
      <c r="I11" s="29"/>
      <c r="J11" s="54">
        <f>-J4*0.09</f>
        <v>0</v>
      </c>
      <c r="P11" t="s">
        <v>130</v>
      </c>
      <c r="R11" s="26">
        <v>-7.53</v>
      </c>
      <c r="T11" s="26">
        <v>-5.32</v>
      </c>
      <c r="V11" s="26">
        <v>-4.18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-0.18829707426856715</v>
      </c>
      <c r="S12" s="89"/>
      <c r="T12" s="88">
        <f>T11/T10</f>
        <v>-0.10642128425685138</v>
      </c>
      <c r="U12" s="88"/>
      <c r="V12" s="88">
        <f>V11/V10</f>
        <v>-6.9678279713285537E-2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-7.4989999999999997</v>
      </c>
      <c r="E15" s="29"/>
      <c r="F15" s="29">
        <f>-F9*0.1</f>
        <v>-9.6989999999999998</v>
      </c>
      <c r="G15" s="29"/>
      <c r="H15" s="29">
        <f>-H9*0.1</f>
        <v>-12.199</v>
      </c>
      <c r="I15" s="29"/>
      <c r="J15" s="54">
        <f>-J9*0.1</f>
        <v>0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-2.91</v>
      </c>
      <c r="E17" s="29"/>
      <c r="F17" s="29">
        <f>-F45</f>
        <v>-2.91</v>
      </c>
      <c r="G17" s="29"/>
      <c r="H17" s="29">
        <f>-H45</f>
        <v>-2.91</v>
      </c>
      <c r="I17" s="29"/>
      <c r="J17" s="54">
        <f>-J45</f>
        <v>-2.91</v>
      </c>
    </row>
    <row r="18" spans="1:11" x14ac:dyDescent="0.2">
      <c r="B18" s="53" t="s">
        <v>129</v>
      </c>
      <c r="D18" s="29">
        <f>-D36</f>
        <v>-8.27</v>
      </c>
      <c r="E18" s="29"/>
      <c r="F18" s="29">
        <f>-F36</f>
        <v>-12.159999999999998</v>
      </c>
      <c r="G18" s="29"/>
      <c r="H18" s="29">
        <f>-H36</f>
        <v>-17.12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13.823899999999998</v>
      </c>
      <c r="E19" s="55"/>
      <c r="F19" s="55">
        <f>SUM(F9:F18)</f>
        <v>23.353899999999996</v>
      </c>
      <c r="G19" s="55"/>
      <c r="H19" s="55">
        <f>SUM(H9:H18)</f>
        <v>33.643900000000002</v>
      </c>
      <c r="I19" s="55"/>
      <c r="J19" s="56">
        <f>SUM(J9:J18)</f>
        <v>-23.650000000000002</v>
      </c>
    </row>
    <row r="20" spans="1:11" x14ac:dyDescent="0.2">
      <c r="B20" s="53" t="s">
        <v>131</v>
      </c>
      <c r="D20" s="57">
        <f>+D19/D9</f>
        <v>0.18434324576610214</v>
      </c>
      <c r="E20" s="58"/>
      <c r="F20" s="57">
        <f>+F19/F9</f>
        <v>0.24078667903907616</v>
      </c>
      <c r="G20" s="58"/>
      <c r="H20" s="57">
        <f>+H19/H9</f>
        <v>0.27579227805557838</v>
      </c>
      <c r="I20" s="58"/>
      <c r="J20" s="59" t="e">
        <f>+J19/J9</f>
        <v>#DIV/0!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138</v>
      </c>
      <c r="B24" s="70" t="s">
        <v>38</v>
      </c>
      <c r="C24" s="71">
        <v>2</v>
      </c>
      <c r="D24" s="62">
        <f>IFERROR(VLOOKUP($B24,'Floral Costs'!$B:$C,2,FALSE)*C24,0)</f>
        <v>1.8</v>
      </c>
      <c r="E24" s="71">
        <v>4</v>
      </c>
      <c r="F24" s="62">
        <f>IFERROR(VLOOKUP($B24,'Floral Costs'!$B:$C,2,FALSE)*E24,0)</f>
        <v>3.6</v>
      </c>
      <c r="G24" s="71">
        <v>6</v>
      </c>
      <c r="H24" s="62">
        <f>IFERROR(VLOOKUP($B24,'Floral Costs'!$B:$C,2,FALSE)*G24,0)</f>
        <v>5.4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16</v>
      </c>
      <c r="B25" s="67" t="s">
        <v>6</v>
      </c>
      <c r="C25" s="73">
        <v>1</v>
      </c>
      <c r="D25" s="62">
        <f>IFERROR(VLOOKUP($B25,'Floral Costs'!$B:$C,2,FALSE)*C25,0)</f>
        <v>0.63</v>
      </c>
      <c r="E25" s="73">
        <v>2</v>
      </c>
      <c r="F25" s="62">
        <f>IFERROR(VLOOKUP($B25,'Floral Costs'!$B:$C,2,FALSE)*E25,0)</f>
        <v>1.26</v>
      </c>
      <c r="G25" s="73">
        <v>3</v>
      </c>
      <c r="H25" s="62">
        <f>IFERROR(VLOOKUP($B25,'Floral Costs'!$B:$C,2,FALSE)*G25,0)</f>
        <v>1.8900000000000001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14</v>
      </c>
      <c r="B26" s="68" t="s">
        <v>4</v>
      </c>
      <c r="C26" s="71">
        <v>2</v>
      </c>
      <c r="D26" s="62">
        <f>IFERROR(VLOOKUP($B26,'Floral Costs'!$B:$C,2,FALSE)*C26,0)</f>
        <v>1.26</v>
      </c>
      <c r="E26" s="71">
        <v>2</v>
      </c>
      <c r="F26" s="62">
        <f>IFERROR(VLOOKUP($B26,'Floral Costs'!$B:$C,2,FALSE)*E26,0)</f>
        <v>1.26</v>
      </c>
      <c r="G26" s="71">
        <v>3</v>
      </c>
      <c r="H26" s="62">
        <f>IFERROR(VLOOKUP($B26,'Floral Costs'!$B:$C,2,FALSE)*G26,0)</f>
        <v>1.8900000000000001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 t="s">
        <v>136</v>
      </c>
      <c r="B27" s="67" t="s">
        <v>25</v>
      </c>
      <c r="C27" s="72">
        <v>3</v>
      </c>
      <c r="D27" s="62">
        <f>IFERROR(VLOOKUP($B27,'Floral Costs'!$B:$C,2,FALSE)*C27,0)</f>
        <v>1.98</v>
      </c>
      <c r="E27" s="71">
        <v>3</v>
      </c>
      <c r="F27" s="62">
        <f>IFERROR(VLOOKUP($B27,'Floral Costs'!$B:$C,2,FALSE)*E27,0)</f>
        <v>1.98</v>
      </c>
      <c r="G27" s="71">
        <v>4</v>
      </c>
      <c r="H27" s="62">
        <f>IFERROR(VLOOKUP($B27,'Floral Costs'!$B:$C,2,FALSE)*G27,0)</f>
        <v>2.64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 t="s">
        <v>136</v>
      </c>
      <c r="B28" s="68" t="s">
        <v>21</v>
      </c>
      <c r="C28" s="72">
        <v>1</v>
      </c>
      <c r="D28" s="62">
        <f>IFERROR(VLOOKUP($B28,'Floral Costs'!$B:$C,2,FALSE)*C28,0)</f>
        <v>0.84</v>
      </c>
      <c r="E28" s="72">
        <v>2</v>
      </c>
      <c r="F28" s="62">
        <f>IFERROR(VLOOKUP($B28,'Floral Costs'!$B:$C,2,FALSE)*E28,0)</f>
        <v>1.68</v>
      </c>
      <c r="G28" s="72">
        <v>2</v>
      </c>
      <c r="H28" s="62">
        <f>IFERROR(VLOOKUP($B28,'Floral Costs'!$B:$C,2,FALSE)*G28,0)</f>
        <v>1.68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 t="s">
        <v>32</v>
      </c>
      <c r="B29" s="68" t="s">
        <v>2</v>
      </c>
      <c r="C29" s="71">
        <v>2</v>
      </c>
      <c r="D29" s="62">
        <f>IFERROR(VLOOKUP($B29,'Floral Costs'!$B:$C,2,FALSE)*C29,0)</f>
        <v>1.24</v>
      </c>
      <c r="E29" s="73">
        <v>3</v>
      </c>
      <c r="F29" s="62">
        <f>IFERROR(VLOOKUP($B29,'Floral Costs'!$B:$C,2,FALSE)*E29,0)</f>
        <v>1.8599999999999999</v>
      </c>
      <c r="G29" s="71">
        <v>5</v>
      </c>
      <c r="H29" s="62">
        <f>IFERROR(VLOOKUP($B29,'Floral Costs'!$B:$C,2,FALSE)*G29,0)</f>
        <v>3.1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 t="s">
        <v>55</v>
      </c>
      <c r="C30" s="71">
        <v>2</v>
      </c>
      <c r="D30" s="62">
        <f>IFERROR(VLOOKUP($B30,'Floral Costs'!$B:$C,2,FALSE)*C30,0)</f>
        <v>0.52</v>
      </c>
      <c r="E30" s="73">
        <v>2</v>
      </c>
      <c r="F30" s="62">
        <f>IFERROR(VLOOKUP($B30,'Floral Costs'!$B:$C,2,FALSE)*E30,0)</f>
        <v>0.52</v>
      </c>
      <c r="G30" s="71">
        <v>2</v>
      </c>
      <c r="H30" s="62">
        <f>IFERROR(VLOOKUP($B30,'Floral Costs'!$B:$C,2,FALSE)*G30,0)</f>
        <v>0.52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71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8.27</v>
      </c>
      <c r="E36" s="55"/>
      <c r="F36" s="55">
        <f>SUM(F24:F35)</f>
        <v>12.159999999999998</v>
      </c>
      <c r="G36" s="55"/>
      <c r="H36" s="55">
        <f>SUM(H24:H35)</f>
        <v>17.12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 t="s">
        <v>105</v>
      </c>
      <c r="C40" s="63">
        <v>0.41</v>
      </c>
      <c r="D40" s="26">
        <f>IFERROR(VLOOKUP($B40,'Hardgood Costs'!$A:$N,14,FALSE)*C40,0)</f>
        <v>0.41</v>
      </c>
      <c r="E40" s="63">
        <f>C40</f>
        <v>0.41</v>
      </c>
      <c r="F40" s="26">
        <f>IFERROR(VLOOKUP($B40,'Hardgood Costs'!$A:$N,14,FALSE)*E40,0)</f>
        <v>0.41</v>
      </c>
      <c r="G40" s="63">
        <f>C40</f>
        <v>0.41</v>
      </c>
      <c r="H40" s="26">
        <f>IFERROR(VLOOKUP($B40,'Hardgood Costs'!$A:$N,14,FALSE)*G40,0)</f>
        <v>0.41</v>
      </c>
      <c r="I40" s="63">
        <f>C40</f>
        <v>0.41</v>
      </c>
      <c r="J40" s="26">
        <f>IFERROR(VLOOKUP($B40,'Hardgood Costs'!$A:$N,14,FALSE)*I40,0)</f>
        <v>0.41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2.91</v>
      </c>
      <c r="E45" s="55"/>
      <c r="F45" s="55">
        <f>SUM(F39:F44)</f>
        <v>2.91</v>
      </c>
      <c r="G45" s="55"/>
      <c r="H45" s="55">
        <f>SUM(H39:H44)</f>
        <v>2.91</v>
      </c>
      <c r="I45" s="65"/>
      <c r="J45" s="55">
        <f>SUM(J39:J44)</f>
        <v>2.91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31" priority="3" operator="lessThan">
      <formula>0.2</formula>
    </cfRule>
  </conditionalFormatting>
  <conditionalFormatting sqref="D20">
    <cfRule type="cellIs" dxfId="30" priority="4" operator="lessThan">
      <formula>0.2</formula>
    </cfRule>
  </conditionalFormatting>
  <conditionalFormatting sqref="J20">
    <cfRule type="cellIs" dxfId="29" priority="2" operator="lessThan">
      <formula>0.2</formula>
    </cfRule>
  </conditionalFormatting>
  <conditionalFormatting sqref="H20">
    <cfRule type="cellIs" dxfId="28" priority="1" operator="lessThan">
      <formula>0.2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9C40-F016-2944-B8D2-4ADA0E7C7E6F}">
  <sheetPr codeName="Sheet9"/>
  <dimension ref="A1:V47"/>
  <sheetViews>
    <sheetView workbookViewId="0">
      <selection activeCell="G26" sqref="G26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43" t="s">
        <v>110</v>
      </c>
      <c r="B1" s="43"/>
      <c r="H1" s="22"/>
      <c r="I1" s="22"/>
      <c r="J1" s="22"/>
    </row>
    <row r="2" spans="1:22" x14ac:dyDescent="0.2">
      <c r="B2" t="s">
        <v>111</v>
      </c>
      <c r="C2" s="22"/>
      <c r="D2" s="44" t="s">
        <v>154</v>
      </c>
      <c r="E2" s="44"/>
      <c r="F2" s="44" t="s">
        <v>154</v>
      </c>
      <c r="G2" s="44"/>
      <c r="H2" s="44" t="s">
        <v>154</v>
      </c>
      <c r="I2" s="44"/>
      <c r="J2" s="44" t="s">
        <v>154</v>
      </c>
      <c r="K2" t="s">
        <v>112</v>
      </c>
    </row>
    <row r="3" spans="1:22" x14ac:dyDescent="0.2">
      <c r="B3" t="s">
        <v>113</v>
      </c>
      <c r="D3" s="44" t="s">
        <v>114</v>
      </c>
      <c r="E3" s="44"/>
      <c r="F3" s="44" t="s">
        <v>115</v>
      </c>
      <c r="G3" s="44"/>
      <c r="H3" s="44" t="s">
        <v>116</v>
      </c>
      <c r="I3" s="44"/>
      <c r="J3" s="44" t="s">
        <v>117</v>
      </c>
      <c r="K3" t="s">
        <v>112</v>
      </c>
    </row>
    <row r="4" spans="1:22" x14ac:dyDescent="0.2">
      <c r="B4" t="s">
        <v>118</v>
      </c>
      <c r="D4" s="45">
        <v>69.989999999999995</v>
      </c>
      <c r="E4" s="45"/>
      <c r="F4" s="45">
        <v>84.99</v>
      </c>
      <c r="G4" s="45"/>
      <c r="H4" s="45">
        <v>104.99</v>
      </c>
      <c r="I4" s="45"/>
      <c r="J4" s="45">
        <v>136</v>
      </c>
      <c r="K4" t="s">
        <v>112</v>
      </c>
    </row>
    <row r="5" spans="1:22" x14ac:dyDescent="0.2">
      <c r="B5" s="22" t="s">
        <v>119</v>
      </c>
      <c r="C5" s="22"/>
      <c r="D5" s="46">
        <f>SUM(D4:D4)</f>
        <v>69.989999999999995</v>
      </c>
      <c r="E5" s="46"/>
      <c r="F5" s="46">
        <f>SUM(F4:F4)</f>
        <v>84.99</v>
      </c>
      <c r="G5" s="46"/>
      <c r="H5" s="46">
        <f>SUM(H4:H4)</f>
        <v>104.99</v>
      </c>
      <c r="I5" s="46"/>
      <c r="J5" s="46">
        <f>SUM(J4:J4)</f>
        <v>136</v>
      </c>
    </row>
    <row r="6" spans="1:22" ht="16" thickBot="1" x14ac:dyDescent="0.25"/>
    <row r="7" spans="1:22" x14ac:dyDescent="0.2">
      <c r="B7" s="47"/>
      <c r="C7" s="48"/>
      <c r="D7" s="48"/>
      <c r="E7" s="48"/>
      <c r="F7" s="48"/>
      <c r="G7" s="48"/>
      <c r="H7" s="48"/>
      <c r="I7" s="48"/>
      <c r="J7" s="49"/>
    </row>
    <row r="8" spans="1:22" x14ac:dyDescent="0.2">
      <c r="B8" s="50" t="s">
        <v>120</v>
      </c>
      <c r="C8" s="51"/>
      <c r="J8" s="52"/>
    </row>
    <row r="9" spans="1:22" x14ac:dyDescent="0.2">
      <c r="B9" s="53" t="s">
        <v>118</v>
      </c>
      <c r="D9" s="29">
        <f>+D4</f>
        <v>69.989999999999995</v>
      </c>
      <c r="E9" s="29"/>
      <c r="F9" s="29">
        <f>+F4</f>
        <v>84.99</v>
      </c>
      <c r="G9" s="29"/>
      <c r="H9" s="29">
        <f>+H4</f>
        <v>104.99</v>
      </c>
      <c r="I9" s="29"/>
      <c r="J9" s="54">
        <f>+J4</f>
        <v>136</v>
      </c>
    </row>
    <row r="10" spans="1:22" x14ac:dyDescent="0.2">
      <c r="B10" s="53" t="s">
        <v>121</v>
      </c>
      <c r="D10" s="29">
        <f>-D4*0.2</f>
        <v>-13.997999999999999</v>
      </c>
      <c r="E10" s="29"/>
      <c r="F10" s="29">
        <f>-F4*0.2</f>
        <v>-16.998000000000001</v>
      </c>
      <c r="G10" s="29"/>
      <c r="H10" s="29">
        <f>-H4*0.2</f>
        <v>-20.998000000000001</v>
      </c>
      <c r="I10" s="29"/>
      <c r="J10" s="54">
        <f>-J4*0.2</f>
        <v>-27.200000000000003</v>
      </c>
      <c r="P10" t="s">
        <v>118</v>
      </c>
      <c r="R10" s="45">
        <v>39.99</v>
      </c>
      <c r="S10" s="45"/>
      <c r="T10" s="45">
        <v>49.99</v>
      </c>
      <c r="U10" s="45"/>
      <c r="V10" s="45">
        <v>59.99</v>
      </c>
    </row>
    <row r="11" spans="1:22" x14ac:dyDescent="0.2">
      <c r="B11" s="53" t="s">
        <v>122</v>
      </c>
      <c r="D11" s="29">
        <f>-D4*0.09</f>
        <v>-6.2990999999999993</v>
      </c>
      <c r="E11" s="29"/>
      <c r="F11" s="29">
        <f>-F4*0.09</f>
        <v>-7.6490999999999989</v>
      </c>
      <c r="G11" s="29"/>
      <c r="H11" s="29">
        <f>-H4*0.09</f>
        <v>-9.4490999999999996</v>
      </c>
      <c r="I11" s="29"/>
      <c r="J11" s="54">
        <f>-J4*0.09</f>
        <v>-12.24</v>
      </c>
      <c r="P11" t="s">
        <v>130</v>
      </c>
      <c r="R11" s="26">
        <v>-5.83</v>
      </c>
      <c r="S11" s="26"/>
      <c r="T11" s="26">
        <v>-2.41</v>
      </c>
      <c r="U11" s="26"/>
      <c r="V11" s="26">
        <v>3.69</v>
      </c>
    </row>
    <row r="12" spans="1:22" x14ac:dyDescent="0.2">
      <c r="B12" s="53" t="s">
        <v>123</v>
      </c>
      <c r="D12" s="29">
        <v>-4.99</v>
      </c>
      <c r="E12" s="29"/>
      <c r="F12" s="29">
        <f>+$D$12</f>
        <v>-4.99</v>
      </c>
      <c r="G12" s="29"/>
      <c r="H12" s="29">
        <f>+$D$12</f>
        <v>-4.99</v>
      </c>
      <c r="I12" s="29"/>
      <c r="J12" s="54">
        <f>+$D$12</f>
        <v>-4.99</v>
      </c>
      <c r="P12" t="s">
        <v>131</v>
      </c>
      <c r="R12" s="88">
        <f>R11/R10</f>
        <v>-0.14578644661165291</v>
      </c>
      <c r="S12" s="88"/>
      <c r="T12" s="88">
        <f>T11/T10</f>
        <v>-4.8209641928385678E-2</v>
      </c>
      <c r="U12" s="88"/>
      <c r="V12" s="88">
        <f>V11/V10</f>
        <v>6.1510251708618097E-2</v>
      </c>
    </row>
    <row r="13" spans="1:22" x14ac:dyDescent="0.2">
      <c r="B13" s="53" t="s">
        <v>124</v>
      </c>
      <c r="D13" s="29">
        <v>-2.75</v>
      </c>
      <c r="E13" s="29"/>
      <c r="F13" s="29">
        <v>-2.75</v>
      </c>
      <c r="G13" s="29"/>
      <c r="H13" s="29">
        <v>-2.75</v>
      </c>
      <c r="I13" s="29"/>
      <c r="J13" s="54">
        <v>-2.75</v>
      </c>
    </row>
    <row r="14" spans="1:22" x14ac:dyDescent="0.2">
      <c r="B14" s="53" t="s">
        <v>125</v>
      </c>
      <c r="D14" s="29">
        <v>-10</v>
      </c>
      <c r="E14" s="29"/>
      <c r="F14" s="29">
        <v>-10</v>
      </c>
      <c r="G14" s="29"/>
      <c r="H14" s="29">
        <v>-10</v>
      </c>
      <c r="I14" s="29"/>
      <c r="J14" s="54">
        <v>-10</v>
      </c>
    </row>
    <row r="15" spans="1:22" x14ac:dyDescent="0.2">
      <c r="B15" s="53" t="s">
        <v>126</v>
      </c>
      <c r="D15" s="29">
        <f>-D9*0.1</f>
        <v>-6.9989999999999997</v>
      </c>
      <c r="E15" s="29"/>
      <c r="F15" s="29">
        <f>-F9*0.1</f>
        <v>-8.4990000000000006</v>
      </c>
      <c r="G15" s="29"/>
      <c r="H15" s="29">
        <f>-H9*0.1</f>
        <v>-10.499000000000001</v>
      </c>
      <c r="I15" s="29"/>
      <c r="J15" s="54">
        <f>-J9*0.1</f>
        <v>-13.600000000000001</v>
      </c>
    </row>
    <row r="16" spans="1:22" x14ac:dyDescent="0.2">
      <c r="B16" s="53" t="s">
        <v>127</v>
      </c>
      <c r="D16" s="29">
        <v>-3</v>
      </c>
      <c r="E16" s="29"/>
      <c r="F16" s="29">
        <v>-3</v>
      </c>
      <c r="G16" s="29"/>
      <c r="H16" s="29">
        <v>-3</v>
      </c>
      <c r="I16" s="29"/>
      <c r="J16" s="54">
        <v>-3</v>
      </c>
    </row>
    <row r="17" spans="1:11" x14ac:dyDescent="0.2">
      <c r="B17" s="53" t="s">
        <v>128</v>
      </c>
      <c r="D17" s="29">
        <f>-D45</f>
        <v>-2.5</v>
      </c>
      <c r="E17" s="29"/>
      <c r="F17" s="29">
        <f>-F45</f>
        <v>-2.5</v>
      </c>
      <c r="G17" s="29"/>
      <c r="H17" s="29">
        <f>-H45</f>
        <v>-2.5</v>
      </c>
      <c r="I17" s="29"/>
      <c r="J17" s="54">
        <f>-J45</f>
        <v>-2.5</v>
      </c>
    </row>
    <row r="18" spans="1:11" x14ac:dyDescent="0.2">
      <c r="B18" s="53" t="s">
        <v>129</v>
      </c>
      <c r="D18" s="29">
        <f>-D36</f>
        <v>-6.9799999999999995</v>
      </c>
      <c r="E18" s="29"/>
      <c r="F18" s="29">
        <f>-F36</f>
        <v>-7.7399999999999993</v>
      </c>
      <c r="G18" s="29"/>
      <c r="H18" s="29">
        <f>-H36</f>
        <v>-9.66</v>
      </c>
      <c r="I18" s="29"/>
      <c r="J18" s="54">
        <f>-J36</f>
        <v>0</v>
      </c>
    </row>
    <row r="19" spans="1:11" x14ac:dyDescent="0.2">
      <c r="B19" s="53" t="s">
        <v>130</v>
      </c>
      <c r="D19" s="55">
        <f>SUM(D9:D18)</f>
        <v>12.473899999999993</v>
      </c>
      <c r="E19" s="55"/>
      <c r="F19" s="55">
        <f>SUM(F9:F18)</f>
        <v>20.86389999999999</v>
      </c>
      <c r="G19" s="55"/>
      <c r="H19" s="55">
        <f>SUM(H9:H18)</f>
        <v>31.143899999999991</v>
      </c>
      <c r="I19" s="55"/>
      <c r="J19" s="56">
        <f>SUM(J9:J18)</f>
        <v>59.72</v>
      </c>
    </row>
    <row r="20" spans="1:11" x14ac:dyDescent="0.2">
      <c r="B20" s="53" t="s">
        <v>131</v>
      </c>
      <c r="D20" s="57">
        <f>+D19/D9</f>
        <v>0.17822403200457199</v>
      </c>
      <c r="E20" s="58"/>
      <c r="F20" s="57">
        <f>+F19/F9</f>
        <v>0.24548652782680305</v>
      </c>
      <c r="G20" s="58"/>
      <c r="H20" s="57">
        <f>+H19/H9</f>
        <v>0.29663682255452894</v>
      </c>
      <c r="I20" s="58"/>
      <c r="J20" s="59">
        <f>+J19/J9</f>
        <v>0.4391176470588235</v>
      </c>
    </row>
    <row r="21" spans="1:11" ht="16" thickBot="1" x14ac:dyDescent="0.25">
      <c r="B21" s="60"/>
      <c r="C21" s="61"/>
      <c r="D21" s="91" t="s">
        <v>132</v>
      </c>
      <c r="E21" s="91"/>
      <c r="F21" s="91"/>
      <c r="G21" s="91"/>
      <c r="H21" s="91"/>
      <c r="I21" s="91"/>
      <c r="J21" s="92"/>
    </row>
    <row r="23" spans="1:11" x14ac:dyDescent="0.2">
      <c r="A23" s="22" t="s">
        <v>133</v>
      </c>
      <c r="B23" s="22" t="s">
        <v>134</v>
      </c>
      <c r="C23" s="22" t="s">
        <v>135</v>
      </c>
      <c r="E23" s="22" t="s">
        <v>135</v>
      </c>
      <c r="G23" s="22" t="s">
        <v>135</v>
      </c>
      <c r="I23" s="22" t="s">
        <v>135</v>
      </c>
    </row>
    <row r="24" spans="1:11" x14ac:dyDescent="0.2">
      <c r="A24" s="69" t="s">
        <v>32</v>
      </c>
      <c r="B24" s="70" t="s">
        <v>29</v>
      </c>
      <c r="C24" s="71">
        <v>0</v>
      </c>
      <c r="D24" s="62">
        <f>IFERROR(VLOOKUP($B24,'Floral Costs'!$B:$C,2,FALSE)*C24,0)</f>
        <v>0</v>
      </c>
      <c r="E24" s="71">
        <v>3</v>
      </c>
      <c r="F24" s="62">
        <f>IFERROR(VLOOKUP($B24,'Floral Costs'!$B:$C,2,FALSE)*E24,0)</f>
        <v>2.88</v>
      </c>
      <c r="G24" s="71">
        <v>5</v>
      </c>
      <c r="H24" s="62">
        <f>IFERROR(VLOOKUP($B24,'Floral Costs'!$B:$C,2,FALSE)*G24,0)</f>
        <v>4.8</v>
      </c>
      <c r="I24" s="63"/>
      <c r="J24" s="62">
        <f>IFERROR(VLOOKUP($B24,'Floral Costs'!$B:$C,2,FALSE)*I24,0)</f>
        <v>0</v>
      </c>
      <c r="K24" t="s">
        <v>112</v>
      </c>
    </row>
    <row r="25" spans="1:11" x14ac:dyDescent="0.2">
      <c r="A25" s="69" t="s">
        <v>32</v>
      </c>
      <c r="B25" s="67" t="s">
        <v>39</v>
      </c>
      <c r="C25" s="73">
        <v>7</v>
      </c>
      <c r="D25" s="62">
        <f>IFERROR(VLOOKUP($B25,'Floral Costs'!$B:$C,2,FALSE)*C25,0)</f>
        <v>3.71</v>
      </c>
      <c r="E25" s="73">
        <v>3</v>
      </c>
      <c r="F25" s="62">
        <f>IFERROR(VLOOKUP($B25,'Floral Costs'!$B:$C,2,FALSE)*E25,0)</f>
        <v>1.59</v>
      </c>
      <c r="G25" s="73">
        <v>3</v>
      </c>
      <c r="H25" s="62">
        <f>IFERROR(VLOOKUP($B25,'Floral Costs'!$B:$C,2,FALSE)*G25,0)</f>
        <v>1.59</v>
      </c>
      <c r="I25" s="64"/>
      <c r="J25" s="62">
        <f>IFERROR(VLOOKUP($B25,'Floral Costs'!$B:$C,2,FALSE)*I25,0)</f>
        <v>0</v>
      </c>
      <c r="K25" t="s">
        <v>112</v>
      </c>
    </row>
    <row r="26" spans="1:11" x14ac:dyDescent="0.2">
      <c r="A26" s="69" t="s">
        <v>16</v>
      </c>
      <c r="B26" s="68" t="s">
        <v>6</v>
      </c>
      <c r="C26" s="71">
        <v>3</v>
      </c>
      <c r="D26" s="62">
        <f>IFERROR(VLOOKUP($B26,'Floral Costs'!$B:$C,2,FALSE)*C26,0)</f>
        <v>1.8900000000000001</v>
      </c>
      <c r="E26" s="71">
        <v>3</v>
      </c>
      <c r="F26" s="62">
        <f>IFERROR(VLOOKUP($B26,'Floral Costs'!$B:$C,2,FALSE)*E26,0)</f>
        <v>1.8900000000000001</v>
      </c>
      <c r="G26" s="71">
        <v>3</v>
      </c>
      <c r="H26" s="62">
        <f>IFERROR(VLOOKUP($B26,'Floral Costs'!$B:$C,2,FALSE)*G26,0)</f>
        <v>1.8900000000000001</v>
      </c>
      <c r="I26" s="64"/>
      <c r="J26" s="62">
        <f>IFERROR(VLOOKUP($B26,'Floral Costs'!$B:$C,2,FALSE)*I26,0)</f>
        <v>0</v>
      </c>
      <c r="K26" t="s">
        <v>112</v>
      </c>
    </row>
    <row r="27" spans="1:11" x14ac:dyDescent="0.2">
      <c r="A27" s="69"/>
      <c r="B27" s="67" t="s">
        <v>57</v>
      </c>
      <c r="C27" s="72">
        <v>2</v>
      </c>
      <c r="D27" s="62">
        <f>IFERROR(VLOOKUP($B27,'Floral Costs'!$B:$C,2,FALSE)*C27,0)</f>
        <v>1.38</v>
      </c>
      <c r="E27" s="71">
        <v>2</v>
      </c>
      <c r="F27" s="62">
        <f>IFERROR(VLOOKUP($B27,'Floral Costs'!$B:$C,2,FALSE)*E27,0)</f>
        <v>1.38</v>
      </c>
      <c r="G27" s="71">
        <v>2</v>
      </c>
      <c r="H27" s="62">
        <f>IFERROR(VLOOKUP($B27,'Floral Costs'!$B:$C,2,FALSE)*G27,0)</f>
        <v>1.38</v>
      </c>
      <c r="I27" s="64"/>
      <c r="J27" s="62">
        <f>IFERROR(VLOOKUP($B27,'Floral Costs'!$B:$C,2,FALSE)*I27,0)</f>
        <v>0</v>
      </c>
      <c r="K27" t="s">
        <v>112</v>
      </c>
    </row>
    <row r="28" spans="1:11" x14ac:dyDescent="0.2">
      <c r="A28" s="74"/>
      <c r="B28" s="68"/>
      <c r="C28" s="72"/>
      <c r="D28" s="62">
        <f>IFERROR(VLOOKUP($B28,'Floral Costs'!$B:$C,2,FALSE)*C28,0)</f>
        <v>0</v>
      </c>
      <c r="E28" s="72"/>
      <c r="F28" s="62">
        <f>IFERROR(VLOOKUP($B28,'Floral Costs'!$B:$C,2,FALSE)*E28,0)</f>
        <v>0</v>
      </c>
      <c r="G28" s="72"/>
      <c r="H28" s="62">
        <f>IFERROR(VLOOKUP($B28,'Floral Costs'!$B:$C,2,FALSE)*G28,0)</f>
        <v>0</v>
      </c>
      <c r="I28" s="64"/>
      <c r="J28" s="62">
        <f>IFERROR(VLOOKUP($B28,'Floral Costs'!$B:$C,2,FALSE)*I28,0)</f>
        <v>0</v>
      </c>
      <c r="K28" t="s">
        <v>112</v>
      </c>
    </row>
    <row r="29" spans="1:11" x14ac:dyDescent="0.2">
      <c r="A29" s="75"/>
      <c r="B29" s="68"/>
      <c r="C29" s="73"/>
      <c r="D29" s="62">
        <f>IFERROR(VLOOKUP($B29,'Floral Costs'!$B:$C,2,FALSE)*C29,0)</f>
        <v>0</v>
      </c>
      <c r="E29" s="73"/>
      <c r="F29" s="62">
        <f>IFERROR(VLOOKUP($B29,'Floral Costs'!$B:$C,2,FALSE)*E29,0)</f>
        <v>0</v>
      </c>
      <c r="G29" s="71"/>
      <c r="H29" s="62">
        <f>IFERROR(VLOOKUP($B29,'Floral Costs'!$B:$C,2,FALSE)*G29,0)</f>
        <v>0</v>
      </c>
      <c r="I29" s="63"/>
      <c r="J29" s="62">
        <f>IFERROR(VLOOKUP($B29,'Floral Costs'!$B:$C,2,FALSE)*I29,0)</f>
        <v>0</v>
      </c>
      <c r="K29" t="s">
        <v>112</v>
      </c>
    </row>
    <row r="30" spans="1:11" x14ac:dyDescent="0.2">
      <c r="A30" s="34"/>
      <c r="B30" s="34"/>
      <c r="C30" s="63"/>
      <c r="D30" s="62">
        <f>IFERROR(VLOOKUP($B30,'Floral Costs'!$B:$C,2,FALSE)*C30,0)</f>
        <v>0</v>
      </c>
      <c r="E30" s="63"/>
      <c r="F30" s="62">
        <f>IFERROR(VLOOKUP($B30,'Floral Costs'!$B:$C,2,FALSE)*E30,0)</f>
        <v>0</v>
      </c>
      <c r="G30" s="63"/>
      <c r="H30" s="62">
        <f>IFERROR(VLOOKUP($B30,'Floral Costs'!$B:$C,2,FALSE)*G30,0)</f>
        <v>0</v>
      </c>
      <c r="I30" s="63"/>
      <c r="J30" s="62">
        <f>IFERROR(VLOOKUP($B30,'Floral Costs'!$B:$C,2,FALSE)*I30,0)</f>
        <v>0</v>
      </c>
      <c r="K30" t="s">
        <v>112</v>
      </c>
    </row>
    <row r="31" spans="1:11" x14ac:dyDescent="0.2">
      <c r="A31" s="34"/>
      <c r="B31" s="34"/>
      <c r="C31" s="63"/>
      <c r="D31" s="62">
        <f>IFERROR(VLOOKUP($B31,'Floral Costs'!$B:$C,2,FALSE)*C31,0)</f>
        <v>0</v>
      </c>
      <c r="E31" s="63"/>
      <c r="F31" s="62">
        <f>IFERROR(VLOOKUP($B31,'Floral Costs'!$B:$C,2,FALSE)*E31,0)</f>
        <v>0</v>
      </c>
      <c r="G31" s="63"/>
      <c r="H31" s="62">
        <f>IFERROR(VLOOKUP($B31,'Floral Costs'!$B:$C,2,FALSE)*G31,0)</f>
        <v>0</v>
      </c>
      <c r="I31" s="63"/>
      <c r="J31" s="62">
        <f>IFERROR(VLOOKUP($B31,'Floral Costs'!$B:$C,2,FALSE)*I31,0)</f>
        <v>0</v>
      </c>
      <c r="K31" t="s">
        <v>112</v>
      </c>
    </row>
    <row r="32" spans="1:11" x14ac:dyDescent="0.2">
      <c r="A32" s="34"/>
      <c r="B32" s="34"/>
      <c r="C32" s="63"/>
      <c r="D32" s="62">
        <f>IFERROR(VLOOKUP($B32,'Floral Costs'!$B:$C,2,FALSE)*C32,0)</f>
        <v>0</v>
      </c>
      <c r="E32" s="63"/>
      <c r="F32" s="62">
        <f>IFERROR(VLOOKUP($B32,'Floral Costs'!$B:$C,2,FALSE)*E32,0)</f>
        <v>0</v>
      </c>
      <c r="G32" s="63"/>
      <c r="H32" s="62">
        <f>IFERROR(VLOOKUP($B32,'Floral Costs'!$B:$C,2,FALSE)*G32,0)</f>
        <v>0</v>
      </c>
      <c r="I32" s="63"/>
      <c r="J32" s="62">
        <f>IFERROR(VLOOKUP($B32,'Floral Costs'!$B:$C,2,FALSE)*I32,0)</f>
        <v>0</v>
      </c>
      <c r="K32" t="s">
        <v>112</v>
      </c>
    </row>
    <row r="33" spans="1:11" x14ac:dyDescent="0.2">
      <c r="A33" s="34"/>
      <c r="B33" s="34"/>
      <c r="C33" s="63"/>
      <c r="D33" s="62">
        <f>IFERROR(VLOOKUP($B33,'Floral Costs'!$B:$C,2,FALSE)*C33,0)</f>
        <v>0</v>
      </c>
      <c r="E33" s="63"/>
      <c r="F33" s="62">
        <f>IFERROR(VLOOKUP($B33,'Floral Costs'!$B:$C,2,FALSE)*E33,0)</f>
        <v>0</v>
      </c>
      <c r="G33" s="63"/>
      <c r="H33" s="62">
        <f>IFERROR(VLOOKUP($B33,'Floral Costs'!$B:$C,2,FALSE)*G33,0)</f>
        <v>0</v>
      </c>
      <c r="I33" s="63"/>
      <c r="J33" s="62">
        <f>IFERROR(VLOOKUP($B33,'Floral Costs'!$B:$C,2,FALSE)*I33,0)</f>
        <v>0</v>
      </c>
      <c r="K33" t="s">
        <v>112</v>
      </c>
    </row>
    <row r="34" spans="1:11" x14ac:dyDescent="0.2">
      <c r="A34" s="34"/>
      <c r="B34" s="34"/>
      <c r="C34" s="63"/>
      <c r="D34" s="62">
        <f>IFERROR(VLOOKUP($B34,'Floral Costs'!$B:$C,2,FALSE)*C34,0)</f>
        <v>0</v>
      </c>
      <c r="E34" s="63"/>
      <c r="F34" s="62">
        <f>IFERROR(VLOOKUP($B34,'Floral Costs'!$B:$C,2,FALSE)*E34,0)</f>
        <v>0</v>
      </c>
      <c r="G34" s="63"/>
      <c r="H34" s="62">
        <f>IFERROR(VLOOKUP($B34,'Floral Costs'!$B:$C,2,FALSE)*G34,0)</f>
        <v>0</v>
      </c>
      <c r="I34" s="63"/>
      <c r="J34" s="62">
        <f>IFERROR(VLOOKUP($B34,'Floral Costs'!$B:$C,2,FALSE)*I34,0)</f>
        <v>0</v>
      </c>
      <c r="K34" t="s">
        <v>112</v>
      </c>
    </row>
    <row r="35" spans="1:11" x14ac:dyDescent="0.2">
      <c r="A35" s="34"/>
      <c r="B35" s="34"/>
      <c r="C35" s="63"/>
      <c r="D35" s="62">
        <f>IFERROR(VLOOKUP($B35,'Floral Costs'!$B:$C,2,FALSE)*C35,0)</f>
        <v>0</v>
      </c>
      <c r="E35" s="63"/>
      <c r="F35" s="62">
        <f>IFERROR(VLOOKUP($B35,'Floral Costs'!$B:$C,2,FALSE)*E35,0)</f>
        <v>0</v>
      </c>
      <c r="G35" s="63"/>
      <c r="H35" s="62">
        <f>IFERROR(VLOOKUP($B35,'Floral Costs'!$B:$C,2,FALSE)*G35,0)</f>
        <v>0</v>
      </c>
      <c r="I35" s="63"/>
      <c r="J35" s="62">
        <f>IFERROR(VLOOKUP($B35,'Floral Costs'!$B:$C,2,FALSE)*I35,0)</f>
        <v>0</v>
      </c>
      <c r="K35" t="s">
        <v>112</v>
      </c>
    </row>
    <row r="36" spans="1:11" x14ac:dyDescent="0.2">
      <c r="C36" s="65"/>
      <c r="D36" s="55">
        <f>SUM(D24:D35)</f>
        <v>6.9799999999999995</v>
      </c>
      <c r="E36" s="55"/>
      <c r="F36" s="55">
        <f>SUM(F24:F35)</f>
        <v>7.7399999999999993</v>
      </c>
      <c r="G36" s="55"/>
      <c r="H36" s="55">
        <f>SUM(H24:H35)</f>
        <v>9.66</v>
      </c>
      <c r="I36" s="65"/>
      <c r="J36" s="55">
        <f>SUM(J24:J35)</f>
        <v>0</v>
      </c>
    </row>
    <row r="37" spans="1:11" x14ac:dyDescent="0.2">
      <c r="C37" s="65"/>
    </row>
    <row r="38" spans="1:11" x14ac:dyDescent="0.2">
      <c r="B38" s="22" t="s">
        <v>137</v>
      </c>
      <c r="C38" s="22" t="s">
        <v>135</v>
      </c>
      <c r="E38" s="22" t="s">
        <v>135</v>
      </c>
      <c r="G38" s="22" t="s">
        <v>135</v>
      </c>
      <c r="I38" s="22" t="s">
        <v>135</v>
      </c>
    </row>
    <row r="39" spans="1:11" x14ac:dyDescent="0.2">
      <c r="B39" s="34" t="s">
        <v>103</v>
      </c>
      <c r="C39" s="63">
        <v>1</v>
      </c>
      <c r="D39" s="26">
        <f>IFERROR(VLOOKUP($B39,'Hardgood Costs'!$A:$N,14,FALSE)*C39,0)</f>
        <v>2.5</v>
      </c>
      <c r="E39" s="63">
        <v>1</v>
      </c>
      <c r="F39" s="26">
        <f>IFERROR(VLOOKUP($B39,'Hardgood Costs'!$A:$N,14,FALSE)*E39,0)</f>
        <v>2.5</v>
      </c>
      <c r="G39" s="63">
        <v>1</v>
      </c>
      <c r="H39" s="26">
        <f>IFERROR(VLOOKUP($B39,'Hardgood Costs'!$A:$N,14,FALSE)*G39,0)</f>
        <v>2.5</v>
      </c>
      <c r="I39" s="63">
        <v>1</v>
      </c>
      <c r="J39" s="26">
        <f>IFERROR(VLOOKUP($B39,'Hardgood Costs'!$A:$N,14,FALSE)*I39,0)</f>
        <v>2.5</v>
      </c>
      <c r="K39" t="s">
        <v>112</v>
      </c>
    </row>
    <row r="40" spans="1:11" x14ac:dyDescent="0.2">
      <c r="B40" s="34"/>
      <c r="C40" s="63"/>
      <c r="D40" s="26">
        <f>IFERROR(VLOOKUP($B40,'Hardgood Costs'!$A:$N,14,FALSE)*C40,0)</f>
        <v>0</v>
      </c>
      <c r="E40" s="63"/>
      <c r="F40" s="26">
        <f>IFERROR(VLOOKUP($B40,'Hardgood Costs'!$A:$N,14,FALSE)*E40,0)</f>
        <v>0</v>
      </c>
      <c r="G40" s="63"/>
      <c r="H40" s="26">
        <f>IFERROR(VLOOKUP($B40,'Hardgood Costs'!$A:$N,14,FALSE)*G40,0)</f>
        <v>0</v>
      </c>
      <c r="I40" s="63"/>
      <c r="J40" s="26">
        <f>IFERROR(VLOOKUP($B40,'Hardgood Costs'!$A:$N,14,FALSE)*I40,0)</f>
        <v>0</v>
      </c>
      <c r="K40" t="s">
        <v>112</v>
      </c>
    </row>
    <row r="41" spans="1:11" x14ac:dyDescent="0.2">
      <c r="B41" s="34"/>
      <c r="C41" s="66"/>
      <c r="D41" s="26">
        <f>IFERROR(VLOOKUP($B41,'Hardgood Costs'!$A:$N,14,FALSE)*C41,0)</f>
        <v>0</v>
      </c>
      <c r="E41" s="66"/>
      <c r="F41" s="26">
        <f>IFERROR(VLOOKUP($B41,'Hardgood Costs'!$A:$N,14,FALSE)*E41,0)</f>
        <v>0</v>
      </c>
      <c r="G41" s="66"/>
      <c r="H41" s="26">
        <f>IFERROR(VLOOKUP($B41,'Hardgood Costs'!$A:$N,14,FALSE)*G41,0)</f>
        <v>0</v>
      </c>
      <c r="I41" s="66"/>
      <c r="J41" s="26">
        <f>IFERROR(VLOOKUP($B41,'Hardgood Costs'!$A:$N,14,FALSE)*I41,0)</f>
        <v>0</v>
      </c>
      <c r="K41" t="s">
        <v>112</v>
      </c>
    </row>
    <row r="42" spans="1:11" x14ac:dyDescent="0.2">
      <c r="B42" s="34"/>
      <c r="C42" s="63"/>
      <c r="D42" s="26">
        <f>IFERROR(VLOOKUP($B42,'Hardgood Costs'!$A:$N,14,FALSE)*C42,0)</f>
        <v>0</v>
      </c>
      <c r="E42" s="34"/>
      <c r="F42" s="26">
        <f>IFERROR(VLOOKUP($B42,'Hardgood Costs'!$A:$N,14,FALSE)*E42,0)</f>
        <v>0</v>
      </c>
      <c r="G42" s="34"/>
      <c r="H42" s="26">
        <f>IFERROR(VLOOKUP($B42,'Hardgood Costs'!$A:$N,14,FALSE)*G42,0)</f>
        <v>0</v>
      </c>
      <c r="I42" s="34"/>
      <c r="J42" s="26">
        <f>IFERROR(VLOOKUP($B42,'Hardgood Costs'!$A:$N,14,FALSE)*I42,0)</f>
        <v>0</v>
      </c>
      <c r="K42" t="s">
        <v>112</v>
      </c>
    </row>
    <row r="43" spans="1:11" x14ac:dyDescent="0.2">
      <c r="B43" s="34"/>
      <c r="C43" s="63"/>
      <c r="D43" s="26">
        <f>IFERROR(VLOOKUP($B43,'Hardgood Costs'!$A:$N,14,FALSE)*C43,0)</f>
        <v>0</v>
      </c>
      <c r="E43" s="34"/>
      <c r="F43" s="26">
        <f>IFERROR(VLOOKUP($B43,'Hardgood Costs'!$A:$N,14,FALSE)*E43,0)</f>
        <v>0</v>
      </c>
      <c r="G43" s="34"/>
      <c r="H43" s="26">
        <f>IFERROR(VLOOKUP($B43,'Hardgood Costs'!$A:$N,14,FALSE)*G43,0)</f>
        <v>0</v>
      </c>
      <c r="I43" s="34"/>
      <c r="J43" s="26">
        <f>IFERROR(VLOOKUP($B43,'Hardgood Costs'!$A:$N,14,FALSE)*I43,0)</f>
        <v>0</v>
      </c>
      <c r="K43" t="s">
        <v>112</v>
      </c>
    </row>
    <row r="44" spans="1:11" x14ac:dyDescent="0.2">
      <c r="B44" s="34"/>
      <c r="C44" s="63"/>
      <c r="D44" s="26">
        <f>IFERROR(VLOOKUP($B44,'Hardgood Costs'!$A:$N,14,FALSE)*C44,0)</f>
        <v>0</v>
      </c>
      <c r="E44" s="34"/>
      <c r="F44" s="26">
        <f>IFERROR(VLOOKUP($B44,'Hardgood Costs'!$A:$N,14,FALSE)*E44,0)</f>
        <v>0</v>
      </c>
      <c r="G44" s="34"/>
      <c r="H44" s="26">
        <f>IFERROR(VLOOKUP($B44,'Hardgood Costs'!$A:$N,14,FALSE)*G44,0)</f>
        <v>0</v>
      </c>
      <c r="I44" s="34"/>
      <c r="J44" s="26">
        <f>IFERROR(VLOOKUP($B44,'Hardgood Costs'!$A:$N,14,FALSE)*I44,0)</f>
        <v>0</v>
      </c>
      <c r="K44" t="s">
        <v>112</v>
      </c>
    </row>
    <row r="45" spans="1:11" x14ac:dyDescent="0.2">
      <c r="C45" s="65"/>
      <c r="D45" s="55">
        <f>SUM(D39:D44)</f>
        <v>2.5</v>
      </c>
      <c r="E45" s="55"/>
      <c r="F45" s="55">
        <f>SUM(F39:F44)</f>
        <v>2.5</v>
      </c>
      <c r="G45" s="55"/>
      <c r="H45" s="55">
        <f>SUM(H39:H44)</f>
        <v>2.5</v>
      </c>
      <c r="I45" s="65"/>
      <c r="J45" s="55">
        <f>SUM(J39:J44)</f>
        <v>2.5</v>
      </c>
    </row>
    <row r="46" spans="1:11" x14ac:dyDescent="0.2">
      <c r="C46" s="65"/>
    </row>
    <row r="47" spans="1:11" x14ac:dyDescent="0.2">
      <c r="C47" s="65"/>
    </row>
  </sheetData>
  <mergeCells count="1">
    <mergeCell ref="D21:J21"/>
  </mergeCells>
  <conditionalFormatting sqref="F20">
    <cfRule type="cellIs" dxfId="27" priority="3" operator="lessThan">
      <formula>0.2</formula>
    </cfRule>
  </conditionalFormatting>
  <conditionalFormatting sqref="D20">
    <cfRule type="cellIs" dxfId="26" priority="4" operator="lessThan">
      <formula>0.2</formula>
    </cfRule>
  </conditionalFormatting>
  <conditionalFormatting sqref="J20">
    <cfRule type="cellIs" dxfId="25" priority="2" operator="lessThan">
      <formula>0.2</formula>
    </cfRule>
  </conditionalFormatting>
  <conditionalFormatting sqref="H20">
    <cfRule type="cellIs" dxfId="24" priority="1" operator="lessThan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Floral Costs</vt:lpstr>
      <vt:lpstr>Hardgood Costs</vt:lpstr>
      <vt:lpstr>TBC03-1-2</vt:lpstr>
      <vt:lpstr>FTD-14-M6</vt:lpstr>
      <vt:lpstr>BF224-11K</vt:lpstr>
      <vt:lpstr>BF82-11K</vt:lpstr>
      <vt:lpstr>T21S100</vt:lpstr>
      <vt:lpstr>TEV12-4</vt:lpstr>
      <vt:lpstr>BF377-11K</vt:lpstr>
      <vt:lpstr>T17M200-2</vt:lpstr>
      <vt:lpstr>FYF-893</vt:lpstr>
      <vt:lpstr>BF167-11KM</vt:lpstr>
      <vt:lpstr>BF52-11KM</vt:lpstr>
      <vt:lpstr>T18M100</vt:lpstr>
      <vt:lpstr>BN29-31J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Ancel</dc:creator>
  <cp:lastModifiedBy>Charles Ancel</cp:lastModifiedBy>
  <dcterms:created xsi:type="dcterms:W3CDTF">2023-06-08T19:55:29Z</dcterms:created>
  <dcterms:modified xsi:type="dcterms:W3CDTF">2023-06-13T15:00:18Z</dcterms:modified>
</cp:coreProperties>
</file>