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G185" i="2" l="1"/>
  <c r="F185" i="2"/>
  <c r="H2" i="12"/>
  <c r="K182" i="2"/>
  <c r="J182" i="2"/>
  <c r="H182" i="2"/>
  <c r="G118" i="7" l="1"/>
  <c r="F118" i="7"/>
  <c r="G184" i="2"/>
  <c r="F184" i="2"/>
  <c r="G183" i="2" l="1"/>
  <c r="F183" i="2"/>
  <c r="G117" i="7" l="1"/>
  <c r="F117" i="7"/>
  <c r="I5" i="13" l="1"/>
  <c r="F7" i="12"/>
  <c r="D7" i="12"/>
  <c r="J7" i="12"/>
  <c r="H7" i="12"/>
  <c r="B7" i="12"/>
  <c r="D3" i="13"/>
  <c r="D2" i="13"/>
  <c r="B4" i="13"/>
  <c r="B2" i="13"/>
  <c r="B8" i="12" l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<sst xmlns="http://schemas.openxmlformats.org/spreadsheetml/2006/main" count="663" uniqueCount="150">
  <si>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</si>
  <si>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</si>
  <si>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</si>
  <si>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</si>
  <si>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</si>
  <si>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</si>
  <si>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</si>
  <si>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</si>
  <si>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</si>
  <si>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</si>
  <si>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</si>
  <si>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</si>
  <si>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</si>
  <si>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</si>
  <si>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</si>
  <si>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</si>
  <si>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</si>
  <si>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</si>
  <si>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</si>
  <si>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</si>
  <si>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</si>
  <si>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</si>
  <si>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</si>
  <si>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</si>
  <si>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</si>
  <si>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</si>
  <si>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</si>
  <si>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</si>
  <si>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</si>
  <si>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</si>
  <si>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</si>
  <si>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</si>
  <si>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</si>
  <si>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</si>
  <si>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</si>
  <si>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</si>
  <si>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</si>
  <si>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</si>
  <si>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</si>
  <si>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</si>
  <si>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</si>
  <si>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</si>
  <si>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</si>
  <si>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</si>
  <si>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</si>
  <si>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</si>
  <si>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</si>
  <si>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</si>
  <si>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</si>
  <si>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</si>
  <si>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</si>
  <si>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</si>
  <si>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</si>
  <si>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</si>
  <si>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</si>
  <si>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</si>
  <si>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</si>
  <si>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</si>
  <si>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</si>
  <si>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</si>
  <si>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</si>
  <si>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</si>
  <si>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</si>
  <si>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</si>
  <si>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</si>
  <si>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</si>
  <si>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</si>
  <si>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</si>
  <si>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</si>
  <si>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</si>
  <si>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</si>
  <si>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</si>
  <si>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</si>
  <si>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</si>
  <si>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</si>
  <si>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</si>
  <si>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</si>
  <si>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</si>
  <si>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</si>
  <si>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</si>
  <si>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</si>
  <si>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</si>
  <si>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</si>
  <si>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</si>
  <si>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</si>
  <si>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</si>
  <si>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</si>
  <si>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</si>
  <si>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</si>
  <si>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</si>
  <si>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</si>
  <si>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</si>
  <si>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</si>
  <si>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</si>
  <si>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</si>
  <si>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</si>
  <si>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</si>
  <si>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</si>
  <si>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</si>
  <si>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</si>
  <si>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</si>
  <si>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</si>
  <si>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</si>
  <si>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</si>
  <si>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</si>
  <si>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</si>
  <si>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</si>
  <si>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</si>
  <si>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</si>
  <si>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</si>
  <si>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</si>
  <si>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</si>
  <si>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</si>
  <si>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</si>
  <si>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</si>
  <si>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</si>
  <si>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</si>
  <si>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</si>
  <si>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</si>
  <si>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</si>
  <si>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</si>
  <si>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</si>
  <si>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</si>
  <si>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</si>
  <si>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余额宝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</si>
  <si>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</si>
  <si>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</si>
  <si>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</si>
  <si>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</si>
  <si>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</si>
  <si>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</si>
  <si>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</si>
  <si>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</si>
  <si>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</si>
  <si>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</si>
  <si>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</si>
  <si>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</si>
  <si>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保险</t>
    <phoneticPr fontId="1" type="noConversion"/>
  </si>
  <si>
    <t>招财宝</t>
    <phoneticPr fontId="1" type="noConversion"/>
  </si>
  <si>
    <t>陆金所-&gt;P2P/变现通</t>
  </si>
  <si>
    <t>陆金所-&gt;P2P/变现通</t>
    <phoneticPr fontId="1" type="noConversion"/>
  </si>
  <si>
    <t>陆金所-&gt;余额/零活宝</t>
    <phoneticPr fontId="1" type="noConversion"/>
  </si>
  <si>
    <t>招财宝</t>
    <phoneticPr fontId="1" type="noConversion"/>
  </si>
  <si>
    <t>余额宝</t>
    <phoneticPr fontId="1" type="noConversion"/>
  </si>
  <si>
    <t>活期</t>
    <phoneticPr fontId="1" type="noConversion"/>
  </si>
  <si>
    <t>合计</t>
    <phoneticPr fontId="1" type="noConversion"/>
  </si>
  <si>
    <t>中新大东方恒大稳盈2号</t>
    <phoneticPr fontId="1" type="noConversion"/>
  </si>
  <si>
    <t>小计</t>
    <phoneticPr fontId="1" type="noConversion"/>
  </si>
  <si>
    <t>陆金所-保险/票据/基金</t>
  </si>
  <si>
    <t>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</si>
</sst>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5"/>
  <sheetViews>
    <sheetView tabSelected="1"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G185" sqref="G185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126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127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128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129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135</v>
      </c>
      <c r="B182">
        <v>366</v>
      </c>
      <c r="C182">
        <v>6.5</v>
      </c>
      <c r="D182">
        <v>47000</v>
      </c>
      <c r="E182" s="1">
        <v>42337</v>
      </c>
      <c r="F182" s="1">
        <f>E182+1</f>
        <v>42338</v>
      </c>
      <c r="G182" s="5">
        <f>E182+11</f>
        <v>42348</v>
      </c>
      <c r="H182">
        <f>47410.01-47.39*2</f>
        <v>47315.23</v>
      </c>
      <c r="J182">
        <f t="shared" ref="J182" si="267">ROUND((H182-D182)/D182*365/(G182-E182)*100,2)</f>
        <v>22.26</v>
      </c>
      <c r="K182">
        <f t="shared" ref="K182" si="268">H182+I182-D182</f>
        <v>315.2300000000032</v>
      </c>
    </row>
    <row r="183" spans="1:11" x14ac:dyDescent="0.15">
      <c r="A183" s="2" t="s">
        <v>135</v>
      </c>
      <c r="B183">
        <v>366</v>
      </c>
      <c r="C183">
        <v>6.5</v>
      </c>
      <c r="D183">
        <v>47000</v>
      </c>
      <c r="E183" s="1">
        <v>42344</v>
      </c>
      <c r="F183" s="1">
        <f>E183+1</f>
        <v>42345</v>
      </c>
      <c r="G183" s="4">
        <f>E183+11</f>
        <v>42355</v>
      </c>
    </row>
    <row r="184" spans="1:11" x14ac:dyDescent="0.15">
      <c r="A184" s="2" t="s">
        <v>135</v>
      </c>
      <c r="B184">
        <v>366</v>
      </c>
      <c r="C184">
        <v>7</v>
      </c>
      <c r="D184">
        <v>19000</v>
      </c>
      <c r="E184" s="1">
        <v>42347</v>
      </c>
      <c r="F184" s="1">
        <f>E184+1</f>
        <v>42348</v>
      </c>
      <c r="G184" s="4">
        <f>E184+11</f>
        <v>42358</v>
      </c>
    </row>
    <row r="185" spans="1:11" x14ac:dyDescent="0.15">
      <c r="A185" s="2" t="s">
        <v>135</v>
      </c>
      <c r="B185">
        <v>366</v>
      </c>
      <c r="C185">
        <v>7</v>
      </c>
      <c r="D185">
        <v>19000</v>
      </c>
      <c r="E185" s="1">
        <v>42348</v>
      </c>
      <c r="F185" s="1">
        <f>E185+1</f>
        <v>42349</v>
      </c>
      <c r="G185" s="4">
        <f>E185+11</f>
        <v>42359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G116" sqref="G11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>E114+1</f>
        <v>42254</v>
      </c>
      <c r="G114" s="5">
        <v>42267</v>
      </c>
      <c r="H114">
        <f>373.13-0.37*2</f>
        <v>372.39</v>
      </c>
      <c r="J114">
        <f t="shared" ref="J114" si="214">ROUND((H114-D114)/D114*365/(G114-E114)*100,2)</f>
        <v>16.84</v>
      </c>
      <c r="K114">
        <f t="shared" ref="K114" si="215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>E115+1</f>
        <v>42254</v>
      </c>
      <c r="G115" s="5">
        <v>42287</v>
      </c>
      <c r="H115">
        <f>4114.31-4.1*2</f>
        <v>4106.1100000000006</v>
      </c>
      <c r="J115">
        <f t="shared" ref="J115" si="216">ROUND((H115-D115)/D115*365/(G115-E115)*100,2)</f>
        <v>28.48</v>
      </c>
      <c r="K115">
        <f t="shared" ref="K115" si="217">H115-D115+I115</f>
        <v>106.11000000000058</v>
      </c>
    </row>
    <row r="116" spans="1:11" x14ac:dyDescent="0.15">
      <c r="A116" s="2" t="s">
        <v>135</v>
      </c>
      <c r="B116">
        <v>366</v>
      </c>
      <c r="C116">
        <v>6.5</v>
      </c>
      <c r="D116">
        <v>20000</v>
      </c>
      <c r="E116" s="1">
        <v>42338</v>
      </c>
      <c r="F116" s="1">
        <f>E116+1</f>
        <v>42339</v>
      </c>
      <c r="G116" s="4">
        <f>E116+11</f>
        <v>42349</v>
      </c>
    </row>
    <row r="117" spans="1:11" x14ac:dyDescent="0.15">
      <c r="A117" s="2" t="s">
        <v>135</v>
      </c>
      <c r="B117">
        <v>366</v>
      </c>
      <c r="C117">
        <v>6.5</v>
      </c>
      <c r="D117">
        <v>13000</v>
      </c>
      <c r="E117" s="1">
        <v>42343</v>
      </c>
      <c r="F117" s="1">
        <f>E117+1</f>
        <v>42344</v>
      </c>
      <c r="G117" s="4">
        <f>E117+11</f>
        <v>42354</v>
      </c>
    </row>
    <row r="118" spans="1:11" x14ac:dyDescent="0.15">
      <c r="A118" s="2" t="s">
        <v>135</v>
      </c>
      <c r="B118">
        <v>366</v>
      </c>
      <c r="C118">
        <v>7</v>
      </c>
      <c r="D118">
        <v>5000</v>
      </c>
      <c r="E118" s="1">
        <v>42347</v>
      </c>
      <c r="F118" s="1">
        <f>E118+1</f>
        <v>42348</v>
      </c>
      <c r="G118" s="4">
        <f>E118+11</f>
        <v>42358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6" sqref="A6"/>
    </sheetView>
  </sheetViews>
  <sheetFormatPr defaultRowHeight="13.5" x14ac:dyDescent="0.15"/>
  <cols>
    <col min="1" max="1" width="22.5" bestFit="1" customWidth="1"/>
    <col min="2" max="2" width="10.25" customWidth="1"/>
    <col min="3" max="3" width="13" customWidth="1"/>
    <col min="4" max="6" width="12.625" customWidth="1"/>
    <col min="7" max="7" width="7.125" bestFit="1" customWidth="1"/>
    <col min="8" max="8" width="11.5" customWidth="1"/>
    <col min="9" max="9" width="7.25" customWidth="1"/>
    <col min="10" max="10" width="11.625" customWidth="1"/>
  </cols>
  <sheetData>
    <row r="1" spans="1:10" x14ac:dyDescent="0.15">
      <c r="A1" s="7" t="s">
        <v>142</v>
      </c>
      <c r="B1" s="7"/>
      <c r="C1" s="7" t="s">
        <v>148</v>
      </c>
      <c r="D1" s="7"/>
      <c r="E1" s="7" t="s">
        <v>139</v>
      </c>
      <c r="F1" s="7"/>
      <c r="G1" s="7" t="s">
        <v>143</v>
      </c>
      <c r="H1" s="7"/>
      <c r="I1" s="7" t="s">
        <v>144</v>
      </c>
      <c r="J1" s="7"/>
    </row>
    <row r="2" spans="1:10" ht="14.25" x14ac:dyDescent="0.15">
      <c r="A2" t="s">
        <v>135</v>
      </c>
      <c r="B2">
        <v>5000</v>
      </c>
      <c r="C2" t="s">
        <v>137</v>
      </c>
      <c r="D2">
        <v>10000</v>
      </c>
      <c r="G2" t="s">
        <v>124</v>
      </c>
      <c r="H2">
        <f>261.77</f>
        <v>261.77</v>
      </c>
      <c r="I2" t="s">
        <v>134</v>
      </c>
      <c r="J2" s="6">
        <v>0</v>
      </c>
    </row>
    <row r="3" spans="1:10" x14ac:dyDescent="0.15">
      <c r="A3" t="s">
        <v>146</v>
      </c>
      <c r="B3">
        <v>20000</v>
      </c>
      <c r="C3" t="s">
        <v>149</v>
      </c>
      <c r="D3">
        <v>10000</v>
      </c>
    </row>
    <row r="4" spans="1:10" x14ac:dyDescent="0.15">
      <c r="A4" t="s">
        <v>146</v>
      </c>
      <c r="B4">
        <v>13000</v>
      </c>
    </row>
    <row r="5" spans="1:10" x14ac:dyDescent="0.15">
      <c r="C5" s="2"/>
    </row>
    <row r="6" spans="1:10" x14ac:dyDescent="0.15">
      <c r="C6" s="2"/>
    </row>
    <row r="7" spans="1:10" x14ac:dyDescent="0.15">
      <c r="A7" t="s">
        <v>147</v>
      </c>
      <c r="B7">
        <f>SUM(B2:B4)</f>
        <v>38000</v>
      </c>
      <c r="C7" t="s">
        <v>147</v>
      </c>
      <c r="D7">
        <f>SUM(D2:D4)</f>
        <v>20000</v>
      </c>
      <c r="E7" t="s">
        <v>147</v>
      </c>
      <c r="F7">
        <f>SUM(F2:F4)</f>
        <v>0</v>
      </c>
      <c r="G7" t="s">
        <v>147</v>
      </c>
      <c r="H7">
        <f>SUM(H2:H4)</f>
        <v>261.77</v>
      </c>
      <c r="I7" t="s">
        <v>147</v>
      </c>
      <c r="J7">
        <f>SUM(J2:J4)</f>
        <v>0</v>
      </c>
    </row>
    <row r="8" spans="1:10" x14ac:dyDescent="0.15">
      <c r="A8" t="s">
        <v>145</v>
      </c>
      <c r="B8">
        <f>B7+D7+F7+H7+J7</f>
        <v>58261.77</v>
      </c>
    </row>
  </sheetData>
  <mergeCells count="5">
    <mergeCell ref="A1:B1"/>
    <mergeCell ref="C1:D1"/>
    <mergeCell ref="G1:H1"/>
    <mergeCell ref="I1:J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I5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130</v>
      </c>
      <c r="B1" t="s">
        <v>138</v>
      </c>
      <c r="C1" t="s">
        <v>136</v>
      </c>
      <c r="D1" t="s">
        <v>140</v>
      </c>
      <c r="E1" t="s">
        <v>141</v>
      </c>
      <c r="F1" t="s">
        <v>131</v>
      </c>
      <c r="G1" t="s">
        <v>132</v>
      </c>
      <c r="H1" t="s">
        <v>133</v>
      </c>
      <c r="I1" t="s">
        <v>125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2015-12-10T00:42:39Z</dcterms:modified>
</cp:coreProperties>
</file>