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国华理财宝" sheetId="1" r:id="rId1"/>
    <sheet name="国华1号" sheetId="2" r:id="rId2"/>
    <sheet name="国华1号增强版" sheetId="6" r:id="rId3"/>
    <sheet name="聚富1号" sheetId="3" r:id="rId4"/>
    <sheet name="东吴如宁心e" sheetId="5" r:id="rId5"/>
    <sheet name="阳光人寿理财一号" sheetId="7" r:id="rId6"/>
    <sheet name="Sheet4" sheetId="4" r:id="rId7"/>
  </sheets>
  <calcPr calcId="145621"/>
</workbook>
</file>

<file path=xl/calcChain.xml><?xml version="1.0" encoding="utf-8"?>
<calcChain xmlns="http://schemas.openxmlformats.org/spreadsheetml/2006/main">
  <c r="G11" i="4" l="1"/>
  <c r="G12" i="4"/>
  <c r="I12" i="4" s="1"/>
  <c r="J12" i="4" s="1"/>
  <c r="F12" i="4"/>
  <c r="C12" i="4"/>
  <c r="H11" i="4"/>
  <c r="I11" i="4"/>
  <c r="J11" i="4" s="1"/>
  <c r="F11" i="4"/>
  <c r="A6" i="7" l="1"/>
  <c r="D3" i="7"/>
  <c r="D4" i="7" s="1"/>
  <c r="D5" i="7" s="1"/>
  <c r="D6" i="7" s="1"/>
  <c r="E6" i="7" s="1"/>
  <c r="F6" i="7" s="1"/>
  <c r="A3" i="7"/>
  <c r="E3" i="7" s="1"/>
  <c r="F3" i="7" s="1"/>
  <c r="E2" i="7"/>
  <c r="F2" i="7" s="1"/>
  <c r="A4" i="7" l="1"/>
  <c r="D3" i="6"/>
  <c r="D4" i="6" s="1"/>
  <c r="D5" i="6" s="1"/>
  <c r="E4" i="7" l="1"/>
  <c r="F4" i="7" s="1"/>
  <c r="A5" i="7"/>
  <c r="E5" i="7" s="1"/>
  <c r="F5" i="7" s="1"/>
  <c r="E2" i="6"/>
  <c r="F2" i="6" s="1"/>
  <c r="A3" i="6"/>
  <c r="A5" i="5"/>
  <c r="A4" i="5"/>
  <c r="D4" i="5"/>
  <c r="D5" i="5" s="1"/>
  <c r="D3" i="5"/>
  <c r="A3" i="5"/>
  <c r="E2" i="5"/>
  <c r="F2" i="5" s="1"/>
  <c r="E3" i="6" l="1"/>
  <c r="F3" i="6" s="1"/>
  <c r="A4" i="6"/>
  <c r="E4" i="5"/>
  <c r="E3" i="5"/>
  <c r="F3" i="5" s="1"/>
  <c r="E18" i="3"/>
  <c r="E26" i="3"/>
  <c r="C26" i="3"/>
  <c r="E4" i="6" l="1"/>
  <c r="F4" i="6" s="1"/>
  <c r="A5" i="6"/>
  <c r="E5" i="6" s="1"/>
  <c r="F5" i="6" s="1"/>
  <c r="F4" i="5"/>
  <c r="C18" i="3"/>
  <c r="F17" i="3"/>
  <c r="E16" i="3"/>
  <c r="F16" i="3" s="1"/>
  <c r="E15" i="3"/>
  <c r="F15" i="3" s="1"/>
  <c r="E14" i="3"/>
  <c r="F14" i="3" s="1"/>
  <c r="E13" i="3"/>
  <c r="F25" i="3"/>
  <c r="E24" i="3"/>
  <c r="F24" i="3" s="1"/>
  <c r="E23" i="3"/>
  <c r="F23" i="3" s="1"/>
  <c r="E22" i="3"/>
  <c r="F22" i="3" s="1"/>
  <c r="E21" i="3"/>
  <c r="E5" i="5" l="1"/>
  <c r="F5" i="5" s="1"/>
  <c r="F13" i="3"/>
  <c r="F18" i="3" s="1"/>
  <c r="F19" i="3" s="1"/>
  <c r="F21" i="3"/>
  <c r="F26" i="3" s="1"/>
  <c r="F27" i="3" l="1"/>
  <c r="E11" i="3"/>
  <c r="F11" i="3" s="1"/>
  <c r="C11" i="3"/>
  <c r="C10" i="3"/>
  <c r="E10" i="3" s="1"/>
  <c r="F10" i="3" s="1"/>
  <c r="C9" i="3"/>
  <c r="E9" i="3" s="1"/>
  <c r="F9" i="3" s="1"/>
  <c r="G9" i="4" l="1"/>
  <c r="F9" i="4"/>
  <c r="D9" i="4"/>
  <c r="G8" i="4"/>
  <c r="F8" i="4"/>
  <c r="G6" i="4"/>
  <c r="F6" i="4"/>
  <c r="D6" i="4"/>
  <c r="C6" i="4"/>
  <c r="B6" i="4"/>
  <c r="G5" i="4"/>
  <c r="F5" i="4"/>
  <c r="F3" i="4"/>
  <c r="F2" i="4"/>
  <c r="G3" i="4"/>
  <c r="G2" i="4"/>
  <c r="D3" i="4"/>
  <c r="D3" i="3"/>
  <c r="D4" i="3" s="1"/>
  <c r="A3" i="3"/>
  <c r="A4" i="3" s="1"/>
  <c r="E2" i="3"/>
  <c r="F2" i="3" s="1"/>
  <c r="D3" i="2"/>
  <c r="E3" i="2" s="1"/>
  <c r="F3" i="2" s="1"/>
  <c r="A3" i="2"/>
  <c r="A4" i="2" s="1"/>
  <c r="E2" i="2"/>
  <c r="F2" i="2" s="1"/>
  <c r="E2" i="1"/>
  <c r="F2" i="1" s="1"/>
  <c r="D3" i="1"/>
  <c r="E3" i="1" s="1"/>
  <c r="F3" i="1" s="1"/>
  <c r="A6" i="1"/>
  <c r="A5" i="1"/>
  <c r="A4" i="1"/>
  <c r="A3" i="1"/>
  <c r="D4" i="1" l="1"/>
  <c r="E3" i="3"/>
  <c r="F3" i="3" s="1"/>
  <c r="A5" i="3"/>
  <c r="D5" i="3"/>
  <c r="D6" i="3" s="1"/>
  <c r="A5" i="2"/>
  <c r="D4" i="2"/>
  <c r="D5" i="2" s="1"/>
  <c r="D6" i="2" s="1"/>
  <c r="E4" i="1" l="1"/>
  <c r="F4" i="1" s="1"/>
  <c r="D5" i="1"/>
  <c r="E4" i="3"/>
  <c r="F4" i="3" s="1"/>
  <c r="A6" i="3"/>
  <c r="E6" i="3" s="1"/>
  <c r="F6" i="3" s="1"/>
  <c r="E5" i="3"/>
  <c r="F5" i="3" s="1"/>
  <c r="E4" i="2"/>
  <c r="F4" i="2" s="1"/>
  <c r="A6" i="2"/>
  <c r="E6" i="2" s="1"/>
  <c r="F6" i="2" s="1"/>
  <c r="E5" i="2"/>
  <c r="F5" i="2" s="1"/>
  <c r="E5" i="1" l="1"/>
  <c r="F5" i="1" s="1"/>
  <c r="D6" i="1"/>
  <c r="E6" i="1" s="1"/>
  <c r="F6" i="1" s="1"/>
</calcChain>
</file>

<file path=xl/sharedStrings.xml><?xml version="1.0" encoding="utf-8"?>
<sst xmlns="http://schemas.openxmlformats.org/spreadsheetml/2006/main" count="68" uniqueCount="33">
  <si>
    <t>购买金额</t>
    <phoneticPr fontId="1" type="noConversion"/>
  </si>
  <si>
    <t>持有天数</t>
    <phoneticPr fontId="1" type="noConversion"/>
  </si>
  <si>
    <t>收益</t>
    <phoneticPr fontId="1" type="noConversion"/>
  </si>
  <si>
    <t>每1000赠送</t>
    <phoneticPr fontId="1" type="noConversion"/>
  </si>
  <si>
    <t>总收益</t>
    <phoneticPr fontId="1" type="noConversion"/>
  </si>
  <si>
    <t>年化利率</t>
    <phoneticPr fontId="1" type="noConversion"/>
  </si>
  <si>
    <t>购买金额</t>
    <phoneticPr fontId="1" type="noConversion"/>
  </si>
  <si>
    <t>利率</t>
    <phoneticPr fontId="1" type="noConversion"/>
  </si>
  <si>
    <t>生效日期</t>
    <phoneticPr fontId="1" type="noConversion"/>
  </si>
  <si>
    <t>结算日期</t>
    <phoneticPr fontId="1" type="noConversion"/>
  </si>
  <si>
    <t>天数</t>
    <phoneticPr fontId="1" type="noConversion"/>
  </si>
  <si>
    <t>收益</t>
    <phoneticPr fontId="1" type="noConversion"/>
  </si>
  <si>
    <t>国华理财宝</t>
    <phoneticPr fontId="1" type="noConversion"/>
  </si>
  <si>
    <t>国华理财宝</t>
    <phoneticPr fontId="1" type="noConversion"/>
  </si>
  <si>
    <t>宝盈一号</t>
    <phoneticPr fontId="1" type="noConversion"/>
  </si>
  <si>
    <t>国华1号</t>
    <phoneticPr fontId="1" type="noConversion"/>
  </si>
  <si>
    <t>计算利率</t>
    <phoneticPr fontId="1" type="noConversion"/>
  </si>
  <si>
    <t>7月利息</t>
    <phoneticPr fontId="1" type="noConversion"/>
  </si>
  <si>
    <t>8月利息</t>
    <phoneticPr fontId="1" type="noConversion"/>
  </si>
  <si>
    <t>9月利息</t>
    <phoneticPr fontId="1" type="noConversion"/>
  </si>
  <si>
    <t>10月利息</t>
    <phoneticPr fontId="1" type="noConversion"/>
  </si>
  <si>
    <t>赠送金额</t>
    <phoneticPr fontId="1" type="noConversion"/>
  </si>
  <si>
    <t>合计</t>
    <phoneticPr fontId="1" type="noConversion"/>
  </si>
  <si>
    <t>折合收益</t>
    <phoneticPr fontId="1" type="noConversion"/>
  </si>
  <si>
    <t>11月利息</t>
    <phoneticPr fontId="1" type="noConversion"/>
  </si>
  <si>
    <t>8月利息</t>
    <phoneticPr fontId="1" type="noConversion"/>
  </si>
  <si>
    <t>9月利息</t>
    <phoneticPr fontId="1" type="noConversion"/>
  </si>
  <si>
    <t>10月利息</t>
    <phoneticPr fontId="1" type="noConversion"/>
  </si>
  <si>
    <t>阳光人寿</t>
    <phoneticPr fontId="1" type="noConversion"/>
  </si>
  <si>
    <t>赠送</t>
    <phoneticPr fontId="1" type="noConversion"/>
  </si>
  <si>
    <t>实际收益率</t>
    <phoneticPr fontId="1" type="noConversion"/>
  </si>
  <si>
    <t>贷款</t>
    <phoneticPr fontId="1" type="noConversion"/>
  </si>
  <si>
    <t>合计收益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</si>
</sst>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3.5" x14ac:dyDescent="0.15"/>
  <cols>
    <col min="4" max="4" width="10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100000</v>
      </c>
      <c r="B2">
        <v>31</v>
      </c>
      <c r="C2">
        <v>319</v>
      </c>
      <c r="D2">
        <v>600</v>
      </c>
      <c r="E2">
        <f>C2+A2/1000*D2/100</f>
        <v>919</v>
      </c>
      <c r="F2">
        <f>ROUND(E2*365/A2/B2*100,2)</f>
        <v>10.82</v>
      </c>
    </row>
    <row r="3" spans="1:6" x14ac:dyDescent="0.15">
      <c r="A3">
        <f>A2</f>
        <v>100000</v>
      </c>
      <c r="B3">
        <v>91</v>
      </c>
      <c r="C3">
        <v>1159</v>
      </c>
      <c r="D3">
        <f>D2</f>
        <v>600</v>
      </c>
      <c r="E3">
        <f>C3+A3/1000*D3/100</f>
        <v>1759</v>
      </c>
      <c r="F3">
        <f>ROUND(E3*365/A3/B3*100,2)</f>
        <v>7.06</v>
      </c>
    </row>
    <row r="4" spans="1:6" x14ac:dyDescent="0.15">
      <c r="A4">
        <f>A3</f>
        <v>100000</v>
      </c>
      <c r="B4">
        <v>181</v>
      </c>
      <c r="C4">
        <v>2431</v>
      </c>
      <c r="D4">
        <f>D3</f>
        <v>600</v>
      </c>
      <c r="E4">
        <f>C4+A4/1000*D4/100</f>
        <v>3031</v>
      </c>
      <c r="F4">
        <f>ROUND(E4*365/A4/B4*100,2)</f>
        <v>6.11</v>
      </c>
    </row>
    <row r="5" spans="1:6" x14ac:dyDescent="0.15">
      <c r="A5">
        <f>A4</f>
        <v>100000</v>
      </c>
      <c r="B5">
        <v>271</v>
      </c>
      <c r="C5">
        <v>3719</v>
      </c>
      <c r="D5">
        <f>D4</f>
        <v>600</v>
      </c>
      <c r="E5">
        <f>C5+A5/1000*D5/100</f>
        <v>4319</v>
      </c>
      <c r="F5">
        <f>ROUND(E5*365/A5/B5*100,2)</f>
        <v>5.82</v>
      </c>
    </row>
    <row r="6" spans="1:6" x14ac:dyDescent="0.15">
      <c r="A6">
        <f>A5</f>
        <v>100000</v>
      </c>
      <c r="B6">
        <v>366</v>
      </c>
      <c r="C6">
        <v>5200</v>
      </c>
      <c r="D6">
        <f>D5</f>
        <v>600</v>
      </c>
      <c r="E6">
        <f>C6+A6/1000*D6/100</f>
        <v>5800</v>
      </c>
      <c r="F6">
        <f>ROUND(E6*365/A6/B6*100,2)</f>
        <v>5.78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100000</v>
      </c>
      <c r="B2">
        <v>90</v>
      </c>
      <c r="C2">
        <v>119</v>
      </c>
      <c r="D2">
        <v>400</v>
      </c>
      <c r="E2">
        <f>C2+A2/1000*D2/100</f>
        <v>519</v>
      </c>
      <c r="F2">
        <f>ROUND(E2*365/A2/B2*100,2)</f>
        <v>2.1</v>
      </c>
    </row>
    <row r="3" spans="1:6" x14ac:dyDescent="0.15">
      <c r="A3">
        <f>A2</f>
        <v>100000</v>
      </c>
      <c r="B3">
        <v>91</v>
      </c>
      <c r="C3">
        <v>1131</v>
      </c>
      <c r="D3">
        <f>D2</f>
        <v>400</v>
      </c>
      <c r="E3">
        <f>C3+A3/1000*D3/100</f>
        <v>1531</v>
      </c>
      <c r="F3">
        <f>ROUND(E3*365/A3/B3*100,2)</f>
        <v>6.14</v>
      </c>
    </row>
    <row r="4" spans="1:6" x14ac:dyDescent="0.15">
      <c r="A4">
        <f>A3</f>
        <v>100000</v>
      </c>
      <c r="B4">
        <v>181</v>
      </c>
      <c r="C4">
        <v>2274</v>
      </c>
      <c r="D4">
        <f>D3</f>
        <v>400</v>
      </c>
      <c r="E4">
        <f>C4+A4/1000*D4/100</f>
        <v>2674</v>
      </c>
      <c r="F4">
        <f>ROUND(E4*365/A4/B4*100,2)</f>
        <v>5.39</v>
      </c>
    </row>
    <row r="5" spans="1:6" x14ac:dyDescent="0.15">
      <c r="A5">
        <f>A4</f>
        <v>100000</v>
      </c>
      <c r="B5">
        <v>271</v>
      </c>
      <c r="C5">
        <v>3431</v>
      </c>
      <c r="D5">
        <f>D4</f>
        <v>400</v>
      </c>
      <c r="E5">
        <f>C5+A5/1000*D5/100</f>
        <v>3831</v>
      </c>
      <c r="F5">
        <f>ROUND(E5*365/A5/B5*100,2)</f>
        <v>5.16</v>
      </c>
    </row>
    <row r="6" spans="1:6" x14ac:dyDescent="0.15">
      <c r="A6">
        <f>A5</f>
        <v>100000</v>
      </c>
      <c r="B6">
        <v>366</v>
      </c>
      <c r="C6">
        <v>4600</v>
      </c>
      <c r="D6">
        <f>D5</f>
        <v>400</v>
      </c>
      <c r="E6">
        <f>C6+A6/1000*D6/100</f>
        <v>5000</v>
      </c>
      <c r="F6">
        <f>ROUND(E6*365/A6/B6*100,2)</f>
        <v>4.99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100000</v>
      </c>
      <c r="B2">
        <v>91</v>
      </c>
      <c r="C2">
        <v>1179</v>
      </c>
      <c r="D2">
        <v>200</v>
      </c>
      <c r="E2">
        <f>C2+A2/1000*D2/100</f>
        <v>1379</v>
      </c>
      <c r="F2">
        <f>ROUND(E2*365/A2/B2*100,2)</f>
        <v>5.53</v>
      </c>
    </row>
    <row r="3" spans="1:6" x14ac:dyDescent="0.15">
      <c r="A3">
        <f>A2</f>
        <v>100000</v>
      </c>
      <c r="B3">
        <v>181</v>
      </c>
      <c r="C3">
        <v>2372</v>
      </c>
      <c r="D3">
        <f>D2</f>
        <v>200</v>
      </c>
      <c r="E3">
        <f>C3+A3/1000*D3/100</f>
        <v>2572</v>
      </c>
      <c r="F3">
        <f>ROUND(E3*365/A3/B3*100,2)</f>
        <v>5.19</v>
      </c>
    </row>
    <row r="4" spans="1:6" x14ac:dyDescent="0.15">
      <c r="A4">
        <f>A3</f>
        <v>100000</v>
      </c>
      <c r="B4">
        <v>271</v>
      </c>
      <c r="C4">
        <v>3579</v>
      </c>
      <c r="D4">
        <f>D3</f>
        <v>200</v>
      </c>
      <c r="E4">
        <f>C4+A4/1000*D4/100</f>
        <v>3779</v>
      </c>
      <c r="F4">
        <f>ROUND(E4*365/A4/B4*100,2)</f>
        <v>5.09</v>
      </c>
    </row>
    <row r="5" spans="1:6" x14ac:dyDescent="0.15">
      <c r="A5">
        <f>A4</f>
        <v>100000</v>
      </c>
      <c r="B5">
        <v>366</v>
      </c>
      <c r="C5">
        <v>4800</v>
      </c>
      <c r="D5">
        <f>D4</f>
        <v>200</v>
      </c>
      <c r="E5">
        <f>C5+A5/1000*D5/100</f>
        <v>5000</v>
      </c>
      <c r="F5">
        <f>ROUND(E5*365/A5/B5*100,2)</f>
        <v>4.99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" sqref="D2"/>
    </sheetView>
  </sheetViews>
  <sheetFormatPr defaultRowHeight="13.5" x14ac:dyDescent="0.15"/>
  <cols>
    <col min="2" max="3" width="11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</row>
    <row r="2" spans="1:8" x14ac:dyDescent="0.15">
      <c r="A2">
        <v>10000</v>
      </c>
      <c r="B2">
        <v>90</v>
      </c>
      <c r="C2">
        <v>10</v>
      </c>
      <c r="D2">
        <v>600</v>
      </c>
      <c r="E2">
        <f>C2+A2/1000*D2/100</f>
        <v>70</v>
      </c>
      <c r="F2">
        <f>ROUND(E2*365/A2/B2*100,2)</f>
        <v>2.84</v>
      </c>
      <c r="H2">
        <v>4.5</v>
      </c>
    </row>
    <row r="3" spans="1:8" x14ac:dyDescent="0.15">
      <c r="A3">
        <f>A2</f>
        <v>10000</v>
      </c>
      <c r="B3">
        <v>91</v>
      </c>
      <c r="C3">
        <v>111</v>
      </c>
      <c r="D3">
        <f>D2</f>
        <v>600</v>
      </c>
      <c r="E3">
        <f>C3+A3/1000*D3/100</f>
        <v>171</v>
      </c>
      <c r="F3">
        <f>ROUND(E3*365/A3/B3*100,2)</f>
        <v>6.86</v>
      </c>
      <c r="H3">
        <v>4.5</v>
      </c>
    </row>
    <row r="4" spans="1:8" x14ac:dyDescent="0.15">
      <c r="A4">
        <f>A3</f>
        <v>10000</v>
      </c>
      <c r="B4">
        <v>181</v>
      </c>
      <c r="C4">
        <v>223</v>
      </c>
      <c r="D4">
        <f>D3</f>
        <v>600</v>
      </c>
      <c r="E4">
        <f>C4+A4/1000*D4/100</f>
        <v>283</v>
      </c>
      <c r="F4">
        <f>ROUND(E4*365/A4/B4*100,2)</f>
        <v>5.71</v>
      </c>
      <c r="H4">
        <v>4.5</v>
      </c>
    </row>
    <row r="5" spans="1:8" x14ac:dyDescent="0.15">
      <c r="A5">
        <f>A4</f>
        <v>10000</v>
      </c>
      <c r="B5">
        <v>271</v>
      </c>
      <c r="C5">
        <v>336</v>
      </c>
      <c r="D5">
        <f>D4</f>
        <v>600</v>
      </c>
      <c r="E5">
        <f>C5+A5/1000*D5/100</f>
        <v>396</v>
      </c>
      <c r="F5">
        <f>ROUND(E5*365/A5/B5*100,2)</f>
        <v>5.33</v>
      </c>
      <c r="H5">
        <v>4.5</v>
      </c>
    </row>
    <row r="6" spans="1:8" x14ac:dyDescent="0.15">
      <c r="A6">
        <f>A5</f>
        <v>10000</v>
      </c>
      <c r="B6">
        <v>366</v>
      </c>
      <c r="C6">
        <v>450</v>
      </c>
      <c r="D6">
        <f>D5</f>
        <v>600</v>
      </c>
      <c r="E6">
        <f>C6+A6/1000*D6/100</f>
        <v>510</v>
      </c>
      <c r="F6">
        <f>ROUND(E6*365/A6/B6*100,2)</f>
        <v>5.09</v>
      </c>
      <c r="H6">
        <v>4.5</v>
      </c>
    </row>
    <row r="9" spans="1:8" x14ac:dyDescent="0.15">
      <c r="A9">
        <v>10000</v>
      </c>
      <c r="B9">
        <v>91</v>
      </c>
      <c r="C9">
        <f>ROUND(A9*4.5/100/365*(B9-1),2)</f>
        <v>110.96</v>
      </c>
      <c r="D9">
        <v>660</v>
      </c>
      <c r="E9">
        <f>C9+A9/1000*D9/100</f>
        <v>176.95999999999998</v>
      </c>
      <c r="F9">
        <f>ROUND(E9*365/A9/B9*100,2)</f>
        <v>7.1</v>
      </c>
      <c r="H9">
        <v>4.5</v>
      </c>
    </row>
    <row r="10" spans="1:8" x14ac:dyDescent="0.15">
      <c r="A10">
        <v>13000</v>
      </c>
      <c r="B10">
        <v>91</v>
      </c>
      <c r="C10">
        <f>ROUND(A10*4.5/100/365*(B10-1),2)</f>
        <v>144.25</v>
      </c>
      <c r="D10">
        <v>660</v>
      </c>
      <c r="E10">
        <f>C10+A10/1000*D10/100</f>
        <v>230.05</v>
      </c>
      <c r="F10">
        <f>ROUND(E10*365/A10/B10*100,2)</f>
        <v>7.1</v>
      </c>
      <c r="H10">
        <v>4.5</v>
      </c>
    </row>
    <row r="11" spans="1:8" x14ac:dyDescent="0.15">
      <c r="A11">
        <v>13000</v>
      </c>
      <c r="B11">
        <v>91</v>
      </c>
      <c r="C11">
        <f>ROUND(A11*2.5/100/365*(B11-1),2)</f>
        <v>80.14</v>
      </c>
      <c r="D11">
        <v>660</v>
      </c>
      <c r="E11">
        <f>C11+A11/1000*D11/100</f>
        <v>165.94</v>
      </c>
      <c r="F11">
        <f>ROUND(E11*365/A11/B11*100,2)</f>
        <v>5.12</v>
      </c>
      <c r="H11">
        <v>2.5</v>
      </c>
    </row>
    <row r="13" spans="1:8" x14ac:dyDescent="0.15">
      <c r="A13">
        <v>13000</v>
      </c>
      <c r="B13" s="1">
        <v>41465</v>
      </c>
      <c r="C13" s="1">
        <v>41486</v>
      </c>
      <c r="D13">
        <v>4.5</v>
      </c>
      <c r="E13">
        <f>C13-B13</f>
        <v>21</v>
      </c>
      <c r="F13">
        <f>ROUND(A13/365*D13*E13/100,2)</f>
        <v>33.659999999999997</v>
      </c>
      <c r="G13" t="s">
        <v>17</v>
      </c>
    </row>
    <row r="14" spans="1:8" x14ac:dyDescent="0.15">
      <c r="A14">
        <v>13000</v>
      </c>
      <c r="B14" s="1">
        <v>41486</v>
      </c>
      <c r="C14" s="1">
        <v>41517</v>
      </c>
      <c r="D14">
        <v>4.5</v>
      </c>
      <c r="E14">
        <f>C14-B14</f>
        <v>31</v>
      </c>
      <c r="F14">
        <f>ROUND(A14/365*D14*E14/100,2)</f>
        <v>49.68</v>
      </c>
      <c r="G14" t="s">
        <v>18</v>
      </c>
    </row>
    <row r="15" spans="1:8" x14ac:dyDescent="0.15">
      <c r="A15">
        <v>13000</v>
      </c>
      <c r="B15" s="1">
        <v>41517</v>
      </c>
      <c r="C15" s="1">
        <v>41547</v>
      </c>
      <c r="D15">
        <v>4.5</v>
      </c>
      <c r="E15">
        <f>C15-B15</f>
        <v>30</v>
      </c>
      <c r="F15">
        <f>ROUND(A15/365*D15*E15/100,2)</f>
        <v>48.08</v>
      </c>
      <c r="G15" t="s">
        <v>19</v>
      </c>
    </row>
    <row r="16" spans="1:8" x14ac:dyDescent="0.15">
      <c r="A16">
        <v>13000</v>
      </c>
      <c r="B16" s="1">
        <v>41547</v>
      </c>
      <c r="C16" s="1">
        <v>41557</v>
      </c>
      <c r="D16">
        <v>2.5</v>
      </c>
      <c r="E16">
        <f>C16-B16</f>
        <v>10</v>
      </c>
      <c r="F16">
        <f>ROUND(A16/365*D16*E16/100,2)</f>
        <v>8.9</v>
      </c>
      <c r="G16" t="s">
        <v>20</v>
      </c>
    </row>
    <row r="17" spans="1:7" x14ac:dyDescent="0.15">
      <c r="A17">
        <v>13000</v>
      </c>
      <c r="D17">
        <v>660</v>
      </c>
      <c r="F17">
        <f>A17/1000*D17/100</f>
        <v>85.8</v>
      </c>
      <c r="G17" t="s">
        <v>21</v>
      </c>
    </row>
    <row r="18" spans="1:7" x14ac:dyDescent="0.15">
      <c r="A18">
        <v>13000</v>
      </c>
      <c r="C18">
        <f>C16-B13</f>
        <v>92</v>
      </c>
      <c r="E18">
        <f>SUM(E13:E16)+5</f>
        <v>97</v>
      </c>
      <c r="F18">
        <f>SUM(F13:F17)</f>
        <v>226.12</v>
      </c>
      <c r="G18" t="s">
        <v>22</v>
      </c>
    </row>
    <row r="19" spans="1:7" x14ac:dyDescent="0.15">
      <c r="F19">
        <f>ROUND(F18*365/E18/A18*100,2)</f>
        <v>6.55</v>
      </c>
      <c r="G19" t="s">
        <v>23</v>
      </c>
    </row>
    <row r="21" spans="1:7" x14ac:dyDescent="0.15">
      <c r="A21">
        <v>5000</v>
      </c>
      <c r="B21" s="1">
        <v>41494</v>
      </c>
      <c r="C21" s="1">
        <v>41517</v>
      </c>
      <c r="D21">
        <v>4.5</v>
      </c>
      <c r="E21">
        <f>C21-B21</f>
        <v>23</v>
      </c>
      <c r="F21">
        <f>ROUND(A21/365*D21*E21/100,2)</f>
        <v>14.18</v>
      </c>
      <c r="G21" t="s">
        <v>25</v>
      </c>
    </row>
    <row r="22" spans="1:7" x14ac:dyDescent="0.15">
      <c r="A22">
        <v>5000</v>
      </c>
      <c r="B22" s="1">
        <v>41517</v>
      </c>
      <c r="C22" s="1">
        <v>41547</v>
      </c>
      <c r="D22">
        <v>4.5</v>
      </c>
      <c r="E22">
        <f>C22-B22</f>
        <v>30</v>
      </c>
      <c r="F22">
        <f>ROUND(A22/365*D22*E22/100,2)</f>
        <v>18.489999999999998</v>
      </c>
      <c r="G22" t="s">
        <v>26</v>
      </c>
    </row>
    <row r="23" spans="1:7" x14ac:dyDescent="0.15">
      <c r="A23">
        <v>5000</v>
      </c>
      <c r="B23" s="1">
        <v>41547</v>
      </c>
      <c r="C23" s="1">
        <v>41578</v>
      </c>
      <c r="D23">
        <v>4.5</v>
      </c>
      <c r="E23">
        <f>C23-B23</f>
        <v>31</v>
      </c>
      <c r="F23">
        <f>ROUND(A23/365*D23*E23/100,2)</f>
        <v>19.11</v>
      </c>
      <c r="G23" t="s">
        <v>27</v>
      </c>
    </row>
    <row r="24" spans="1:7" x14ac:dyDescent="0.15">
      <c r="A24">
        <v>5000</v>
      </c>
      <c r="B24" s="1">
        <v>41578</v>
      </c>
      <c r="C24" s="1">
        <v>41586</v>
      </c>
      <c r="D24">
        <v>2.5</v>
      </c>
      <c r="E24">
        <f>C24-B24</f>
        <v>8</v>
      </c>
      <c r="F24">
        <f>ROUND(A24/365*D24*E24/100,2)</f>
        <v>2.74</v>
      </c>
      <c r="G24" t="s">
        <v>24</v>
      </c>
    </row>
    <row r="25" spans="1:7" x14ac:dyDescent="0.15">
      <c r="A25">
        <v>5000</v>
      </c>
      <c r="D25">
        <v>600</v>
      </c>
      <c r="F25">
        <f>A25/1000*D25/100</f>
        <v>30</v>
      </c>
      <c r="G25" t="s">
        <v>21</v>
      </c>
    </row>
    <row r="26" spans="1:7" x14ac:dyDescent="0.15">
      <c r="A26">
        <v>5000</v>
      </c>
      <c r="C26">
        <f>C24-B21</f>
        <v>92</v>
      </c>
      <c r="E26">
        <f>SUM(E21:E24)+5</f>
        <v>97</v>
      </c>
      <c r="F26">
        <f>SUM(F21:F25)</f>
        <v>84.52000000000001</v>
      </c>
      <c r="G26" t="s">
        <v>22</v>
      </c>
    </row>
    <row r="27" spans="1:7" x14ac:dyDescent="0.15">
      <c r="F27">
        <f>ROUND(F26*365/E26/A26*100,2)</f>
        <v>6.36</v>
      </c>
      <c r="G27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100000</v>
      </c>
      <c r="B2">
        <v>90</v>
      </c>
      <c r="C2">
        <v>104</v>
      </c>
      <c r="D2">
        <v>200</v>
      </c>
      <c r="E2">
        <f>C2+A2/1000*D2/100</f>
        <v>304</v>
      </c>
      <c r="F2">
        <f>ROUND(E2*365/A2/B2*100,2)</f>
        <v>1.23</v>
      </c>
    </row>
    <row r="3" spans="1:6" x14ac:dyDescent="0.15">
      <c r="A3">
        <f>A2</f>
        <v>100000</v>
      </c>
      <c r="B3">
        <v>91</v>
      </c>
      <c r="C3">
        <v>1128</v>
      </c>
      <c r="D3">
        <f>D2</f>
        <v>200</v>
      </c>
      <c r="E3">
        <f>C3+A3/1000*D3/100</f>
        <v>1328</v>
      </c>
      <c r="F3">
        <f>ROUND(E3*365/A3/B3*100,2)</f>
        <v>5.33</v>
      </c>
    </row>
    <row r="4" spans="1:6" x14ac:dyDescent="0.15">
      <c r="A4">
        <f>A3</f>
        <v>100000</v>
      </c>
      <c r="B4">
        <v>271</v>
      </c>
      <c r="C4">
        <v>3431</v>
      </c>
      <c r="D4">
        <f>D3</f>
        <v>200</v>
      </c>
      <c r="E4">
        <f>C4+A4/1000*D4/100</f>
        <v>3631</v>
      </c>
      <c r="F4">
        <f>ROUND(E4*365/A4/B4*100,2)</f>
        <v>4.8899999999999997</v>
      </c>
    </row>
    <row r="5" spans="1:6" x14ac:dyDescent="0.15">
      <c r="A5">
        <f>A4</f>
        <v>100000</v>
      </c>
      <c r="B5">
        <v>366</v>
      </c>
      <c r="C5">
        <v>4600</v>
      </c>
      <c r="D5">
        <f>D4</f>
        <v>200</v>
      </c>
      <c r="E5">
        <f>C5+A5/1000*D5/100</f>
        <v>4800</v>
      </c>
      <c r="F5">
        <f>ROUND(E5*365/A5/B5*100,2)</f>
        <v>4.79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100000</v>
      </c>
      <c r="B2">
        <v>90</v>
      </c>
      <c r="C2">
        <v>119</v>
      </c>
      <c r="D2">
        <v>800</v>
      </c>
      <c r="E2">
        <f>C2+A2/1000*D2/100</f>
        <v>919</v>
      </c>
      <c r="F2">
        <f>ROUND(E2*365/A2/B2*100,2)</f>
        <v>3.73</v>
      </c>
    </row>
    <row r="3" spans="1:6" x14ac:dyDescent="0.15">
      <c r="A3">
        <f>A2</f>
        <v>100000</v>
      </c>
      <c r="B3">
        <v>91</v>
      </c>
      <c r="C3">
        <v>1131</v>
      </c>
      <c r="D3">
        <f>D2</f>
        <v>800</v>
      </c>
      <c r="E3">
        <f>C3+A3/1000*D3/100</f>
        <v>1931</v>
      </c>
      <c r="F3">
        <f>ROUND(E3*365/A3/B3*100,2)</f>
        <v>7.75</v>
      </c>
    </row>
    <row r="4" spans="1:6" x14ac:dyDescent="0.15">
      <c r="A4">
        <f>A3</f>
        <v>100000</v>
      </c>
      <c r="B4">
        <v>180</v>
      </c>
      <c r="C4">
        <v>2274</v>
      </c>
      <c r="D4">
        <f>D3</f>
        <v>800</v>
      </c>
      <c r="E4">
        <f>C4+A4/1000*D4/100</f>
        <v>3074</v>
      </c>
      <c r="F4">
        <f>ROUND(E4*365/A4/B4*100,2)</f>
        <v>6.23</v>
      </c>
    </row>
    <row r="5" spans="1:6" x14ac:dyDescent="0.15">
      <c r="A5">
        <f>A4</f>
        <v>100000</v>
      </c>
      <c r="B5">
        <v>270</v>
      </c>
      <c r="C5">
        <v>3431</v>
      </c>
      <c r="D5">
        <f>D4</f>
        <v>800</v>
      </c>
      <c r="E5">
        <f>C5+A5/1000*D5/100</f>
        <v>4231</v>
      </c>
      <c r="F5">
        <f>ROUND(E5*365/A5/B5*100,2)</f>
        <v>5.72</v>
      </c>
    </row>
    <row r="6" spans="1:6" x14ac:dyDescent="0.15">
      <c r="A6">
        <f>A5</f>
        <v>100000</v>
      </c>
      <c r="B6">
        <v>365</v>
      </c>
      <c r="C6">
        <v>4600</v>
      </c>
      <c r="D6">
        <f>D5</f>
        <v>800</v>
      </c>
      <c r="E6">
        <f>C6+A6/1000*D6/100</f>
        <v>5400</v>
      </c>
      <c r="F6">
        <f>ROUND(E6*365/A6/B6*100,2)</f>
        <v>5.4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4" sqref="A24"/>
    </sheetView>
  </sheetViews>
  <sheetFormatPr defaultRowHeight="13.5" x14ac:dyDescent="0.15"/>
  <cols>
    <col min="1" max="1" width="11" bestFit="1" customWidth="1"/>
    <col min="3" max="3" width="12.5" customWidth="1"/>
    <col min="4" max="4" width="11.625" bestFit="1" customWidth="1"/>
    <col min="5" max="5" width="10.5" bestFit="1" customWidth="1"/>
    <col min="6" max="6" width="9.5" style="2" customWidth="1"/>
  </cols>
  <sheetData>
    <row r="1" spans="1:10" x14ac:dyDescent="0.15">
      <c r="B1" t="s">
        <v>6</v>
      </c>
      <c r="C1" t="s">
        <v>7</v>
      </c>
      <c r="D1" t="s">
        <v>8</v>
      </c>
      <c r="E1" t="s">
        <v>9</v>
      </c>
      <c r="F1" s="2" t="s">
        <v>10</v>
      </c>
      <c r="G1" t="s">
        <v>11</v>
      </c>
      <c r="H1" t="s">
        <v>29</v>
      </c>
      <c r="I1" t="s">
        <v>32</v>
      </c>
      <c r="J1" t="s">
        <v>30</v>
      </c>
    </row>
    <row r="2" spans="1:10" x14ac:dyDescent="0.15">
      <c r="A2" t="s">
        <v>12</v>
      </c>
      <c r="B2">
        <v>1000</v>
      </c>
      <c r="C2">
        <v>5.2</v>
      </c>
      <c r="D2" s="1">
        <v>41434</v>
      </c>
      <c r="E2" s="1">
        <v>41462</v>
      </c>
      <c r="F2" s="2">
        <f>E2-D2</f>
        <v>28</v>
      </c>
      <c r="G2">
        <f>ROUND(B2*C2/100*(E2-D2)/365,2)</f>
        <v>3.99</v>
      </c>
    </row>
    <row r="3" spans="1:10" x14ac:dyDescent="0.15">
      <c r="A3" t="s">
        <v>13</v>
      </c>
      <c r="B3">
        <v>1000</v>
      </c>
      <c r="C3">
        <v>1.2888999999999999E-2</v>
      </c>
      <c r="D3" s="1">
        <f>D2</f>
        <v>41434</v>
      </c>
      <c r="E3" s="1">
        <v>41465</v>
      </c>
      <c r="F3" s="2">
        <f>E3-D3</f>
        <v>31</v>
      </c>
      <c r="G3">
        <f>ROUND(B3*C3/100*(E3-D3),2)</f>
        <v>4</v>
      </c>
    </row>
    <row r="5" spans="1:10" x14ac:dyDescent="0.15">
      <c r="A5" t="s">
        <v>14</v>
      </c>
      <c r="B5">
        <v>1000</v>
      </c>
      <c r="C5">
        <v>5.2</v>
      </c>
      <c r="D5" s="1">
        <v>41434</v>
      </c>
      <c r="E5" s="1">
        <v>41462</v>
      </c>
      <c r="F5" s="2">
        <f>E5-D5</f>
        <v>28</v>
      </c>
      <c r="G5">
        <f>ROUND(B5*C5/100*(E5-D5)/365,2)</f>
        <v>3.99</v>
      </c>
    </row>
    <row r="6" spans="1:10" x14ac:dyDescent="0.15">
      <c r="A6" t="s">
        <v>14</v>
      </c>
      <c r="B6">
        <f>B5</f>
        <v>1000</v>
      </c>
      <c r="C6">
        <f>0.013889</f>
        <v>1.3889E-2</v>
      </c>
      <c r="D6" s="1">
        <f>D5</f>
        <v>41434</v>
      </c>
      <c r="E6" s="1">
        <v>41525</v>
      </c>
      <c r="F6" s="2">
        <f>E6-D6</f>
        <v>91</v>
      </c>
      <c r="G6">
        <f>ROUND(B6*C6/100*(E6-D6),2)</f>
        <v>12.64</v>
      </c>
    </row>
    <row r="8" spans="1:10" x14ac:dyDescent="0.15">
      <c r="A8" t="s">
        <v>15</v>
      </c>
      <c r="B8">
        <v>1000</v>
      </c>
      <c r="C8">
        <v>4.5999999999999996</v>
      </c>
      <c r="D8" s="1">
        <v>41402</v>
      </c>
      <c r="E8" s="1">
        <v>41462</v>
      </c>
      <c r="F8" s="2">
        <f>E8-D8</f>
        <v>60</v>
      </c>
      <c r="G8">
        <f>ROUND(B8*C8/100*(E8-D8)/365,2)</f>
        <v>7.56</v>
      </c>
    </row>
    <row r="9" spans="1:10" x14ac:dyDescent="0.15">
      <c r="A9" t="s">
        <v>15</v>
      </c>
      <c r="B9">
        <v>1000</v>
      </c>
      <c r="C9">
        <v>1.2322E-2</v>
      </c>
      <c r="D9" s="1">
        <f>D8</f>
        <v>41402</v>
      </c>
      <c r="E9" s="1">
        <v>41493</v>
      </c>
      <c r="F9" s="2">
        <f>E9-D9</f>
        <v>91</v>
      </c>
      <c r="G9">
        <f>ROUND(B9*C9/100*(E9-D9),2)</f>
        <v>11.21</v>
      </c>
    </row>
    <row r="11" spans="1:10" x14ac:dyDescent="0.15">
      <c r="A11" t="s">
        <v>28</v>
      </c>
      <c r="B11">
        <v>9000</v>
      </c>
      <c r="C11">
        <v>4.5999999999999996</v>
      </c>
      <c r="D11" s="1">
        <v>41604</v>
      </c>
      <c r="E11" s="1">
        <v>41704</v>
      </c>
      <c r="F11" s="2">
        <f>E11-D11</f>
        <v>100</v>
      </c>
      <c r="G11">
        <f>ROUND(B11*C11/100*(E11-D11-7)/365,2)</f>
        <v>105.48</v>
      </c>
      <c r="H11">
        <f>B11*800/1000/100</f>
        <v>72</v>
      </c>
      <c r="I11">
        <f>G11+H11</f>
        <v>177.48000000000002</v>
      </c>
      <c r="J11">
        <f>I11/F11*365/B11*100</f>
        <v>7.1978</v>
      </c>
    </row>
    <row r="12" spans="1:10" x14ac:dyDescent="0.15">
      <c r="A12" t="s">
        <v>31</v>
      </c>
      <c r="B12">
        <v>9000</v>
      </c>
      <c r="C12">
        <f>5.6*1.2</f>
        <v>6.72</v>
      </c>
      <c r="D12" s="1">
        <v>41604</v>
      </c>
      <c r="E12" s="1">
        <v>41704</v>
      </c>
      <c r="F12" s="2">
        <f>E12-D12</f>
        <v>100</v>
      </c>
      <c r="G12">
        <f>ROUND(B12*C12/100*(E12-D12)/365,2)</f>
        <v>165.7</v>
      </c>
      <c r="H12">
        <v>0</v>
      </c>
      <c r="I12">
        <f>G12+H12</f>
        <v>165.7</v>
      </c>
      <c r="J12">
        <f>I12/F12*365/B12*100</f>
        <v>6.7200555555555557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国华理财宝</vt:lpstr>
      <vt:lpstr>国华1号</vt:lpstr>
      <vt:lpstr>国华1号增强版</vt:lpstr>
      <vt:lpstr>聚富1号</vt:lpstr>
      <vt:lpstr>东吴如宁心e</vt:lpstr>
      <vt:lpstr>阳光人寿理财一号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2013-07-07T09:42:04Z</dcterms:created>
  <dcterms:modified xsi:type="dcterms:W3CDTF">2014-01-29T12:52:03Z</dcterms:modified>
</cp:coreProperties>
</file>