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4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陆金所-苏建超" sheetId="14" r:id="rId6"/>
    <sheet name="陆金所-王蕾" sheetId="15" r:id="rId7"/>
  </sheets>
  <definedNames>
    <definedName name="_xlnm._FilterDatabase" localSheetId="5" hidden="1">'陆金所-苏建超'!$A$1:$F$29</definedName>
    <definedName name="_xlnm._FilterDatabase" localSheetId="1" hidden="1">招财宝!$A$1:$L$189</definedName>
    <definedName name="_xlnm._FilterDatabase" localSheetId="2" hidden="1">招财宝_王蕾!$A$1:$L$120</definedName>
  </definedNames>
  <calcPr calcId="152511"/>
</workbook>
</file>

<file path=xl/calcChain.xml><?xml version="1.0" encoding="utf-8"?>
<calcChain xmlns="http://schemas.openxmlformats.org/spreadsheetml/2006/main">
  <c r="C100" i="12" l="1"/>
  <c r="C102" i="12" s="1"/>
  <c r="E102" i="12" s="1"/>
  <c r="E19" i="14" l="1"/>
  <c r="E18" i="14"/>
  <c r="E17" i="14"/>
  <c r="B31" i="14"/>
  <c r="B30" i="14"/>
  <c r="E29" i="14" l="1"/>
  <c r="E28" i="14"/>
  <c r="E27" i="14"/>
  <c r="E26" i="14"/>
  <c r="E25" i="14"/>
  <c r="E21" i="14" l="1"/>
  <c r="E20" i="14"/>
  <c r="E6" i="14"/>
  <c r="E5" i="14"/>
  <c r="E4" i="14"/>
  <c r="E3" i="14"/>
  <c r="E2" i="14"/>
  <c r="B25" i="14" l="1"/>
  <c r="B29" i="14"/>
  <c r="B28" i="14"/>
  <c r="B27" i="14"/>
  <c r="B26" i="14"/>
  <c r="E23" i="14"/>
  <c r="E24" i="14"/>
  <c r="E22" i="14"/>
  <c r="C91" i="12" l="1"/>
  <c r="C93" i="12" s="1"/>
  <c r="E93" i="12" s="1"/>
  <c r="E15" i="14" l="1"/>
  <c r="E14" i="14"/>
  <c r="B24" i="14"/>
  <c r="B23" i="14"/>
  <c r="B22" i="14" l="1"/>
  <c r="B21" i="14"/>
  <c r="E13" i="14" l="1"/>
  <c r="E12" i="14"/>
  <c r="E10" i="14" l="1"/>
  <c r="E9" i="14"/>
  <c r="E8" i="14"/>
  <c r="E7" i="14"/>
  <c r="E11" i="14"/>
  <c r="B13" i="14"/>
  <c r="B11" i="14" l="1"/>
  <c r="B10" i="14"/>
  <c r="B9" i="14"/>
  <c r="B8" i="14"/>
  <c r="B7" i="14"/>
  <c r="B6" i="14"/>
  <c r="B5" i="14"/>
  <c r="B4" i="14"/>
  <c r="B3" i="14"/>
  <c r="B2" i="14"/>
  <c r="C82" i="12" l="1"/>
  <c r="C84" i="12" s="1"/>
  <c r="E84" i="12" s="1"/>
  <c r="C68" i="12" l="1"/>
  <c r="C70" i="12"/>
  <c r="C73" i="12" l="1"/>
  <c r="C75" i="12" s="1"/>
  <c r="E75" i="12" s="1"/>
  <c r="C57" i="12" l="1"/>
  <c r="C60" i="12" l="1"/>
  <c r="C62" i="12" l="1"/>
  <c r="C64" i="12" s="1"/>
  <c r="E64" i="12" s="1"/>
  <c r="C46" i="12" l="1"/>
  <c r="C48" i="12" l="1"/>
  <c r="C49" i="12" l="1"/>
  <c r="C51" i="12" l="1"/>
  <c r="C53" i="12" s="1"/>
  <c r="E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H189" i="2" l="1"/>
  <c r="K189" i="2" s="1"/>
  <c r="H188" i="2" l="1"/>
  <c r="K120" i="7"/>
  <c r="K119" i="7"/>
  <c r="H119" i="7"/>
  <c r="K187" i="2"/>
  <c r="G187" i="2"/>
  <c r="J187" i="2" s="1"/>
  <c r="G188" i="2"/>
  <c r="J188" i="2" l="1"/>
  <c r="K188" i="2"/>
  <c r="C7" i="12" l="1"/>
  <c r="H185" i="2" l="1"/>
  <c r="K185" i="2" s="1"/>
  <c r="H184" i="2" l="1"/>
  <c r="K184" i="2" s="1"/>
  <c r="H186" i="2"/>
  <c r="K186" i="2" s="1"/>
  <c r="K118" i="7"/>
  <c r="J118" i="7"/>
  <c r="H118" i="7"/>
  <c r="J184" i="2" l="1"/>
  <c r="G189" i="2"/>
  <c r="J189" i="2" s="1"/>
  <c r="F189" i="2"/>
  <c r="H183" i="2"/>
  <c r="K183" i="2" s="1"/>
  <c r="F188" i="2" l="1"/>
  <c r="G120" i="7"/>
  <c r="J120" i="7" s="1"/>
  <c r="F120" i="7"/>
  <c r="K117" i="7"/>
  <c r="H117" i="7"/>
  <c r="K106" i="7" l="1"/>
  <c r="J106" i="7"/>
  <c r="H106" i="7"/>
  <c r="F187" i="2" l="1"/>
  <c r="G119" i="7"/>
  <c r="J119" i="7" s="1"/>
  <c r="F119" i="7"/>
  <c r="K116" i="7"/>
  <c r="H116" i="7"/>
  <c r="G186" i="2" l="1"/>
  <c r="J186" i="2" s="1"/>
  <c r="F186" i="2"/>
  <c r="G185" i="2" l="1"/>
  <c r="J185" i="2" s="1"/>
  <c r="F185" i="2"/>
  <c r="H182" i="2"/>
  <c r="K182" i="2" s="1"/>
  <c r="F118" i="7" l="1"/>
  <c r="F184" i="2"/>
  <c r="G183" i="2" l="1"/>
  <c r="J183" i="2" s="1"/>
  <c r="F183" i="2"/>
  <c r="G117" i="7" l="1"/>
  <c r="J117" i="7" s="1"/>
  <c r="F117" i="7"/>
  <c r="C9" i="12" l="1"/>
  <c r="E9" i="12" s="1"/>
  <c r="G116" i="7"/>
  <c r="J116" i="7" s="1"/>
  <c r="F116" i="7"/>
  <c r="F182" i="2" l="1"/>
  <c r="G182" i="2"/>
  <c r="J182" i="2" s="1"/>
  <c r="K115" i="7" l="1"/>
  <c r="J115" i="7"/>
  <c r="H115" i="7"/>
  <c r="H176" i="2" l="1"/>
  <c r="K176" i="2" s="1"/>
  <c r="J176" i="2" l="1"/>
  <c r="K178" i="2" l="1"/>
  <c r="H178" i="2"/>
  <c r="J178" i="2" s="1"/>
  <c r="H181" i="2"/>
  <c r="K181" i="2" s="1"/>
  <c r="K177" i="2"/>
  <c r="H177" i="2"/>
  <c r="J177" i="2" s="1"/>
  <c r="J181" i="2" l="1"/>
  <c r="H179" i="2"/>
  <c r="J179" i="2" s="1"/>
  <c r="H180" i="2"/>
  <c r="K180" i="2" s="1"/>
  <c r="K179" i="2" l="1"/>
  <c r="J180" i="2"/>
  <c r="K114" i="7"/>
  <c r="J114" i="7"/>
  <c r="H114" i="7"/>
  <c r="F181" i="2"/>
  <c r="F180" i="2"/>
  <c r="F179" i="2"/>
  <c r="F178" i="2"/>
  <c r="F177" i="2"/>
  <c r="K113" i="7"/>
  <c r="G113" i="7"/>
  <c r="J113" i="7" s="1"/>
  <c r="H113" i="7"/>
  <c r="H175" i="2"/>
  <c r="K175" i="2" s="1"/>
  <c r="K112" i="7"/>
  <c r="J112" i="7"/>
  <c r="K111" i="7"/>
  <c r="J111" i="7"/>
  <c r="K110" i="7"/>
  <c r="J110" i="7"/>
  <c r="K109" i="7"/>
  <c r="J109" i="7"/>
  <c r="H111" i="7"/>
  <c r="H110" i="7"/>
  <c r="G174" i="2"/>
  <c r="K172" i="2"/>
  <c r="J172" i="2"/>
  <c r="J168" i="2"/>
  <c r="K161" i="2"/>
  <c r="J161" i="2"/>
  <c r="H169" i="2"/>
  <c r="J169" i="2" s="1"/>
  <c r="H109" i="7"/>
  <c r="H112" i="7"/>
  <c r="H174" i="2"/>
  <c r="K174" i="2" s="1"/>
  <c r="H173" i="2"/>
  <c r="J173" i="2" s="1"/>
  <c r="H172" i="2"/>
  <c r="H168" i="2"/>
  <c r="K168" i="2" s="1"/>
  <c r="H167" i="2"/>
  <c r="J167" i="2" s="1"/>
  <c r="H164" i="2"/>
  <c r="J164" i="2" s="1"/>
  <c r="H161" i="2"/>
  <c r="H166" i="2"/>
  <c r="K166" i="2" s="1"/>
  <c r="K108" i="7"/>
  <c r="J108" i="7"/>
  <c r="K107" i="7"/>
  <c r="J107" i="7"/>
  <c r="K105" i="7"/>
  <c r="J105" i="7"/>
  <c r="K103" i="7"/>
  <c r="J103" i="7"/>
  <c r="H108" i="7"/>
  <c r="H107" i="7"/>
  <c r="H105" i="7"/>
  <c r="H103" i="7"/>
  <c r="H160" i="2"/>
  <c r="K160" i="2" s="1"/>
  <c r="H163" i="2"/>
  <c r="K163" i="2" s="1"/>
  <c r="H162" i="2"/>
  <c r="K171" i="2"/>
  <c r="G165" i="2"/>
  <c r="H171" i="2"/>
  <c r="J171" i="2" s="1"/>
  <c r="H170" i="2"/>
  <c r="K170" i="2" s="1"/>
  <c r="F170" i="2"/>
  <c r="H165" i="2"/>
  <c r="K165" i="2" s="1"/>
  <c r="H159" i="2"/>
  <c r="F176" i="2"/>
  <c r="K158" i="2"/>
  <c r="G158" i="2"/>
  <c r="H158" i="2"/>
  <c r="F115" i="7"/>
  <c r="F114" i="7"/>
  <c r="K104" i="7"/>
  <c r="G104" i="7"/>
  <c r="J104" i="7" s="1"/>
  <c r="K102" i="7"/>
  <c r="G102" i="7"/>
  <c r="J102" i="7"/>
  <c r="H104" i="7"/>
  <c r="H102" i="7"/>
  <c r="G175" i="2"/>
  <c r="F175" i="2"/>
  <c r="K159" i="2"/>
  <c r="H157" i="2"/>
  <c r="K157" i="2" s="1"/>
  <c r="F113" i="7"/>
  <c r="K101" i="7"/>
  <c r="H101" i="7"/>
  <c r="F112" i="7"/>
  <c r="K100" i="7"/>
  <c r="K99" i="7"/>
  <c r="H100" i="7"/>
  <c r="H99" i="7"/>
  <c r="F174" i="2"/>
  <c r="H152" i="2"/>
  <c r="K152" i="2" s="1"/>
  <c r="F173" i="2"/>
  <c r="K150" i="2"/>
  <c r="H151" i="2"/>
  <c r="K151" i="2" s="1"/>
  <c r="H150" i="2"/>
  <c r="F111" i="7"/>
  <c r="K98" i="7"/>
  <c r="K97" i="7"/>
  <c r="H97" i="7"/>
  <c r="H98" i="7"/>
  <c r="F172" i="2"/>
  <c r="H148" i="2"/>
  <c r="K148" i="2" s="1"/>
  <c r="H149" i="2"/>
  <c r="K149" i="2" s="1"/>
  <c r="F110" i="7"/>
  <c r="F109" i="7"/>
  <c r="K96" i="7"/>
  <c r="K94" i="7"/>
  <c r="K93" i="7"/>
  <c r="H94" i="7"/>
  <c r="H96" i="7"/>
  <c r="H93" i="7"/>
  <c r="F169" i="2"/>
  <c r="F168" i="2"/>
  <c r="F167" i="2"/>
  <c r="H146" i="2"/>
  <c r="K146" i="2" s="1"/>
  <c r="H145" i="2"/>
  <c r="K145" i="2" s="1"/>
  <c r="H144" i="2"/>
  <c r="K144" i="2" s="1"/>
  <c r="H142" i="2"/>
  <c r="K142" i="2" s="1"/>
  <c r="H141" i="2"/>
  <c r="F166" i="2"/>
  <c r="H139" i="2"/>
  <c r="K139" i="2" s="1"/>
  <c r="H138" i="2"/>
  <c r="K138" i="2" s="1"/>
  <c r="H136" i="2"/>
  <c r="K136" i="2" s="1"/>
  <c r="H134" i="2"/>
  <c r="K134" i="2" s="1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H137" i="2"/>
  <c r="K137" i="2" s="1"/>
  <c r="F108" i="7"/>
  <c r="K88" i="7"/>
  <c r="H88" i="7"/>
  <c r="H135" i="2"/>
  <c r="K135" i="2" s="1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H156" i="2"/>
  <c r="H153" i="2"/>
  <c r="J153" i="2" s="1"/>
  <c r="H154" i="2"/>
  <c r="K154" i="2" s="1"/>
  <c r="H155" i="2"/>
  <c r="J155" i="2" s="1"/>
  <c r="H132" i="2"/>
  <c r="H131" i="2"/>
  <c r="K131" i="2" s="1"/>
  <c r="F104" i="7"/>
  <c r="F103" i="7"/>
  <c r="K83" i="7"/>
  <c r="K82" i="7"/>
  <c r="H83" i="7"/>
  <c r="H82" i="7"/>
  <c r="G159" i="2"/>
  <c r="J159" i="2" s="1"/>
  <c r="F159" i="2"/>
  <c r="F158" i="2"/>
  <c r="G157" i="2"/>
  <c r="F157" i="2"/>
  <c r="D156" i="2"/>
  <c r="J156" i="2" s="1"/>
  <c r="H129" i="2"/>
  <c r="K129" i="2" s="1"/>
  <c r="H130" i="2"/>
  <c r="K130" i="2" s="1"/>
  <c r="F102" i="7"/>
  <c r="G101" i="7"/>
  <c r="J101" i="7"/>
  <c r="F101" i="7"/>
  <c r="K81" i="7"/>
  <c r="K80" i="7"/>
  <c r="H80" i="7"/>
  <c r="H81" i="7"/>
  <c r="G152" i="2"/>
  <c r="F152" i="2"/>
  <c r="H128" i="2"/>
  <c r="K128" i="2" s="1"/>
  <c r="H127" i="2"/>
  <c r="K127" i="2" s="1"/>
  <c r="H147" i="2"/>
  <c r="K147" i="2" s="1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 s="1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H126" i="2"/>
  <c r="K126" i="2" s="1"/>
  <c r="H124" i="2"/>
  <c r="K124" i="2" s="1"/>
  <c r="H123" i="2"/>
  <c r="K123" i="2" s="1"/>
  <c r="H125" i="2"/>
  <c r="K125" i="2" s="1"/>
  <c r="H140" i="2"/>
  <c r="H143" i="2"/>
  <c r="J143" i="2" s="1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F145" i="2"/>
  <c r="G144" i="2"/>
  <c r="J144" i="2" s="1"/>
  <c r="F144" i="2"/>
  <c r="G142" i="2"/>
  <c r="F142" i="2"/>
  <c r="F141" i="2"/>
  <c r="F140" i="2"/>
  <c r="D140" i="2"/>
  <c r="K120" i="2"/>
  <c r="K119" i="2"/>
  <c r="K118" i="2"/>
  <c r="H120" i="2"/>
  <c r="H119" i="2"/>
  <c r="H118" i="2"/>
  <c r="H117" i="2"/>
  <c r="K117" i="2" s="1"/>
  <c r="G94" i="7"/>
  <c r="J94" i="7"/>
  <c r="F94" i="7"/>
  <c r="G93" i="7"/>
  <c r="J93" i="7"/>
  <c r="F93" i="7"/>
  <c r="F91" i="7"/>
  <c r="G91" i="7"/>
  <c r="J91" i="7"/>
  <c r="G92" i="7"/>
  <c r="J92" i="7" s="1"/>
  <c r="F92" i="7"/>
  <c r="K73" i="7"/>
  <c r="K72" i="7"/>
  <c r="H73" i="7"/>
  <c r="H72" i="7"/>
  <c r="G139" i="2"/>
  <c r="F139" i="2"/>
  <c r="K71" i="7"/>
  <c r="G90" i="7"/>
  <c r="J90" i="7"/>
  <c r="F90" i="7"/>
  <c r="K70" i="7"/>
  <c r="H71" i="7"/>
  <c r="H70" i="7"/>
  <c r="K116" i="2"/>
  <c r="H115" i="2"/>
  <c r="K115" i="2" s="1"/>
  <c r="H116" i="2"/>
  <c r="K69" i="7"/>
  <c r="K68" i="7"/>
  <c r="H69" i="7"/>
  <c r="H68" i="7"/>
  <c r="G138" i="2"/>
  <c r="F138" i="2"/>
  <c r="G137" i="2"/>
  <c r="F137" i="2"/>
  <c r="K114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 s="1"/>
  <c r="F87" i="7"/>
  <c r="F86" i="7"/>
  <c r="K65" i="7"/>
  <c r="K64" i="7"/>
  <c r="K63" i="7"/>
  <c r="H64" i="7"/>
  <c r="H65" i="7"/>
  <c r="H63" i="7"/>
  <c r="G136" i="2"/>
  <c r="F136" i="2"/>
  <c r="G135" i="2"/>
  <c r="F135" i="2"/>
  <c r="K112" i="2"/>
  <c r="H111" i="2"/>
  <c r="K111" i="2" s="1"/>
  <c r="H112" i="2"/>
  <c r="G85" i="7"/>
  <c r="J85" i="7"/>
  <c r="F85" i="7"/>
  <c r="G84" i="7"/>
  <c r="J84" i="7" s="1"/>
  <c r="F84" i="7"/>
  <c r="H62" i="7"/>
  <c r="K62" i="7"/>
  <c r="K61" i="7"/>
  <c r="H61" i="7"/>
  <c r="G134" i="2"/>
  <c r="J134" i="2" s="1"/>
  <c r="F134" i="2"/>
  <c r="G133" i="2"/>
  <c r="J133" i="2" s="1"/>
  <c r="F133" i="2"/>
  <c r="H109" i="2"/>
  <c r="K109" i="2" s="1"/>
  <c r="H110" i="2"/>
  <c r="K110" i="2" s="1"/>
  <c r="G132" i="2"/>
  <c r="F132" i="2"/>
  <c r="G131" i="2"/>
  <c r="F131" i="2"/>
  <c r="G83" i="7"/>
  <c r="J83" i="7"/>
  <c r="F83" i="7"/>
  <c r="G82" i="7"/>
  <c r="J82" i="7" s="1"/>
  <c r="F82" i="7"/>
  <c r="K60" i="7"/>
  <c r="K59" i="7"/>
  <c r="H60" i="7"/>
  <c r="H59" i="7"/>
  <c r="K108" i="2"/>
  <c r="H107" i="2"/>
  <c r="K107" i="2" s="1"/>
  <c r="H108" i="2"/>
  <c r="G81" i="7"/>
  <c r="J81" i="7"/>
  <c r="F81" i="7"/>
  <c r="G80" i="7"/>
  <c r="J80" i="7"/>
  <c r="F80" i="7"/>
  <c r="K58" i="7"/>
  <c r="K57" i="7"/>
  <c r="H57" i="7"/>
  <c r="H58" i="7"/>
  <c r="G130" i="2"/>
  <c r="F130" i="2"/>
  <c r="G129" i="2"/>
  <c r="J129" i="2" s="1"/>
  <c r="F129" i="2"/>
  <c r="H103" i="2"/>
  <c r="K103" i="2" s="1"/>
  <c r="H104" i="2"/>
  <c r="K104" i="2" s="1"/>
  <c r="H106" i="2"/>
  <c r="K106" i="2" s="1"/>
  <c r="H105" i="2"/>
  <c r="K105" i="2" s="1"/>
  <c r="G128" i="2"/>
  <c r="F128" i="2"/>
  <c r="G127" i="2"/>
  <c r="F127" i="2"/>
  <c r="H101" i="2"/>
  <c r="K101" i="2" s="1"/>
  <c r="H102" i="2"/>
  <c r="K102" i="2" s="1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 s="1"/>
  <c r="F76" i="7"/>
  <c r="G126" i="2"/>
  <c r="F126" i="2"/>
  <c r="G125" i="2"/>
  <c r="F125" i="2"/>
  <c r="G124" i="2"/>
  <c r="J124" i="2"/>
  <c r="F124" i="2"/>
  <c r="G123" i="2"/>
  <c r="F123" i="2"/>
  <c r="H99" i="2"/>
  <c r="K99" i="2" s="1"/>
  <c r="H100" i="2"/>
  <c r="K100" i="2" s="1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H98" i="2"/>
  <c r="K98" i="2" s="1"/>
  <c r="H97" i="2"/>
  <c r="K97" i="2" s="1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F119" i="2"/>
  <c r="H96" i="2"/>
  <c r="K96" i="2"/>
  <c r="H95" i="2"/>
  <c r="K95" i="2" s="1"/>
  <c r="G73" i="7"/>
  <c r="J73" i="7"/>
  <c r="F73" i="7"/>
  <c r="G72" i="7"/>
  <c r="J72" i="7"/>
  <c r="F72" i="7"/>
  <c r="H50" i="7"/>
  <c r="K50" i="7"/>
  <c r="H51" i="7"/>
  <c r="K51" i="7"/>
  <c r="G71" i="7"/>
  <c r="J71" i="7" s="1"/>
  <c r="F71" i="7"/>
  <c r="G70" i="7"/>
  <c r="J70" i="7"/>
  <c r="F70" i="7"/>
  <c r="H49" i="7"/>
  <c r="G118" i="2"/>
  <c r="F118" i="2"/>
  <c r="G117" i="2"/>
  <c r="F117" i="2"/>
  <c r="H93" i="2"/>
  <c r="K93" i="2"/>
  <c r="K49" i="7"/>
  <c r="K48" i="7"/>
  <c r="H48" i="7"/>
  <c r="H94" i="2"/>
  <c r="K94" i="2" s="1"/>
  <c r="G69" i="7"/>
  <c r="J69" i="7"/>
  <c r="F69" i="7"/>
  <c r="G68" i="7"/>
  <c r="J68" i="7" s="1"/>
  <c r="F68" i="7"/>
  <c r="H47" i="7"/>
  <c r="K47" i="7"/>
  <c r="G116" i="2"/>
  <c r="J116" i="2" s="1"/>
  <c r="F116" i="2"/>
  <c r="G115" i="2"/>
  <c r="F115" i="2"/>
  <c r="H92" i="2"/>
  <c r="K92" i="2"/>
  <c r="H91" i="2"/>
  <c r="K91" i="2" s="1"/>
  <c r="G67" i="7"/>
  <c r="J67" i="7" s="1"/>
  <c r="F67" i="7"/>
  <c r="G66" i="7"/>
  <c r="J66" i="7"/>
  <c r="F66" i="7"/>
  <c r="K45" i="7"/>
  <c r="H46" i="7"/>
  <c r="K46" i="7"/>
  <c r="H45" i="7"/>
  <c r="G114" i="2"/>
  <c r="J114" i="2" s="1"/>
  <c r="F114" i="2"/>
  <c r="G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 s="1"/>
  <c r="F63" i="7"/>
  <c r="H44" i="7"/>
  <c r="G112" i="2"/>
  <c r="J112" i="2" s="1"/>
  <c r="F112" i="2"/>
  <c r="G111" i="2"/>
  <c r="F111" i="2"/>
  <c r="H88" i="2"/>
  <c r="K44" i="7"/>
  <c r="K43" i="7"/>
  <c r="H43" i="7"/>
  <c r="K88" i="2"/>
  <c r="H87" i="2"/>
  <c r="K87" i="2" s="1"/>
  <c r="G110" i="2"/>
  <c r="F110" i="2"/>
  <c r="G109" i="2"/>
  <c r="F109" i="2"/>
  <c r="H86" i="2"/>
  <c r="K86" i="2"/>
  <c r="H85" i="2"/>
  <c r="K85" i="2" s="1"/>
  <c r="G62" i="7"/>
  <c r="J62" i="7"/>
  <c r="F62" i="7"/>
  <c r="G61" i="7"/>
  <c r="J61" i="7" s="1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K83" i="2" s="1"/>
  <c r="G60" i="7"/>
  <c r="J60" i="7" s="1"/>
  <c r="F60" i="7"/>
  <c r="G59" i="7"/>
  <c r="J59" i="7"/>
  <c r="F59" i="7"/>
  <c r="H40" i="7"/>
  <c r="K40" i="7"/>
  <c r="H39" i="7"/>
  <c r="K39" i="7"/>
  <c r="H84" i="2"/>
  <c r="K84" i="2" s="1"/>
  <c r="G106" i="2"/>
  <c r="F106" i="2"/>
  <c r="G105" i="2"/>
  <c r="F105" i="2"/>
  <c r="K38" i="7"/>
  <c r="H38" i="7"/>
  <c r="H37" i="7"/>
  <c r="K37" i="7"/>
  <c r="G58" i="7"/>
  <c r="J58" i="7"/>
  <c r="F58" i="7"/>
  <c r="G57" i="7"/>
  <c r="J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/>
  <c r="H81" i="2"/>
  <c r="K81" i="2" s="1"/>
  <c r="H80" i="2"/>
  <c r="K80" i="2"/>
  <c r="H79" i="2"/>
  <c r="K79" i="2" s="1"/>
  <c r="G56" i="7"/>
  <c r="J56" i="7"/>
  <c r="F56" i="7"/>
  <c r="H35" i="7"/>
  <c r="K35" i="7"/>
  <c r="G55" i="7"/>
  <c r="J55" i="7" s="1"/>
  <c r="F55" i="7"/>
  <c r="G54" i="7"/>
  <c r="J54" i="7"/>
  <c r="F54" i="7"/>
  <c r="K33" i="7"/>
  <c r="H33" i="7"/>
  <c r="H34" i="7"/>
  <c r="K34" i="7"/>
  <c r="G99" i="2"/>
  <c r="F99" i="2"/>
  <c r="H77" i="2"/>
  <c r="K77" i="2" s="1"/>
  <c r="H32" i="7"/>
  <c r="G53" i="7"/>
  <c r="J53" i="7"/>
  <c r="F53" i="7"/>
  <c r="G52" i="7"/>
  <c r="J52" i="7"/>
  <c r="F52" i="7"/>
  <c r="G98" i="2"/>
  <c r="F98" i="2"/>
  <c r="G97" i="2"/>
  <c r="J97" i="2" s="1"/>
  <c r="F97" i="2"/>
  <c r="H76" i="2"/>
  <c r="K76" i="2"/>
  <c r="H75" i="2"/>
  <c r="K75" i="2" s="1"/>
  <c r="K32" i="7"/>
  <c r="K31" i="7"/>
  <c r="H31" i="7"/>
  <c r="G96" i="2"/>
  <c r="F96" i="2"/>
  <c r="G95" i="2"/>
  <c r="J95" i="2" s="1"/>
  <c r="F95" i="2"/>
  <c r="H74" i="2"/>
  <c r="K74" i="2" s="1"/>
  <c r="H73" i="2"/>
  <c r="K73" i="2"/>
  <c r="G51" i="7"/>
  <c r="J51" i="7"/>
  <c r="F51" i="7"/>
  <c r="G50" i="7"/>
  <c r="J50" i="7" s="1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F93" i="2"/>
  <c r="G49" i="7"/>
  <c r="J49" i="7"/>
  <c r="F49" i="7"/>
  <c r="G48" i="7"/>
  <c r="J48" i="7" s="1"/>
  <c r="F48" i="7"/>
  <c r="H28" i="7"/>
  <c r="K28" i="7"/>
  <c r="H27" i="7"/>
  <c r="K27" i="7"/>
  <c r="G92" i="2"/>
  <c r="F92" i="2"/>
  <c r="H68" i="2"/>
  <c r="K68" i="2" s="1"/>
  <c r="G91" i="2"/>
  <c r="F91" i="2"/>
  <c r="H69" i="2"/>
  <c r="K69" i="2" s="1"/>
  <c r="F47" i="7"/>
  <c r="G47" i="7"/>
  <c r="J47" i="7"/>
  <c r="H26" i="7"/>
  <c r="K26" i="7"/>
  <c r="K25" i="7"/>
  <c r="K24" i="7"/>
  <c r="H24" i="7"/>
  <c r="G46" i="7"/>
  <c r="J46" i="7"/>
  <c r="F46" i="7"/>
  <c r="G45" i="7"/>
  <c r="J45" i="7" s="1"/>
  <c r="F45" i="7"/>
  <c r="H25" i="7"/>
  <c r="G90" i="2"/>
  <c r="F90" i="2"/>
  <c r="G89" i="2"/>
  <c r="F89" i="2"/>
  <c r="H67" i="2"/>
  <c r="K67" i="2"/>
  <c r="H66" i="2"/>
  <c r="K66" i="2"/>
  <c r="G88" i="2"/>
  <c r="F88" i="2"/>
  <c r="G87" i="2"/>
  <c r="F87" i="2"/>
  <c r="H65" i="2"/>
  <c r="K65" i="2"/>
  <c r="H64" i="2"/>
  <c r="K64" i="2"/>
  <c r="G44" i="7"/>
  <c r="J44" i="7" s="1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F86" i="2"/>
  <c r="G85" i="2"/>
  <c r="F85" i="2"/>
  <c r="H63" i="2"/>
  <c r="K63" i="2"/>
  <c r="H62" i="2"/>
  <c r="K62" i="2"/>
  <c r="G84" i="2"/>
  <c r="F84" i="2"/>
  <c r="G83" i="2"/>
  <c r="F83" i="2"/>
  <c r="H61" i="2"/>
  <c r="K61" i="2"/>
  <c r="H60" i="2"/>
  <c r="K60" i="2"/>
  <c r="G40" i="7"/>
  <c r="J40" i="7" s="1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F82" i="2"/>
  <c r="G81" i="2"/>
  <c r="F81" i="2"/>
  <c r="F36" i="7"/>
  <c r="G35" i="7"/>
  <c r="J35" i="7"/>
  <c r="F35" i="7"/>
  <c r="H15" i="7"/>
  <c r="K15" i="7"/>
  <c r="H58" i="2"/>
  <c r="K58" i="2"/>
  <c r="G80" i="2"/>
  <c r="F80" i="2"/>
  <c r="G79" i="2"/>
  <c r="F79" i="2"/>
  <c r="H59" i="2"/>
  <c r="K59" i="2"/>
  <c r="H14" i="7"/>
  <c r="K14" i="7"/>
  <c r="G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 s="1"/>
  <c r="F31" i="7"/>
  <c r="G76" i="2"/>
  <c r="F76" i="2"/>
  <c r="G75" i="2"/>
  <c r="J75" i="2" s="1"/>
  <c r="F75" i="2"/>
  <c r="K55" i="2"/>
  <c r="K53" i="2"/>
  <c r="K54" i="2"/>
  <c r="G74" i="2"/>
  <c r="J74" i="2" s="1"/>
  <c r="F74" i="2"/>
  <c r="G73" i="2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 s="1"/>
  <c r="F27" i="7"/>
  <c r="G71" i="2"/>
  <c r="F71" i="2"/>
  <c r="G70" i="2"/>
  <c r="J70" i="2" s="1"/>
  <c r="F70" i="2"/>
  <c r="K51" i="2"/>
  <c r="G69" i="2"/>
  <c r="F69" i="2"/>
  <c r="G68" i="2"/>
  <c r="F68" i="2"/>
  <c r="K50" i="2"/>
  <c r="G26" i="7"/>
  <c r="J26" i="7"/>
  <c r="F26" i="7"/>
  <c r="K8" i="7"/>
  <c r="K7" i="7"/>
  <c r="J8" i="7"/>
  <c r="J7" i="7"/>
  <c r="G25" i="7"/>
  <c r="J25" i="7" s="1"/>
  <c r="F25" i="7"/>
  <c r="G24" i="7"/>
  <c r="J24" i="7"/>
  <c r="F24" i="7"/>
  <c r="G67" i="2"/>
  <c r="F67" i="2"/>
  <c r="G66" i="2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 s="1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 s="1"/>
  <c r="F19" i="7"/>
  <c r="G61" i="2"/>
  <c r="F61" i="2"/>
  <c r="G60" i="2"/>
  <c r="J60" i="2" s="1"/>
  <c r="F60" i="2"/>
  <c r="K44" i="2"/>
  <c r="G18" i="7"/>
  <c r="J18" i="7" s="1"/>
  <c r="F18" i="7"/>
  <c r="K43" i="2"/>
  <c r="G17" i="7"/>
  <c r="J17" i="7" s="1"/>
  <c r="F17" i="7"/>
  <c r="G16" i="7"/>
  <c r="J16" i="7"/>
  <c r="F16" i="7"/>
  <c r="G59" i="2"/>
  <c r="F59" i="2"/>
  <c r="G58" i="2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/>
  <c r="F14" i="7"/>
  <c r="G13" i="7"/>
  <c r="J13" i="7"/>
  <c r="F13" i="7"/>
  <c r="G12" i="7"/>
  <c r="J12" i="7"/>
  <c r="F12" i="7"/>
  <c r="G11" i="7"/>
  <c r="J11" i="7" s="1"/>
  <c r="F11" i="7"/>
  <c r="G56" i="2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K9" i="2" s="1"/>
  <c r="I8" i="2"/>
  <c r="K8" i="2" s="1"/>
  <c r="K5" i="2"/>
  <c r="B18" i="1"/>
  <c r="B19" i="1"/>
  <c r="H18" i="1"/>
  <c r="H19" i="1"/>
  <c r="E18" i="1"/>
  <c r="E19" i="1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 s="1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  <c r="J113" i="2" l="1"/>
  <c r="J163" i="2"/>
  <c r="J111" i="2"/>
  <c r="J115" i="2"/>
  <c r="K113" i="2"/>
  <c r="J56" i="2"/>
  <c r="J61" i="2"/>
  <c r="J76" i="2"/>
  <c r="J93" i="2"/>
  <c r="J136" i="2"/>
  <c r="J147" i="2"/>
  <c r="J160" i="2"/>
  <c r="J59" i="2"/>
  <c r="J67" i="2"/>
  <c r="J89" i="2"/>
  <c r="J91" i="2"/>
  <c r="J96" i="2"/>
  <c r="J99" i="2"/>
  <c r="J78" i="2"/>
  <c r="J101" i="2"/>
  <c r="J103" i="2"/>
  <c r="J106" i="2"/>
  <c r="J109" i="2"/>
  <c r="J117" i="2"/>
  <c r="J119" i="2"/>
  <c r="J157" i="2"/>
  <c r="K155" i="2"/>
  <c r="J166" i="2"/>
  <c r="K140" i="2"/>
  <c r="J140" i="2"/>
  <c r="J126" i="2"/>
  <c r="K156" i="2"/>
  <c r="K141" i="2"/>
  <c r="J141" i="2"/>
  <c r="J170" i="2"/>
  <c r="K167" i="2"/>
  <c r="J71" i="2"/>
  <c r="J92" i="2"/>
  <c r="J131" i="2"/>
  <c r="J138" i="2"/>
  <c r="K153" i="2"/>
  <c r="K173" i="2"/>
  <c r="J68" i="2"/>
  <c r="J79" i="2"/>
  <c r="J81" i="2"/>
  <c r="J83" i="2"/>
  <c r="J85" i="2"/>
  <c r="J87" i="2"/>
  <c r="J110" i="2"/>
  <c r="J118" i="2"/>
  <c r="J125" i="2"/>
  <c r="J127" i="2"/>
  <c r="J139" i="2"/>
  <c r="K143" i="2"/>
  <c r="J154" i="2"/>
  <c r="K162" i="2"/>
  <c r="J162" i="2"/>
  <c r="K164" i="2"/>
  <c r="K169" i="2"/>
  <c r="J174" i="2"/>
  <c r="J58" i="2"/>
  <c r="J66" i="2"/>
  <c r="J69" i="2"/>
  <c r="J73" i="2"/>
  <c r="J77" i="2"/>
  <c r="J80" i="2"/>
  <c r="J82" i="2"/>
  <c r="J84" i="2"/>
  <c r="J86" i="2"/>
  <c r="J88" i="2"/>
  <c r="J90" i="2"/>
  <c r="J98" i="2"/>
  <c r="J100" i="2"/>
  <c r="J102" i="2"/>
  <c r="J104" i="2"/>
  <c r="J105" i="2"/>
  <c r="J123" i="2"/>
  <c r="J128" i="2"/>
  <c r="J130" i="2"/>
  <c r="J132" i="2"/>
  <c r="J135" i="2"/>
  <c r="J137" i="2"/>
  <c r="J142" i="2"/>
  <c r="J145" i="2"/>
  <c r="J152" i="2"/>
  <c r="J175" i="2"/>
  <c r="J158" i="2"/>
  <c r="J165" i="2"/>
</calcChain>
</file>

<file path=xl/sharedStrings.xml><?xml version="1.0" encoding="utf-8"?>
<sst xmlns="http://schemas.openxmlformats.org/spreadsheetml/2006/main" count="727" uniqueCount="212">
  <si>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</si>
  <si>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</si>
  <si>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</si>
  <si>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</si>
  <si>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</si>
  <si>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</si>
  <si>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</si>
  <si>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</si>
  <si>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</si>
  <si>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</si>
  <si>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</si>
  <si>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</si>
  <si>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</si>
  <si>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</si>
  <si>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</si>
  <si>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</si>
  <si>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</si>
  <si>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</si>
  <si>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</si>
  <si>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</si>
  <si>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</si>
  <si>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</si>
  <si>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</si>
  <si>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</si>
  <si>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</si>
  <si>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</si>
  <si>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</si>
  <si>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</si>
  <si>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</si>
  <si>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</si>
  <si>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</si>
  <si>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</si>
  <si>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</si>
  <si>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</si>
  <si>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</si>
  <si>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</si>
  <si>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</si>
  <si>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</si>
  <si>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</si>
  <si>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</si>
  <si>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</si>
  <si>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</si>
  <si>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</si>
  <si>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</si>
  <si>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</si>
  <si>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</si>
  <si>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</si>
  <si>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</si>
  <si>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</si>
  <si>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</si>
  <si>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</si>
  <si>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</si>
  <si>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</si>
  <si>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</si>
  <si>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</si>
  <si>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</si>
  <si>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</si>
  <si>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</si>
  <si>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</si>
  <si>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</si>
  <si>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</si>
  <si>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</si>
  <si>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</si>
  <si>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</si>
  <si>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</si>
  <si>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</si>
  <si>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</si>
  <si>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</si>
  <si>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</si>
  <si>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</si>
  <si>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</si>
  <si>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</si>
  <si>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</si>
  <si>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</si>
  <si>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</si>
  <si>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</si>
  <si>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</si>
  <si>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</si>
  <si>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</si>
  <si>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</si>
  <si>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</si>
  <si>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</si>
  <si>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</si>
  <si>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</si>
  <si>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</si>
  <si>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</si>
  <si>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</si>
  <si>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</si>
  <si>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</si>
  <si>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</si>
  <si>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</si>
  <si>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</si>
  <si>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</si>
  <si>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</si>
  <si>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</si>
  <si>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</si>
  <si>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</si>
  <si>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</si>
  <si>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</si>
  <si>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</si>
  <si>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</si>
  <si>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</si>
  <si>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</si>
  <si>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</si>
  <si>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</si>
  <si>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</si>
  <si>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</si>
  <si>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</si>
  <si>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</si>
  <si>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</si>
  <si>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</si>
  <si>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</si>
  <si>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</si>
  <si>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</si>
  <si>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</si>
  <si>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</si>
  <si>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</si>
  <si>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</si>
  <si>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</si>
  <si>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中新大东方恒大稳盈2号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</si>
  <si>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</si>
  <si>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</si>
  <si>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</si>
  <si>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</si>
  <si>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</si>
  <si>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</si>
  <si>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</si>
  <si>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</si>
  <si>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</si>
  <si>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</si>
  <si>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</si>
  <si>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</si>
  <si>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</si>
  <si>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</si>
  <si>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</si>
  <si>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</si>
  <si>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</si>
  <si>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</si>
  <si>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</si>
  <si>
    <t>活期</t>
    <phoneticPr fontId="1" type="noConversion"/>
  </si>
  <si>
    <t>到期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</si>
  <si>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</si>
  <si>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</si>
  <si>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</si>
  <si>
    <t>借出的资金</t>
    <phoneticPr fontId="1" type="noConversion"/>
  </si>
  <si>
    <t>稳盈-安e16062713257</t>
    <phoneticPr fontId="1" type="noConversion"/>
  </si>
  <si>
    <t>本金</t>
    <phoneticPr fontId="1" type="noConversion"/>
  </si>
  <si>
    <t>下一收款日</t>
    <phoneticPr fontId="1" type="noConversion"/>
  </si>
  <si>
    <t xml:space="preserve">稳盈-安e 16050819990 </t>
  </si>
  <si>
    <t xml:space="preserve">稳盈-安e 16050519583 </t>
  </si>
  <si>
    <t xml:space="preserve">稳盈-安e 16050626013 </t>
  </si>
  <si>
    <t xml:space="preserve">稳盈-安e 16050530910 </t>
  </si>
  <si>
    <t xml:space="preserve">稳盈-安e 16050420934 </t>
  </si>
  <si>
    <t xml:space="preserve">稳盈-安e 16050618103 </t>
  </si>
  <si>
    <t xml:space="preserve">稳盈-安e 16042826705 </t>
  </si>
  <si>
    <t xml:space="preserve">稳盈-安e 16042720481 </t>
  </si>
  <si>
    <t xml:space="preserve">稳盈-安e 16050916561 </t>
  </si>
  <si>
    <t xml:space="preserve">稳盈-安e 16061620491 </t>
  </si>
  <si>
    <t>稳盈-安e 16071108747</t>
    <phoneticPr fontId="1" type="noConversion"/>
  </si>
  <si>
    <t>稳盈-e享计划 16071110560</t>
    <phoneticPr fontId="1" type="noConversion"/>
  </si>
  <si>
    <t>稳盈-e享计划 16071110513</t>
    <phoneticPr fontId="1" type="noConversion"/>
  </si>
  <si>
    <t>稳盈-e享计划 16071110530</t>
    <phoneticPr fontId="1" type="noConversion"/>
  </si>
  <si>
    <t>稳盈-e享计划 16071110489</t>
    <phoneticPr fontId="1" type="noConversion"/>
  </si>
  <si>
    <t>稳盈-e享计划 16071108674</t>
    <phoneticPr fontId="1" type="noConversion"/>
  </si>
  <si>
    <t>买回金额</t>
    <phoneticPr fontId="1" type="noConversion"/>
  </si>
  <si>
    <t>到期日期</t>
    <phoneticPr fontId="1" type="noConversion"/>
  </si>
  <si>
    <t>已转让</t>
    <phoneticPr fontId="1" type="noConversion"/>
  </si>
  <si>
    <t>稳盈-e享计划 16071524924</t>
    <phoneticPr fontId="1" type="noConversion"/>
  </si>
  <si>
    <t>稳盈-e享计划 16071524935</t>
    <phoneticPr fontId="1" type="noConversion"/>
  </si>
  <si>
    <t>稳盈-e享计划 16071524958</t>
    <phoneticPr fontId="1" type="noConversion"/>
  </si>
  <si>
    <t>稳盈-e享计划 16071524950</t>
    <phoneticPr fontId="1" type="noConversion"/>
  </si>
  <si>
    <t>稳盈-e享计划 16071524965</t>
    <phoneticPr fontId="1" type="noConversion"/>
  </si>
  <si>
    <t>稳盈-安e+ 16071316410</t>
    <phoneticPr fontId="1" type="noConversion"/>
  </si>
  <si>
    <t>稳盈-安e+ 16071222698</t>
    <phoneticPr fontId="1" type="noConversion"/>
  </si>
  <si>
    <t>零活宝-28日聚财 15081028871</t>
    <phoneticPr fontId="1" type="noConversion"/>
  </si>
  <si>
    <t>稳盈-e享计划 16071809201</t>
    <phoneticPr fontId="1" type="noConversion"/>
  </si>
  <si>
    <t>稳盈-安e 160113135291</t>
    <phoneticPr fontId="1" type="noConversion"/>
  </si>
  <si>
    <t>稳盈-e享计划 16071809255</t>
    <phoneticPr fontId="1" type="noConversion"/>
  </si>
  <si>
    <t xml:space="preserve">稳盈-安e+ 16071432684 </t>
    <phoneticPr fontId="1" type="noConversion"/>
  </si>
  <si>
    <t>稳盈-安e+ 16072220402</t>
    <phoneticPr fontId="1" type="noConversion"/>
  </si>
  <si>
    <t>稳盈-e享计划 16072510586</t>
    <phoneticPr fontId="1" type="noConversion"/>
  </si>
  <si>
    <t>稳盈-e享计划 16072510608</t>
    <phoneticPr fontId="1" type="noConversion"/>
  </si>
  <si>
    <t>稳盈-安e 16072510239</t>
    <phoneticPr fontId="1" type="noConversion"/>
  </si>
  <si>
    <t xml:space="preserve">稳盈-安e 16072511162 </t>
    <phoneticPr fontId="1" type="noConversion"/>
  </si>
  <si>
    <t>稳盈-e享计划 16080104471</t>
    <phoneticPr fontId="1" type="noConversion"/>
  </si>
  <si>
    <t>稳盈-e享计划 16080104480</t>
    <phoneticPr fontId="1" type="noConversion"/>
  </si>
  <si>
    <t>稳盈-e享计划 16080104496</t>
    <phoneticPr fontId="1" type="noConversion"/>
  </si>
  <si>
    <t>稳盈-安e 16080102923</t>
    <phoneticPr fontId="1" type="noConversion"/>
  </si>
  <si>
    <t>稳盈-安e 16080121940</t>
    <phoneticPr fontId="1" type="noConversion"/>
  </si>
  <si>
    <t>稳盈-e享计划 16081014800</t>
    <phoneticPr fontId="1" type="noConversion"/>
  </si>
  <si>
    <t>稳盈-e享计划 16081014824</t>
    <phoneticPr fontId="1" type="noConversion"/>
  </si>
  <si>
    <t>稳盈-e享计划 16081014764</t>
    <phoneticPr fontId="1" type="noConversion"/>
  </si>
  <si>
    <t>稳盈-安e 16081024944</t>
    <phoneticPr fontId="1" type="noConversion"/>
  </si>
  <si>
    <t>稳盈-安e 16081016580</t>
    <phoneticPr fontId="1" type="noConversion"/>
  </si>
  <si>
    <t>稳盈-安e 16081016579</t>
    <phoneticPr fontId="1" type="noConversion"/>
  </si>
  <si>
    <t>稳盈-安e 16081016578</t>
    <phoneticPr fontId="1" type="noConversion"/>
  </si>
  <si>
    <t>稳盈-安e 16081016581</t>
    <phoneticPr fontId="1" type="noConversion"/>
  </si>
  <si>
    <t>是否结束</t>
    <phoneticPr fontId="1" type="noConversion"/>
  </si>
  <si>
    <t>Y</t>
    <phoneticPr fontId="1" type="noConversion"/>
  </si>
  <si>
    <t>稳盈-e享计划 16081414137</t>
    <phoneticPr fontId="1" type="noConversion"/>
  </si>
  <si>
    <t>稳盈-e享计划 16081414152</t>
    <phoneticPr fontId="1" type="noConversion"/>
  </si>
  <si>
    <t>Y</t>
    <phoneticPr fontId="1" type="noConversion"/>
  </si>
  <si>
    <t>Y</t>
    <phoneticPr fontId="1" type="noConversion"/>
  </si>
  <si>
    <t>稳盈-e享计划 16081716899</t>
    <phoneticPr fontId="1" type="noConversion"/>
  </si>
  <si>
    <t>稳盈-e享计划 16081716895</t>
    <phoneticPr fontId="1" type="noConversion"/>
  </si>
  <si>
    <t>稳盈-e享计划 16081716897</t>
    <phoneticPr fontId="1" type="noConversion"/>
  </si>
  <si>
    <t>稳盈-e享计划 16081716878</t>
    <phoneticPr fontId="1" type="noConversion"/>
  </si>
  <si>
    <t>稳盈-e享计划 16081716887</t>
    <phoneticPr fontId="1" type="noConversion"/>
  </si>
  <si>
    <t>Y</t>
    <phoneticPr fontId="1" type="noConversion"/>
  </si>
  <si>
    <t>Y</t>
    <phoneticPr fontId="1" type="noConversion"/>
  </si>
  <si>
    <t>稳盈-安e+ 16082407552</t>
    <phoneticPr fontId="1" type="noConversion"/>
  </si>
  <si>
    <t xml:space="preserve">稳盈-安e+ 16082407554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</si>
</sst>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28" activePane="bottomRight" state="frozen"/>
      <selection pane="topRight" activeCell="F1" sqref="F1"/>
      <selection pane="bottomLeft" activeCell="A2" sqref="A2"/>
      <selection pane="bottomRight" activeCell="K20" sqref="K2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137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x14ac:dyDescent="0.15">
      <c r="A3" t="s">
        <v>16</v>
      </c>
      <c r="B3">
        <v>365</v>
      </c>
      <c r="C3" t="s">
        <v>48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138</v>
      </c>
    </row>
    <row r="4" spans="1:12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t="s">
        <v>136</v>
      </c>
    </row>
    <row r="5" spans="1:12" hidden="1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x14ac:dyDescent="0.15">
      <c r="A6" t="s">
        <v>25</v>
      </c>
      <c r="B6">
        <v>365</v>
      </c>
      <c r="C6" t="s">
        <v>48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138</v>
      </c>
    </row>
    <row r="7" spans="1:12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t="s">
        <v>140</v>
      </c>
    </row>
    <row r="8" spans="1:12" hidden="1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  <c r="L8" t="s">
        <v>136</v>
      </c>
    </row>
    <row r="9" spans="1:12" hidden="1" x14ac:dyDescent="0.15">
      <c r="A9" t="s">
        <v>28</v>
      </c>
      <c r="B9">
        <v>1096</v>
      </c>
      <c r="C9" t="s">
        <v>48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136</v>
      </c>
    </row>
    <row r="10" spans="1:12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  <c r="L10" t="s">
        <v>136</v>
      </c>
    </row>
    <row r="11" spans="1:12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  <c r="L11" t="s">
        <v>136</v>
      </c>
    </row>
    <row r="12" spans="1:12" hidden="1" x14ac:dyDescent="0.15">
      <c r="A12" t="s">
        <v>18</v>
      </c>
      <c r="B12">
        <v>1096</v>
      </c>
      <c r="C12" t="s">
        <v>49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  <c r="L13" t="s">
        <v>136</v>
      </c>
    </row>
    <row r="14" spans="1:12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  <c r="L14" t="s">
        <v>136</v>
      </c>
    </row>
    <row r="15" spans="1:12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  <c r="L15" t="s">
        <v>136</v>
      </c>
    </row>
    <row r="16" spans="1:12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  <c r="L16" t="s">
        <v>136</v>
      </c>
    </row>
    <row r="17" spans="1:12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  <c r="L17" t="s">
        <v>136</v>
      </c>
    </row>
    <row r="18" spans="1:12" x14ac:dyDescent="0.15">
      <c r="A18" t="s">
        <v>50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  <c r="L18" t="s">
        <v>136</v>
      </c>
    </row>
    <row r="19" spans="1:12" x14ac:dyDescent="0.15">
      <c r="A19" t="s">
        <v>50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  <c r="L19" t="s">
        <v>136</v>
      </c>
    </row>
    <row r="20" spans="1:12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2" x14ac:dyDescent="0.15">
      <c r="A21" s="3" t="s">
        <v>64</v>
      </c>
      <c r="B21">
        <v>366</v>
      </c>
      <c r="C21" t="s">
        <v>62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2" x14ac:dyDescent="0.15">
      <c r="A22" s="3" t="s">
        <v>64</v>
      </c>
      <c r="B22">
        <v>366</v>
      </c>
      <c r="C22" t="s">
        <v>62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2" x14ac:dyDescent="0.15">
      <c r="A23" s="3" t="s">
        <v>64</v>
      </c>
      <c r="B23">
        <v>366</v>
      </c>
      <c r="C23" t="s">
        <v>62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2" x14ac:dyDescent="0.15">
      <c r="A24" s="3" t="s">
        <v>64</v>
      </c>
      <c r="B24">
        <v>366</v>
      </c>
      <c r="C24" t="s">
        <v>62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2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2" x14ac:dyDescent="0.15">
      <c r="A26" s="3" t="s">
        <v>64</v>
      </c>
      <c r="B26">
        <v>366</v>
      </c>
      <c r="C26" t="s">
        <v>63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2" x14ac:dyDescent="0.15">
      <c r="A27" s="3" t="s">
        <v>16</v>
      </c>
      <c r="B27">
        <v>366</v>
      </c>
      <c r="C27" t="s">
        <v>57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2" x14ac:dyDescent="0.15">
      <c r="A28" s="3" t="s">
        <v>16</v>
      </c>
      <c r="B28">
        <v>366</v>
      </c>
      <c r="C28" t="s">
        <v>57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2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2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2" x14ac:dyDescent="0.15">
      <c r="A31" s="3" t="s">
        <v>16</v>
      </c>
      <c r="B31">
        <v>366</v>
      </c>
      <c r="C31" t="s">
        <v>58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2" x14ac:dyDescent="0.15">
      <c r="A32" s="3" t="s">
        <v>16</v>
      </c>
      <c r="B32">
        <v>366</v>
      </c>
      <c r="C32" t="s">
        <v>58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16</v>
      </c>
      <c r="B33">
        <v>366</v>
      </c>
      <c r="C33" t="s">
        <v>58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16</v>
      </c>
      <c r="B34">
        <v>366</v>
      </c>
      <c r="C34" t="s">
        <v>58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16</v>
      </c>
      <c r="B35">
        <v>366</v>
      </c>
      <c r="C35" t="s">
        <v>58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52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64</v>
      </c>
      <c r="B37">
        <v>366</v>
      </c>
      <c r="C37" t="s">
        <v>63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64</v>
      </c>
      <c r="B38">
        <v>366</v>
      </c>
      <c r="C38" t="s">
        <v>63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64</v>
      </c>
      <c r="B39">
        <v>366</v>
      </c>
      <c r="C39" t="s">
        <v>63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53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16</v>
      </c>
      <c r="B41">
        <v>366</v>
      </c>
      <c r="C41" t="s">
        <v>59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16</v>
      </c>
      <c r="B42">
        <v>366</v>
      </c>
      <c r="C42" t="s">
        <v>59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54</v>
      </c>
      <c r="B43">
        <v>366</v>
      </c>
      <c r="C43" t="s">
        <v>59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55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56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61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hidden="1" x14ac:dyDescent="0.15">
      <c r="A52" s="3" t="s">
        <v>65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hidden="1" x14ac:dyDescent="0.15">
      <c r="A53" s="3" t="s">
        <v>65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hidden="1" x14ac:dyDescent="0.15">
      <c r="A55" s="3" t="s">
        <v>65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hidden="1" x14ac:dyDescent="0.15">
      <c r="A57" s="3" t="s">
        <v>65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hidden="1" x14ac:dyDescent="0.15">
      <c r="A59" s="3" t="s">
        <v>65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hidden="1" x14ac:dyDescent="0.15">
      <c r="A61" s="3" t="s">
        <v>66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73</v>
      </c>
      <c r="B62">
        <v>366</v>
      </c>
      <c r="C62" t="s">
        <v>79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hidden="1" x14ac:dyDescent="0.15">
      <c r="A63" s="3" t="s">
        <v>68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73</v>
      </c>
      <c r="B64">
        <v>366</v>
      </c>
      <c r="C64" t="s">
        <v>79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hidden="1" x14ac:dyDescent="0.15">
      <c r="A65" s="3" t="s">
        <v>66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73</v>
      </c>
      <c r="B66">
        <v>366</v>
      </c>
      <c r="C66" t="s">
        <v>79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hidden="1" x14ac:dyDescent="0.15">
      <c r="A67" s="3" t="s">
        <v>66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73</v>
      </c>
      <c r="B68">
        <v>366</v>
      </c>
      <c r="C68" t="s">
        <v>79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hidden="1" x14ac:dyDescent="0.15">
      <c r="A69" s="3" t="s">
        <v>66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73</v>
      </c>
      <c r="B70">
        <v>366</v>
      </c>
      <c r="C70" t="s">
        <v>79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hidden="1" x14ac:dyDescent="0.15">
      <c r="A71" s="3" t="s">
        <v>66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hidden="1" x14ac:dyDescent="0.15">
      <c r="A72" s="3" t="s">
        <v>66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73</v>
      </c>
      <c r="B73">
        <v>366</v>
      </c>
      <c r="C73" t="s">
        <v>79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hidden="1" x14ac:dyDescent="0.15">
      <c r="A74" s="3" t="s">
        <v>66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73</v>
      </c>
      <c r="B75">
        <v>366</v>
      </c>
      <c r="C75" t="s">
        <v>79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hidden="1" x14ac:dyDescent="0.15">
      <c r="A76" s="3" t="s">
        <v>66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73</v>
      </c>
      <c r="B77">
        <v>366</v>
      </c>
      <c r="C77" t="s">
        <v>79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hidden="1" x14ac:dyDescent="0.15">
      <c r="A78" s="3" t="s">
        <v>66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74</v>
      </c>
      <c r="B79">
        <v>366</v>
      </c>
      <c r="C79" t="s">
        <v>81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hidden="1" x14ac:dyDescent="0.15">
      <c r="A80" s="3" t="s">
        <v>66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74</v>
      </c>
      <c r="B81">
        <v>366</v>
      </c>
      <c r="C81" t="s">
        <v>81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hidden="1" x14ac:dyDescent="0.15">
      <c r="A82" s="3" t="s">
        <v>70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74</v>
      </c>
      <c r="B83">
        <v>366</v>
      </c>
      <c r="C83" t="s">
        <v>81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hidden="1" x14ac:dyDescent="0.15">
      <c r="A84" s="3" t="s">
        <v>65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74</v>
      </c>
      <c r="B85">
        <v>366</v>
      </c>
      <c r="C85" t="s">
        <v>81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hidden="1" x14ac:dyDescent="0.15">
      <c r="A86" s="3" t="s">
        <v>65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74</v>
      </c>
      <c r="B87">
        <v>366</v>
      </c>
      <c r="C87" t="s">
        <v>81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hidden="1" x14ac:dyDescent="0.15">
      <c r="A88" s="3" t="s">
        <v>65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74</v>
      </c>
      <c r="B89">
        <v>366</v>
      </c>
      <c r="C89" t="s">
        <v>81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hidden="1" x14ac:dyDescent="0.15">
      <c r="A90" s="3" t="s">
        <v>66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74</v>
      </c>
      <c r="B91">
        <v>366</v>
      </c>
      <c r="C91" t="s">
        <v>81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hidden="1" x14ac:dyDescent="0.15">
      <c r="A92" s="3" t="s">
        <v>65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75</v>
      </c>
      <c r="B93">
        <v>366</v>
      </c>
      <c r="C93" t="s">
        <v>82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hidden="1" x14ac:dyDescent="0.15">
      <c r="A94" s="3" t="s">
        <v>65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75</v>
      </c>
      <c r="B95">
        <v>366</v>
      </c>
      <c r="C95" t="s">
        <v>82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hidden="1" x14ac:dyDescent="0.15">
      <c r="A96" s="3" t="s">
        <v>65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76</v>
      </c>
      <c r="B97">
        <v>366</v>
      </c>
      <c r="C97" t="s">
        <v>83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hidden="1" x14ac:dyDescent="0.15">
      <c r="A98" s="3" t="s">
        <v>65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76</v>
      </c>
      <c r="B99">
        <v>366</v>
      </c>
      <c r="C99" t="s">
        <v>83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hidden="1" x14ac:dyDescent="0.15">
      <c r="A100" s="3" t="s">
        <v>65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77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hidden="1" x14ac:dyDescent="0.15">
      <c r="A102" s="3" t="s">
        <v>65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77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hidden="1" x14ac:dyDescent="0.15">
      <c r="A104" s="3" t="s">
        <v>65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77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hidden="1" x14ac:dyDescent="0.15">
      <c r="A106" s="3" t="s">
        <v>65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76</v>
      </c>
      <c r="B107">
        <v>366</v>
      </c>
      <c r="C107" t="s">
        <v>83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hidden="1" x14ac:dyDescent="0.15">
      <c r="A108" s="3" t="s">
        <v>65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76</v>
      </c>
      <c r="B109">
        <v>366</v>
      </c>
      <c r="C109" t="s">
        <v>83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hidden="1" x14ac:dyDescent="0.15">
      <c r="A110" s="3" t="s">
        <v>65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76</v>
      </c>
      <c r="B111">
        <v>366</v>
      </c>
      <c r="C111" t="s">
        <v>83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hidden="1" x14ac:dyDescent="0.15">
      <c r="A112" s="3" t="s">
        <v>65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76</v>
      </c>
      <c r="B113">
        <v>366</v>
      </c>
      <c r="C113" t="s">
        <v>83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hidden="1" x14ac:dyDescent="0.15">
      <c r="A114" s="3" t="s">
        <v>65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76</v>
      </c>
      <c r="B115">
        <v>366</v>
      </c>
      <c r="C115" t="s">
        <v>83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hidden="1" x14ac:dyDescent="0.15">
      <c r="A116" s="3" t="s">
        <v>65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76</v>
      </c>
      <c r="B117">
        <v>366</v>
      </c>
      <c r="C117" t="s">
        <v>83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hidden="1" x14ac:dyDescent="0.15">
      <c r="A118" s="3" t="s">
        <v>65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76</v>
      </c>
      <c r="B119">
        <v>366</v>
      </c>
      <c r="C119" t="s">
        <v>83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hidden="1" x14ac:dyDescent="0.15">
      <c r="A120" s="3" t="s">
        <v>65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hidden="1" x14ac:dyDescent="0.15">
      <c r="A122" s="3" t="s">
        <v>65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hidden="1" x14ac:dyDescent="0.15">
      <c r="A124" s="3" t="s">
        <v>65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hidden="1" x14ac:dyDescent="0.15">
      <c r="A126" s="3" t="s">
        <v>65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hidden="1" x14ac:dyDescent="0.15">
      <c r="A128" s="3" t="s">
        <v>65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hidden="1" x14ac:dyDescent="0.15">
      <c r="A130" s="3" t="s">
        <v>65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hidden="1" x14ac:dyDescent="0.15">
      <c r="A132" s="3" t="s">
        <v>65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hidden="1" x14ac:dyDescent="0.15">
      <c r="A134" s="3" t="s">
        <v>65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hidden="1" x14ac:dyDescent="0.15">
      <c r="A136" s="3" t="s">
        <v>65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hidden="1" x14ac:dyDescent="0.15">
      <c r="A138" s="3" t="s">
        <v>65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hidden="1" x14ac:dyDescent="0.15">
      <c r="A139" s="3" t="s">
        <v>87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hidden="1" x14ac:dyDescent="0.15">
      <c r="A140" s="3" t="s">
        <v>89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90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136</v>
      </c>
    </row>
    <row r="142" spans="1:12" hidden="1" x14ac:dyDescent="0.15">
      <c r="A142" s="3" t="s">
        <v>87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hidden="1" x14ac:dyDescent="0.15">
      <c r="A143" s="3" t="s">
        <v>91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hidden="1" x14ac:dyDescent="0.15">
      <c r="A144" s="3" t="s">
        <v>92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92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65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93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hidden="1" x14ac:dyDescent="0.15">
      <c r="A148" s="3" t="s">
        <v>65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hidden="1" x14ac:dyDescent="0.15">
      <c r="A149" s="3" t="s">
        <v>65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88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hidden="1" x14ac:dyDescent="0.15">
      <c r="A151" s="3" t="s">
        <v>65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hidden="1" x14ac:dyDescent="0.15">
      <c r="A152" s="3" t="s">
        <v>65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94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95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96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97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52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hidden="1" x14ac:dyDescent="0.15">
      <c r="A158" s="3" t="s">
        <v>65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52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hidden="1" x14ac:dyDescent="0.15">
      <c r="A160" s="3" t="s">
        <v>100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101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hidden="1" x14ac:dyDescent="0.15">
      <c r="A162" s="3" t="s">
        <v>103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hidden="1" x14ac:dyDescent="0.15">
      <c r="A163" s="3" t="s">
        <v>104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98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hidden="1" x14ac:dyDescent="0.15">
      <c r="A165" s="3" t="s">
        <v>105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98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106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106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106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hidden="1" x14ac:dyDescent="0.15">
      <c r="A170" s="3" t="s">
        <v>110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hidden="1" x14ac:dyDescent="0.15">
      <c r="A171" s="3" t="s">
        <v>108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106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106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106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106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106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hidden="1" x14ac:dyDescent="0.15">
      <c r="A177" s="3" t="s">
        <v>111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hidden="1" x14ac:dyDescent="0.15">
      <c r="A178" s="3" t="s">
        <v>113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hidden="1" x14ac:dyDescent="0.15">
      <c r="A179" s="3" t="s">
        <v>114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hidden="1" x14ac:dyDescent="0.15">
      <c r="A180" s="3" t="s">
        <v>115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hidden="1" x14ac:dyDescent="0.15">
      <c r="A181" s="3" t="s">
        <v>116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119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119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119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119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119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119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119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119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">
      <filters>
        <filter val="365"/>
        <filter val="366"/>
      </filters>
    </filterColumn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0"/>
  <sheetViews>
    <sheetView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51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46</v>
      </c>
    </row>
    <row r="2" spans="1:12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84</v>
      </c>
    </row>
    <row r="3" spans="1:12" x14ac:dyDescent="0.15">
      <c r="A3" s="3" t="s">
        <v>42</v>
      </c>
      <c r="B3">
        <v>366</v>
      </c>
      <c r="C3" t="s">
        <v>60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84</v>
      </c>
    </row>
    <row r="4" spans="1:12" x14ac:dyDescent="0.15">
      <c r="A4" s="3" t="s">
        <v>64</v>
      </c>
      <c r="B4">
        <v>366</v>
      </c>
      <c r="C4" t="s">
        <v>63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78</v>
      </c>
    </row>
    <row r="5" spans="1:12" x14ac:dyDescent="0.15">
      <c r="A5" s="3" t="s">
        <v>52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84</v>
      </c>
    </row>
    <row r="6" spans="1:12" x14ac:dyDescent="0.15">
      <c r="A6" s="3" t="s">
        <v>52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84</v>
      </c>
    </row>
    <row r="7" spans="1:12" x14ac:dyDescent="0.15">
      <c r="A7" s="3" t="s">
        <v>64</v>
      </c>
      <c r="B7">
        <v>366</v>
      </c>
      <c r="C7" t="s">
        <v>63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78</v>
      </c>
    </row>
    <row r="8" spans="1:12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85</v>
      </c>
    </row>
    <row r="9" spans="1:12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85</v>
      </c>
    </row>
    <row r="10" spans="1:12" hidden="1" x14ac:dyDescent="0.15">
      <c r="A10" s="3" t="s">
        <v>65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85</v>
      </c>
    </row>
    <row r="11" spans="1:12" hidden="1" x14ac:dyDescent="0.15">
      <c r="A11" s="3" t="s">
        <v>65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85</v>
      </c>
    </row>
    <row r="12" spans="1:12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85</v>
      </c>
    </row>
    <row r="13" spans="1:12" hidden="1" x14ac:dyDescent="0.15">
      <c r="A13" s="3" t="s">
        <v>65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85</v>
      </c>
    </row>
    <row r="14" spans="1:12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85</v>
      </c>
    </row>
    <row r="15" spans="1:12" hidden="1" x14ac:dyDescent="0.15">
      <c r="A15" s="3" t="s">
        <v>65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85</v>
      </c>
    </row>
    <row r="16" spans="1:12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85</v>
      </c>
    </row>
    <row r="17" spans="1:12" hidden="1" x14ac:dyDescent="0.15">
      <c r="A17" s="3" t="s">
        <v>65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85</v>
      </c>
    </row>
    <row r="18" spans="1:12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85</v>
      </c>
    </row>
    <row r="19" spans="1:12" hidden="1" x14ac:dyDescent="0.15">
      <c r="A19" s="3" t="s">
        <v>66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85</v>
      </c>
    </row>
    <row r="20" spans="1:12" x14ac:dyDescent="0.15">
      <c r="A20" s="3" t="s">
        <v>67</v>
      </c>
      <c r="B20">
        <v>366</v>
      </c>
      <c r="C20" t="s">
        <v>79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80</v>
      </c>
    </row>
    <row r="21" spans="1:12" hidden="1" x14ac:dyDescent="0.15">
      <c r="A21" s="3" t="s">
        <v>68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85</v>
      </c>
    </row>
    <row r="22" spans="1:12" x14ac:dyDescent="0.15">
      <c r="A22" s="3" t="s">
        <v>67</v>
      </c>
      <c r="B22" s="3">
        <v>366</v>
      </c>
      <c r="C22" t="s">
        <v>79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80</v>
      </c>
    </row>
    <row r="23" spans="1:12" hidden="1" x14ac:dyDescent="0.15">
      <c r="A23" s="3" t="s">
        <v>66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85</v>
      </c>
    </row>
    <row r="24" spans="1:12" x14ac:dyDescent="0.15">
      <c r="A24" s="3" t="s">
        <v>67</v>
      </c>
      <c r="B24">
        <v>366</v>
      </c>
      <c r="C24" t="s">
        <v>79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80</v>
      </c>
    </row>
    <row r="25" spans="1:12" hidden="1" x14ac:dyDescent="0.15">
      <c r="A25" s="3" t="s">
        <v>66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85</v>
      </c>
    </row>
    <row r="26" spans="1:12" hidden="1" x14ac:dyDescent="0.15">
      <c r="A26" s="3" t="s">
        <v>66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85</v>
      </c>
    </row>
    <row r="27" spans="1:12" x14ac:dyDescent="0.15">
      <c r="A27" s="3" t="s">
        <v>67</v>
      </c>
      <c r="B27">
        <v>366</v>
      </c>
      <c r="C27" t="s">
        <v>79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80</v>
      </c>
    </row>
    <row r="28" spans="1:12" hidden="1" x14ac:dyDescent="0.15">
      <c r="A28" s="3" t="s">
        <v>66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85</v>
      </c>
    </row>
    <row r="29" spans="1:12" x14ac:dyDescent="0.15">
      <c r="A29" s="3" t="s">
        <v>67</v>
      </c>
      <c r="B29">
        <v>366</v>
      </c>
      <c r="C29" t="s">
        <v>79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80</v>
      </c>
    </row>
    <row r="30" spans="1:12" hidden="1" x14ac:dyDescent="0.15">
      <c r="A30" s="3" t="s">
        <v>66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85</v>
      </c>
    </row>
    <row r="31" spans="1:12" x14ac:dyDescent="0.15">
      <c r="A31" s="3" t="s">
        <v>67</v>
      </c>
      <c r="B31">
        <v>366</v>
      </c>
      <c r="C31" t="s">
        <v>79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80</v>
      </c>
    </row>
    <row r="32" spans="1:12" hidden="1" x14ac:dyDescent="0.15">
      <c r="A32" s="3" t="s">
        <v>66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85</v>
      </c>
    </row>
    <row r="33" spans="1:12" x14ac:dyDescent="0.15">
      <c r="A33" s="3" t="s">
        <v>67</v>
      </c>
      <c r="B33">
        <v>366</v>
      </c>
      <c r="C33" t="s">
        <v>79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80</v>
      </c>
    </row>
    <row r="34" spans="1:12" hidden="1" x14ac:dyDescent="0.15">
      <c r="A34" s="3" t="s">
        <v>66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85</v>
      </c>
    </row>
    <row r="35" spans="1:12" x14ac:dyDescent="0.15">
      <c r="A35" s="3" t="s">
        <v>69</v>
      </c>
      <c r="B35">
        <v>366</v>
      </c>
      <c r="C35" t="s">
        <v>81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80</v>
      </c>
    </row>
    <row r="36" spans="1:12" hidden="1" x14ac:dyDescent="0.15">
      <c r="A36" s="3" t="s">
        <v>66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85</v>
      </c>
    </row>
    <row r="37" spans="1:12" x14ac:dyDescent="0.15">
      <c r="A37" s="3" t="s">
        <v>69</v>
      </c>
      <c r="B37">
        <v>366</v>
      </c>
      <c r="C37" t="s">
        <v>81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80</v>
      </c>
    </row>
    <row r="38" spans="1:12" hidden="1" x14ac:dyDescent="0.15">
      <c r="A38" s="3" t="s">
        <v>65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85</v>
      </c>
    </row>
    <row r="39" spans="1:12" x14ac:dyDescent="0.15">
      <c r="A39" s="3" t="s">
        <v>69</v>
      </c>
      <c r="B39">
        <v>366</v>
      </c>
      <c r="C39" t="s">
        <v>81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80</v>
      </c>
    </row>
    <row r="40" spans="1:12" hidden="1" x14ac:dyDescent="0.15">
      <c r="A40" s="3" t="s">
        <v>65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85</v>
      </c>
    </row>
    <row r="41" spans="1:12" x14ac:dyDescent="0.15">
      <c r="A41" s="3" t="s">
        <v>69</v>
      </c>
      <c r="B41">
        <v>366</v>
      </c>
      <c r="C41" t="s">
        <v>81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80</v>
      </c>
    </row>
    <row r="42" spans="1:12" hidden="1" x14ac:dyDescent="0.15">
      <c r="A42" s="3" t="s">
        <v>65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85</v>
      </c>
    </row>
    <row r="43" spans="1:12" x14ac:dyDescent="0.15">
      <c r="A43" s="3" t="s">
        <v>69</v>
      </c>
      <c r="B43">
        <v>366</v>
      </c>
      <c r="C43" t="s">
        <v>81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80</v>
      </c>
    </row>
    <row r="44" spans="1:12" hidden="1" x14ac:dyDescent="0.15">
      <c r="A44" s="3" t="s">
        <v>65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85</v>
      </c>
    </row>
    <row r="45" spans="1:12" x14ac:dyDescent="0.15">
      <c r="A45" s="3" t="s">
        <v>69</v>
      </c>
      <c r="B45">
        <v>366</v>
      </c>
      <c r="C45" t="s">
        <v>81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80</v>
      </c>
    </row>
    <row r="46" spans="1:12" hidden="1" x14ac:dyDescent="0.15">
      <c r="A46" s="3" t="s">
        <v>66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85</v>
      </c>
    </row>
    <row r="47" spans="1:12" hidden="1" x14ac:dyDescent="0.15">
      <c r="A47" s="3" t="s">
        <v>71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85</v>
      </c>
    </row>
    <row r="48" spans="1:12" x14ac:dyDescent="0.15">
      <c r="A48" s="3" t="s">
        <v>72</v>
      </c>
      <c r="B48">
        <v>366</v>
      </c>
      <c r="C48" t="s">
        <v>82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80</v>
      </c>
    </row>
    <row r="49" spans="1:12" hidden="1" x14ac:dyDescent="0.15">
      <c r="A49" s="3" t="s">
        <v>65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85</v>
      </c>
    </row>
    <row r="50" spans="1:12" x14ac:dyDescent="0.15">
      <c r="A50" s="3" t="s">
        <v>72</v>
      </c>
      <c r="B50">
        <v>366</v>
      </c>
      <c r="C50" t="s">
        <v>82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80</v>
      </c>
    </row>
    <row r="51" spans="1:12" hidden="1" x14ac:dyDescent="0.15">
      <c r="A51" s="3" t="s">
        <v>65</v>
      </c>
      <c r="B51">
        <v>731</v>
      </c>
      <c r="C51" t="s">
        <v>83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85</v>
      </c>
    </row>
    <row r="52" spans="1:12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85</v>
      </c>
    </row>
    <row r="53" spans="1:12" hidden="1" x14ac:dyDescent="0.15">
      <c r="A53" s="3" t="s">
        <v>65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85</v>
      </c>
    </row>
    <row r="54" spans="1:12" x14ac:dyDescent="0.15">
      <c r="A54" s="3" t="s">
        <v>72</v>
      </c>
      <c r="B54">
        <v>366</v>
      </c>
      <c r="C54" t="s">
        <v>83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80</v>
      </c>
    </row>
    <row r="55" spans="1:12" hidden="1" x14ac:dyDescent="0.15">
      <c r="A55" s="3" t="s">
        <v>65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hidden="1" x14ac:dyDescent="0.15">
      <c r="A58" s="3" t="s">
        <v>65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72</v>
      </c>
      <c r="B59">
        <v>366</v>
      </c>
      <c r="C59" t="s">
        <v>83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80</v>
      </c>
    </row>
    <row r="60" spans="1:12" hidden="1" x14ac:dyDescent="0.15">
      <c r="A60" s="3" t="s">
        <v>65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72</v>
      </c>
      <c r="B61">
        <v>366</v>
      </c>
      <c r="C61" t="s">
        <v>83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80</v>
      </c>
    </row>
    <row r="62" spans="1:12" hidden="1" x14ac:dyDescent="0.15">
      <c r="A62" s="3" t="s">
        <v>65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72</v>
      </c>
      <c r="B63">
        <v>366</v>
      </c>
      <c r="C63" t="s">
        <v>83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80</v>
      </c>
    </row>
    <row r="64" spans="1:12" hidden="1" x14ac:dyDescent="0.15">
      <c r="A64" s="3" t="s">
        <v>65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72</v>
      </c>
      <c r="B65">
        <v>366</v>
      </c>
      <c r="C65" t="s">
        <v>83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80</v>
      </c>
    </row>
    <row r="66" spans="1:12" x14ac:dyDescent="0.15">
      <c r="A66" s="3" t="s">
        <v>72</v>
      </c>
      <c r="B66">
        <v>366</v>
      </c>
      <c r="C66" t="s">
        <v>83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80</v>
      </c>
    </row>
    <row r="67" spans="1:12" hidden="1" x14ac:dyDescent="0.15">
      <c r="A67" s="3" t="s">
        <v>65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72</v>
      </c>
      <c r="B68">
        <v>366</v>
      </c>
      <c r="C68" t="s">
        <v>83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80</v>
      </c>
    </row>
    <row r="69" spans="1:12" hidden="1" x14ac:dyDescent="0.15">
      <c r="A69" s="3" t="s">
        <v>65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72</v>
      </c>
      <c r="B70">
        <v>366</v>
      </c>
      <c r="C70" t="s">
        <v>83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86</v>
      </c>
    </row>
    <row r="71" spans="1:12" hidden="1" x14ac:dyDescent="0.15">
      <c r="A71" s="3" t="s">
        <v>65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72</v>
      </c>
      <c r="B72">
        <v>366</v>
      </c>
      <c r="C72" t="s">
        <v>83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86</v>
      </c>
    </row>
    <row r="73" spans="1:12" hidden="1" x14ac:dyDescent="0.15">
      <c r="A73" s="3" t="s">
        <v>65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hidden="1" x14ac:dyDescent="0.15">
      <c r="A75" s="3" t="s">
        <v>65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hidden="1" x14ac:dyDescent="0.15">
      <c r="A77" s="3" t="s">
        <v>65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hidden="1" x14ac:dyDescent="0.15">
      <c r="A79" s="3" t="s">
        <v>65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hidden="1" x14ac:dyDescent="0.15">
      <c r="A81" s="3" t="s">
        <v>65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hidden="1" x14ac:dyDescent="0.15">
      <c r="A83" s="3" t="s">
        <v>65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hidden="1" x14ac:dyDescent="0.15">
      <c r="A85" s="3" t="s">
        <v>65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hidden="1" x14ac:dyDescent="0.15">
      <c r="A87" s="3" t="s">
        <v>65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hidden="1" x14ac:dyDescent="0.15">
      <c r="A89" s="3" t="s">
        <v>65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hidden="1" x14ac:dyDescent="0.15">
      <c r="A90" s="3" t="s">
        <v>87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88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hidden="1" x14ac:dyDescent="0.15">
      <c r="A92" s="3" t="s">
        <v>87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88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hidden="1" x14ac:dyDescent="0.15">
      <c r="A94" s="3" t="s">
        <v>87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88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hidden="1" x14ac:dyDescent="0.15">
      <c r="A96" s="3" t="s">
        <v>65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88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hidden="1" x14ac:dyDescent="0.15">
      <c r="A98" s="3" t="s">
        <v>65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88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hidden="1" x14ac:dyDescent="0.15">
      <c r="A100" s="3" t="s">
        <v>65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52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hidden="1" x14ac:dyDescent="0.15">
      <c r="A102" s="3" t="s">
        <v>65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98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hidden="1" x14ac:dyDescent="0.15">
      <c r="A104" s="3" t="s">
        <v>99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98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hidden="1" x14ac:dyDescent="0.15">
      <c r="A106" s="3" t="s">
        <v>102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98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98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98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107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106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106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106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hidden="1" x14ac:dyDescent="0.15">
      <c r="A114" s="3" t="s">
        <v>109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106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119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119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119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119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119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20">
    <filterColumn colId="1">
      <filters>
        <filter val="366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84" workbookViewId="0">
      <selection activeCell="C102" sqref="C102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126</v>
      </c>
      <c r="B1" s="5" t="s">
        <v>127</v>
      </c>
      <c r="C1" s="5" t="s">
        <v>128</v>
      </c>
    </row>
    <row r="2" spans="1:5" x14ac:dyDescent="0.15">
      <c r="A2" s="6">
        <v>2015.12</v>
      </c>
      <c r="B2" s="7" t="s">
        <v>122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121</v>
      </c>
      <c r="C3" s="7">
        <v>2000</v>
      </c>
      <c r="D3" s="6"/>
      <c r="E3" s="7"/>
    </row>
    <row r="4" spans="1:5" x14ac:dyDescent="0.15">
      <c r="A4" s="6">
        <v>2015.12</v>
      </c>
      <c r="B4" s="7" t="s">
        <v>129</v>
      </c>
      <c r="C4" s="7">
        <v>20000</v>
      </c>
      <c r="D4" s="6"/>
      <c r="E4" s="7"/>
    </row>
    <row r="5" spans="1:5" x14ac:dyDescent="0.15">
      <c r="A5" s="6">
        <v>2015.12</v>
      </c>
      <c r="B5" s="7" t="s">
        <v>130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120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123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124</v>
      </c>
      <c r="C9" s="7">
        <f>C7-C8</f>
        <v>2778.7300000000032</v>
      </c>
      <c r="D9" s="7" t="s">
        <v>125</v>
      </c>
      <c r="E9" s="8">
        <f>(C9-2000)/C8</f>
        <v>1.3865976178219865E-2</v>
      </c>
    </row>
    <row r="12" spans="1:5" x14ac:dyDescent="0.15">
      <c r="A12" s="5" t="s">
        <v>117</v>
      </c>
      <c r="B12" s="5" t="s">
        <v>127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118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131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132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133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112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123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124</v>
      </c>
      <c r="C20" s="7">
        <f>C18-C19</f>
        <v>2605.1299999999974</v>
      </c>
      <c r="D20" s="7" t="s">
        <v>125</v>
      </c>
      <c r="E20" s="8">
        <f>(C20-2000)/C19</f>
        <v>1.0266892026018305E-2</v>
      </c>
    </row>
    <row r="23" spans="1:5" x14ac:dyDescent="0.15">
      <c r="A23" s="5" t="s">
        <v>117</v>
      </c>
      <c r="B23" s="5" t="s">
        <v>127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135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139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134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131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112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123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124</v>
      </c>
      <c r="C31" s="7">
        <f>C29-C30</f>
        <v>2636.989999999998</v>
      </c>
      <c r="D31" s="7" t="s">
        <v>125</v>
      </c>
      <c r="E31" s="8">
        <f>(C31-2000)/C30</f>
        <v>1.0349976041947762E-2</v>
      </c>
    </row>
    <row r="34" spans="1:5" x14ac:dyDescent="0.15">
      <c r="A34" s="5" t="s">
        <v>117</v>
      </c>
      <c r="B34" s="5" t="s">
        <v>127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135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139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142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141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112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123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124</v>
      </c>
      <c r="C42" s="7">
        <f>C40-C41</f>
        <v>2661.5299999999988</v>
      </c>
      <c r="D42" s="7" t="s">
        <v>125</v>
      </c>
      <c r="E42" s="8">
        <f>(C42-2000)/C41</f>
        <v>1.0307085811829642E-2</v>
      </c>
    </row>
    <row r="45" spans="1:5" x14ac:dyDescent="0.15">
      <c r="A45" s="5" t="s">
        <v>117</v>
      </c>
      <c r="B45" s="5" t="s">
        <v>127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135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139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142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141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112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123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124</v>
      </c>
      <c r="C53" s="7">
        <f>C51-C52</f>
        <v>4266.4600000000064</v>
      </c>
      <c r="D53" s="7" t="s">
        <v>125</v>
      </c>
      <c r="E53" s="8">
        <f>(C53-3600)/C52</f>
        <v>9.970439947944245E-3</v>
      </c>
      <c r="F53" t="s">
        <v>143</v>
      </c>
    </row>
    <row r="56" spans="1:6" x14ac:dyDescent="0.15">
      <c r="A56" s="5" t="s">
        <v>117</v>
      </c>
      <c r="B56" s="5" t="s">
        <v>127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135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139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142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141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112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123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124</v>
      </c>
      <c r="C64" s="7">
        <f>C62-C63</f>
        <v>2714.3799999999901</v>
      </c>
      <c r="D64" s="7" t="s">
        <v>125</v>
      </c>
      <c r="E64" s="8">
        <f>(C64-2000)/C63</f>
        <v>1.0046118656926695E-2</v>
      </c>
    </row>
    <row r="67" spans="1:5" x14ac:dyDescent="0.15">
      <c r="A67" s="5" t="s">
        <v>117</v>
      </c>
      <c r="B67" s="5" t="s">
        <v>127</v>
      </c>
      <c r="C67" s="5" t="s">
        <v>0</v>
      </c>
      <c r="D67" s="5"/>
      <c r="E67" s="5"/>
    </row>
    <row r="68" spans="1:5" x14ac:dyDescent="0.15">
      <c r="A68" s="6">
        <v>2016.06</v>
      </c>
      <c r="B68" s="9" t="s">
        <v>135</v>
      </c>
      <c r="C68" s="10">
        <f>-13002.89+1576.05+1577.15+112</f>
        <v>-9737.69</v>
      </c>
      <c r="D68" s="5"/>
      <c r="E68" s="5"/>
    </row>
    <row r="69" spans="1:5" x14ac:dyDescent="0.15">
      <c r="A69" s="6">
        <v>2016.06</v>
      </c>
      <c r="B69" s="9" t="s">
        <v>139</v>
      </c>
      <c r="C69" s="10">
        <v>0</v>
      </c>
      <c r="D69" s="5"/>
      <c r="E69" s="5"/>
    </row>
    <row r="70" spans="1:5" x14ac:dyDescent="0.15">
      <c r="A70" s="6">
        <v>2016.06</v>
      </c>
      <c r="B70" s="7" t="s">
        <v>142</v>
      </c>
      <c r="C70" s="7">
        <f>50000-7486.3</f>
        <v>42513.7</v>
      </c>
      <c r="D70" s="7"/>
      <c r="E70" s="7"/>
    </row>
    <row r="71" spans="1:5" x14ac:dyDescent="0.15">
      <c r="A71" s="6">
        <v>2016.06</v>
      </c>
      <c r="B71" s="7" t="s">
        <v>141</v>
      </c>
      <c r="C71" s="7">
        <v>43783.29</v>
      </c>
      <c r="D71" s="7"/>
      <c r="E71" s="7"/>
    </row>
    <row r="72" spans="1:5" x14ac:dyDescent="0.15">
      <c r="A72" s="6"/>
      <c r="B72" s="7"/>
      <c r="C72" s="7"/>
      <c r="D72" s="6"/>
      <c r="E72" s="7"/>
    </row>
    <row r="73" spans="1:5" x14ac:dyDescent="0.15">
      <c r="A73" s="6">
        <v>2016.06</v>
      </c>
      <c r="B73" s="7" t="s">
        <v>112</v>
      </c>
      <c r="C73" s="7">
        <f>SUM(C68:C72)</f>
        <v>76559.299999999988</v>
      </c>
      <c r="D73" s="7"/>
      <c r="E73" s="7"/>
    </row>
    <row r="74" spans="1:5" x14ac:dyDescent="0.15">
      <c r="A74" s="6">
        <v>2016.06</v>
      </c>
      <c r="B74" s="7" t="s">
        <v>123</v>
      </c>
      <c r="C74" s="7">
        <v>73824.429999999993</v>
      </c>
      <c r="D74" s="7"/>
      <c r="E74" s="7"/>
    </row>
    <row r="75" spans="1:5" x14ac:dyDescent="0.15">
      <c r="A75" s="6">
        <v>2016.06</v>
      </c>
      <c r="B75" s="7" t="s">
        <v>124</v>
      </c>
      <c r="C75" s="7">
        <f>C73-C74</f>
        <v>2734.8699999999953</v>
      </c>
      <c r="D75" s="7" t="s">
        <v>125</v>
      </c>
      <c r="E75" s="8">
        <f>(C75-2000)/C74</f>
        <v>9.9542929081876484E-3</v>
      </c>
    </row>
    <row r="78" spans="1:5" x14ac:dyDescent="0.15">
      <c r="A78" s="5" t="s">
        <v>117</v>
      </c>
      <c r="B78" s="5" t="s">
        <v>127</v>
      </c>
      <c r="C78" s="5" t="s">
        <v>0</v>
      </c>
      <c r="D78" s="5"/>
      <c r="E78" s="5"/>
    </row>
    <row r="79" spans="1:5" x14ac:dyDescent="0.15">
      <c r="A79" s="6">
        <v>2016.07</v>
      </c>
      <c r="B79" s="9" t="s">
        <v>135</v>
      </c>
      <c r="C79" s="10">
        <v>0</v>
      </c>
      <c r="D79" s="5"/>
      <c r="E79" s="5"/>
    </row>
    <row r="80" spans="1:5" x14ac:dyDescent="0.15">
      <c r="A80" s="6">
        <v>2016.07</v>
      </c>
      <c r="B80" s="9" t="s">
        <v>144</v>
      </c>
      <c r="C80" s="10">
        <v>79325.95</v>
      </c>
      <c r="D80" s="5"/>
      <c r="E80" s="5"/>
    </row>
    <row r="81" spans="1:5" x14ac:dyDescent="0.15">
      <c r="A81" s="6"/>
      <c r="B81" s="7"/>
      <c r="C81" s="7"/>
      <c r="D81" s="6"/>
      <c r="E81" s="7"/>
    </row>
    <row r="82" spans="1:5" x14ac:dyDescent="0.15">
      <c r="A82" s="6">
        <v>2016.07</v>
      </c>
      <c r="B82" s="7" t="s">
        <v>112</v>
      </c>
      <c r="C82" s="7">
        <f>SUM(C79:C81)</f>
        <v>79325.95</v>
      </c>
      <c r="D82" s="7"/>
      <c r="E82" s="7"/>
    </row>
    <row r="83" spans="1:5" x14ac:dyDescent="0.15">
      <c r="A83" s="6">
        <v>2016.07</v>
      </c>
      <c r="B83" s="7" t="s">
        <v>123</v>
      </c>
      <c r="C83" s="7">
        <v>76559.3</v>
      </c>
      <c r="D83" s="7"/>
      <c r="E83" s="7"/>
    </row>
    <row r="84" spans="1:5" x14ac:dyDescent="0.15">
      <c r="A84" s="6">
        <v>2016.07</v>
      </c>
      <c r="B84" s="7" t="s">
        <v>124</v>
      </c>
      <c r="C84" s="7">
        <f>C82-C83</f>
        <v>2766.6499999999942</v>
      </c>
      <c r="D84" s="7" t="s">
        <v>125</v>
      </c>
      <c r="E84" s="8">
        <f>(C84-2000)/C83</f>
        <v>1.0013806291332264E-2</v>
      </c>
    </row>
    <row r="87" spans="1:5" x14ac:dyDescent="0.15">
      <c r="A87" s="5" t="s">
        <v>117</v>
      </c>
      <c r="B87" s="5" t="s">
        <v>127</v>
      </c>
      <c r="C87" s="5" t="s">
        <v>0</v>
      </c>
      <c r="D87" s="5"/>
      <c r="E87" s="5"/>
    </row>
    <row r="88" spans="1:5" x14ac:dyDescent="0.15">
      <c r="A88" s="6">
        <v>2016.08</v>
      </c>
      <c r="B88" s="9" t="s">
        <v>135</v>
      </c>
      <c r="C88" s="10">
        <v>0</v>
      </c>
      <c r="D88" s="5"/>
      <c r="E88" s="5"/>
    </row>
    <row r="89" spans="1:5" x14ac:dyDescent="0.15">
      <c r="A89" s="6">
        <v>2016.08</v>
      </c>
      <c r="B89" s="9" t="s">
        <v>144</v>
      </c>
      <c r="C89" s="10">
        <v>82120</v>
      </c>
      <c r="D89" s="5"/>
      <c r="E89" s="5"/>
    </row>
    <row r="90" spans="1:5" x14ac:dyDescent="0.15">
      <c r="A90" s="6"/>
      <c r="B90" s="7"/>
      <c r="C90" s="7"/>
      <c r="D90" s="6"/>
      <c r="E90" s="7"/>
    </row>
    <row r="91" spans="1:5" x14ac:dyDescent="0.15">
      <c r="A91" s="6">
        <v>2016.08</v>
      </c>
      <c r="B91" s="7" t="s">
        <v>112</v>
      </c>
      <c r="C91" s="7">
        <f>SUM(C88:C90)</f>
        <v>82120</v>
      </c>
      <c r="D91" s="7"/>
      <c r="E91" s="7"/>
    </row>
    <row r="92" spans="1:5" x14ac:dyDescent="0.15">
      <c r="A92" s="6">
        <v>2016.08</v>
      </c>
      <c r="B92" s="7" t="s">
        <v>123</v>
      </c>
      <c r="C92" s="7">
        <v>79325.95</v>
      </c>
      <c r="D92" s="7"/>
      <c r="E92" s="7"/>
    </row>
    <row r="93" spans="1:5" x14ac:dyDescent="0.15">
      <c r="A93" s="6">
        <v>2016.08</v>
      </c>
      <c r="B93" s="7" t="s">
        <v>124</v>
      </c>
      <c r="C93" s="7">
        <f>C91-C92</f>
        <v>2794.0500000000029</v>
      </c>
      <c r="D93" s="7" t="s">
        <v>125</v>
      </c>
      <c r="E93" s="8">
        <f>(C93-2000)/C92</f>
        <v>1.0009965213149076E-2</v>
      </c>
    </row>
    <row r="96" spans="1:5" x14ac:dyDescent="0.15">
      <c r="A96" s="5" t="s">
        <v>117</v>
      </c>
      <c r="B96" s="5" t="s">
        <v>127</v>
      </c>
      <c r="C96" s="5" t="s">
        <v>0</v>
      </c>
      <c r="D96" s="5"/>
      <c r="E96" s="5"/>
    </row>
    <row r="97" spans="1:5" x14ac:dyDescent="0.15">
      <c r="A97" s="6">
        <v>2016.09</v>
      </c>
      <c r="B97" s="9" t="s">
        <v>135</v>
      </c>
      <c r="C97" s="10">
        <v>0</v>
      </c>
      <c r="D97" s="5"/>
      <c r="E97" s="5"/>
    </row>
    <row r="98" spans="1:5" x14ac:dyDescent="0.15">
      <c r="A98" s="6">
        <v>2016.09</v>
      </c>
      <c r="B98" s="9" t="s">
        <v>144</v>
      </c>
      <c r="C98" s="10">
        <v>84940</v>
      </c>
      <c r="D98" s="5"/>
      <c r="E98" s="5"/>
    </row>
    <row r="99" spans="1:5" x14ac:dyDescent="0.15">
      <c r="A99" s="6"/>
      <c r="B99" s="7"/>
      <c r="C99" s="7"/>
      <c r="D99" s="6"/>
      <c r="E99" s="7"/>
    </row>
    <row r="100" spans="1:5" x14ac:dyDescent="0.15">
      <c r="A100" s="6">
        <v>2016.09</v>
      </c>
      <c r="B100" s="7" t="s">
        <v>112</v>
      </c>
      <c r="C100" s="7">
        <f>SUM(C97:C99)</f>
        <v>84940</v>
      </c>
      <c r="D100" s="7"/>
      <c r="E100" s="7"/>
    </row>
    <row r="101" spans="1:5" x14ac:dyDescent="0.15">
      <c r="A101" s="6">
        <v>2016.09</v>
      </c>
      <c r="B101" s="7" t="s">
        <v>123</v>
      </c>
      <c r="C101" s="7">
        <v>82120</v>
      </c>
      <c r="D101" s="7"/>
      <c r="E101" s="7"/>
    </row>
    <row r="102" spans="1:5" x14ac:dyDescent="0.15">
      <c r="A102" s="6">
        <v>2016.09</v>
      </c>
      <c r="B102" s="7" t="s">
        <v>124</v>
      </c>
      <c r="C102" s="7">
        <f>C100-C101</f>
        <v>2820</v>
      </c>
      <c r="D102" s="7" t="s">
        <v>125</v>
      </c>
      <c r="E102" s="8">
        <f>(C102-2000)/C101</f>
        <v>9.985387238188018E-3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1"/>
  <sheetViews>
    <sheetView workbookViewId="0">
      <selection activeCell="B34" sqref="B34"/>
    </sheetView>
  </sheetViews>
  <sheetFormatPr defaultRowHeight="13.5" x14ac:dyDescent="0.15"/>
  <cols>
    <col min="1" max="1" width="32.875" bestFit="1" customWidth="1"/>
    <col min="2" max="2" width="10.75" bestFit="1" customWidth="1"/>
    <col min="3" max="3" width="29.375" bestFit="1" customWidth="1"/>
    <col min="4" max="4" width="12" bestFit="1" customWidth="1"/>
    <col min="5" max="5" width="10.75" bestFit="1" customWidth="1"/>
  </cols>
  <sheetData>
    <row r="1" spans="1:6" x14ac:dyDescent="0.15">
      <c r="B1" t="s">
        <v>146</v>
      </c>
      <c r="D1" t="s">
        <v>165</v>
      </c>
      <c r="E1" t="s">
        <v>164</v>
      </c>
      <c r="F1" t="s">
        <v>197</v>
      </c>
    </row>
    <row r="2" spans="1:6" hidden="1" x14ac:dyDescent="0.15">
      <c r="A2" s="3" t="s">
        <v>148</v>
      </c>
      <c r="B2" s="3">
        <f t="shared" ref="B2:B11" si="0">9507.87</f>
        <v>9507.8700000000008</v>
      </c>
      <c r="C2" s="3" t="s">
        <v>167</v>
      </c>
      <c r="D2" s="4">
        <v>42596</v>
      </c>
      <c r="E2" s="3">
        <f>8289.7</f>
        <v>8289.7000000000007</v>
      </c>
      <c r="F2" t="s">
        <v>201</v>
      </c>
    </row>
    <row r="3" spans="1:6" hidden="1" x14ac:dyDescent="0.15">
      <c r="A3" s="3" t="s">
        <v>149</v>
      </c>
      <c r="B3" s="3">
        <f t="shared" si="0"/>
        <v>9507.8700000000008</v>
      </c>
      <c r="C3" s="3" t="s">
        <v>168</v>
      </c>
      <c r="D3" s="4">
        <v>42596</v>
      </c>
      <c r="E3" s="3">
        <f>8289.7</f>
        <v>8289.7000000000007</v>
      </c>
      <c r="F3" t="s">
        <v>201</v>
      </c>
    </row>
    <row r="4" spans="1:6" hidden="1" x14ac:dyDescent="0.15">
      <c r="A4" s="3" t="s">
        <v>150</v>
      </c>
      <c r="B4" s="3">
        <f t="shared" si="0"/>
        <v>9507.8700000000008</v>
      </c>
      <c r="C4" s="3" t="s">
        <v>170</v>
      </c>
      <c r="D4" s="4">
        <v>42596</v>
      </c>
      <c r="E4" s="3">
        <f>8289.7</f>
        <v>8289.7000000000007</v>
      </c>
      <c r="F4" t="s">
        <v>201</v>
      </c>
    </row>
    <row r="5" spans="1:6" hidden="1" x14ac:dyDescent="0.15">
      <c r="A5" s="3" t="s">
        <v>151</v>
      </c>
      <c r="B5" s="3">
        <f t="shared" si="0"/>
        <v>9507.8700000000008</v>
      </c>
      <c r="C5" s="3" t="s">
        <v>169</v>
      </c>
      <c r="D5" s="4">
        <v>42596</v>
      </c>
      <c r="E5" s="3">
        <f>8289.7</f>
        <v>8289.7000000000007</v>
      </c>
      <c r="F5" t="s">
        <v>201</v>
      </c>
    </row>
    <row r="6" spans="1:6" hidden="1" x14ac:dyDescent="0.15">
      <c r="A6" s="3" t="s">
        <v>152</v>
      </c>
      <c r="B6" s="3">
        <f t="shared" si="0"/>
        <v>9507.8700000000008</v>
      </c>
      <c r="C6" s="3" t="s">
        <v>171</v>
      </c>
      <c r="D6" s="4">
        <v>42596</v>
      </c>
      <c r="E6" s="3">
        <f>8289.7</f>
        <v>8289.7000000000007</v>
      </c>
      <c r="F6" t="s">
        <v>201</v>
      </c>
    </row>
    <row r="7" spans="1:6" hidden="1" x14ac:dyDescent="0.15">
      <c r="A7" t="s">
        <v>153</v>
      </c>
      <c r="B7">
        <f t="shared" si="0"/>
        <v>9507.8700000000008</v>
      </c>
      <c r="C7" s="3" t="s">
        <v>161</v>
      </c>
      <c r="D7" s="4">
        <v>42592</v>
      </c>
      <c r="E7" s="3">
        <f>8598.09</f>
        <v>8598.09</v>
      </c>
      <c r="F7" t="s">
        <v>198</v>
      </c>
    </row>
    <row r="8" spans="1:6" hidden="1" x14ac:dyDescent="0.15">
      <c r="A8" t="s">
        <v>154</v>
      </c>
      <c r="B8">
        <f t="shared" si="0"/>
        <v>9507.8700000000008</v>
      </c>
      <c r="C8" s="3" t="s">
        <v>160</v>
      </c>
      <c r="D8" s="4">
        <v>42592</v>
      </c>
      <c r="E8" s="3">
        <f>8598.09</f>
        <v>8598.09</v>
      </c>
      <c r="F8" t="s">
        <v>198</v>
      </c>
    </row>
    <row r="9" spans="1:6" hidden="1" x14ac:dyDescent="0.15">
      <c r="A9" t="s">
        <v>155</v>
      </c>
      <c r="B9">
        <f t="shared" si="0"/>
        <v>9507.8700000000008</v>
      </c>
      <c r="C9" s="3" t="s">
        <v>162</v>
      </c>
      <c r="D9" s="4">
        <v>42592</v>
      </c>
      <c r="E9" s="3">
        <f>8598.09</f>
        <v>8598.09</v>
      </c>
      <c r="F9" t="s">
        <v>198</v>
      </c>
    </row>
    <row r="10" spans="1:6" hidden="1" x14ac:dyDescent="0.15">
      <c r="A10" t="s">
        <v>156</v>
      </c>
      <c r="B10">
        <f t="shared" si="0"/>
        <v>9507.8700000000008</v>
      </c>
      <c r="C10" s="3" t="s">
        <v>159</v>
      </c>
      <c r="D10" s="4">
        <v>42592</v>
      </c>
      <c r="E10" s="3">
        <f>8598.09</f>
        <v>8598.09</v>
      </c>
      <c r="F10" t="s">
        <v>198</v>
      </c>
    </row>
    <row r="11" spans="1:6" hidden="1" x14ac:dyDescent="0.15">
      <c r="A11" t="s">
        <v>157</v>
      </c>
      <c r="B11">
        <f t="shared" si="0"/>
        <v>9507.8700000000008</v>
      </c>
      <c r="C11" s="3" t="s">
        <v>163</v>
      </c>
      <c r="D11" s="4">
        <v>42592</v>
      </c>
      <c r="E11" s="3">
        <f>8597.95</f>
        <v>8597.9500000000007</v>
      </c>
      <c r="F11" t="s">
        <v>198</v>
      </c>
    </row>
    <row r="12" spans="1:6" hidden="1" x14ac:dyDescent="0.15">
      <c r="A12" s="3" t="s">
        <v>176</v>
      </c>
      <c r="B12" s="3">
        <v>42513.72</v>
      </c>
      <c r="C12" s="3" t="s">
        <v>175</v>
      </c>
      <c r="D12" s="4">
        <v>42599</v>
      </c>
      <c r="E12" s="3">
        <f>38451.85</f>
        <v>38451.85</v>
      </c>
      <c r="F12" t="s">
        <v>202</v>
      </c>
    </row>
    <row r="13" spans="1:6" hidden="1" x14ac:dyDescent="0.15">
      <c r="A13" s="3" t="s">
        <v>158</v>
      </c>
      <c r="B13" s="3">
        <f>8502.77</f>
        <v>8502.77</v>
      </c>
      <c r="C13" s="3" t="s">
        <v>177</v>
      </c>
      <c r="D13" s="4">
        <v>42599</v>
      </c>
      <c r="E13" s="3">
        <f>7706.52</f>
        <v>7706.52</v>
      </c>
      <c r="F13" t="s">
        <v>202</v>
      </c>
    </row>
    <row r="14" spans="1:6" hidden="1" x14ac:dyDescent="0.15">
      <c r="A14" s="3" t="s">
        <v>172</v>
      </c>
      <c r="B14" s="3">
        <v>30000</v>
      </c>
      <c r="C14" s="2" t="s">
        <v>180</v>
      </c>
      <c r="D14" s="14">
        <v>42606</v>
      </c>
      <c r="E14" s="2">
        <f>27178.46</f>
        <v>27178.46</v>
      </c>
      <c r="F14" t="s">
        <v>208</v>
      </c>
    </row>
    <row r="15" spans="1:6" hidden="1" x14ac:dyDescent="0.15">
      <c r="A15" s="3" t="s">
        <v>173</v>
      </c>
      <c r="B15" s="3">
        <v>20000</v>
      </c>
      <c r="C15" s="2" t="s">
        <v>181</v>
      </c>
      <c r="D15" s="14">
        <v>42606</v>
      </c>
      <c r="E15" s="2">
        <f>18118.97</f>
        <v>18118.97</v>
      </c>
      <c r="F15" t="s">
        <v>209</v>
      </c>
    </row>
    <row r="16" spans="1:6" hidden="1" x14ac:dyDescent="0.15">
      <c r="A16" s="3" t="s">
        <v>174</v>
      </c>
      <c r="B16" s="3">
        <v>1000</v>
      </c>
      <c r="F16" t="s">
        <v>202</v>
      </c>
    </row>
    <row r="17" spans="1:5" x14ac:dyDescent="0.15">
      <c r="A17" s="3" t="s">
        <v>178</v>
      </c>
      <c r="B17" s="3">
        <v>30000</v>
      </c>
      <c r="C17" s="2" t="s">
        <v>184</v>
      </c>
      <c r="D17" s="14">
        <v>42613</v>
      </c>
      <c r="E17" s="2">
        <f>26257.69</f>
        <v>26257.69</v>
      </c>
    </row>
    <row r="18" spans="1:5" x14ac:dyDescent="0.15">
      <c r="A18" s="3" t="s">
        <v>178</v>
      </c>
      <c r="B18" s="3">
        <v>30000</v>
      </c>
      <c r="C18" s="2" t="s">
        <v>186</v>
      </c>
      <c r="D18" s="14">
        <v>42613</v>
      </c>
      <c r="E18" s="2">
        <f>8752.56</f>
        <v>8752.56</v>
      </c>
    </row>
    <row r="19" spans="1:5" x14ac:dyDescent="0.15">
      <c r="A19" s="3" t="s">
        <v>178</v>
      </c>
      <c r="B19" s="3">
        <v>30000</v>
      </c>
      <c r="C19" s="2" t="s">
        <v>185</v>
      </c>
      <c r="D19" s="14">
        <v>42613</v>
      </c>
      <c r="E19" s="2">
        <f>8752.56</f>
        <v>8752.56</v>
      </c>
    </row>
    <row r="20" spans="1:5" x14ac:dyDescent="0.15">
      <c r="A20" s="3" t="s">
        <v>179</v>
      </c>
      <c r="B20" s="3">
        <v>10000</v>
      </c>
      <c r="C20" s="2" t="s">
        <v>199</v>
      </c>
      <c r="D20" s="14">
        <v>42626</v>
      </c>
      <c r="E20" s="2">
        <f>9085.61</f>
        <v>9085.61</v>
      </c>
    </row>
    <row r="21" spans="1:5" x14ac:dyDescent="0.15">
      <c r="A21" s="3" t="s">
        <v>182</v>
      </c>
      <c r="B21" s="3">
        <f>37036.83</f>
        <v>37036.83</v>
      </c>
      <c r="C21" s="2" t="s">
        <v>200</v>
      </c>
      <c r="D21" s="14">
        <v>42626</v>
      </c>
      <c r="E21" s="2">
        <f>32679.45</f>
        <v>32679.45</v>
      </c>
    </row>
    <row r="22" spans="1:5" x14ac:dyDescent="0.15">
      <c r="A22" s="3" t="s">
        <v>183</v>
      </c>
      <c r="B22" s="3">
        <f>7730.32</f>
        <v>7730.32</v>
      </c>
      <c r="C22" s="2" t="s">
        <v>189</v>
      </c>
      <c r="D22" s="14">
        <v>42622</v>
      </c>
      <c r="E22" s="2">
        <f>6767.29</f>
        <v>6767.29</v>
      </c>
    </row>
    <row r="23" spans="1:5" x14ac:dyDescent="0.15">
      <c r="A23" s="3" t="s">
        <v>187</v>
      </c>
      <c r="B23" s="3">
        <f>38651.43</f>
        <v>38651.43</v>
      </c>
      <c r="C23" s="2" t="s">
        <v>191</v>
      </c>
      <c r="D23" s="14">
        <v>42622</v>
      </c>
      <c r="E23" s="2">
        <f>35027.26</f>
        <v>35027.26</v>
      </c>
    </row>
    <row r="24" spans="1:5" x14ac:dyDescent="0.15">
      <c r="A24" s="3" t="s">
        <v>188</v>
      </c>
      <c r="B24" s="3">
        <f>8247.08</f>
        <v>8247.08</v>
      </c>
      <c r="C24" s="2" t="s">
        <v>190</v>
      </c>
      <c r="D24" s="14">
        <v>42622</v>
      </c>
      <c r="E24" s="2">
        <f>7477.26</f>
        <v>7477.26</v>
      </c>
    </row>
    <row r="25" spans="1:5" x14ac:dyDescent="0.15">
      <c r="A25" s="3" t="s">
        <v>192</v>
      </c>
      <c r="B25" s="3">
        <f>9259.22</f>
        <v>9259.2199999999993</v>
      </c>
      <c r="C25" s="2" t="s">
        <v>203</v>
      </c>
      <c r="D25" s="14">
        <v>42629</v>
      </c>
      <c r="E25" s="2">
        <f>8385.37</f>
        <v>8385.3700000000008</v>
      </c>
    </row>
    <row r="26" spans="1:5" x14ac:dyDescent="0.15">
      <c r="A26" s="3" t="s">
        <v>193</v>
      </c>
      <c r="B26" s="3">
        <f>9507.87</f>
        <v>9507.8700000000008</v>
      </c>
      <c r="C26" s="2" t="s">
        <v>205</v>
      </c>
      <c r="D26" s="14">
        <v>42629</v>
      </c>
      <c r="E26" s="2">
        <f>8385.37</f>
        <v>8385.3700000000008</v>
      </c>
    </row>
    <row r="27" spans="1:5" x14ac:dyDescent="0.15">
      <c r="A27" s="3" t="s">
        <v>194</v>
      </c>
      <c r="B27" s="3">
        <f>9507.87</f>
        <v>9507.8700000000008</v>
      </c>
      <c r="C27" s="2" t="s">
        <v>204</v>
      </c>
      <c r="D27" s="14">
        <v>42629</v>
      </c>
      <c r="E27" s="2">
        <f>8385.37</f>
        <v>8385.3700000000008</v>
      </c>
    </row>
    <row r="28" spans="1:5" x14ac:dyDescent="0.15">
      <c r="A28" s="3" t="s">
        <v>195</v>
      </c>
      <c r="B28" s="3">
        <f>9507.87</f>
        <v>9507.8700000000008</v>
      </c>
      <c r="C28" s="2" t="s">
        <v>207</v>
      </c>
      <c r="D28" s="14">
        <v>42629</v>
      </c>
      <c r="E28" s="2">
        <f>8385.37</f>
        <v>8385.3700000000008</v>
      </c>
    </row>
    <row r="29" spans="1:5" x14ac:dyDescent="0.15">
      <c r="A29" s="3" t="s">
        <v>196</v>
      </c>
      <c r="B29" s="3">
        <f>9507.87</f>
        <v>9507.8700000000008</v>
      </c>
      <c r="C29" s="2" t="s">
        <v>206</v>
      </c>
      <c r="D29" s="14">
        <v>42629</v>
      </c>
      <c r="E29" s="2">
        <f>8385.37</f>
        <v>8385.3700000000008</v>
      </c>
    </row>
    <row r="30" spans="1:5" x14ac:dyDescent="0.15">
      <c r="A30" s="2" t="s">
        <v>210</v>
      </c>
      <c r="B30" s="2">
        <f>29264.37</f>
        <v>29264.37</v>
      </c>
    </row>
    <row r="31" spans="1:5" x14ac:dyDescent="0.15">
      <c r="A31" s="2" t="s">
        <v>211</v>
      </c>
      <c r="B31" s="2">
        <f>19509.58</f>
        <v>19509.580000000002</v>
      </c>
    </row>
  </sheetData>
  <autoFilter ref="A1:F29">
    <filterColumn colId="5">
      <filters blank="1"/>
    </filterColumn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3.5" x14ac:dyDescent="0.15"/>
  <cols>
    <col min="1" max="1" width="21.25" bestFit="1" customWidth="1"/>
    <col min="3" max="3" width="11" bestFit="1" customWidth="1"/>
  </cols>
  <sheetData>
    <row r="1" spans="1:4" x14ac:dyDescent="0.15">
      <c r="B1" t="s">
        <v>146</v>
      </c>
      <c r="C1" t="s">
        <v>147</v>
      </c>
    </row>
    <row r="2" spans="1:4" x14ac:dyDescent="0.15">
      <c r="A2" s="15" t="s">
        <v>145</v>
      </c>
      <c r="B2" s="3">
        <v>0</v>
      </c>
      <c r="C2" s="4">
        <v>42593</v>
      </c>
      <c r="D2" t="s">
        <v>166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招财宝-其他</vt:lpstr>
      <vt:lpstr>资产_王蕾</vt:lpstr>
      <vt:lpstr>陆金所-苏建超</vt:lpstr>
      <vt:lpstr>陆金所-王蕾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2016-09-06T13:51:23Z</dcterms:modified>
</cp:coreProperties>
</file>