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2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招财宝!$A$1:$L$116</definedName>
    <definedName name="_xlnm._FilterDatabase" localSheetId="2" hidden="1">招财宝_王蕾!$A$1:$L$69</definedName>
  </definedNames>
  <calcPr calcId="152511"/>
</workbook>
</file>

<file path=xl/calcChain.xml><?xml version="1.0" encoding="utf-8"?>
<calcChain xmlns="http://schemas.openxmlformats.org/spreadsheetml/2006/main"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F110" i="2"/>
  <c r="G109" i="2"/>
  <c r="F109" i="2"/>
  <c r="H86" i="2"/>
  <c r="K86" i="2" s="1"/>
  <c r="H85" i="2"/>
  <c r="K85" i="2" s="1"/>
  <c r="G62" i="7"/>
  <c r="F62" i="7"/>
  <c r="G61" i="7"/>
  <c r="F61" i="7"/>
  <c r="H42" i="7"/>
  <c r="K42" i="7" s="1"/>
  <c r="H41" i="7"/>
  <c r="K41" i="7" s="1"/>
  <c r="G108" i="2" l="1"/>
  <c r="F108" i="2"/>
  <c r="G107" i="2"/>
  <c r="F107" i="2"/>
  <c r="H83" i="2"/>
  <c r="G60" i="7"/>
  <c r="F60" i="7"/>
  <c r="G59" i="7"/>
  <c r="F59" i="7"/>
  <c r="H40" i="7"/>
  <c r="K40" i="7" s="1"/>
  <c r="H39" i="7"/>
  <c r="K39" i="7" s="1"/>
  <c r="K83" i="2" l="1"/>
  <c r="H84" i="2"/>
  <c r="K84" i="2" s="1"/>
  <c r="G106" i="2" l="1"/>
  <c r="F106" i="2"/>
  <c r="G105" i="2"/>
  <c r="F105" i="2"/>
  <c r="K38" i="7"/>
  <c r="H38" i="7"/>
  <c r="H37" i="7"/>
  <c r="K37" i="7" s="1"/>
  <c r="G58" i="7"/>
  <c r="F58" i="7"/>
  <c r="G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F56" i="7"/>
  <c r="H35" i="7"/>
  <c r="K35" i="7" s="1"/>
  <c r="G55" i="7" l="1"/>
  <c r="F55" i="7"/>
  <c r="G54" i="7"/>
  <c r="F54" i="7"/>
  <c r="K33" i="7"/>
  <c r="H33" i="7"/>
  <c r="H34" i="7"/>
  <c r="K34" i="7" s="1"/>
  <c r="G99" i="2" l="1"/>
  <c r="F99" i="2"/>
  <c r="H77" i="2"/>
  <c r="K77" i="2" s="1"/>
  <c r="H32" i="7" l="1"/>
  <c r="G53" i="7" l="1"/>
  <c r="F53" i="7"/>
  <c r="G52" i="7"/>
  <c r="F52" i="7"/>
  <c r="G98" i="2"/>
  <c r="F98" i="2"/>
  <c r="G97" i="2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G36" i="7" l="1"/>
  <c r="F36" i="7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<sst xmlns="http://schemas.openxmlformats.org/spreadsheetml/2006/main" count="454" uniqueCount="101">
  <si>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</si>
  <si>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</si>
  <si>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</si>
  <si>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</si>
  <si>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</si>
  <si>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</si>
  <si>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</si>
  <si>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</si>
  <si>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</si>
  <si>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</si>
  <si>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</si>
  <si>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</si>
  <si>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</si>
  <si>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</si>
  <si>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</si>
  <si>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</si>
  <si>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</si>
  <si>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</si>
  <si>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</si>
  <si>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</si>
  <si>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</si>
  <si>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</si>
  <si>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</si>
  <si>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</si>
  <si>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</si>
  <si>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</si>
  <si>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</si>
  <si>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</si>
  <si>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</si>
  <si>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</si>
  <si>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</si>
  <si>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</si>
  <si>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</si>
  <si>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</si>
  <si>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</si>
  <si>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</si>
  <si>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</si>
  <si>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</si>
  <si>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</si>
  <si>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</si>
  <si>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</si>
  <si>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</si>
  <si>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</si>
  <si>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</si>
  <si>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</si>
  <si>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</si>
  <si>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</si>
  <si>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</si>
  <si>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</si>
  <si>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</si>
  <si>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</si>
  <si>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</si>
  <si>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</si>
  <si>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</si>
  <si>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</si>
  <si>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</si>
  <si>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</si>
  <si>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</si>
  <si>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</si>
  <si>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</si>
  <si>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</si>
  <si>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</si>
  <si>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</si>
  <si>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</si>
  <si>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</si>
  <si>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</si>
  <si>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</si>
  <si>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</si>
  <si>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2015.06-06</t>
    <phoneticPr fontId="1" type="noConversion"/>
  </si>
  <si>
    <t>2015.02-06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</si>
  <si>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</si>
  <si>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</si>
  <si>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</si>
  <si>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</si>
  <si>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</si>
  <si>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2015.06-06</t>
    <phoneticPr fontId="1" type="noConversion"/>
  </si>
  <si>
    <t>正德稳溢2号</t>
    <phoneticPr fontId="1" type="noConversion"/>
  </si>
  <si>
    <t>2015.03-06</t>
    <phoneticPr fontId="1" type="noConversion"/>
  </si>
  <si>
    <t>2014.11-12,2015.01-06</t>
    <phoneticPr fontId="1" type="noConversion"/>
  </si>
  <si>
    <t>2015.06-06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</si>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</sst>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A23" sqref="A23:XFD23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>ROUND((H2-D2)/D2*365/(G2-E2)*100,2)</f>
        <v>-9.6</v>
      </c>
      <c r="K2">
        <f>H2+I2-D2</f>
        <v>80.639999999999873</v>
      </c>
      <c r="L2" t="s">
        <v>78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>ROUND((H3-D3)/D3*365/(G3-E3)*100,2)</f>
        <v>-10.16</v>
      </c>
      <c r="K3">
        <f>H3+I3-D3</f>
        <v>22.589999999999918</v>
      </c>
      <c r="L3" t="s">
        <v>100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>ROUND((H4-D4)/D4*365/(G4-E4)*100,2)</f>
        <v>-10.17</v>
      </c>
      <c r="K4">
        <f>H4+I4-D4</f>
        <v>22.559999999999945</v>
      </c>
      <c r="L4" t="s">
        <v>69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>ROUND((H5-D5)/D5*365/(G5-E5)*100,2)</f>
        <v>-33.880000000000003</v>
      </c>
      <c r="K5">
        <f>H5+I5-D5</f>
        <v>188.93000000000029</v>
      </c>
      <c r="L5" t="s">
        <v>69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>ROUND((H6-D6)/D6*365/(G6-E6)*100,2)</f>
        <v>-10.16</v>
      </c>
      <c r="K6">
        <f>H6+I6-D6</f>
        <v>45.149999999999864</v>
      </c>
      <c r="L6" t="s">
        <v>100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>ROUND((H7-D7)/D7*365/(G7-E7)*100,2)</f>
        <v>-10.98</v>
      </c>
      <c r="K7">
        <f>H7+I7-D7</f>
        <v>22.049999999999955</v>
      </c>
      <c r="L7" t="s">
        <v>69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>ROUND((H8-D8)/D8*365/(G8-E8)*100,2)</f>
        <v>-35.799999999999997</v>
      </c>
      <c r="K8">
        <f>H8+I8-D8</f>
        <v>139.55000000000018</v>
      </c>
      <c r="L8" t="s">
        <v>69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>ROUND((H9-D9)/D9*365/(G9-E9)*100,2)</f>
        <v>-35.799999999999997</v>
      </c>
      <c r="K9">
        <f>H9+I9-D9</f>
        <v>93.010000000000218</v>
      </c>
      <c r="L9" t="s">
        <v>100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>ROUND((H10-D10)/D10*365/(G10-E10)*100,2)</f>
        <v>-26.07</v>
      </c>
      <c r="K10">
        <f>H10+I10-D10</f>
        <v>69.839999999999691</v>
      </c>
      <c r="L10" t="s">
        <v>77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>ROUND((H11-D11)/D11*365/(G11-E11)*100,2)</f>
        <v>-26.15</v>
      </c>
      <c r="K11">
        <f>H11+I11-D11</f>
        <v>69.229999999999563</v>
      </c>
      <c r="L11" t="s">
        <v>77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>ROUND((H12-D12)/D12*365/(G12-E12)*100,2)</f>
        <v>66.86</v>
      </c>
      <c r="K12">
        <f>H12+I12-D12</f>
        <v>219.81000000000131</v>
      </c>
      <c r="L12" t="s">
        <v>99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>ROUND((H13-D13)/D13*365/(G13-E13)*100,2)</f>
        <v>51.03</v>
      </c>
      <c r="K13">
        <f>H13+I13-D13</f>
        <v>30.789999999999964</v>
      </c>
      <c r="L13" t="s">
        <v>99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>ROUND((H14-D14)/D14*365/(G14-E14)*100,2)</f>
        <v>51.04</v>
      </c>
      <c r="K14">
        <f>H14+I14-D14</f>
        <v>76.930000000000291</v>
      </c>
      <c r="L14" t="s">
        <v>99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>ROUND((H15-D15)/D15*365/(G15-E15)*100,2)</f>
        <v>51.02</v>
      </c>
      <c r="K15">
        <f>H15+I15-D15</f>
        <v>107.64000000000033</v>
      </c>
      <c r="L15" t="s">
        <v>99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>ROUND((H16-D16)/D16*365/(G16-E16)*100,2)</f>
        <v>50.78</v>
      </c>
      <c r="K16">
        <f>H16+I16-D16</f>
        <v>153.05999999999949</v>
      </c>
      <c r="L16" t="s">
        <v>99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>ROUND((H17-D17)/D17*365/(G17-E17)*100,2)</f>
        <v>52.08</v>
      </c>
      <c r="K17">
        <f>H17+I17-D17</f>
        <v>157.02000000000044</v>
      </c>
      <c r="L17" t="s">
        <v>99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>ROUND((H18-D18)/D18*365/(G18-E18)*100,2)</f>
        <v>44.2</v>
      </c>
      <c r="K18">
        <f>H18+I18-D18</f>
        <v>159.85000000000036</v>
      </c>
      <c r="L18" t="s">
        <v>99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>ROUND((H19-D19)/D19*365/(G19-E19)*100,2)</f>
        <v>29.73</v>
      </c>
      <c r="K19">
        <f>H19+I19-D19</f>
        <v>137.68000000000029</v>
      </c>
      <c r="L19" t="s">
        <v>99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>ROUND((H20-D20)/D20*365/(G20-E20)*100,2)</f>
        <v>34.9</v>
      </c>
      <c r="K20">
        <f>H20+I20-D20</f>
        <v>84.150000000000546</v>
      </c>
      <c r="L20" t="s">
        <v>79</v>
      </c>
    </row>
    <row r="21" spans="1:12" x14ac:dyDescent="0.15">
      <c r="A21" s="3" t="s">
        <v>74</v>
      </c>
      <c r="B21">
        <v>366</v>
      </c>
      <c r="C21" t="s">
        <v>72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>ROUND((H21-D21)/D21*365/(G21-E21)*100,2)</f>
        <v>37.72</v>
      </c>
      <c r="K21">
        <f>H21+I21-D21</f>
        <v>227.36999999999898</v>
      </c>
      <c r="L21" t="s">
        <v>92</v>
      </c>
    </row>
    <row r="22" spans="1:12" x14ac:dyDescent="0.15">
      <c r="A22" s="3" t="s">
        <v>74</v>
      </c>
      <c r="B22">
        <v>366</v>
      </c>
      <c r="C22" t="s">
        <v>72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>ROUND((H22-D22)/D22*365/(G22-E22)*100,2)</f>
        <v>35.65</v>
      </c>
      <c r="K22">
        <f>H22+I22-D22</f>
        <v>140.68000000000029</v>
      </c>
      <c r="L22" t="s">
        <v>92</v>
      </c>
    </row>
    <row r="23" spans="1:12" x14ac:dyDescent="0.15">
      <c r="A23" s="3" t="s">
        <v>74</v>
      </c>
      <c r="B23">
        <v>366</v>
      </c>
      <c r="C23" t="s">
        <v>72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0">ROUND((H23-D23)/D23*365/(G23-E23)*100,2)</f>
        <v>30.14</v>
      </c>
      <c r="K23">
        <f t="shared" ref="K23:K55" si="1">H23+I23-D23</f>
        <v>57.8100000000004</v>
      </c>
      <c r="L23" t="s">
        <v>92</v>
      </c>
    </row>
    <row r="24" spans="1:12" x14ac:dyDescent="0.15">
      <c r="A24" s="3" t="s">
        <v>74</v>
      </c>
      <c r="B24">
        <v>366</v>
      </c>
      <c r="C24" t="s">
        <v>72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0"/>
        <v>35.630000000000003</v>
      </c>
      <c r="K24">
        <f t="shared" si="1"/>
        <v>70.300000000000182</v>
      </c>
      <c r="L24" t="s">
        <v>92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0"/>
        <v>29.85</v>
      </c>
      <c r="K25">
        <f t="shared" si="1"/>
        <v>57.260000000000218</v>
      </c>
      <c r="L25" t="s">
        <v>79</v>
      </c>
    </row>
    <row r="26" spans="1:12" x14ac:dyDescent="0.15">
      <c r="A26" s="3" t="s">
        <v>74</v>
      </c>
      <c r="B26">
        <v>366</v>
      </c>
      <c r="C26" t="s">
        <v>73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0"/>
        <v>38.99</v>
      </c>
      <c r="K26">
        <f t="shared" si="1"/>
        <v>58.770000000000437</v>
      </c>
      <c r="L26" t="s">
        <v>92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0"/>
        <v>45.91</v>
      </c>
      <c r="K27">
        <f t="shared" si="1"/>
        <v>75.480000000000473</v>
      </c>
      <c r="L27" t="s">
        <v>98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0"/>
        <v>43.6</v>
      </c>
      <c r="K28">
        <f t="shared" si="1"/>
        <v>77.660000000000764</v>
      </c>
      <c r="L28" t="s">
        <v>98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2">E29+11</f>
        <v>42184</v>
      </c>
      <c r="H29">
        <v>8122.53</v>
      </c>
      <c r="I29">
        <v>0.02</v>
      </c>
      <c r="J29">
        <f t="shared" si="0"/>
        <v>50.82</v>
      </c>
      <c r="K29">
        <f t="shared" si="1"/>
        <v>122.55000000000018</v>
      </c>
      <c r="L29" t="s">
        <v>75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2"/>
        <v>42185</v>
      </c>
      <c r="H30">
        <v>4057.52</v>
      </c>
      <c r="I30">
        <v>0.01</v>
      </c>
      <c r="J30">
        <f t="shared" si="0"/>
        <v>47.72</v>
      </c>
      <c r="K30">
        <f t="shared" si="1"/>
        <v>57.5300000000002</v>
      </c>
      <c r="L30" t="s">
        <v>75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2"/>
        <v>42186</v>
      </c>
      <c r="H31">
        <v>10158.84</v>
      </c>
      <c r="I31">
        <v>0.03</v>
      </c>
      <c r="J31">
        <f t="shared" si="0"/>
        <v>52.71</v>
      </c>
      <c r="K31">
        <f t="shared" si="1"/>
        <v>158.8700000000008</v>
      </c>
      <c r="L31" t="s">
        <v>98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3">E32+1</f>
        <v>42177</v>
      </c>
      <c r="G32" s="5">
        <f t="shared" si="2"/>
        <v>42187</v>
      </c>
      <c r="H32">
        <v>6108.83</v>
      </c>
      <c r="I32">
        <v>0.01</v>
      </c>
      <c r="J32">
        <f t="shared" si="0"/>
        <v>60.19</v>
      </c>
      <c r="K32">
        <f t="shared" si="1"/>
        <v>108.84000000000015</v>
      </c>
      <c r="L32" t="s">
        <v>98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3"/>
        <v>42178</v>
      </c>
      <c r="G33" s="5">
        <f t="shared" si="2"/>
        <v>42188</v>
      </c>
      <c r="H33">
        <v>7127.02</v>
      </c>
      <c r="I33">
        <v>0.04</v>
      </c>
      <c r="J33">
        <f t="shared" si="0"/>
        <v>60.21</v>
      </c>
      <c r="K33">
        <f t="shared" si="1"/>
        <v>127.0600000000004</v>
      </c>
      <c r="L33" t="s">
        <v>98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3"/>
        <v>42179</v>
      </c>
      <c r="G34" s="5">
        <f t="shared" si="2"/>
        <v>42189</v>
      </c>
      <c r="H34">
        <v>5095.87</v>
      </c>
      <c r="I34">
        <v>0.02</v>
      </c>
      <c r="J34">
        <f t="shared" si="0"/>
        <v>63.62</v>
      </c>
      <c r="K34">
        <f t="shared" si="1"/>
        <v>95.890000000000327</v>
      </c>
      <c r="L34" t="s">
        <v>98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3"/>
        <v>42180</v>
      </c>
      <c r="G35" s="5">
        <f t="shared" ref="G35" si="4">E35+11</f>
        <v>42190</v>
      </c>
      <c r="H35">
        <v>5095.87</v>
      </c>
      <c r="I35">
        <v>0.01</v>
      </c>
      <c r="J35">
        <f t="shared" si="0"/>
        <v>63.62</v>
      </c>
      <c r="K35">
        <f t="shared" si="1"/>
        <v>95.880000000000109</v>
      </c>
      <c r="L35" t="s">
        <v>98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3"/>
        <v>42181</v>
      </c>
      <c r="G36" s="5">
        <f t="shared" ref="G36" si="5">E36+11</f>
        <v>42191</v>
      </c>
      <c r="H36">
        <v>5091.16</v>
      </c>
      <c r="J36">
        <f t="shared" si="0"/>
        <v>60.5</v>
      </c>
      <c r="K36">
        <f t="shared" si="1"/>
        <v>91.159999999999854</v>
      </c>
      <c r="L36" t="s">
        <v>75</v>
      </c>
    </row>
    <row r="37" spans="1:12" x14ac:dyDescent="0.15">
      <c r="A37" s="3" t="s">
        <v>74</v>
      </c>
      <c r="B37">
        <v>366</v>
      </c>
      <c r="C37" t="s">
        <v>73</v>
      </c>
      <c r="D37">
        <v>5000</v>
      </c>
      <c r="E37" s="1">
        <v>42181</v>
      </c>
      <c r="F37" s="1">
        <f t="shared" si="3"/>
        <v>42182</v>
      </c>
      <c r="G37" s="5">
        <f t="shared" ref="G37:G38" si="6">E37+11</f>
        <v>42192</v>
      </c>
      <c r="H37">
        <v>5076.05</v>
      </c>
      <c r="J37">
        <f t="shared" si="0"/>
        <v>50.47</v>
      </c>
      <c r="K37">
        <f t="shared" si="1"/>
        <v>76.050000000000182</v>
      </c>
      <c r="L37" t="s">
        <v>92</v>
      </c>
    </row>
    <row r="38" spans="1:12" x14ac:dyDescent="0.15">
      <c r="A38" s="3" t="s">
        <v>74</v>
      </c>
      <c r="B38">
        <v>366</v>
      </c>
      <c r="C38" t="s">
        <v>73</v>
      </c>
      <c r="D38">
        <v>5000</v>
      </c>
      <c r="E38" s="1">
        <v>42182</v>
      </c>
      <c r="F38" s="1">
        <f t="shared" si="3"/>
        <v>42183</v>
      </c>
      <c r="G38" s="5">
        <f t="shared" si="6"/>
        <v>42193</v>
      </c>
      <c r="H38">
        <v>5068.5600000000004</v>
      </c>
      <c r="J38">
        <f t="shared" si="0"/>
        <v>45.5</v>
      </c>
      <c r="K38">
        <f t="shared" si="1"/>
        <v>68.5600000000004</v>
      </c>
      <c r="L38" t="s">
        <v>92</v>
      </c>
    </row>
    <row r="39" spans="1:12" x14ac:dyDescent="0.15">
      <c r="A39" s="3" t="s">
        <v>74</v>
      </c>
      <c r="B39">
        <v>366</v>
      </c>
      <c r="C39" t="s">
        <v>73</v>
      </c>
      <c r="D39">
        <v>1000</v>
      </c>
      <c r="E39" s="1">
        <v>42182</v>
      </c>
      <c r="F39" s="1">
        <f t="shared" ref="F39:F40" si="7">E39+1</f>
        <v>42183</v>
      </c>
      <c r="G39" s="5">
        <v>42194</v>
      </c>
      <c r="H39">
        <v>1013.6800000000001</v>
      </c>
      <c r="J39">
        <f t="shared" si="0"/>
        <v>41.61</v>
      </c>
      <c r="K39">
        <f t="shared" si="1"/>
        <v>13.680000000000064</v>
      </c>
      <c r="L39" t="s">
        <v>92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7"/>
        <v>42184</v>
      </c>
      <c r="G40" s="5">
        <f t="shared" ref="G40" si="8">E40+11</f>
        <v>42194</v>
      </c>
      <c r="H40">
        <v>5058.6900000000005</v>
      </c>
      <c r="J40">
        <f t="shared" si="0"/>
        <v>38.950000000000003</v>
      </c>
      <c r="K40">
        <f t="shared" si="1"/>
        <v>58.690000000000509</v>
      </c>
      <c r="L40" t="s">
        <v>98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9">E41+1</f>
        <v>42185</v>
      </c>
      <c r="G41" s="5">
        <f t="shared" ref="G41:G42" si="10">E41+11</f>
        <v>42195</v>
      </c>
      <c r="H41">
        <v>10162.629999999999</v>
      </c>
      <c r="J41">
        <f t="shared" si="0"/>
        <v>53.96</v>
      </c>
      <c r="K41">
        <f t="shared" si="1"/>
        <v>162.6299999999992</v>
      </c>
      <c r="L41" t="s">
        <v>98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9"/>
        <v>42185</v>
      </c>
      <c r="G42" s="5">
        <f t="shared" si="10"/>
        <v>42195</v>
      </c>
      <c r="H42">
        <v>8130.13</v>
      </c>
      <c r="J42">
        <f t="shared" si="0"/>
        <v>53.97</v>
      </c>
      <c r="K42">
        <f t="shared" si="1"/>
        <v>130.13000000000011</v>
      </c>
      <c r="L42" t="s">
        <v>98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1">E43+1</f>
        <v>42186</v>
      </c>
      <c r="G43" s="5">
        <f t="shared" ref="G43" si="12">E43+11</f>
        <v>42196</v>
      </c>
      <c r="H43">
        <v>4068.26</v>
      </c>
      <c r="J43">
        <f t="shared" si="0"/>
        <v>56.62</v>
      </c>
      <c r="K43">
        <f t="shared" si="1"/>
        <v>68.260000000000218</v>
      </c>
      <c r="L43" t="s">
        <v>98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3">E44+1</f>
        <v>42187</v>
      </c>
      <c r="G44" s="5">
        <f t="shared" ref="G44" si="14">E44+11</f>
        <v>42197</v>
      </c>
      <c r="H44">
        <v>10170.130000000001</v>
      </c>
      <c r="J44">
        <f t="shared" si="0"/>
        <v>56.45</v>
      </c>
      <c r="K44">
        <f t="shared" si="1"/>
        <v>170.13000000000102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5">E45+1</f>
        <v>42188</v>
      </c>
      <c r="G45" s="5">
        <f t="shared" ref="G45:G46" si="16">E45+11</f>
        <v>42198</v>
      </c>
      <c r="H45">
        <v>6097.58</v>
      </c>
      <c r="J45">
        <f t="shared" si="0"/>
        <v>53.96</v>
      </c>
      <c r="K45">
        <f t="shared" si="1"/>
        <v>97.579999999999927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5"/>
        <v>42188</v>
      </c>
      <c r="G46" s="5">
        <f t="shared" si="16"/>
        <v>42198</v>
      </c>
      <c r="H46">
        <v>7113.84</v>
      </c>
      <c r="J46">
        <f t="shared" si="0"/>
        <v>53.96</v>
      </c>
      <c r="K46">
        <f t="shared" si="1"/>
        <v>113.84000000000015</v>
      </c>
    </row>
    <row r="47" spans="1:12" x14ac:dyDescent="0.15">
      <c r="A47" s="3" t="s">
        <v>71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7">E47+1</f>
        <v>42189</v>
      </c>
      <c r="G47" s="5">
        <f t="shared" ref="G47" si="18">E47+11</f>
        <v>42199</v>
      </c>
      <c r="H47">
        <v>7111.88</v>
      </c>
      <c r="J47">
        <f t="shared" si="0"/>
        <v>53.03</v>
      </c>
      <c r="K47">
        <f t="shared" si="1"/>
        <v>111.88000000000011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19">E48+1</f>
        <v>42189</v>
      </c>
      <c r="G48" s="5">
        <f t="shared" ref="G48" si="20">E48+11</f>
        <v>42199</v>
      </c>
      <c r="H48">
        <v>8127.97</v>
      </c>
      <c r="J48">
        <f t="shared" si="0"/>
        <v>53.08</v>
      </c>
      <c r="K48">
        <f t="shared" si="1"/>
        <v>127.97000000000025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1">E49+1</f>
        <v>42190</v>
      </c>
      <c r="G49" s="5">
        <f t="shared" ref="G49" si="22">E49+11</f>
        <v>42200</v>
      </c>
      <c r="H49">
        <v>5079.4399999999996</v>
      </c>
      <c r="J49">
        <f t="shared" si="0"/>
        <v>52.72</v>
      </c>
      <c r="K49">
        <f t="shared" si="1"/>
        <v>79.4399999999996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3">E50+1</f>
        <v>42191</v>
      </c>
      <c r="G50" s="5">
        <f t="shared" ref="G50" si="24">E50+11</f>
        <v>42201</v>
      </c>
      <c r="H50">
        <v>5085.5300000000007</v>
      </c>
      <c r="J50">
        <f t="shared" si="0"/>
        <v>56.76</v>
      </c>
      <c r="K50">
        <f t="shared" si="1"/>
        <v>85.530000000000655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5">E51+1</f>
        <v>42192</v>
      </c>
      <c r="G51" s="5">
        <f t="shared" ref="G51" si="26">E51+11</f>
        <v>42202</v>
      </c>
      <c r="H51">
        <v>5086.4799999999996</v>
      </c>
      <c r="J51">
        <f t="shared" si="0"/>
        <v>57.39</v>
      </c>
      <c r="K51">
        <f t="shared" si="1"/>
        <v>86.479999999999563</v>
      </c>
    </row>
    <row r="52" spans="1:12" x14ac:dyDescent="0.15">
      <c r="A52" s="3" t="s">
        <v>76</v>
      </c>
      <c r="B52">
        <v>731</v>
      </c>
      <c r="C52">
        <v>7.25</v>
      </c>
      <c r="D52">
        <v>5000</v>
      </c>
      <c r="E52" s="1">
        <v>42192</v>
      </c>
      <c r="F52" s="1">
        <f t="shared" ref="F52" si="27">E52+1</f>
        <v>42193</v>
      </c>
      <c r="G52" s="5">
        <f t="shared" ref="G52" si="28">E52+11</f>
        <v>42203</v>
      </c>
      <c r="H52">
        <v>5114.42</v>
      </c>
      <c r="J52">
        <f t="shared" si="0"/>
        <v>75.930000000000007</v>
      </c>
      <c r="K52">
        <f t="shared" si="1"/>
        <v>114.42000000000007</v>
      </c>
    </row>
    <row r="53" spans="1:12" x14ac:dyDescent="0.15">
      <c r="A53" s="3" t="s">
        <v>76</v>
      </c>
      <c r="B53">
        <v>731</v>
      </c>
      <c r="C53">
        <v>7.25</v>
      </c>
      <c r="D53">
        <v>20000</v>
      </c>
      <c r="E53" s="1">
        <v>42193</v>
      </c>
      <c r="F53" s="1">
        <f t="shared" ref="F53" si="29">E53+1</f>
        <v>42194</v>
      </c>
      <c r="G53" s="5">
        <f t="shared" ref="G53" si="30">E53+11</f>
        <v>42204</v>
      </c>
      <c r="H53">
        <v>20457.689999999999</v>
      </c>
      <c r="J53">
        <f t="shared" si="0"/>
        <v>75.930000000000007</v>
      </c>
      <c r="K53">
        <f t="shared" si="1"/>
        <v>457.68999999999869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1">E54+1</f>
        <v>42194</v>
      </c>
      <c r="G54" s="5">
        <f t="shared" ref="G54:G55" si="32">E54+11</f>
        <v>42204</v>
      </c>
      <c r="H54">
        <v>15259.42</v>
      </c>
      <c r="J54">
        <f t="shared" si="0"/>
        <v>57.39</v>
      </c>
      <c r="K54">
        <f t="shared" si="1"/>
        <v>259.42000000000007</v>
      </c>
    </row>
    <row r="55" spans="1:12" x14ac:dyDescent="0.15">
      <c r="A55" s="3" t="s">
        <v>76</v>
      </c>
      <c r="B55">
        <v>731</v>
      </c>
      <c r="C55">
        <v>7.25</v>
      </c>
      <c r="D55">
        <v>5000</v>
      </c>
      <c r="E55" s="1">
        <v>42193</v>
      </c>
      <c r="F55" s="1">
        <f t="shared" si="31"/>
        <v>42194</v>
      </c>
      <c r="G55" s="5">
        <f t="shared" si="32"/>
        <v>42204</v>
      </c>
      <c r="H55">
        <v>5114.43</v>
      </c>
      <c r="J55">
        <f t="shared" si="0"/>
        <v>75.94</v>
      </c>
      <c r="K55">
        <f t="shared" si="1"/>
        <v>114.43000000000029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3">E56+1</f>
        <v>42195</v>
      </c>
      <c r="G56" s="5">
        <f t="shared" ref="G56:G57" si="34">E56+11</f>
        <v>42205</v>
      </c>
      <c r="H56">
        <f>2038.85-4.07</f>
        <v>2034.78</v>
      </c>
      <c r="J56">
        <f t="shared" ref="J56:J58" si="35">ROUND((H56-D56)/D56*365/(G56-E56)*100,2)</f>
        <v>57.7</v>
      </c>
      <c r="K56">
        <f t="shared" ref="K56:K58" si="36">H56+I56-D56</f>
        <v>34.779999999999973</v>
      </c>
    </row>
    <row r="57" spans="1:12" x14ac:dyDescent="0.15">
      <c r="A57" s="3" t="s">
        <v>76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3"/>
        <v>42195</v>
      </c>
      <c r="G57" s="5">
        <f t="shared" si="34"/>
        <v>42205</v>
      </c>
      <c r="H57">
        <f>3078.04-6.15</f>
        <v>3071.89</v>
      </c>
      <c r="J57">
        <f t="shared" si="35"/>
        <v>79.510000000000005</v>
      </c>
      <c r="K57">
        <f t="shared" si="36"/>
        <v>71.889999999999873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7">E58+1</f>
        <v>42196</v>
      </c>
      <c r="G58" s="5">
        <f t="shared" ref="G58:G59" si="38">E58+11</f>
        <v>42206</v>
      </c>
      <c r="H58">
        <f>8154.66-8.15-8.15</f>
        <v>8138.3600000000006</v>
      </c>
      <c r="J58">
        <f t="shared" si="35"/>
        <v>57.39</v>
      </c>
      <c r="K58">
        <f t="shared" si="36"/>
        <v>138.36000000000058</v>
      </c>
    </row>
    <row r="59" spans="1:12" x14ac:dyDescent="0.15">
      <c r="A59" s="3" t="s">
        <v>76</v>
      </c>
      <c r="B59">
        <v>731</v>
      </c>
      <c r="C59">
        <v>7.25</v>
      </c>
      <c r="D59">
        <v>10000</v>
      </c>
      <c r="E59" s="1">
        <v>42195</v>
      </c>
      <c r="F59" s="1">
        <f t="shared" si="37"/>
        <v>42196</v>
      </c>
      <c r="G59" s="5">
        <f t="shared" si="38"/>
        <v>42206</v>
      </c>
      <c r="H59">
        <f>10258.36-10.25-10.25</f>
        <v>10237.86</v>
      </c>
      <c r="J59">
        <f t="shared" ref="J59" si="39">ROUND((H59-D59)/D59*365/(G59-E59)*100,2)</f>
        <v>78.930000000000007</v>
      </c>
      <c r="K59">
        <f t="shared" ref="K59" si="40">H59+I59-D59</f>
        <v>237.86000000000058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1">E60+1</f>
        <v>42198</v>
      </c>
      <c r="G60" s="5">
        <f t="shared" ref="G60:G61" si="42">E60+11</f>
        <v>42208</v>
      </c>
      <c r="H60">
        <f>5100.9-5.1*2</f>
        <v>5090.7</v>
      </c>
      <c r="J60">
        <f t="shared" ref="J60:J61" si="43">ROUND((H60-D60)/D60*365/(G60-E60)*100,2)</f>
        <v>60.19</v>
      </c>
      <c r="K60">
        <f t="shared" ref="K60:K61" si="44">H60+I60-D60</f>
        <v>90.699999999999818</v>
      </c>
    </row>
    <row r="61" spans="1:12" x14ac:dyDescent="0.15">
      <c r="A61" s="3" t="s">
        <v>80</v>
      </c>
      <c r="B61">
        <v>731</v>
      </c>
      <c r="C61">
        <v>7.2</v>
      </c>
      <c r="D61">
        <v>4000</v>
      </c>
      <c r="E61" s="1">
        <v>42197</v>
      </c>
      <c r="F61" s="1">
        <f t="shared" si="41"/>
        <v>42198</v>
      </c>
      <c r="G61" s="5">
        <f t="shared" si="42"/>
        <v>42208</v>
      </c>
      <c r="H61">
        <f>4103.85-4.1*2</f>
        <v>4095.6500000000005</v>
      </c>
      <c r="J61">
        <f t="shared" si="43"/>
        <v>79.349999999999994</v>
      </c>
      <c r="K61">
        <f t="shared" si="44"/>
        <v>95.650000000000546</v>
      </c>
    </row>
    <row r="62" spans="1:12" x14ac:dyDescent="0.15">
      <c r="A62" s="3" t="s">
        <v>87</v>
      </c>
      <c r="B62">
        <v>366</v>
      </c>
      <c r="C62" t="s">
        <v>93</v>
      </c>
      <c r="D62">
        <v>6000</v>
      </c>
      <c r="E62" s="1">
        <v>42198</v>
      </c>
      <c r="F62" s="1">
        <f t="shared" ref="F62:F63" si="45">E62+1</f>
        <v>42199</v>
      </c>
      <c r="G62" s="5">
        <f t="shared" ref="G62:G63" si="46">E62+11</f>
        <v>42209</v>
      </c>
      <c r="H62">
        <f>6126.75-6.12*2</f>
        <v>6114.51</v>
      </c>
      <c r="J62">
        <f t="shared" ref="J62:J63" si="47">ROUND((H62-D62)/D62*365/(G62-E62)*100,2)</f>
        <v>63.33</v>
      </c>
      <c r="K62">
        <f t="shared" ref="K62:K63" si="48">H62+I62-D62</f>
        <v>114.51000000000022</v>
      </c>
      <c r="L62" t="s">
        <v>94</v>
      </c>
    </row>
    <row r="63" spans="1:12" x14ac:dyDescent="0.15">
      <c r="A63" s="3" t="s">
        <v>82</v>
      </c>
      <c r="B63">
        <v>731</v>
      </c>
      <c r="C63">
        <v>7.2</v>
      </c>
      <c r="D63">
        <v>6000</v>
      </c>
      <c r="E63" s="1">
        <v>42198</v>
      </c>
      <c r="F63" s="1">
        <f t="shared" si="45"/>
        <v>42199</v>
      </c>
      <c r="G63" s="5">
        <f t="shared" si="46"/>
        <v>42209</v>
      </c>
      <c r="H63">
        <f>6176.48-6.17*2</f>
        <v>6164.1399999999994</v>
      </c>
      <c r="J63">
        <f t="shared" si="47"/>
        <v>90.77</v>
      </c>
      <c r="K63">
        <f t="shared" si="48"/>
        <v>164.13999999999942</v>
      </c>
    </row>
    <row r="64" spans="1:12" x14ac:dyDescent="0.15">
      <c r="A64" s="3" t="s">
        <v>87</v>
      </c>
      <c r="B64">
        <v>366</v>
      </c>
      <c r="C64" t="s">
        <v>93</v>
      </c>
      <c r="D64">
        <v>3000</v>
      </c>
      <c r="E64" s="1">
        <v>42199</v>
      </c>
      <c r="F64" s="1">
        <f t="shared" ref="F64:F65" si="49">E64+1</f>
        <v>42200</v>
      </c>
      <c r="G64" s="5">
        <f t="shared" ref="G64:G65" si="50">E64+11</f>
        <v>42210</v>
      </c>
      <c r="H64">
        <f>3065.36-3.06*2</f>
        <v>3059.2400000000002</v>
      </c>
      <c r="J64">
        <f t="shared" ref="J64:J65" si="51">ROUND((H64-D64)/D64*365/(G64-E64)*100,2)</f>
        <v>65.52</v>
      </c>
      <c r="K64">
        <f t="shared" ref="K64:K65" si="52">H64+I64-D64</f>
        <v>59.240000000000236</v>
      </c>
      <c r="L64" t="s">
        <v>94</v>
      </c>
    </row>
    <row r="65" spans="1:12" x14ac:dyDescent="0.15">
      <c r="A65" s="3" t="s">
        <v>80</v>
      </c>
      <c r="B65">
        <v>731</v>
      </c>
      <c r="C65">
        <v>7.2</v>
      </c>
      <c r="D65">
        <v>2000</v>
      </c>
      <c r="E65" s="1">
        <v>42199</v>
      </c>
      <c r="F65" s="1">
        <f t="shared" si="49"/>
        <v>42200</v>
      </c>
      <c r="G65" s="5">
        <f t="shared" si="50"/>
        <v>42210</v>
      </c>
      <c r="H65">
        <f>2069.44-2.06*2</f>
        <v>2065.3200000000002</v>
      </c>
      <c r="J65">
        <f t="shared" si="51"/>
        <v>108.37</v>
      </c>
      <c r="K65">
        <f t="shared" si="52"/>
        <v>65.320000000000164</v>
      </c>
    </row>
    <row r="66" spans="1:12" x14ac:dyDescent="0.15">
      <c r="A66" s="3" t="s">
        <v>87</v>
      </c>
      <c r="B66">
        <v>366</v>
      </c>
      <c r="C66" t="s">
        <v>93</v>
      </c>
      <c r="D66">
        <v>2000</v>
      </c>
      <c r="E66" s="1">
        <v>42200</v>
      </c>
      <c r="F66" s="1">
        <f t="shared" ref="F66:F67" si="53">E66+1</f>
        <v>42201</v>
      </c>
      <c r="G66" s="5">
        <f t="shared" ref="G66:G67" si="54">E66+11</f>
        <v>42211</v>
      </c>
      <c r="H66">
        <f>2043.38-2.04*2</f>
        <v>2039.3000000000002</v>
      </c>
      <c r="J66">
        <f t="shared" ref="J66:J67" si="55">ROUND((H66-D66)/D66*365/(G66-E66)*100,2)</f>
        <v>65.2</v>
      </c>
      <c r="K66">
        <f t="shared" ref="K66:K67" si="56">H66+I66-D66</f>
        <v>39.300000000000182</v>
      </c>
      <c r="L66" t="s">
        <v>94</v>
      </c>
    </row>
    <row r="67" spans="1:12" x14ac:dyDescent="0.15">
      <c r="A67" s="3" t="s">
        <v>80</v>
      </c>
      <c r="B67">
        <v>731</v>
      </c>
      <c r="C67">
        <v>7.2</v>
      </c>
      <c r="D67">
        <v>3000</v>
      </c>
      <c r="E67" s="1">
        <v>42200</v>
      </c>
      <c r="F67" s="1">
        <f t="shared" si="53"/>
        <v>42201</v>
      </c>
      <c r="G67" s="5">
        <f t="shared" si="54"/>
        <v>42211</v>
      </c>
      <c r="H67">
        <f>3104.72-3.1*2</f>
        <v>3098.52</v>
      </c>
      <c r="J67">
        <f t="shared" si="55"/>
        <v>108.97</v>
      </c>
      <c r="K67">
        <f t="shared" si="56"/>
        <v>98.519999999999982</v>
      </c>
    </row>
    <row r="68" spans="1:12" x14ac:dyDescent="0.15">
      <c r="A68" s="3" t="s">
        <v>87</v>
      </c>
      <c r="B68">
        <v>366</v>
      </c>
      <c r="C68" t="s">
        <v>93</v>
      </c>
      <c r="D68">
        <v>3000</v>
      </c>
      <c r="E68" s="1">
        <v>42201</v>
      </c>
      <c r="F68" s="1">
        <f t="shared" ref="F68:F69" si="57">E68+1</f>
        <v>42202</v>
      </c>
      <c r="G68" s="5">
        <f t="shared" ref="G68:G69" si="58">E68+11</f>
        <v>42212</v>
      </c>
      <c r="H68">
        <f>500+2563.52-1-2.56*2</f>
        <v>3057.4</v>
      </c>
      <c r="J68">
        <f t="shared" ref="J68:J69" si="59">ROUND((H68-D68)/D68*365/(G68-E68)*100,2)</f>
        <v>63.49</v>
      </c>
      <c r="K68">
        <f t="shared" ref="K68:K69" si="60">H68+I68-D68</f>
        <v>57.400000000000091</v>
      </c>
      <c r="L68" t="s">
        <v>94</v>
      </c>
    </row>
    <row r="69" spans="1:12" x14ac:dyDescent="0.15">
      <c r="A69" s="3" t="s">
        <v>80</v>
      </c>
      <c r="B69">
        <v>731</v>
      </c>
      <c r="C69">
        <v>7.2</v>
      </c>
      <c r="D69">
        <v>2000</v>
      </c>
      <c r="E69" s="1">
        <v>42201</v>
      </c>
      <c r="F69" s="1">
        <f t="shared" si="57"/>
        <v>42202</v>
      </c>
      <c r="G69" s="5">
        <f t="shared" si="58"/>
        <v>42212</v>
      </c>
      <c r="H69">
        <f>2069.8-2.06*2</f>
        <v>2065.6800000000003</v>
      </c>
      <c r="J69">
        <f t="shared" si="59"/>
        <v>108.97</v>
      </c>
      <c r="K69">
        <f t="shared" si="60"/>
        <v>65.680000000000291</v>
      </c>
    </row>
    <row r="70" spans="1:12" x14ac:dyDescent="0.15">
      <c r="A70" s="3" t="s">
        <v>87</v>
      </c>
      <c r="B70">
        <v>366</v>
      </c>
      <c r="C70" t="s">
        <v>93</v>
      </c>
      <c r="D70">
        <v>3000</v>
      </c>
      <c r="E70" s="1">
        <v>42202</v>
      </c>
      <c r="F70" s="1">
        <f t="shared" ref="F70:F71" si="61">E70+1</f>
        <v>42203</v>
      </c>
      <c r="G70" s="5">
        <f t="shared" ref="G70:G71" si="62">E70+11</f>
        <v>42213</v>
      </c>
      <c r="H70">
        <f>3062.24-3.06*2</f>
        <v>3056.12</v>
      </c>
      <c r="J70">
        <f t="shared" ref="J70:J71" si="63">ROUND((H70-D70)/D70*365/(G70-E70)*100,2)</f>
        <v>62.07</v>
      </c>
      <c r="K70">
        <f t="shared" ref="K70:K71" si="64">H70+I70-D70</f>
        <v>56.119999999999891</v>
      </c>
      <c r="L70" t="s">
        <v>94</v>
      </c>
    </row>
    <row r="71" spans="1:12" x14ac:dyDescent="0.15">
      <c r="A71" s="3" t="s">
        <v>80</v>
      </c>
      <c r="B71">
        <v>731</v>
      </c>
      <c r="C71">
        <v>7.2</v>
      </c>
      <c r="D71">
        <v>2000</v>
      </c>
      <c r="E71" s="1">
        <v>42202</v>
      </c>
      <c r="F71" s="1">
        <f t="shared" si="61"/>
        <v>42203</v>
      </c>
      <c r="G71" s="5">
        <f t="shared" si="62"/>
        <v>42213</v>
      </c>
      <c r="H71">
        <f>2066.13-2.06*2</f>
        <v>2062.0100000000002</v>
      </c>
      <c r="J71">
        <f t="shared" si="63"/>
        <v>102.88</v>
      </c>
      <c r="K71">
        <f t="shared" si="64"/>
        <v>62.010000000000218</v>
      </c>
    </row>
    <row r="72" spans="1:12" x14ac:dyDescent="0.15">
      <c r="A72" s="3" t="s">
        <v>80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5">E72+1</f>
        <v>42203</v>
      </c>
      <c r="G72" s="5">
        <f t="shared" ref="G72:G74" si="66">E72+11</f>
        <v>42213</v>
      </c>
      <c r="H72">
        <f>7232.76-7.23*2</f>
        <v>7218.3</v>
      </c>
      <c r="J72">
        <f t="shared" ref="J72" si="67">ROUND((H72-D72)/D72*365/(G72-E72)*100,2)</f>
        <v>103.48</v>
      </c>
      <c r="K72">
        <f t="shared" ref="K72" si="68">H72+I72-D72</f>
        <v>218.30000000000018</v>
      </c>
    </row>
    <row r="73" spans="1:12" x14ac:dyDescent="0.15">
      <c r="A73" s="3" t="s">
        <v>87</v>
      </c>
      <c r="B73">
        <v>366</v>
      </c>
      <c r="C73" t="s">
        <v>93</v>
      </c>
      <c r="D73">
        <v>2000</v>
      </c>
      <c r="E73" s="1">
        <v>42203</v>
      </c>
      <c r="F73" s="1">
        <f t="shared" si="65"/>
        <v>42204</v>
      </c>
      <c r="G73" s="5">
        <f t="shared" si="66"/>
        <v>42214</v>
      </c>
      <c r="H73">
        <f>2040.93-2.04*2</f>
        <v>2036.8500000000001</v>
      </c>
      <c r="J73">
        <f t="shared" ref="J73:J74" si="69">ROUND((H73-D73)/D73*365/(G73-E73)*100,2)</f>
        <v>61.14</v>
      </c>
      <c r="K73">
        <f t="shared" ref="K73:K74" si="70">H73+I73-D73</f>
        <v>36.850000000000136</v>
      </c>
      <c r="L73" t="s">
        <v>94</v>
      </c>
    </row>
    <row r="74" spans="1:12" x14ac:dyDescent="0.15">
      <c r="A74" s="3" t="s">
        <v>80</v>
      </c>
      <c r="B74">
        <v>731</v>
      </c>
      <c r="C74">
        <v>7.2</v>
      </c>
      <c r="D74">
        <v>3000</v>
      </c>
      <c r="E74" s="1">
        <v>42203</v>
      </c>
      <c r="F74" s="1">
        <f t="shared" si="65"/>
        <v>42204</v>
      </c>
      <c r="G74" s="5">
        <f t="shared" si="66"/>
        <v>42214</v>
      </c>
      <c r="H74">
        <f>3098.1-3.09*2</f>
        <v>3091.92</v>
      </c>
      <c r="J74">
        <f t="shared" si="69"/>
        <v>101.67</v>
      </c>
      <c r="K74">
        <f t="shared" si="70"/>
        <v>91.920000000000073</v>
      </c>
    </row>
    <row r="75" spans="1:12" x14ac:dyDescent="0.15">
      <c r="A75" s="3" t="s">
        <v>87</v>
      </c>
      <c r="B75">
        <v>366</v>
      </c>
      <c r="C75" t="s">
        <v>93</v>
      </c>
      <c r="D75">
        <v>15000</v>
      </c>
      <c r="E75" s="1">
        <v>42204</v>
      </c>
      <c r="F75" s="1">
        <f t="shared" ref="F75:F76" si="71">E75+1</f>
        <v>42205</v>
      </c>
      <c r="G75" s="5">
        <f t="shared" ref="G75:G76" si="72">E75+11</f>
        <v>42215</v>
      </c>
      <c r="H75">
        <f>15315.48-15.3*2</f>
        <v>15284.88</v>
      </c>
      <c r="J75">
        <f t="shared" ref="J75:J76" si="73">ROUND((H75-D75)/D75*365/(G75-E75)*100,2)</f>
        <v>63.02</v>
      </c>
      <c r="K75">
        <f t="shared" ref="K75:K76" si="74">H75+I75-D75</f>
        <v>284.8799999999992</v>
      </c>
      <c r="L75" t="s">
        <v>94</v>
      </c>
    </row>
    <row r="76" spans="1:12" x14ac:dyDescent="0.15">
      <c r="A76" s="3" t="s">
        <v>80</v>
      </c>
      <c r="B76">
        <v>731</v>
      </c>
      <c r="C76">
        <v>7.2</v>
      </c>
      <c r="D76">
        <v>25000</v>
      </c>
      <c r="E76" s="1">
        <v>42204</v>
      </c>
      <c r="F76" s="1">
        <f t="shared" si="71"/>
        <v>42205</v>
      </c>
      <c r="G76" s="5">
        <f t="shared" si="72"/>
        <v>42215</v>
      </c>
      <c r="H76">
        <f>25803.84-25.8*2</f>
        <v>25752.240000000002</v>
      </c>
      <c r="J76">
        <f t="shared" si="73"/>
        <v>99.84</v>
      </c>
      <c r="K76">
        <f t="shared" si="74"/>
        <v>752.2400000000016</v>
      </c>
    </row>
    <row r="77" spans="1:12" x14ac:dyDescent="0.15">
      <c r="A77" s="3" t="s">
        <v>87</v>
      </c>
      <c r="B77">
        <v>366</v>
      </c>
      <c r="C77" t="s">
        <v>93</v>
      </c>
      <c r="D77">
        <v>5000</v>
      </c>
      <c r="E77" s="1">
        <v>42205</v>
      </c>
      <c r="F77" s="1">
        <f t="shared" ref="F77:F78" si="75">E77+1</f>
        <v>42206</v>
      </c>
      <c r="G77" s="5">
        <f t="shared" ref="G77" si="76">E77+11</f>
        <v>42216</v>
      </c>
      <c r="H77">
        <f>5107.99-5.1*2</f>
        <v>5097.79</v>
      </c>
      <c r="J77">
        <f t="shared" ref="J77" si="77">ROUND((H77-D77)/D77*365/(G77-E77)*100,2)</f>
        <v>64.900000000000006</v>
      </c>
      <c r="K77">
        <f t="shared" ref="K77" si="78">H77+I77-D77</f>
        <v>97.789999999999964</v>
      </c>
      <c r="L77" t="s">
        <v>94</v>
      </c>
    </row>
    <row r="78" spans="1:12" x14ac:dyDescent="0.15">
      <c r="A78" s="3" t="s">
        <v>80</v>
      </c>
      <c r="B78">
        <v>731</v>
      </c>
      <c r="C78">
        <v>7.2</v>
      </c>
      <c r="D78">
        <v>10000</v>
      </c>
      <c r="E78" s="1">
        <v>42205</v>
      </c>
      <c r="F78" s="1">
        <f t="shared" si="75"/>
        <v>42206</v>
      </c>
      <c r="G78" s="5">
        <v>42218</v>
      </c>
      <c r="H78">
        <f>5194.55+5000-5.19*2-10</f>
        <v>10174.17</v>
      </c>
      <c r="J78">
        <f t="shared" ref="J78" si="79">ROUND((H78-D78)/D78*365/(G78-E78)*100,2)</f>
        <v>48.9</v>
      </c>
      <c r="K78">
        <f t="shared" ref="K78" si="80">H78+I78-D78</f>
        <v>174.17000000000007</v>
      </c>
    </row>
    <row r="79" spans="1:12" x14ac:dyDescent="0.15">
      <c r="A79" s="3" t="s">
        <v>88</v>
      </c>
      <c r="B79">
        <v>366</v>
      </c>
      <c r="C79" t="s">
        <v>95</v>
      </c>
      <c r="D79">
        <v>4000</v>
      </c>
      <c r="E79" s="1">
        <v>42206</v>
      </c>
      <c r="F79" s="1">
        <f t="shared" ref="F79:F80" si="81">E79+1</f>
        <v>42207</v>
      </c>
      <c r="G79" s="5">
        <f t="shared" ref="G79:G80" si="82">E79+11</f>
        <v>42217</v>
      </c>
      <c r="H79">
        <f>4094.74-4.05*2</f>
        <v>4086.64</v>
      </c>
      <c r="J79">
        <f t="shared" ref="J79" si="83">ROUND((H79-D79)/D79*365/(G79-E79)*100,2)</f>
        <v>71.87</v>
      </c>
      <c r="K79">
        <f t="shared" ref="K79" si="84">H79+I79-D79</f>
        <v>86.639999999999873</v>
      </c>
      <c r="L79" t="s">
        <v>94</v>
      </c>
    </row>
    <row r="80" spans="1:12" x14ac:dyDescent="0.15">
      <c r="A80" s="3" t="s">
        <v>80</v>
      </c>
      <c r="B80">
        <v>731</v>
      </c>
      <c r="C80">
        <v>7.2</v>
      </c>
      <c r="D80">
        <v>6000</v>
      </c>
      <c r="E80" s="1">
        <v>42206</v>
      </c>
      <c r="F80" s="1">
        <f t="shared" si="81"/>
        <v>42207</v>
      </c>
      <c r="G80" s="5">
        <f t="shared" si="82"/>
        <v>42217</v>
      </c>
      <c r="H80">
        <f>6173.2-6.17*2</f>
        <v>6160.86</v>
      </c>
      <c r="J80">
        <f t="shared" ref="J80" si="85">ROUND((H80-D80)/D80*365/(G80-E80)*100,2)</f>
        <v>88.96</v>
      </c>
      <c r="K80">
        <f t="shared" ref="K80" si="86">H80+I80-D80</f>
        <v>160.85999999999967</v>
      </c>
    </row>
    <row r="81" spans="1:12" x14ac:dyDescent="0.15">
      <c r="A81" s="3" t="s">
        <v>88</v>
      </c>
      <c r="B81">
        <v>366</v>
      </c>
      <c r="C81" t="s">
        <v>95</v>
      </c>
      <c r="D81">
        <v>4000</v>
      </c>
      <c r="E81" s="1">
        <v>42207</v>
      </c>
      <c r="F81" s="1">
        <f t="shared" ref="F81:F82" si="87">E81+1</f>
        <v>42208</v>
      </c>
      <c r="G81" s="5">
        <f t="shared" ref="G81:G82" si="88">E81+11</f>
        <v>42218</v>
      </c>
      <c r="H81">
        <f>4090.96-2.09*2-2*2</f>
        <v>4082.78</v>
      </c>
      <c r="J81">
        <f t="shared" ref="J81:J82" si="89">ROUND((H81-D81)/D81*365/(G81-E81)*100,2)</f>
        <v>68.67</v>
      </c>
      <c r="K81">
        <f t="shared" ref="K81:K82" si="90">H81+I81-D81</f>
        <v>82.7800000000002</v>
      </c>
      <c r="L81" t="s">
        <v>94</v>
      </c>
    </row>
    <row r="82" spans="1:12" x14ac:dyDescent="0.15">
      <c r="A82" s="3" t="s">
        <v>84</v>
      </c>
      <c r="B82">
        <v>731</v>
      </c>
      <c r="C82">
        <v>7.25</v>
      </c>
      <c r="D82">
        <v>6000</v>
      </c>
      <c r="E82" s="1">
        <v>42207</v>
      </c>
      <c r="F82" s="1">
        <f t="shared" si="87"/>
        <v>42208</v>
      </c>
      <c r="G82" s="5">
        <f t="shared" si="88"/>
        <v>42218</v>
      </c>
      <c r="H82">
        <f>6116.22-6.11*2</f>
        <v>6104</v>
      </c>
      <c r="J82">
        <f t="shared" si="89"/>
        <v>57.52</v>
      </c>
      <c r="K82">
        <f t="shared" si="90"/>
        <v>104</v>
      </c>
    </row>
    <row r="83" spans="1:12" x14ac:dyDescent="0.15">
      <c r="A83" s="3" t="s">
        <v>88</v>
      </c>
      <c r="B83">
        <v>366</v>
      </c>
      <c r="C83" t="s">
        <v>95</v>
      </c>
      <c r="D83">
        <v>4000</v>
      </c>
      <c r="E83" s="1">
        <v>42208</v>
      </c>
      <c r="F83" s="1">
        <f t="shared" ref="F83:F84" si="91">E83+1</f>
        <v>42209</v>
      </c>
      <c r="G83" s="5">
        <f t="shared" ref="G83:G84" si="92">E83+11</f>
        <v>42219</v>
      </c>
      <c r="H83">
        <f>4081.9-4.07*2</f>
        <v>4073.76</v>
      </c>
      <c r="J83">
        <f t="shared" ref="J83:J84" si="93">ROUND((H83-D83)/D83*365/(G83-E83)*100,2)</f>
        <v>61.19</v>
      </c>
      <c r="K83">
        <f t="shared" ref="K83:K84" si="94">H83+I83-D83</f>
        <v>73.760000000000218</v>
      </c>
      <c r="L83" t="s">
        <v>94</v>
      </c>
    </row>
    <row r="84" spans="1:12" x14ac:dyDescent="0.15">
      <c r="A84" s="3" t="s">
        <v>76</v>
      </c>
      <c r="B84">
        <v>731</v>
      </c>
      <c r="C84">
        <v>7.25</v>
      </c>
      <c r="D84">
        <v>5000</v>
      </c>
      <c r="E84" s="1">
        <v>42208</v>
      </c>
      <c r="F84" s="1">
        <f t="shared" si="91"/>
        <v>42209</v>
      </c>
      <c r="G84" s="5">
        <f t="shared" si="92"/>
        <v>42219</v>
      </c>
      <c r="H84">
        <f>5077.3-5.07*2</f>
        <v>5067.16</v>
      </c>
      <c r="J84">
        <f t="shared" si="93"/>
        <v>44.57</v>
      </c>
      <c r="K84">
        <f t="shared" si="94"/>
        <v>67.159999999999854</v>
      </c>
    </row>
    <row r="85" spans="1:12" x14ac:dyDescent="0.15">
      <c r="A85" s="3" t="s">
        <v>88</v>
      </c>
      <c r="B85">
        <v>366</v>
      </c>
      <c r="C85" t="s">
        <v>95</v>
      </c>
      <c r="D85">
        <v>5000</v>
      </c>
      <c r="E85" s="1">
        <v>42209</v>
      </c>
      <c r="F85" s="1">
        <f t="shared" ref="F85:F86" si="95">E85+1</f>
        <v>42210</v>
      </c>
      <c r="G85" s="5">
        <f t="shared" ref="G85:G86" si="96">E85+11</f>
        <v>42220</v>
      </c>
      <c r="H85">
        <f>5100.97-5.1*2</f>
        <v>5090.7700000000004</v>
      </c>
      <c r="J85">
        <f t="shared" ref="J85:J86" si="97">ROUND((H85-D85)/D85*365/(G85-E85)*100,2)</f>
        <v>60.24</v>
      </c>
      <c r="K85">
        <f t="shared" ref="K85:K86" si="98">H85+I85-D85</f>
        <v>90.770000000000437</v>
      </c>
      <c r="L85" t="s">
        <v>94</v>
      </c>
    </row>
    <row r="86" spans="1:12" x14ac:dyDescent="0.15">
      <c r="A86" s="3" t="s">
        <v>76</v>
      </c>
      <c r="B86">
        <v>731</v>
      </c>
      <c r="C86">
        <v>7.25</v>
      </c>
      <c r="D86">
        <v>7000</v>
      </c>
      <c r="E86" s="1">
        <v>42209</v>
      </c>
      <c r="F86" s="1">
        <f t="shared" si="95"/>
        <v>42210</v>
      </c>
      <c r="G86" s="5">
        <f t="shared" si="96"/>
        <v>42220</v>
      </c>
      <c r="H86">
        <f>7114.42-7.11*2</f>
        <v>7100.2</v>
      </c>
      <c r="J86">
        <f t="shared" si="97"/>
        <v>47.5</v>
      </c>
      <c r="K86">
        <f t="shared" si="98"/>
        <v>100.19999999999982</v>
      </c>
    </row>
    <row r="87" spans="1:12" x14ac:dyDescent="0.15">
      <c r="A87" s="3" t="s">
        <v>88</v>
      </c>
      <c r="B87">
        <v>366</v>
      </c>
      <c r="C87" t="s">
        <v>95</v>
      </c>
      <c r="D87">
        <v>2000</v>
      </c>
      <c r="E87" s="1">
        <v>42210</v>
      </c>
      <c r="F87" s="1">
        <f t="shared" ref="F87:F90" si="99">E87+1</f>
        <v>42211</v>
      </c>
      <c r="G87" s="5">
        <f t="shared" ref="G87:G90" si="100">E87+11</f>
        <v>42221</v>
      </c>
      <c r="H87">
        <f>2043.59-2.04*2</f>
        <v>2039.51</v>
      </c>
      <c r="J87">
        <f t="shared" ref="J87:J88" si="101">ROUND((H87-D87)/D87*365/(G87-E87)*100,2)</f>
        <v>65.55</v>
      </c>
      <c r="K87">
        <f t="shared" ref="K87:K88" si="102">H87+I87-D87</f>
        <v>39.509999999999991</v>
      </c>
      <c r="L87" t="s">
        <v>94</v>
      </c>
    </row>
    <row r="88" spans="1:12" x14ac:dyDescent="0.15">
      <c r="A88" s="3" t="s">
        <v>76</v>
      </c>
      <c r="B88">
        <v>731</v>
      </c>
      <c r="C88">
        <v>7.25</v>
      </c>
      <c r="D88">
        <v>3000</v>
      </c>
      <c r="E88" s="1">
        <v>42210</v>
      </c>
      <c r="F88" s="1">
        <f t="shared" si="99"/>
        <v>42211</v>
      </c>
      <c r="G88" s="5">
        <f t="shared" si="100"/>
        <v>42221</v>
      </c>
      <c r="H88">
        <f>3045.84-3.03*2</f>
        <v>3039.78</v>
      </c>
      <c r="J88">
        <f t="shared" si="101"/>
        <v>44</v>
      </c>
      <c r="K88">
        <f t="shared" si="102"/>
        <v>39.7800000000002</v>
      </c>
    </row>
    <row r="89" spans="1:12" x14ac:dyDescent="0.15">
      <c r="A89" s="3" t="s">
        <v>88</v>
      </c>
      <c r="B89">
        <v>366</v>
      </c>
      <c r="C89" t="s">
        <v>95</v>
      </c>
      <c r="D89">
        <v>2000</v>
      </c>
      <c r="E89" s="1">
        <v>42211</v>
      </c>
      <c r="F89" s="1">
        <f t="shared" si="99"/>
        <v>42212</v>
      </c>
      <c r="G89" s="5">
        <f t="shared" si="100"/>
        <v>42222</v>
      </c>
      <c r="H89">
        <f>2042.64-2.04*2</f>
        <v>2038.5600000000002</v>
      </c>
      <c r="J89">
        <f t="shared" ref="J89:J90" si="103">ROUND((H89-D89)/D89*365/(G89-E89)*100,2)</f>
        <v>63.97</v>
      </c>
      <c r="K89">
        <f t="shared" ref="K89:K90" si="104">H89+I89-D89</f>
        <v>38.560000000000173</v>
      </c>
      <c r="L89" t="s">
        <v>94</v>
      </c>
    </row>
    <row r="90" spans="1:12" x14ac:dyDescent="0.15">
      <c r="A90" s="3" t="s">
        <v>80</v>
      </c>
      <c r="B90">
        <v>731</v>
      </c>
      <c r="C90">
        <v>7.2</v>
      </c>
      <c r="D90">
        <v>3000</v>
      </c>
      <c r="E90" s="1">
        <v>42211</v>
      </c>
      <c r="F90" s="1">
        <f t="shared" si="99"/>
        <v>42212</v>
      </c>
      <c r="G90" s="5">
        <f t="shared" si="100"/>
        <v>42222</v>
      </c>
      <c r="H90">
        <f>3036.12-3.03*2</f>
        <v>3030.06</v>
      </c>
      <c r="J90">
        <f t="shared" si="103"/>
        <v>33.25</v>
      </c>
      <c r="K90">
        <f t="shared" si="104"/>
        <v>30.059999999999945</v>
      </c>
    </row>
    <row r="91" spans="1:12" x14ac:dyDescent="0.15">
      <c r="A91" s="3" t="s">
        <v>88</v>
      </c>
      <c r="B91">
        <v>366</v>
      </c>
      <c r="C91" t="s">
        <v>95</v>
      </c>
      <c r="D91">
        <v>2000</v>
      </c>
      <c r="E91" s="1">
        <v>42212</v>
      </c>
      <c r="F91" s="1">
        <f t="shared" ref="F91:F92" si="105">E91+1</f>
        <v>42213</v>
      </c>
      <c r="G91" s="5">
        <f t="shared" ref="G91:G92" si="106">E91+11</f>
        <v>42223</v>
      </c>
      <c r="H91">
        <f>2043.21-2.03*2</f>
        <v>2039.15</v>
      </c>
      <c r="J91">
        <f t="shared" ref="J91:J92" si="107">ROUND((H91-D91)/D91*365/(G91-E91)*100,2)</f>
        <v>64.95</v>
      </c>
      <c r="K91">
        <f t="shared" ref="K91:K92" si="108">H91+I91-D91</f>
        <v>39.150000000000091</v>
      </c>
      <c r="L91" t="s">
        <v>94</v>
      </c>
    </row>
    <row r="92" spans="1:12" x14ac:dyDescent="0.15">
      <c r="A92" s="3" t="s">
        <v>76</v>
      </c>
      <c r="B92">
        <v>731</v>
      </c>
      <c r="C92">
        <v>7.25</v>
      </c>
      <c r="D92">
        <v>3000</v>
      </c>
      <c r="E92" s="1">
        <v>42212</v>
      </c>
      <c r="F92" s="1">
        <f t="shared" si="105"/>
        <v>42213</v>
      </c>
      <c r="G92" s="5">
        <f t="shared" si="106"/>
        <v>42223</v>
      </c>
      <c r="H92">
        <f>3040.01-3.03*2</f>
        <v>3033.9500000000003</v>
      </c>
      <c r="J92">
        <f t="shared" si="107"/>
        <v>37.549999999999997</v>
      </c>
      <c r="K92">
        <f t="shared" si="108"/>
        <v>33.950000000000273</v>
      </c>
    </row>
    <row r="93" spans="1:12" x14ac:dyDescent="0.15">
      <c r="A93" s="3" t="s">
        <v>89</v>
      </c>
      <c r="B93">
        <v>366</v>
      </c>
      <c r="C93" t="s">
        <v>96</v>
      </c>
      <c r="D93">
        <v>4000</v>
      </c>
      <c r="E93" s="1">
        <v>42213</v>
      </c>
      <c r="F93" s="1">
        <f t="shared" ref="F93:F94" si="109">E93+1</f>
        <v>42214</v>
      </c>
      <c r="G93" s="5">
        <f t="shared" ref="G93:G94" si="110">E93+11</f>
        <v>42224</v>
      </c>
      <c r="H93">
        <f>4086.06-4.07*2</f>
        <v>4077.92</v>
      </c>
      <c r="J93">
        <f t="shared" ref="J93:J94" si="111">ROUND((H93-D93)/D93*365/(G93-E93)*100,2)</f>
        <v>64.64</v>
      </c>
      <c r="K93">
        <f t="shared" ref="K93:K94" si="112">H93+I93-D93</f>
        <v>77.920000000000073</v>
      </c>
      <c r="L93" t="s">
        <v>94</v>
      </c>
    </row>
    <row r="94" spans="1:12" x14ac:dyDescent="0.15">
      <c r="A94" s="3" t="s">
        <v>76</v>
      </c>
      <c r="B94">
        <v>731</v>
      </c>
      <c r="C94">
        <v>7.25</v>
      </c>
      <c r="D94">
        <v>8000</v>
      </c>
      <c r="E94" s="1">
        <v>42213</v>
      </c>
      <c r="F94" s="1">
        <f t="shared" si="109"/>
        <v>42214</v>
      </c>
      <c r="G94" s="5">
        <f t="shared" si="110"/>
        <v>42224</v>
      </c>
      <c r="H94">
        <f>8113.78-8.11*2</f>
        <v>8097.5599999999995</v>
      </c>
      <c r="J94">
        <f t="shared" si="111"/>
        <v>40.47</v>
      </c>
      <c r="K94">
        <f t="shared" si="112"/>
        <v>97.559999999999491</v>
      </c>
    </row>
    <row r="95" spans="1:12" x14ac:dyDescent="0.15">
      <c r="A95" s="3" t="s">
        <v>89</v>
      </c>
      <c r="B95">
        <v>366</v>
      </c>
      <c r="C95" t="s">
        <v>96</v>
      </c>
      <c r="D95">
        <v>2000</v>
      </c>
      <c r="E95" s="1">
        <v>42214</v>
      </c>
      <c r="F95" s="1">
        <f t="shared" ref="F95:F96" si="113">E95+1</f>
        <v>42215</v>
      </c>
      <c r="G95" s="5">
        <f t="shared" ref="G95:G96" si="114">E95+11</f>
        <v>42225</v>
      </c>
      <c r="H95">
        <f>2042.09-2.04*2</f>
        <v>2038.01</v>
      </c>
      <c r="J95">
        <f t="shared" ref="J95:J96" si="115">ROUND((H95-D95)/D95*365/(G95-E95)*100,2)</f>
        <v>63.06</v>
      </c>
      <c r="K95">
        <f t="shared" ref="K95:K96" si="116">H95+I95-D95</f>
        <v>38.009999999999991</v>
      </c>
      <c r="L95" t="s">
        <v>94</v>
      </c>
    </row>
    <row r="96" spans="1:12" x14ac:dyDescent="0.15">
      <c r="A96" s="3" t="s">
        <v>76</v>
      </c>
      <c r="B96">
        <v>731</v>
      </c>
      <c r="C96">
        <v>7.25</v>
      </c>
      <c r="D96">
        <v>3000</v>
      </c>
      <c r="E96" s="1">
        <v>42214</v>
      </c>
      <c r="F96" s="1">
        <f t="shared" si="113"/>
        <v>42215</v>
      </c>
      <c r="G96" s="5">
        <f t="shared" si="114"/>
        <v>42225</v>
      </c>
      <c r="H96">
        <f>3038.95-3.03*2</f>
        <v>3032.89</v>
      </c>
      <c r="J96">
        <f t="shared" si="115"/>
        <v>36.380000000000003</v>
      </c>
      <c r="K96">
        <f t="shared" si="116"/>
        <v>32.889999999999873</v>
      </c>
    </row>
    <row r="97" spans="1:12" x14ac:dyDescent="0.15">
      <c r="A97" s="2" t="s">
        <v>90</v>
      </c>
      <c r="B97">
        <v>366</v>
      </c>
      <c r="C97" t="s">
        <v>97</v>
      </c>
      <c r="D97">
        <v>8000</v>
      </c>
      <c r="E97" s="1">
        <v>42215</v>
      </c>
      <c r="F97" s="1">
        <f t="shared" ref="F97:F98" si="117">E97+1</f>
        <v>42216</v>
      </c>
      <c r="G97" s="4">
        <f t="shared" ref="G97:G98" si="118">E97+11</f>
        <v>42226</v>
      </c>
      <c r="L97" t="s">
        <v>94</v>
      </c>
    </row>
    <row r="98" spans="1:12" x14ac:dyDescent="0.15">
      <c r="A98" s="2" t="s">
        <v>76</v>
      </c>
      <c r="B98">
        <v>731</v>
      </c>
      <c r="C98">
        <v>7.25</v>
      </c>
      <c r="D98">
        <v>18000</v>
      </c>
      <c r="E98" s="1">
        <v>42215</v>
      </c>
      <c r="F98" s="1">
        <f t="shared" si="117"/>
        <v>42216</v>
      </c>
      <c r="G98" s="4">
        <f t="shared" si="118"/>
        <v>42226</v>
      </c>
    </row>
    <row r="99" spans="1:12" x14ac:dyDescent="0.15">
      <c r="A99" s="2" t="s">
        <v>90</v>
      </c>
      <c r="B99">
        <v>366</v>
      </c>
      <c r="C99" t="s">
        <v>97</v>
      </c>
      <c r="D99">
        <v>4000</v>
      </c>
      <c r="E99" s="1">
        <v>42216</v>
      </c>
      <c r="F99" s="1">
        <f t="shared" ref="F99:F100" si="119">E99+1</f>
        <v>42217</v>
      </c>
      <c r="G99" s="4">
        <f t="shared" ref="G99:G100" si="120">E99+11</f>
        <v>42227</v>
      </c>
      <c r="L99" t="s">
        <v>94</v>
      </c>
    </row>
    <row r="100" spans="1:12" x14ac:dyDescent="0.15">
      <c r="A100" s="2" t="s">
        <v>76</v>
      </c>
      <c r="B100">
        <v>731</v>
      </c>
      <c r="C100">
        <v>7.25</v>
      </c>
      <c r="D100">
        <v>6000</v>
      </c>
      <c r="E100" s="1">
        <v>42216</v>
      </c>
      <c r="F100" s="1">
        <f t="shared" si="119"/>
        <v>42217</v>
      </c>
      <c r="G100" s="4">
        <f t="shared" si="120"/>
        <v>42227</v>
      </c>
    </row>
    <row r="101" spans="1:12" x14ac:dyDescent="0.15">
      <c r="A101" s="2" t="s">
        <v>91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1">E101+1</f>
        <v>42218</v>
      </c>
      <c r="G101" s="4">
        <f t="shared" ref="G101:G102" si="122">E101+11</f>
        <v>42228</v>
      </c>
    </row>
    <row r="102" spans="1:12" x14ac:dyDescent="0.15">
      <c r="A102" s="2" t="s">
        <v>76</v>
      </c>
      <c r="B102">
        <v>731</v>
      </c>
      <c r="C102">
        <v>7.25</v>
      </c>
      <c r="D102">
        <v>6000</v>
      </c>
      <c r="E102" s="1">
        <v>42217</v>
      </c>
      <c r="F102" s="1">
        <f t="shared" si="121"/>
        <v>42218</v>
      </c>
      <c r="G102" s="4">
        <f t="shared" si="122"/>
        <v>42228</v>
      </c>
    </row>
    <row r="103" spans="1:12" x14ac:dyDescent="0.15">
      <c r="A103" s="2" t="s">
        <v>91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23">E103+1</f>
        <v>42219</v>
      </c>
      <c r="G103" s="4">
        <f t="shared" ref="G103:G104" si="124">E103+11</f>
        <v>42229</v>
      </c>
    </row>
    <row r="104" spans="1:12" x14ac:dyDescent="0.15">
      <c r="A104" s="2" t="s">
        <v>76</v>
      </c>
      <c r="B104">
        <v>731</v>
      </c>
      <c r="C104">
        <v>7.25</v>
      </c>
      <c r="D104">
        <v>4000</v>
      </c>
      <c r="E104" s="1">
        <v>42218</v>
      </c>
      <c r="F104" s="1">
        <f t="shared" si="123"/>
        <v>42219</v>
      </c>
      <c r="G104" s="4">
        <f t="shared" si="124"/>
        <v>42229</v>
      </c>
    </row>
    <row r="105" spans="1:12" x14ac:dyDescent="0.15">
      <c r="A105" s="2" t="s">
        <v>91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25">E105+1</f>
        <v>42219</v>
      </c>
      <c r="G105" s="4">
        <f t="shared" ref="G105:G108" si="126">E105+11</f>
        <v>42229</v>
      </c>
    </row>
    <row r="106" spans="1:12" x14ac:dyDescent="0.15">
      <c r="A106" s="2" t="s">
        <v>76</v>
      </c>
      <c r="B106">
        <v>731</v>
      </c>
      <c r="C106">
        <v>7.25</v>
      </c>
      <c r="D106">
        <v>3000</v>
      </c>
      <c r="E106" s="1">
        <v>42218</v>
      </c>
      <c r="F106" s="1">
        <f t="shared" si="125"/>
        <v>42219</v>
      </c>
      <c r="G106" s="4">
        <f t="shared" si="126"/>
        <v>42229</v>
      </c>
    </row>
    <row r="107" spans="1:12" x14ac:dyDescent="0.15">
      <c r="A107" s="2" t="s">
        <v>90</v>
      </c>
      <c r="B107">
        <v>366</v>
      </c>
      <c r="C107" t="s">
        <v>97</v>
      </c>
      <c r="D107">
        <v>5000</v>
      </c>
      <c r="E107" s="1">
        <v>42219</v>
      </c>
      <c r="F107" s="1">
        <f t="shared" si="125"/>
        <v>42220</v>
      </c>
      <c r="G107" s="4">
        <f t="shared" si="126"/>
        <v>42230</v>
      </c>
      <c r="L107" t="s">
        <v>94</v>
      </c>
    </row>
    <row r="108" spans="1:12" x14ac:dyDescent="0.15">
      <c r="A108" s="2" t="s">
        <v>76</v>
      </c>
      <c r="B108">
        <v>731</v>
      </c>
      <c r="C108">
        <v>7.25</v>
      </c>
      <c r="D108">
        <v>4000</v>
      </c>
      <c r="E108" s="1">
        <v>42219</v>
      </c>
      <c r="F108" s="1">
        <f t="shared" si="125"/>
        <v>42220</v>
      </c>
      <c r="G108" s="4">
        <f t="shared" si="126"/>
        <v>42230</v>
      </c>
    </row>
    <row r="109" spans="1:12" x14ac:dyDescent="0.15">
      <c r="A109" s="2" t="s">
        <v>90</v>
      </c>
      <c r="B109">
        <v>366</v>
      </c>
      <c r="C109" t="s">
        <v>97</v>
      </c>
      <c r="D109">
        <v>7000</v>
      </c>
      <c r="E109" s="1">
        <v>42220</v>
      </c>
      <c r="F109" s="1">
        <f t="shared" ref="F109:F110" si="127">E109+1</f>
        <v>42221</v>
      </c>
      <c r="G109" s="4">
        <f t="shared" ref="G109:G110" si="128">E109+11</f>
        <v>42231</v>
      </c>
      <c r="L109" t="s">
        <v>94</v>
      </c>
    </row>
    <row r="110" spans="1:12" x14ac:dyDescent="0.15">
      <c r="A110" s="2" t="s">
        <v>76</v>
      </c>
      <c r="B110">
        <v>731</v>
      </c>
      <c r="C110">
        <v>7.25</v>
      </c>
      <c r="D110">
        <v>4000</v>
      </c>
      <c r="E110" s="1">
        <v>42220</v>
      </c>
      <c r="F110" s="1">
        <f t="shared" si="127"/>
        <v>42221</v>
      </c>
      <c r="G110" s="4">
        <f t="shared" si="128"/>
        <v>42231</v>
      </c>
    </row>
    <row r="111" spans="1:12" x14ac:dyDescent="0.15">
      <c r="A111" s="2" t="s">
        <v>90</v>
      </c>
      <c r="B111">
        <v>366</v>
      </c>
      <c r="C111" t="s">
        <v>97</v>
      </c>
      <c r="D111">
        <v>6000</v>
      </c>
      <c r="E111" s="1">
        <v>42221</v>
      </c>
      <c r="F111" s="1">
        <f t="shared" ref="F111:F112" si="129">E111+1</f>
        <v>42222</v>
      </c>
      <c r="G111" s="4">
        <f t="shared" ref="G111:G112" si="130">E111+11</f>
        <v>42232</v>
      </c>
      <c r="L111" t="s">
        <v>94</v>
      </c>
    </row>
    <row r="112" spans="1:12" x14ac:dyDescent="0.15">
      <c r="A112" s="2" t="s">
        <v>76</v>
      </c>
      <c r="B112">
        <v>731</v>
      </c>
      <c r="C112">
        <v>7.25</v>
      </c>
      <c r="D112">
        <v>4000</v>
      </c>
      <c r="E112" s="1">
        <v>42221</v>
      </c>
      <c r="F112" s="1">
        <f t="shared" si="129"/>
        <v>42222</v>
      </c>
      <c r="G112" s="4">
        <f t="shared" si="130"/>
        <v>42232</v>
      </c>
    </row>
    <row r="113" spans="1:12" x14ac:dyDescent="0.15">
      <c r="A113" s="2" t="s">
        <v>90</v>
      </c>
      <c r="B113">
        <v>366</v>
      </c>
      <c r="C113" t="s">
        <v>97</v>
      </c>
      <c r="D113">
        <v>7000</v>
      </c>
      <c r="E113" s="1">
        <v>42222</v>
      </c>
      <c r="F113" s="1">
        <f t="shared" ref="F113:F114" si="131">E113+1</f>
        <v>42223</v>
      </c>
      <c r="G113" s="4">
        <f t="shared" ref="G113:G114" si="132">E113+11</f>
        <v>42233</v>
      </c>
      <c r="L113" t="s">
        <v>94</v>
      </c>
    </row>
    <row r="114" spans="1:12" x14ac:dyDescent="0.15">
      <c r="A114" s="2" t="s">
        <v>76</v>
      </c>
      <c r="B114">
        <v>731</v>
      </c>
      <c r="C114">
        <v>7.25</v>
      </c>
      <c r="D114">
        <v>3000</v>
      </c>
      <c r="E114" s="1">
        <v>42222</v>
      </c>
      <c r="F114" s="1">
        <f t="shared" si="131"/>
        <v>42223</v>
      </c>
      <c r="G114" s="4">
        <f t="shared" si="132"/>
        <v>42233</v>
      </c>
    </row>
    <row r="115" spans="1:12" x14ac:dyDescent="0.15">
      <c r="A115" s="2" t="s">
        <v>90</v>
      </c>
      <c r="B115">
        <v>366</v>
      </c>
      <c r="C115" t="s">
        <v>97</v>
      </c>
      <c r="D115">
        <v>7000</v>
      </c>
      <c r="E115" s="1">
        <v>42223</v>
      </c>
      <c r="F115" s="1">
        <f t="shared" ref="F115:F116" si="133">E115+1</f>
        <v>42224</v>
      </c>
      <c r="G115" s="4">
        <f t="shared" ref="G115:G116" si="134">E115+11</f>
        <v>42234</v>
      </c>
      <c r="L115" t="s">
        <v>94</v>
      </c>
    </row>
    <row r="116" spans="1:12" x14ac:dyDescent="0.15">
      <c r="A116" s="2" t="s">
        <v>76</v>
      </c>
      <c r="B116">
        <v>731</v>
      </c>
      <c r="C116">
        <v>7.25</v>
      </c>
      <c r="D116">
        <v>3000</v>
      </c>
      <c r="E116" s="1">
        <v>42223</v>
      </c>
      <c r="F116" s="1">
        <f t="shared" si="133"/>
        <v>42224</v>
      </c>
      <c r="G116" s="4">
        <f t="shared" si="134"/>
        <v>42234</v>
      </c>
    </row>
    <row r="117" spans="1:12" x14ac:dyDescent="0.15">
      <c r="A117" s="2" t="s">
        <v>90</v>
      </c>
      <c r="B117">
        <v>366</v>
      </c>
      <c r="C117" t="s">
        <v>97</v>
      </c>
      <c r="D117">
        <v>7000</v>
      </c>
      <c r="E117" s="1">
        <v>42224</v>
      </c>
      <c r="F117" s="1">
        <f t="shared" ref="F117:F118" si="135">E117+1</f>
        <v>42225</v>
      </c>
      <c r="G117" s="4">
        <f t="shared" ref="G117:G118" si="136">E117+11</f>
        <v>42235</v>
      </c>
    </row>
    <row r="118" spans="1:12" x14ac:dyDescent="0.15">
      <c r="A118" s="2" t="s">
        <v>76</v>
      </c>
      <c r="B118">
        <v>731</v>
      </c>
      <c r="C118">
        <v>7.25</v>
      </c>
      <c r="D118">
        <v>3000</v>
      </c>
      <c r="E118" s="1">
        <v>42224</v>
      </c>
      <c r="F118" s="1">
        <f t="shared" si="135"/>
        <v>42225</v>
      </c>
      <c r="G118" s="4">
        <f t="shared" si="136"/>
        <v>42235</v>
      </c>
    </row>
    <row r="119" spans="1:12" x14ac:dyDescent="0.15">
      <c r="A119" s="2" t="s">
        <v>90</v>
      </c>
      <c r="B119">
        <v>366</v>
      </c>
      <c r="C119" t="s">
        <v>97</v>
      </c>
      <c r="D119">
        <v>6000</v>
      </c>
      <c r="E119" s="1">
        <v>42225</v>
      </c>
      <c r="F119" s="1">
        <f t="shared" ref="F119:F120" si="137">E119+1</f>
        <v>42226</v>
      </c>
      <c r="G119" s="4">
        <f t="shared" ref="G119:G120" si="138">E119+11</f>
        <v>42236</v>
      </c>
    </row>
    <row r="120" spans="1:12" x14ac:dyDescent="0.15">
      <c r="A120" s="2" t="s">
        <v>76</v>
      </c>
      <c r="B120">
        <v>731</v>
      </c>
      <c r="C120">
        <v>7.25</v>
      </c>
      <c r="D120">
        <v>4000</v>
      </c>
      <c r="E120" s="1">
        <v>42225</v>
      </c>
      <c r="F120" s="1">
        <f t="shared" si="137"/>
        <v>42226</v>
      </c>
      <c r="G120" s="4">
        <f t="shared" si="138"/>
        <v>42236</v>
      </c>
    </row>
  </sheetData>
  <autoFilter ref="A1:L116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zoomScaleNormal="100"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M1" sqref="M1:O1048576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98</v>
      </c>
    </row>
    <row r="3" spans="1:12" x14ac:dyDescent="0.15">
      <c r="A3" s="3" t="s">
        <v>50</v>
      </c>
      <c r="B3">
        <v>366</v>
      </c>
      <c r="C3" t="s">
        <v>70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98</v>
      </c>
    </row>
    <row r="4" spans="1:12" x14ac:dyDescent="0.15">
      <c r="A4" s="3" t="s">
        <v>74</v>
      </c>
      <c r="B4">
        <v>366</v>
      </c>
      <c r="C4" t="s">
        <v>73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92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68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68</v>
      </c>
    </row>
    <row r="7" spans="1:12" x14ac:dyDescent="0.15">
      <c r="A7" s="3" t="s">
        <v>74</v>
      </c>
      <c r="B7">
        <v>366</v>
      </c>
      <c r="C7" t="s">
        <v>73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92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</row>
    <row r="10" spans="1:12" x14ac:dyDescent="0.15">
      <c r="A10" s="3" t="s">
        <v>76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</row>
    <row r="11" spans="1:12" x14ac:dyDescent="0.15">
      <c r="A11" s="3" t="s">
        <v>76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</row>
    <row r="13" spans="1:12" x14ac:dyDescent="0.15">
      <c r="A13" s="3" t="s">
        <v>76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</row>
    <row r="15" spans="1:12" x14ac:dyDescent="0.15">
      <c r="A15" s="3" t="s">
        <v>76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</row>
    <row r="17" spans="1:12" x14ac:dyDescent="0.15">
      <c r="A17" s="3" t="s">
        <v>76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</row>
    <row r="19" spans="1:12" x14ac:dyDescent="0.15">
      <c r="A19" s="3" t="s">
        <v>80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</row>
    <row r="20" spans="1:12" x14ac:dyDescent="0.15">
      <c r="A20" s="3" t="s">
        <v>81</v>
      </c>
      <c r="B20">
        <v>366</v>
      </c>
      <c r="C20" t="s">
        <v>93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94</v>
      </c>
    </row>
    <row r="21" spans="1:12" x14ac:dyDescent="0.15">
      <c r="A21" s="3" t="s">
        <v>82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</row>
    <row r="22" spans="1:12" x14ac:dyDescent="0.15">
      <c r="A22" s="3" t="s">
        <v>81</v>
      </c>
      <c r="B22" s="3">
        <v>366</v>
      </c>
      <c r="C22" t="s">
        <v>93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94</v>
      </c>
    </row>
    <row r="23" spans="1:12" x14ac:dyDescent="0.15">
      <c r="A23" s="3" t="s">
        <v>80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</row>
    <row r="24" spans="1:12" x14ac:dyDescent="0.15">
      <c r="A24" s="3" t="s">
        <v>81</v>
      </c>
      <c r="B24">
        <v>366</v>
      </c>
      <c r="C24" t="s">
        <v>93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94</v>
      </c>
    </row>
    <row r="25" spans="1:12" x14ac:dyDescent="0.15">
      <c r="A25" s="3" t="s">
        <v>80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</row>
    <row r="26" spans="1:12" x14ac:dyDescent="0.15">
      <c r="A26" s="3" t="s">
        <v>80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</row>
    <row r="27" spans="1:12" x14ac:dyDescent="0.15">
      <c r="A27" s="3" t="s">
        <v>81</v>
      </c>
      <c r="B27">
        <v>366</v>
      </c>
      <c r="C27" t="s">
        <v>93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94</v>
      </c>
    </row>
    <row r="28" spans="1:12" x14ac:dyDescent="0.15">
      <c r="A28" s="3" t="s">
        <v>80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</row>
    <row r="29" spans="1:12" x14ac:dyDescent="0.15">
      <c r="A29" s="3" t="s">
        <v>81</v>
      </c>
      <c r="B29">
        <v>366</v>
      </c>
      <c r="C29" t="s">
        <v>93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94</v>
      </c>
    </row>
    <row r="30" spans="1:12" x14ac:dyDescent="0.15">
      <c r="A30" s="3" t="s">
        <v>80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</row>
    <row r="31" spans="1:12" x14ac:dyDescent="0.15">
      <c r="A31" s="3" t="s">
        <v>81</v>
      </c>
      <c r="B31">
        <v>366</v>
      </c>
      <c r="C31" t="s">
        <v>93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94</v>
      </c>
    </row>
    <row r="32" spans="1:12" x14ac:dyDescent="0.15">
      <c r="A32" s="3" t="s">
        <v>80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</row>
    <row r="33" spans="1:12" x14ac:dyDescent="0.15">
      <c r="A33" s="3" t="s">
        <v>81</v>
      </c>
      <c r="B33">
        <v>366</v>
      </c>
      <c r="C33" t="s">
        <v>93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94</v>
      </c>
    </row>
    <row r="34" spans="1:12" x14ac:dyDescent="0.15">
      <c r="A34" s="3" t="s">
        <v>80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</row>
    <row r="35" spans="1:12" x14ac:dyDescent="0.15">
      <c r="A35" s="3" t="s">
        <v>83</v>
      </c>
      <c r="B35">
        <v>366</v>
      </c>
      <c r="C35" t="s">
        <v>95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:G36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94</v>
      </c>
    </row>
    <row r="36" spans="1:12" x14ac:dyDescent="0.15">
      <c r="A36" s="2" t="s">
        <v>80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f t="shared" si="56"/>
        <v>42217</v>
      </c>
    </row>
    <row r="37" spans="1:12" x14ac:dyDescent="0.15">
      <c r="A37" s="3" t="s">
        <v>83</v>
      </c>
      <c r="B37">
        <v>366</v>
      </c>
      <c r="C37" t="s">
        <v>95</v>
      </c>
      <c r="D37">
        <v>2000</v>
      </c>
      <c r="E37" s="1">
        <v>42207</v>
      </c>
      <c r="F37" s="1">
        <f t="shared" ref="F37:F38" si="59">E37+1</f>
        <v>42208</v>
      </c>
      <c r="G37" s="5">
        <f t="shared" ref="G37:G38" si="60">E37+11</f>
        <v>42218</v>
      </c>
      <c r="H37">
        <f>2045.48-2.04*2</f>
        <v>2041.4</v>
      </c>
      <c r="J37">
        <f t="shared" ref="J37:J38" si="61">ROUND((H37-D37)/D37*365/(G37-E37)*100,2)</f>
        <v>68.69</v>
      </c>
      <c r="K37">
        <f t="shared" ref="K37:K38" si="62">H37-D37+I37</f>
        <v>41.400000000000091</v>
      </c>
      <c r="L37" t="s">
        <v>94</v>
      </c>
    </row>
    <row r="38" spans="1:12" x14ac:dyDescent="0.15">
      <c r="A38" s="3" t="s">
        <v>76</v>
      </c>
      <c r="B38">
        <v>731</v>
      </c>
      <c r="C38">
        <v>7.25</v>
      </c>
      <c r="D38">
        <v>2000</v>
      </c>
      <c r="E38" s="1">
        <v>42207</v>
      </c>
      <c r="F38" s="1">
        <f t="shared" si="59"/>
        <v>42208</v>
      </c>
      <c r="G38" s="5">
        <f t="shared" si="60"/>
        <v>42218</v>
      </c>
      <c r="H38">
        <f>2039.45-2.03</f>
        <v>2037.42</v>
      </c>
      <c r="J38">
        <f t="shared" si="61"/>
        <v>62.08</v>
      </c>
      <c r="K38">
        <f t="shared" si="62"/>
        <v>37.420000000000073</v>
      </c>
    </row>
    <row r="39" spans="1:12" x14ac:dyDescent="0.15">
      <c r="A39" s="3" t="s">
        <v>83</v>
      </c>
      <c r="B39">
        <v>366</v>
      </c>
      <c r="C39" t="s">
        <v>95</v>
      </c>
      <c r="D39">
        <v>2000</v>
      </c>
      <c r="E39" s="1">
        <v>42208</v>
      </c>
      <c r="F39" s="1">
        <f t="shared" ref="F39:F40" si="63">E39+1</f>
        <v>42209</v>
      </c>
      <c r="G39" s="5">
        <f t="shared" ref="G39:G40" si="64">E39+11</f>
        <v>42219</v>
      </c>
      <c r="H39">
        <f>2040.95-2.04*2</f>
        <v>2036.8700000000001</v>
      </c>
      <c r="J39">
        <f t="shared" ref="J39:J40" si="65">ROUND((H39-D39)/D39*365/(G39-E39)*100,2)</f>
        <v>61.17</v>
      </c>
      <c r="K39">
        <f t="shared" ref="K39:K40" si="66">H39-D39+I39</f>
        <v>36.870000000000118</v>
      </c>
      <c r="L39" t="s">
        <v>94</v>
      </c>
    </row>
    <row r="40" spans="1:12" x14ac:dyDescent="0.15">
      <c r="A40" s="3" t="s">
        <v>76</v>
      </c>
      <c r="B40">
        <v>731</v>
      </c>
      <c r="C40">
        <v>7.25</v>
      </c>
      <c r="D40">
        <v>2000</v>
      </c>
      <c r="E40" s="1">
        <v>42208</v>
      </c>
      <c r="F40" s="1">
        <f t="shared" si="63"/>
        <v>42209</v>
      </c>
      <c r="G40" s="5">
        <f t="shared" si="64"/>
        <v>42219</v>
      </c>
      <c r="H40">
        <f>2032.69-2.03*2</f>
        <v>2028.63</v>
      </c>
      <c r="J40">
        <f t="shared" si="65"/>
        <v>47.5</v>
      </c>
      <c r="K40">
        <f t="shared" si="66"/>
        <v>28.630000000000109</v>
      </c>
    </row>
    <row r="41" spans="1:12" x14ac:dyDescent="0.15">
      <c r="A41" s="3" t="s">
        <v>83</v>
      </c>
      <c r="B41">
        <v>366</v>
      </c>
      <c r="C41" t="s">
        <v>95</v>
      </c>
      <c r="D41">
        <v>1000</v>
      </c>
      <c r="E41" s="1">
        <v>42209</v>
      </c>
      <c r="F41" s="1">
        <f t="shared" ref="F41:F42" si="67">E41+1</f>
        <v>42210</v>
      </c>
      <c r="G41" s="5">
        <f t="shared" ref="G41:G42" si="68">E41+11</f>
        <v>42220</v>
      </c>
      <c r="H41">
        <f>1020.28-1.02*2</f>
        <v>1018.24</v>
      </c>
      <c r="J41">
        <f t="shared" ref="J41:J42" si="69">ROUND((H41-D41)/D41*365/(G41-E41)*100,2)</f>
        <v>60.52</v>
      </c>
      <c r="K41">
        <f t="shared" ref="K41:K42" si="70">H41-D41+I41</f>
        <v>18.240000000000009</v>
      </c>
      <c r="L41" t="s">
        <v>94</v>
      </c>
    </row>
    <row r="42" spans="1:12" x14ac:dyDescent="0.15">
      <c r="A42" s="3" t="s">
        <v>76</v>
      </c>
      <c r="B42">
        <v>731</v>
      </c>
      <c r="C42">
        <v>7.25</v>
      </c>
      <c r="D42">
        <v>3000</v>
      </c>
      <c r="E42" s="1">
        <v>42209</v>
      </c>
      <c r="F42" s="1">
        <f t="shared" si="67"/>
        <v>42210</v>
      </c>
      <c r="G42" s="5">
        <f t="shared" si="68"/>
        <v>42220</v>
      </c>
      <c r="H42">
        <f>3049.56-3.04*2</f>
        <v>3043.48</v>
      </c>
      <c r="J42">
        <f t="shared" si="69"/>
        <v>48.09</v>
      </c>
      <c r="K42">
        <f t="shared" si="70"/>
        <v>43.480000000000018</v>
      </c>
    </row>
    <row r="43" spans="1:12" x14ac:dyDescent="0.15">
      <c r="A43" s="3" t="s">
        <v>83</v>
      </c>
      <c r="B43">
        <v>366</v>
      </c>
      <c r="C43" t="s">
        <v>95</v>
      </c>
      <c r="D43">
        <v>1000</v>
      </c>
      <c r="E43" s="1">
        <v>42210</v>
      </c>
      <c r="F43" s="1">
        <f t="shared" ref="F43:F44" si="71">E43+1</f>
        <v>42211</v>
      </c>
      <c r="G43" s="5">
        <f t="shared" ref="G43:G44" si="72">E43+11</f>
        <v>42221</v>
      </c>
      <c r="H43">
        <f>1021.79-1.02*2</f>
        <v>1019.75</v>
      </c>
      <c r="J43">
        <f t="shared" ref="J43:J44" si="73">ROUND((H43-D43)/D43*365/(G43-E43)*100,2)</f>
        <v>65.53</v>
      </c>
      <c r="K43">
        <f t="shared" ref="K43:K44" si="74">H43-D43+I43</f>
        <v>19.75</v>
      </c>
      <c r="L43" t="s">
        <v>94</v>
      </c>
    </row>
    <row r="44" spans="1:12" x14ac:dyDescent="0.15">
      <c r="A44" s="3" t="s">
        <v>76</v>
      </c>
      <c r="B44">
        <v>731</v>
      </c>
      <c r="C44">
        <v>7.25</v>
      </c>
      <c r="D44">
        <v>3000</v>
      </c>
      <c r="E44" s="1">
        <v>42210</v>
      </c>
      <c r="F44" s="1">
        <f t="shared" si="71"/>
        <v>42211</v>
      </c>
      <c r="G44" s="5">
        <f t="shared" si="72"/>
        <v>42221</v>
      </c>
      <c r="H44">
        <f>3045.84-3.04*2</f>
        <v>3039.76</v>
      </c>
      <c r="J44">
        <f t="shared" si="73"/>
        <v>43.98</v>
      </c>
      <c r="K44">
        <f t="shared" si="74"/>
        <v>39.760000000000218</v>
      </c>
    </row>
    <row r="45" spans="1:12" x14ac:dyDescent="0.15">
      <c r="A45" s="3" t="s">
        <v>83</v>
      </c>
      <c r="B45">
        <v>366</v>
      </c>
      <c r="C45" t="s">
        <v>95</v>
      </c>
      <c r="D45">
        <v>1000</v>
      </c>
      <c r="E45" s="1">
        <v>42211</v>
      </c>
      <c r="F45" s="1">
        <f t="shared" ref="F45:F47" si="75">E45+1</f>
        <v>42212</v>
      </c>
      <c r="G45" s="5">
        <f t="shared" ref="G45:G47" si="76">E45+11</f>
        <v>42222</v>
      </c>
      <c r="H45">
        <f>1021.89-1.02*2</f>
        <v>1019.85</v>
      </c>
      <c r="J45">
        <f t="shared" ref="J45:J46" si="77">ROUND((H45-D45)/D45*365/(G45-E45)*100,2)</f>
        <v>65.87</v>
      </c>
      <c r="K45">
        <f t="shared" ref="K45:K46" si="78">H45-D45+I45</f>
        <v>19.850000000000023</v>
      </c>
      <c r="L45" t="s">
        <v>94</v>
      </c>
    </row>
    <row r="46" spans="1:12" x14ac:dyDescent="0.15">
      <c r="A46" s="3" t="s">
        <v>80</v>
      </c>
      <c r="B46">
        <v>731</v>
      </c>
      <c r="C46">
        <v>7.2</v>
      </c>
      <c r="D46">
        <v>3000</v>
      </c>
      <c r="E46" s="1">
        <v>42211</v>
      </c>
      <c r="F46" s="1">
        <f t="shared" si="75"/>
        <v>42212</v>
      </c>
      <c r="G46" s="5">
        <f t="shared" si="76"/>
        <v>42222</v>
      </c>
      <c r="H46">
        <f>3036.12-3.03*2</f>
        <v>3030.06</v>
      </c>
      <c r="J46">
        <f t="shared" si="77"/>
        <v>33.25</v>
      </c>
      <c r="K46">
        <f t="shared" si="78"/>
        <v>30.059999999999945</v>
      </c>
    </row>
    <row r="47" spans="1:12" x14ac:dyDescent="0.15">
      <c r="A47" s="3" t="s">
        <v>85</v>
      </c>
      <c r="B47">
        <v>731</v>
      </c>
      <c r="C47">
        <v>7.1</v>
      </c>
      <c r="D47">
        <v>3000</v>
      </c>
      <c r="E47" s="1">
        <v>42212</v>
      </c>
      <c r="F47" s="1">
        <f t="shared" si="75"/>
        <v>42213</v>
      </c>
      <c r="G47" s="5">
        <f t="shared" si="76"/>
        <v>42223</v>
      </c>
      <c r="H47">
        <f>3035.21-3.03*2</f>
        <v>3029.15</v>
      </c>
      <c r="J47">
        <f t="shared" ref="J47" si="79">ROUND((H47-D47)/D47*365/(G47-E47)*100,2)</f>
        <v>32.24</v>
      </c>
      <c r="K47">
        <f t="shared" ref="K47" si="80">H47-D47+I47</f>
        <v>29.150000000000091</v>
      </c>
    </row>
    <row r="48" spans="1:12" x14ac:dyDescent="0.15">
      <c r="A48" s="3" t="s">
        <v>86</v>
      </c>
      <c r="B48">
        <v>366</v>
      </c>
      <c r="C48" t="s">
        <v>96</v>
      </c>
      <c r="D48">
        <v>1000</v>
      </c>
      <c r="E48" s="1">
        <v>42213</v>
      </c>
      <c r="F48" s="1">
        <f t="shared" ref="F48:F49" si="81">E48+1</f>
        <v>42214</v>
      </c>
      <c r="G48" s="5">
        <f t="shared" ref="G48:G49" si="82">E48+11</f>
        <v>42224</v>
      </c>
      <c r="H48">
        <f>1021.7-1.02*2</f>
        <v>1019.6600000000001</v>
      </c>
      <c r="J48">
        <f t="shared" ref="J48:J49" si="83">ROUND((H48-D48)/D48*365/(G48-E48)*100,2)</f>
        <v>65.239999999999995</v>
      </c>
      <c r="K48">
        <f t="shared" ref="K48:K49" si="84">H48-D48+I48</f>
        <v>19.660000000000082</v>
      </c>
      <c r="L48" t="s">
        <v>94</v>
      </c>
    </row>
    <row r="49" spans="1:12" x14ac:dyDescent="0.15">
      <c r="A49" s="3" t="s">
        <v>76</v>
      </c>
      <c r="B49">
        <v>731</v>
      </c>
      <c r="C49">
        <v>7.25</v>
      </c>
      <c r="D49">
        <v>3000</v>
      </c>
      <c r="E49" s="1">
        <v>42213</v>
      </c>
      <c r="F49" s="1">
        <f t="shared" si="81"/>
        <v>42214</v>
      </c>
      <c r="G49" s="5">
        <f t="shared" si="82"/>
        <v>42224</v>
      </c>
      <c r="H49">
        <f>3039.48-3.03*2</f>
        <v>3033.42</v>
      </c>
      <c r="J49">
        <f t="shared" si="83"/>
        <v>36.96</v>
      </c>
      <c r="K49">
        <f t="shared" si="84"/>
        <v>33.420000000000073</v>
      </c>
    </row>
    <row r="50" spans="1:12" x14ac:dyDescent="0.15">
      <c r="A50" s="3" t="s">
        <v>86</v>
      </c>
      <c r="B50">
        <v>366</v>
      </c>
      <c r="C50" t="s">
        <v>96</v>
      </c>
      <c r="D50">
        <v>2000</v>
      </c>
      <c r="E50" s="1">
        <v>42214</v>
      </c>
      <c r="F50" s="1">
        <f t="shared" ref="F50:F51" si="85">E50+1</f>
        <v>42215</v>
      </c>
      <c r="G50" s="5">
        <f t="shared" ref="G50:G51" si="86">E50+11</f>
        <v>42225</v>
      </c>
      <c r="H50">
        <f>2042.09-2.04*2</f>
        <v>2038.01</v>
      </c>
      <c r="J50">
        <f t="shared" ref="J50:J51" si="87">ROUND((H50-D50)/D50*365/(G50-E50)*100,2)</f>
        <v>63.06</v>
      </c>
      <c r="K50">
        <f t="shared" ref="K50:K51" si="88">H50-D50+I50</f>
        <v>38.009999999999991</v>
      </c>
      <c r="L50" t="s">
        <v>94</v>
      </c>
    </row>
    <row r="51" spans="1:12" x14ac:dyDescent="0.15">
      <c r="A51" s="3" t="s">
        <v>76</v>
      </c>
      <c r="B51">
        <v>731</v>
      </c>
      <c r="C51" t="s">
        <v>97</v>
      </c>
      <c r="D51">
        <v>3000</v>
      </c>
      <c r="E51" s="1">
        <v>42214</v>
      </c>
      <c r="F51" s="1">
        <f t="shared" si="85"/>
        <v>42215</v>
      </c>
      <c r="G51" s="5">
        <f t="shared" si="86"/>
        <v>42225</v>
      </c>
      <c r="H51">
        <f>3038.95-3.03*2</f>
        <v>3032.89</v>
      </c>
      <c r="J51">
        <f t="shared" si="87"/>
        <v>36.380000000000003</v>
      </c>
      <c r="K51">
        <f t="shared" si="88"/>
        <v>32.889999999999873</v>
      </c>
    </row>
    <row r="52" spans="1:12" x14ac:dyDescent="0.15">
      <c r="A52" s="2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89">E52+1</f>
        <v>42216</v>
      </c>
      <c r="G52" s="4">
        <f t="shared" ref="G52:G55" si="90">E52+11</f>
        <v>42226</v>
      </c>
    </row>
    <row r="53" spans="1:12" x14ac:dyDescent="0.15">
      <c r="A53" s="2" t="s">
        <v>76</v>
      </c>
      <c r="B53">
        <v>731</v>
      </c>
      <c r="C53">
        <v>7.25</v>
      </c>
      <c r="D53">
        <v>3000</v>
      </c>
      <c r="E53" s="1">
        <v>42215</v>
      </c>
      <c r="F53" s="1">
        <f t="shared" si="89"/>
        <v>42216</v>
      </c>
      <c r="G53" s="4">
        <f t="shared" si="90"/>
        <v>42226</v>
      </c>
    </row>
    <row r="54" spans="1:12" x14ac:dyDescent="0.15">
      <c r="A54" s="2" t="s">
        <v>86</v>
      </c>
      <c r="B54">
        <v>366</v>
      </c>
      <c r="C54" t="s">
        <v>97</v>
      </c>
      <c r="D54">
        <v>2000</v>
      </c>
      <c r="E54" s="1">
        <v>42216</v>
      </c>
      <c r="F54" s="1">
        <f t="shared" si="89"/>
        <v>42217</v>
      </c>
      <c r="G54" s="4">
        <f t="shared" si="90"/>
        <v>42227</v>
      </c>
      <c r="L54" t="s">
        <v>94</v>
      </c>
    </row>
    <row r="55" spans="1:12" x14ac:dyDescent="0.15">
      <c r="A55" s="2" t="s">
        <v>76</v>
      </c>
      <c r="B55">
        <v>731</v>
      </c>
      <c r="C55">
        <v>7.25</v>
      </c>
      <c r="D55">
        <v>2000</v>
      </c>
      <c r="E55" s="1">
        <v>42216</v>
      </c>
      <c r="F55" s="1">
        <f t="shared" si="89"/>
        <v>42217</v>
      </c>
      <c r="G55" s="4">
        <f t="shared" si="90"/>
        <v>42227</v>
      </c>
    </row>
    <row r="56" spans="1:12" x14ac:dyDescent="0.15">
      <c r="A56" s="2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1">E56+1</f>
        <v>42218</v>
      </c>
      <c r="G56" s="4">
        <f t="shared" ref="G56:G60" si="92">E56+11</f>
        <v>42228</v>
      </c>
    </row>
    <row r="57" spans="1:12" x14ac:dyDescent="0.15">
      <c r="A57" s="2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1"/>
        <v>42219</v>
      </c>
      <c r="G57" s="4">
        <f t="shared" si="92"/>
        <v>42229</v>
      </c>
    </row>
    <row r="58" spans="1:12" x14ac:dyDescent="0.15">
      <c r="A58" s="2" t="s">
        <v>76</v>
      </c>
      <c r="B58">
        <v>731</v>
      </c>
      <c r="C58">
        <v>7.25</v>
      </c>
      <c r="D58">
        <v>2000</v>
      </c>
      <c r="E58" s="1">
        <v>42218</v>
      </c>
      <c r="F58" s="1">
        <f t="shared" si="91"/>
        <v>42219</v>
      </c>
      <c r="G58" s="4">
        <f t="shared" si="92"/>
        <v>42229</v>
      </c>
    </row>
    <row r="59" spans="1:12" x14ac:dyDescent="0.15">
      <c r="A59" s="2" t="s">
        <v>86</v>
      </c>
      <c r="B59">
        <v>366</v>
      </c>
      <c r="C59" t="s">
        <v>97</v>
      </c>
      <c r="D59">
        <v>2000</v>
      </c>
      <c r="E59" s="1">
        <v>42219</v>
      </c>
      <c r="F59" s="1">
        <f t="shared" si="91"/>
        <v>42220</v>
      </c>
      <c r="G59" s="4">
        <f t="shared" si="92"/>
        <v>42230</v>
      </c>
      <c r="L59" t="s">
        <v>94</v>
      </c>
    </row>
    <row r="60" spans="1:12" x14ac:dyDescent="0.15">
      <c r="A60" s="2" t="s">
        <v>76</v>
      </c>
      <c r="B60">
        <v>731</v>
      </c>
      <c r="C60">
        <v>7.25</v>
      </c>
      <c r="D60">
        <v>2000</v>
      </c>
      <c r="E60" s="1">
        <v>42219</v>
      </c>
      <c r="F60" s="1">
        <f t="shared" si="91"/>
        <v>42220</v>
      </c>
      <c r="G60" s="4">
        <f t="shared" si="92"/>
        <v>42230</v>
      </c>
    </row>
    <row r="61" spans="1:12" x14ac:dyDescent="0.15">
      <c r="A61" s="2" t="s">
        <v>86</v>
      </c>
      <c r="B61">
        <v>366</v>
      </c>
      <c r="C61" t="s">
        <v>97</v>
      </c>
      <c r="D61">
        <v>2000</v>
      </c>
      <c r="E61" s="1">
        <v>42220</v>
      </c>
      <c r="F61" s="1">
        <f t="shared" ref="F61:F62" si="93">E61+1</f>
        <v>42221</v>
      </c>
      <c r="G61" s="4">
        <f t="shared" ref="G61:G62" si="94">E61+11</f>
        <v>42231</v>
      </c>
      <c r="L61" t="s">
        <v>94</v>
      </c>
    </row>
    <row r="62" spans="1:12" x14ac:dyDescent="0.15">
      <c r="A62" s="2" t="s">
        <v>76</v>
      </c>
      <c r="B62">
        <v>731</v>
      </c>
      <c r="C62">
        <v>7.25</v>
      </c>
      <c r="D62">
        <v>2000</v>
      </c>
      <c r="E62" s="1">
        <v>42220</v>
      </c>
      <c r="F62" s="1">
        <f t="shared" si="93"/>
        <v>42221</v>
      </c>
      <c r="G62" s="4">
        <f t="shared" si="94"/>
        <v>42231</v>
      </c>
    </row>
    <row r="63" spans="1:12" x14ac:dyDescent="0.15">
      <c r="A63" s="2" t="s">
        <v>86</v>
      </c>
      <c r="B63">
        <v>366</v>
      </c>
      <c r="C63" t="s">
        <v>97</v>
      </c>
      <c r="D63">
        <v>2000</v>
      </c>
      <c r="E63" s="1">
        <v>42221</v>
      </c>
      <c r="F63" s="1">
        <f t="shared" ref="F63:F64" si="95">E63+1</f>
        <v>42222</v>
      </c>
      <c r="G63" s="4">
        <f t="shared" ref="G63:G64" si="96">E63+11</f>
        <v>42232</v>
      </c>
      <c r="L63" t="s">
        <v>94</v>
      </c>
    </row>
    <row r="64" spans="1:12" x14ac:dyDescent="0.15">
      <c r="A64" s="2" t="s">
        <v>76</v>
      </c>
      <c r="B64">
        <v>731</v>
      </c>
      <c r="C64">
        <v>7.25</v>
      </c>
      <c r="D64">
        <v>2000</v>
      </c>
      <c r="E64" s="1">
        <v>42221</v>
      </c>
      <c r="F64" s="1">
        <f t="shared" si="95"/>
        <v>42222</v>
      </c>
      <c r="G64" s="4">
        <f t="shared" si="96"/>
        <v>42232</v>
      </c>
    </row>
    <row r="65" spans="1:12" x14ac:dyDescent="0.15">
      <c r="A65" s="2" t="s">
        <v>86</v>
      </c>
      <c r="B65">
        <v>366</v>
      </c>
      <c r="C65" t="s">
        <v>97</v>
      </c>
      <c r="D65">
        <v>2000</v>
      </c>
      <c r="E65" s="1">
        <v>42221</v>
      </c>
      <c r="F65" s="1">
        <f t="shared" ref="F65:F67" si="97">E65+1</f>
        <v>42222</v>
      </c>
      <c r="G65" s="4">
        <f t="shared" ref="G65:G67" si="98">E65+11</f>
        <v>42232</v>
      </c>
      <c r="L65" t="s">
        <v>94</v>
      </c>
    </row>
    <row r="66" spans="1:12" x14ac:dyDescent="0.15">
      <c r="A66" s="2" t="s">
        <v>86</v>
      </c>
      <c r="B66">
        <v>366</v>
      </c>
      <c r="C66" t="s">
        <v>97</v>
      </c>
      <c r="D66">
        <v>3000</v>
      </c>
      <c r="E66" s="1">
        <v>42222</v>
      </c>
      <c r="F66" s="1">
        <f t="shared" si="97"/>
        <v>42223</v>
      </c>
      <c r="G66" s="4">
        <f t="shared" si="98"/>
        <v>42233</v>
      </c>
      <c r="L66" t="s">
        <v>94</v>
      </c>
    </row>
    <row r="67" spans="1:12" x14ac:dyDescent="0.15">
      <c r="A67" s="2" t="s">
        <v>76</v>
      </c>
      <c r="B67">
        <v>731</v>
      </c>
      <c r="C67">
        <v>7.25</v>
      </c>
      <c r="D67">
        <v>1000</v>
      </c>
      <c r="E67" s="1">
        <v>42222</v>
      </c>
      <c r="F67" s="1">
        <f t="shared" si="97"/>
        <v>42223</v>
      </c>
      <c r="G67" s="4">
        <f t="shared" si="98"/>
        <v>42233</v>
      </c>
    </row>
    <row r="68" spans="1:12" x14ac:dyDescent="0.15">
      <c r="A68" s="2" t="s">
        <v>86</v>
      </c>
      <c r="B68">
        <v>366</v>
      </c>
      <c r="C68" t="s">
        <v>97</v>
      </c>
      <c r="D68">
        <v>2000</v>
      </c>
      <c r="E68" s="1">
        <v>42223</v>
      </c>
      <c r="F68" s="1">
        <f t="shared" ref="F68:F69" si="99">E68+1</f>
        <v>42224</v>
      </c>
      <c r="G68" s="4">
        <f t="shared" ref="G68:G69" si="100">E68+11</f>
        <v>42234</v>
      </c>
      <c r="L68" t="s">
        <v>94</v>
      </c>
    </row>
    <row r="69" spans="1:12" x14ac:dyDescent="0.15">
      <c r="A69" s="2" t="s">
        <v>76</v>
      </c>
      <c r="B69">
        <v>731</v>
      </c>
      <c r="C69">
        <v>7.25</v>
      </c>
      <c r="D69">
        <v>1000</v>
      </c>
      <c r="E69" s="1">
        <v>42223</v>
      </c>
      <c r="F69" s="1">
        <f t="shared" si="99"/>
        <v>42224</v>
      </c>
      <c r="G69" s="4">
        <f t="shared" si="100"/>
        <v>42234</v>
      </c>
    </row>
    <row r="70" spans="1:12" x14ac:dyDescent="0.15">
      <c r="A70" s="2" t="s">
        <v>86</v>
      </c>
      <c r="B70">
        <v>366</v>
      </c>
      <c r="C70" t="s">
        <v>97</v>
      </c>
      <c r="D70">
        <v>2000</v>
      </c>
      <c r="E70" s="1">
        <v>42224</v>
      </c>
      <c r="F70" s="1">
        <f t="shared" ref="F70:F71" si="101">E70+1</f>
        <v>42225</v>
      </c>
      <c r="G70" s="4">
        <f t="shared" ref="G70:G71" si="102">E70+11</f>
        <v>42235</v>
      </c>
    </row>
    <row r="71" spans="1:12" x14ac:dyDescent="0.15">
      <c r="A71" s="2" t="s">
        <v>76</v>
      </c>
      <c r="B71">
        <v>731</v>
      </c>
      <c r="C71">
        <v>7.25</v>
      </c>
      <c r="D71">
        <v>2000</v>
      </c>
      <c r="E71" s="1">
        <v>42224</v>
      </c>
      <c r="F71" s="1">
        <f t="shared" si="101"/>
        <v>42225</v>
      </c>
      <c r="G71" s="4">
        <f t="shared" si="102"/>
        <v>42235</v>
      </c>
    </row>
    <row r="72" spans="1:12" x14ac:dyDescent="0.15">
      <c r="A72" s="2" t="s">
        <v>86</v>
      </c>
      <c r="B72">
        <v>366</v>
      </c>
      <c r="C72" t="s">
        <v>97</v>
      </c>
      <c r="D72">
        <v>3000</v>
      </c>
      <c r="E72" s="1">
        <v>42225</v>
      </c>
      <c r="F72" s="1">
        <f t="shared" ref="F72:F73" si="103">E72+1</f>
        <v>42226</v>
      </c>
      <c r="G72" s="4">
        <f t="shared" ref="G72:G73" si="104">E72+11</f>
        <v>42236</v>
      </c>
    </row>
    <row r="73" spans="1:12" x14ac:dyDescent="0.15">
      <c r="A73" s="2" t="s">
        <v>76</v>
      </c>
      <c r="B73">
        <v>731</v>
      </c>
      <c r="C73">
        <v>7.25</v>
      </c>
      <c r="D73">
        <v>2000</v>
      </c>
      <c r="E73" s="1">
        <v>42225</v>
      </c>
      <c r="F73" s="1">
        <f t="shared" si="103"/>
        <v>42226</v>
      </c>
      <c r="G73" s="4">
        <f t="shared" si="104"/>
        <v>42236</v>
      </c>
    </row>
  </sheetData>
  <autoFilter ref="A1:L69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2" sqref="I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42225</v>
      </c>
      <c r="G2">
        <v>138.19</v>
      </c>
      <c r="H2">
        <f>ROUND(G2*365/(F2-E2)/C2*100,2)</f>
        <v>6.15</v>
      </c>
      <c r="I2">
        <v>50</v>
      </c>
      <c r="J2">
        <f>ROUND((G2+I2)*365/(F2-D2)/C2*100,2)</f>
        <v>8.2799999999999994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42225</v>
      </c>
      <c r="G3">
        <v>136.47999999999999</v>
      </c>
      <c r="H3">
        <f>ROUND(G3*365/(F3-E3)/C3*100,2)</f>
        <v>6.15</v>
      </c>
      <c r="I3">
        <v>50</v>
      </c>
      <c r="J3">
        <f>ROUND((G3+I3)*365/(F3-D3)/C3*100,2)</f>
        <v>8.3000000000000007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2015-08-09T06:00:55Z</dcterms:modified>
</cp:coreProperties>
</file>