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9200" windowHeight="82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0" i="1" l="1"/>
  <c r="D50" i="1"/>
  <c r="B51" i="1"/>
  <c r="B50" i="1" l="1"/>
  <c r="D49" i="1"/>
  <c r="G49" i="1" s="1"/>
  <c r="G48" i="1" l="1"/>
  <c r="D48" i="1"/>
  <c r="B49" i="1"/>
  <c r="B48" i="1"/>
  <c r="G47" i="1" l="1"/>
  <c r="D47" i="1"/>
  <c r="B47" i="1"/>
  <c r="G46" i="1" l="1"/>
  <c r="D46" i="1"/>
  <c r="G45" i="1"/>
  <c r="D45" i="1"/>
  <c r="B46" i="1"/>
  <c r="B45" i="1"/>
  <c r="G44" i="1" l="1"/>
  <c r="D44" i="1"/>
  <c r="G43" i="1" l="1"/>
  <c r="D43" i="1"/>
  <c r="B44" i="1"/>
  <c r="B43" i="1"/>
  <c r="H42" i="1"/>
  <c r="G42" i="1"/>
  <c r="D42" i="1"/>
  <c r="B42" i="1" l="1"/>
  <c r="H41" i="1"/>
  <c r="G41" i="1"/>
  <c r="D41" i="1"/>
  <c r="H40" i="1" l="1"/>
  <c r="G40" i="1"/>
  <c r="D40" i="1"/>
  <c r="B41" i="1"/>
  <c r="H39" i="1"/>
  <c r="E39" i="1"/>
  <c r="G39" i="1"/>
  <c r="D39" i="1"/>
  <c r="B40" i="1"/>
  <c r="B39" i="1"/>
  <c r="H38" i="1" l="1"/>
  <c r="E38" i="1"/>
  <c r="G38" i="1"/>
  <c r="D38" i="1"/>
  <c r="B38" i="1" l="1"/>
  <c r="B37" i="1" l="1"/>
  <c r="D37" i="1" s="1"/>
  <c r="G37" i="1" s="1"/>
  <c r="H37" i="1" s="1"/>
  <c r="B36" i="1"/>
  <c r="D36" i="1" s="1"/>
  <c r="G36" i="1" s="1"/>
  <c r="B35" i="1" l="1"/>
  <c r="D35" i="1" s="1"/>
  <c r="G35" i="1" s="1"/>
  <c r="B34" i="1"/>
  <c r="D34" i="1" s="1"/>
  <c r="G34" i="1" s="1"/>
  <c r="B33" i="1"/>
  <c r="D33" i="1" l="1"/>
  <c r="G33" i="1" s="1"/>
  <c r="B32" i="1" l="1"/>
  <c r="D32" i="1" s="1"/>
  <c r="G32" i="1" s="1"/>
  <c r="B31" i="1" l="1"/>
  <c r="D31" i="1" s="1"/>
  <c r="G31" i="1" s="1"/>
  <c r="E30" i="1"/>
  <c r="B30" i="1"/>
  <c r="D30" i="1" s="1"/>
  <c r="G30" i="1" s="1"/>
  <c r="B29" i="1"/>
  <c r="D29" i="1" s="1"/>
  <c r="G29" i="1" s="1"/>
  <c r="B28" i="1"/>
  <c r="D28" i="1" s="1"/>
  <c r="G28" i="1" s="1"/>
  <c r="B27" i="1"/>
  <c r="D27" i="1" s="1"/>
  <c r="G27" i="1" s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9" i="1"/>
  <c r="G3" i="1"/>
  <c r="G4" i="1"/>
  <c r="G5" i="1"/>
  <c r="G6" i="1"/>
  <c r="G7" i="1"/>
  <c r="G8" i="1"/>
  <c r="G2" i="1"/>
  <c r="B3" i="1"/>
  <c r="C3" i="1" s="1"/>
  <c r="B4" i="1" s="1"/>
  <c r="C4" i="1" s="1"/>
  <c r="B5" i="1" s="1"/>
  <c r="C5" i="1" s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D26" i="1" s="1"/>
  <c r="G26" i="1" s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<sst xmlns="http://schemas.openxmlformats.org/spreadsheetml/2006/main" count="44" uniqueCount="43">
  <si>
    <t>2012.10</t>
    <phoneticPr fontId="1" type="noConversion"/>
  </si>
  <si>
    <t>2013.10</t>
    <phoneticPr fontId="1" type="noConversion"/>
  </si>
  <si>
    <t>月份</t>
    <phoneticPr fontId="1" type="noConversion"/>
  </si>
  <si>
    <t>上月读数</t>
    <phoneticPr fontId="1" type="noConversion"/>
  </si>
  <si>
    <t>本月读数</t>
    <phoneticPr fontId="1" type="noConversion"/>
  </si>
  <si>
    <t>用电量</t>
    <phoneticPr fontId="1" type="noConversion"/>
  </si>
  <si>
    <t>总金额</t>
    <phoneticPr fontId="1" type="noConversion"/>
  </si>
  <si>
    <t>第二阶梯</t>
    <phoneticPr fontId="1" type="noConversion"/>
  </si>
  <si>
    <t>金额计算</t>
    <phoneticPr fontId="1" type="noConversion"/>
  </si>
  <si>
    <t>2014.10</t>
    <phoneticPr fontId="1" type="noConversion"/>
  </si>
  <si>
    <t>交费120</t>
    <phoneticPr fontId="1" type="noConversion"/>
  </si>
  <si>
    <t>剩余0.76</t>
    <phoneticPr fontId="1" type="noConversion"/>
  </si>
  <si>
    <t>电费88.62</t>
    <phoneticPr fontId="1" type="noConversion"/>
  </si>
  <si>
    <t>交费100</t>
    <phoneticPr fontId="1" type="noConversion"/>
  </si>
  <si>
    <t>剩余11.38</t>
    <phoneticPr fontId="1" type="noConversion"/>
  </si>
  <si>
    <t>交费120</t>
    <phoneticPr fontId="1" type="noConversion"/>
  </si>
  <si>
    <t>剩余2.57</t>
    <phoneticPr fontId="1" type="noConversion"/>
  </si>
  <si>
    <t>交费200</t>
    <phoneticPr fontId="1" type="noConversion"/>
  </si>
  <si>
    <t>剩余4.22</t>
    <phoneticPr fontId="1" type="noConversion"/>
  </si>
  <si>
    <t>交费243</t>
    <phoneticPr fontId="1" type="noConversion"/>
  </si>
  <si>
    <t>剩余0.38</t>
    <phoneticPr fontId="1" type="noConversion"/>
  </si>
  <si>
    <t>交费220</t>
    <phoneticPr fontId="1" type="noConversion"/>
  </si>
  <si>
    <t>剩余5.44</t>
    <phoneticPr fontId="1" type="noConversion"/>
  </si>
  <si>
    <t>交费260</t>
    <phoneticPr fontId="1" type="noConversion"/>
  </si>
  <si>
    <t>剩余3.19</t>
    <phoneticPr fontId="1" type="noConversion"/>
  </si>
  <si>
    <t>交费145.86</t>
    <phoneticPr fontId="1" type="noConversion"/>
  </si>
  <si>
    <t>剩余3.65</t>
    <phoneticPr fontId="1" type="noConversion"/>
  </si>
  <si>
    <t>交费172+196</t>
    <phoneticPr fontId="1" type="noConversion"/>
  </si>
  <si>
    <t>剩余68.13+196</t>
    <phoneticPr fontId="1" type="noConversion"/>
  </si>
  <si>
    <t>剩余149.36</t>
    <phoneticPr fontId="1" type="noConversion"/>
  </si>
  <si>
    <t>剩余28.85</t>
    <phoneticPr fontId="1" type="noConversion"/>
  </si>
  <si>
    <t>交费100</t>
    <phoneticPr fontId="1" type="noConversion"/>
  </si>
  <si>
    <t>剩余0.04</t>
    <phoneticPr fontId="1" type="noConversion"/>
  </si>
  <si>
    <t>交费61.45</t>
    <phoneticPr fontId="1" type="noConversion"/>
  </si>
  <si>
    <t>剩余61.49</t>
    <phoneticPr fontId="1" type="noConversion"/>
  </si>
  <si>
    <t>2015.10</t>
    <phoneticPr fontId="1" type="noConversion"/>
  </si>
  <si>
    <t>交费40</t>
    <phoneticPr fontId="1" type="noConversion"/>
  </si>
  <si>
    <t>剩余5.65</t>
    <phoneticPr fontId="1" type="noConversion"/>
  </si>
  <si>
    <t>交费80.2</t>
    <phoneticPr fontId="1" type="noConversion"/>
  </si>
  <si>
    <t>剩余0</t>
    <phoneticPr fontId="1" type="noConversion"/>
  </si>
  <si>
    <t>交费163.54</t>
    <phoneticPr fontId="1" type="noConversion"/>
  </si>
  <si>
    <t>交费255.41+18</t>
    <phoneticPr fontId="1" type="noConversion"/>
  </si>
  <si>
    <t>剩余18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</si>
</sst>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quotePrefix="1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topLeftCell="A29" workbookViewId="0">
      <selection activeCell="I51" sqref="I51"/>
    </sheetView>
  </sheetViews>
  <sheetFormatPr defaultRowHeight="13.5" x14ac:dyDescent="0.15"/>
  <cols>
    <col min="8" max="8" width="14.75" bestFit="1" customWidth="1"/>
    <col min="9" max="9" width="11.375" bestFit="1" customWidth="1"/>
  </cols>
  <sheetData>
    <row r="1" spans="1:7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7" x14ac:dyDescent="0.15">
      <c r="A2">
        <v>2012.01</v>
      </c>
      <c r="B2">
        <v>5165</v>
      </c>
      <c r="C2">
        <v>5321</v>
      </c>
      <c r="D2">
        <v>156</v>
      </c>
      <c r="E2">
        <v>91.73</v>
      </c>
      <c r="G2">
        <f>ROUND(0.588*D2,2)</f>
        <v>91.73</v>
      </c>
    </row>
    <row r="3" spans="1:7" x14ac:dyDescent="0.15">
      <c r="A3">
        <v>2012.02</v>
      </c>
      <c r="B3">
        <f>C2</f>
        <v>5321</v>
      </c>
      <c r="C3">
        <f>B3+D3</f>
        <v>5717</v>
      </c>
      <c r="D3">
        <v>396</v>
      </c>
      <c r="E3">
        <v>232.85</v>
      </c>
      <c r="G3">
        <f t="shared" ref="G3:G8" si="0">ROUND(0.588*D3,2)</f>
        <v>232.85</v>
      </c>
    </row>
    <row r="4" spans="1:7" x14ac:dyDescent="0.15">
      <c r="A4">
        <v>2012.03</v>
      </c>
      <c r="B4">
        <f t="shared" ref="B4:B30" si="1">C3</f>
        <v>5717</v>
      </c>
      <c r="C4">
        <f t="shared" ref="C4:C25" si="2">B4+D4</f>
        <v>6069</v>
      </c>
      <c r="D4">
        <v>352</v>
      </c>
      <c r="E4">
        <f>206.98</f>
        <v>206.98</v>
      </c>
      <c r="G4">
        <f t="shared" si="0"/>
        <v>206.98</v>
      </c>
    </row>
    <row r="5" spans="1:7" x14ac:dyDescent="0.15">
      <c r="A5">
        <v>2012.04</v>
      </c>
      <c r="B5">
        <f t="shared" si="1"/>
        <v>6069</v>
      </c>
      <c r="C5">
        <f t="shared" si="2"/>
        <v>6246</v>
      </c>
      <c r="D5">
        <v>177</v>
      </c>
      <c r="E5">
        <f>104.08</f>
        <v>104.08</v>
      </c>
      <c r="G5">
        <f t="shared" si="0"/>
        <v>104.08</v>
      </c>
    </row>
    <row r="6" spans="1:7" x14ac:dyDescent="0.15">
      <c r="A6">
        <v>2012.05</v>
      </c>
      <c r="B6">
        <f t="shared" si="1"/>
        <v>6246</v>
      </c>
      <c r="C6">
        <f t="shared" si="2"/>
        <v>6350</v>
      </c>
      <c r="D6">
        <v>104</v>
      </c>
      <c r="E6">
        <f>61.15</f>
        <v>61.15</v>
      </c>
      <c r="G6">
        <f t="shared" si="0"/>
        <v>61.15</v>
      </c>
    </row>
    <row r="7" spans="1:7" x14ac:dyDescent="0.15">
      <c r="A7">
        <v>2012.06</v>
      </c>
      <c r="B7">
        <f t="shared" si="1"/>
        <v>6350</v>
      </c>
      <c r="C7">
        <f t="shared" si="2"/>
        <v>6430</v>
      </c>
      <c r="D7">
        <v>80</v>
      </c>
      <c r="E7">
        <f>47.04</f>
        <v>47.04</v>
      </c>
      <c r="G7">
        <f t="shared" si="0"/>
        <v>47.04</v>
      </c>
    </row>
    <row r="8" spans="1:7" x14ac:dyDescent="0.15">
      <c r="A8">
        <v>2012.07</v>
      </c>
      <c r="B8">
        <f t="shared" si="1"/>
        <v>6430</v>
      </c>
      <c r="C8">
        <f t="shared" si="2"/>
        <v>6566</v>
      </c>
      <c r="D8">
        <v>136</v>
      </c>
      <c r="E8">
        <f>79.97</f>
        <v>79.97</v>
      </c>
      <c r="G8">
        <f t="shared" si="0"/>
        <v>79.97</v>
      </c>
    </row>
    <row r="9" spans="1:7" x14ac:dyDescent="0.15">
      <c r="A9">
        <v>2012.08</v>
      </c>
      <c r="B9">
        <f t="shared" si="1"/>
        <v>6566</v>
      </c>
      <c r="C9">
        <f t="shared" si="2"/>
        <v>6896</v>
      </c>
      <c r="D9">
        <v>330</v>
      </c>
      <c r="E9">
        <f>194.04 +7.5</f>
        <v>201.54</v>
      </c>
      <c r="F9">
        <v>450</v>
      </c>
      <c r="G9">
        <f>ROUND(0.588*D9+IF(D9&gt;F9,(D9-F9)*0.3+(F9-180)*0.05,IF(D9&gt;180,(D9-180)*0.05,0)),2)</f>
        <v>201.54</v>
      </c>
    </row>
    <row r="10" spans="1:7" x14ac:dyDescent="0.15">
      <c r="A10">
        <v>2012.09</v>
      </c>
      <c r="B10">
        <f t="shared" si="1"/>
        <v>6896</v>
      </c>
      <c r="C10">
        <f t="shared" si="2"/>
        <v>7081</v>
      </c>
      <c r="D10">
        <v>185</v>
      </c>
      <c r="E10">
        <f>108.78 +0.25</f>
        <v>109.03</v>
      </c>
      <c r="F10">
        <v>450</v>
      </c>
      <c r="G10">
        <f t="shared" ref="G10:G25" si="3">ROUND(0.588*D10+IF(D10&gt;F10,(D10-F10)*0.3+(F10-180)*0.05,IF(D10&gt;180,(D10-180)*0.05,0)),2)</f>
        <v>109.03</v>
      </c>
    </row>
    <row r="11" spans="1:7" x14ac:dyDescent="0.15">
      <c r="A11" s="1" t="s">
        <v>0</v>
      </c>
      <c r="B11">
        <f t="shared" si="1"/>
        <v>7081</v>
      </c>
      <c r="C11">
        <f t="shared" si="2"/>
        <v>7199</v>
      </c>
      <c r="D11">
        <v>118</v>
      </c>
      <c r="E11">
        <f>69.38</f>
        <v>69.38</v>
      </c>
      <c r="F11">
        <v>350</v>
      </c>
      <c r="G11">
        <f t="shared" si="3"/>
        <v>69.38</v>
      </c>
    </row>
    <row r="12" spans="1:7" x14ac:dyDescent="0.15">
      <c r="A12">
        <v>2012.11</v>
      </c>
      <c r="B12">
        <f t="shared" si="1"/>
        <v>7199</v>
      </c>
      <c r="C12">
        <f t="shared" si="2"/>
        <v>7327</v>
      </c>
      <c r="D12">
        <v>128</v>
      </c>
      <c r="E12">
        <f>75.26</f>
        <v>75.260000000000005</v>
      </c>
      <c r="F12">
        <v>350</v>
      </c>
      <c r="G12">
        <f t="shared" si="3"/>
        <v>75.260000000000005</v>
      </c>
    </row>
    <row r="13" spans="1:7" x14ac:dyDescent="0.15">
      <c r="A13">
        <v>2012.12</v>
      </c>
      <c r="B13">
        <f t="shared" si="1"/>
        <v>7327</v>
      </c>
      <c r="C13">
        <f t="shared" si="2"/>
        <v>7510</v>
      </c>
      <c r="D13">
        <v>183</v>
      </c>
      <c r="E13">
        <f>107.6 +0.15</f>
        <v>107.75</v>
      </c>
      <c r="F13">
        <v>350</v>
      </c>
      <c r="G13">
        <f t="shared" si="3"/>
        <v>107.75</v>
      </c>
    </row>
    <row r="14" spans="1:7" x14ac:dyDescent="0.15">
      <c r="A14">
        <v>2013.01</v>
      </c>
      <c r="B14">
        <f t="shared" si="1"/>
        <v>7510</v>
      </c>
      <c r="C14">
        <f t="shared" si="2"/>
        <v>7657</v>
      </c>
      <c r="D14">
        <v>147</v>
      </c>
      <c r="E14">
        <f>86.44</f>
        <v>86.44</v>
      </c>
      <c r="F14">
        <v>450</v>
      </c>
      <c r="G14">
        <f t="shared" si="3"/>
        <v>86.44</v>
      </c>
    </row>
    <row r="15" spans="1:7" x14ac:dyDescent="0.15">
      <c r="A15">
        <v>2013.02</v>
      </c>
      <c r="B15">
        <f t="shared" si="1"/>
        <v>7657</v>
      </c>
      <c r="C15">
        <f t="shared" si="2"/>
        <v>8077</v>
      </c>
      <c r="D15">
        <v>420</v>
      </c>
      <c r="E15">
        <f>246.96 +12</f>
        <v>258.96000000000004</v>
      </c>
      <c r="F15">
        <v>450</v>
      </c>
      <c r="G15">
        <f t="shared" si="3"/>
        <v>258.95999999999998</v>
      </c>
    </row>
    <row r="16" spans="1:7" x14ac:dyDescent="0.15">
      <c r="A16">
        <v>2013.03</v>
      </c>
      <c r="B16">
        <f t="shared" si="1"/>
        <v>8077</v>
      </c>
      <c r="C16">
        <f t="shared" si="2"/>
        <v>8448</v>
      </c>
      <c r="D16">
        <v>371</v>
      </c>
      <c r="E16">
        <f>218.15 +9.55</f>
        <v>227.70000000000002</v>
      </c>
      <c r="F16">
        <v>450</v>
      </c>
      <c r="G16">
        <f t="shared" si="3"/>
        <v>227.7</v>
      </c>
    </row>
    <row r="17" spans="1:7" x14ac:dyDescent="0.15">
      <c r="A17">
        <v>2013.04</v>
      </c>
      <c r="B17">
        <f t="shared" si="1"/>
        <v>8448</v>
      </c>
      <c r="C17">
        <f t="shared" si="2"/>
        <v>8728</v>
      </c>
      <c r="D17">
        <v>280</v>
      </c>
      <c r="E17">
        <f>164.64 +5</f>
        <v>169.64</v>
      </c>
      <c r="F17">
        <v>350</v>
      </c>
      <c r="G17">
        <f t="shared" si="3"/>
        <v>169.64</v>
      </c>
    </row>
    <row r="18" spans="1:7" x14ac:dyDescent="0.15">
      <c r="A18">
        <v>2013.05</v>
      </c>
      <c r="B18">
        <f t="shared" si="1"/>
        <v>8728</v>
      </c>
      <c r="C18">
        <f t="shared" si="2"/>
        <v>8951</v>
      </c>
      <c r="D18">
        <v>223</v>
      </c>
      <c r="E18">
        <f>131.12 +2.15</f>
        <v>133.27000000000001</v>
      </c>
      <c r="F18">
        <v>350</v>
      </c>
      <c r="G18">
        <f t="shared" si="3"/>
        <v>133.27000000000001</v>
      </c>
    </row>
    <row r="19" spans="1:7" x14ac:dyDescent="0.15">
      <c r="A19">
        <v>2013.06</v>
      </c>
      <c r="B19">
        <f t="shared" si="1"/>
        <v>8951</v>
      </c>
      <c r="C19">
        <f t="shared" si="2"/>
        <v>9121</v>
      </c>
      <c r="D19">
        <v>170</v>
      </c>
      <c r="E19">
        <f>99.96</f>
        <v>99.96</v>
      </c>
      <c r="F19">
        <v>350</v>
      </c>
      <c r="G19">
        <f t="shared" si="3"/>
        <v>99.96</v>
      </c>
    </row>
    <row r="20" spans="1:7" x14ac:dyDescent="0.15">
      <c r="A20">
        <v>2013.07</v>
      </c>
      <c r="B20">
        <f t="shared" si="1"/>
        <v>9121</v>
      </c>
      <c r="C20">
        <f t="shared" si="2"/>
        <v>9342</v>
      </c>
      <c r="D20">
        <v>221</v>
      </c>
      <c r="E20">
        <f>129.95 +2.05</f>
        <v>132</v>
      </c>
      <c r="F20">
        <v>450</v>
      </c>
      <c r="G20">
        <f t="shared" si="3"/>
        <v>132</v>
      </c>
    </row>
    <row r="21" spans="1:7" x14ac:dyDescent="0.15">
      <c r="A21">
        <v>2013.08</v>
      </c>
      <c r="B21">
        <f t="shared" si="1"/>
        <v>9342</v>
      </c>
      <c r="C21">
        <f t="shared" si="2"/>
        <v>9785</v>
      </c>
      <c r="D21">
        <v>443</v>
      </c>
      <c r="E21">
        <f>260.48 +13.15</f>
        <v>273.63</v>
      </c>
      <c r="F21">
        <v>450</v>
      </c>
      <c r="G21">
        <f t="shared" si="3"/>
        <v>273.63</v>
      </c>
    </row>
    <row r="22" spans="1:7" x14ac:dyDescent="0.15">
      <c r="A22">
        <v>2013.09</v>
      </c>
      <c r="B22">
        <f t="shared" si="1"/>
        <v>9785</v>
      </c>
      <c r="C22">
        <f t="shared" si="2"/>
        <v>10173</v>
      </c>
      <c r="D22">
        <v>388</v>
      </c>
      <c r="E22">
        <f>228.14 +10.4</f>
        <v>238.54</v>
      </c>
      <c r="F22">
        <v>450</v>
      </c>
      <c r="G22">
        <f t="shared" si="3"/>
        <v>238.54</v>
      </c>
    </row>
    <row r="23" spans="1:7" x14ac:dyDescent="0.15">
      <c r="A23" s="1" t="s">
        <v>1</v>
      </c>
      <c r="B23">
        <f t="shared" si="1"/>
        <v>10173</v>
      </c>
      <c r="C23">
        <f t="shared" si="2"/>
        <v>10327</v>
      </c>
      <c r="D23">
        <v>154</v>
      </c>
      <c r="E23">
        <f>90.55</f>
        <v>90.55</v>
      </c>
      <c r="F23">
        <v>350</v>
      </c>
      <c r="G23">
        <f t="shared" si="3"/>
        <v>90.55</v>
      </c>
    </row>
    <row r="24" spans="1:7" x14ac:dyDescent="0.15">
      <c r="A24">
        <v>2013.11</v>
      </c>
      <c r="B24">
        <f t="shared" si="1"/>
        <v>10327</v>
      </c>
      <c r="C24">
        <f t="shared" si="2"/>
        <v>10504</v>
      </c>
      <c r="D24">
        <v>177</v>
      </c>
      <c r="E24">
        <f>104.08</f>
        <v>104.08</v>
      </c>
      <c r="F24">
        <v>350</v>
      </c>
      <c r="G24">
        <f t="shared" si="3"/>
        <v>104.08</v>
      </c>
    </row>
    <row r="25" spans="1:7" x14ac:dyDescent="0.15">
      <c r="A25">
        <v>2013.12</v>
      </c>
      <c r="B25">
        <f t="shared" si="1"/>
        <v>10504</v>
      </c>
      <c r="C25">
        <f t="shared" si="2"/>
        <v>10707</v>
      </c>
      <c r="D25">
        <v>203</v>
      </c>
      <c r="E25">
        <f>119.36 +1.15</f>
        <v>120.51</v>
      </c>
      <c r="F25">
        <v>350</v>
      </c>
      <c r="G25">
        <f t="shared" si="3"/>
        <v>120.51</v>
      </c>
    </row>
    <row r="26" spans="1:7" x14ac:dyDescent="0.15">
      <c r="A26">
        <v>2014.01</v>
      </c>
      <c r="B26">
        <f t="shared" si="1"/>
        <v>10707</v>
      </c>
      <c r="C26">
        <v>10999</v>
      </c>
      <c r="D26">
        <f t="shared" ref="D26:D32" si="4">C26-B26</f>
        <v>292</v>
      </c>
      <c r="E26">
        <v>177.3</v>
      </c>
      <c r="F26">
        <v>450</v>
      </c>
      <c r="G26">
        <f t="shared" ref="G26" si="5">ROUND(0.588*D26+IF(D26&gt;F26,(D26-F26)*0.3+(F26-180)*0.05,IF(D26&gt;180,(D26-180)*0.05,0)),2)</f>
        <v>177.3</v>
      </c>
    </row>
    <row r="27" spans="1:7" x14ac:dyDescent="0.15">
      <c r="A27">
        <v>2014.02</v>
      </c>
      <c r="B27">
        <f t="shared" si="1"/>
        <v>10999</v>
      </c>
      <c r="C27">
        <v>11375</v>
      </c>
      <c r="D27">
        <f t="shared" si="4"/>
        <v>376</v>
      </c>
      <c r="E27">
        <v>230.89</v>
      </c>
      <c r="F27">
        <v>450</v>
      </c>
      <c r="G27">
        <f t="shared" ref="G27" si="6">ROUND(0.588*D27+IF(D27&gt;F27,(D27-F27)*0.3+(F27-180)*0.05,IF(D27&gt;180,(D27-180)*0.05,0)),2)</f>
        <v>230.89</v>
      </c>
    </row>
    <row r="28" spans="1:7" x14ac:dyDescent="0.15">
      <c r="A28">
        <v>2014.03</v>
      </c>
      <c r="B28">
        <f t="shared" si="1"/>
        <v>11375</v>
      </c>
      <c r="C28">
        <v>11865</v>
      </c>
      <c r="D28">
        <f t="shared" si="4"/>
        <v>490</v>
      </c>
      <c r="E28">
        <v>313.62</v>
      </c>
      <c r="F28">
        <v>450</v>
      </c>
      <c r="G28">
        <f t="shared" ref="G28" si="7">ROUND(0.588*D28+IF(D28&gt;F28,(D28-F28)*0.3+(F28-180)*0.05,IF(D28&gt;180,(D28-180)*0.05,0)),2)</f>
        <v>313.62</v>
      </c>
    </row>
    <row r="29" spans="1:7" x14ac:dyDescent="0.15">
      <c r="A29">
        <v>2014.04</v>
      </c>
      <c r="B29">
        <f t="shared" si="1"/>
        <v>11865</v>
      </c>
      <c r="C29">
        <v>12361</v>
      </c>
      <c r="D29">
        <f t="shared" si="4"/>
        <v>496</v>
      </c>
      <c r="E29">
        <v>345.95</v>
      </c>
      <c r="F29">
        <v>350</v>
      </c>
      <c r="G29">
        <f t="shared" ref="G29" si="8">ROUND(0.588*D29+IF(D29&gt;F29,(D29-F29)*0.3+(F29-180)*0.05,IF(D29&gt;180,(D29-180)*0.05,0)),2)</f>
        <v>343.95</v>
      </c>
    </row>
    <row r="30" spans="1:7" x14ac:dyDescent="0.15">
      <c r="A30">
        <v>2014.05</v>
      </c>
      <c r="B30">
        <f t="shared" si="1"/>
        <v>12361</v>
      </c>
      <c r="C30">
        <v>12566</v>
      </c>
      <c r="D30">
        <f t="shared" si="4"/>
        <v>205</v>
      </c>
      <c r="E30">
        <f>120.54+1.25</f>
        <v>121.79</v>
      </c>
      <c r="F30">
        <v>350</v>
      </c>
      <c r="G30">
        <f t="shared" ref="G30" si="9">ROUND(0.588*D30+IF(D30&gt;F30,(D30-F30)*0.3+(F30-180)*0.05,IF(D30&gt;180,(D30-180)*0.05,0)),2)</f>
        <v>121.79</v>
      </c>
    </row>
    <row r="31" spans="1:7" x14ac:dyDescent="0.15">
      <c r="A31">
        <v>2014.06</v>
      </c>
      <c r="B31">
        <f t="shared" ref="B31:B46" si="10">C30</f>
        <v>12566</v>
      </c>
      <c r="C31">
        <v>12751</v>
      </c>
      <c r="D31">
        <f t="shared" si="4"/>
        <v>185</v>
      </c>
      <c r="E31">
        <v>109.03</v>
      </c>
      <c r="F31">
        <v>350</v>
      </c>
      <c r="G31">
        <f t="shared" ref="G31" si="11">ROUND(0.588*D31+IF(D31&gt;F31,(D31-F31)*0.3+(F31-180)*0.05,IF(D31&gt;180,(D31-180)*0.05,0)),2)</f>
        <v>109.03</v>
      </c>
    </row>
    <row r="32" spans="1:7" x14ac:dyDescent="0.15">
      <c r="A32">
        <v>2014.07</v>
      </c>
      <c r="B32">
        <f t="shared" si="10"/>
        <v>12751</v>
      </c>
      <c r="C32">
        <v>12936</v>
      </c>
      <c r="D32">
        <f t="shared" si="4"/>
        <v>185</v>
      </c>
      <c r="E32">
        <v>109.03</v>
      </c>
      <c r="F32">
        <v>450</v>
      </c>
      <c r="G32">
        <f t="shared" ref="G32" si="12">ROUND(0.588*D32+IF(D32&gt;F32,(D32-F32)*0.3+(F32-180)*0.05,IF(D32&gt;180,(D32-180)*0.05,0)),2)</f>
        <v>109.03</v>
      </c>
    </row>
    <row r="33" spans="1:11" x14ac:dyDescent="0.15">
      <c r="A33">
        <v>2014.08</v>
      </c>
      <c r="B33">
        <f t="shared" si="10"/>
        <v>12936</v>
      </c>
      <c r="C33">
        <v>13240</v>
      </c>
      <c r="D33">
        <f t="shared" ref="D33:D35" si="13">C33-B33</f>
        <v>304</v>
      </c>
      <c r="E33">
        <v>184.95</v>
      </c>
      <c r="F33">
        <v>450</v>
      </c>
      <c r="G33">
        <f t="shared" ref="G33" si="14">ROUND(0.588*D33+IF(D33&gt;F33,(D33-F33)*0.3+(F33-180)*0.05,IF(D33&gt;180,(D33-180)*0.05,0)),2)</f>
        <v>184.95</v>
      </c>
    </row>
    <row r="34" spans="1:11" x14ac:dyDescent="0.15">
      <c r="A34">
        <v>2014.09</v>
      </c>
      <c r="B34">
        <f t="shared" si="10"/>
        <v>13240</v>
      </c>
      <c r="C34">
        <v>13472</v>
      </c>
      <c r="D34">
        <f t="shared" si="13"/>
        <v>232</v>
      </c>
      <c r="E34">
        <v>139.02000000000001</v>
      </c>
      <c r="F34">
        <v>450</v>
      </c>
      <c r="G34">
        <f t="shared" ref="G34:G35" si="15">ROUND(0.588*D34+IF(D34&gt;F34,(D34-F34)*0.3+(F34-180)*0.05,IF(D34&gt;180,(D34-180)*0.05,0)),2)</f>
        <v>139.02000000000001</v>
      </c>
    </row>
    <row r="35" spans="1:11" x14ac:dyDescent="0.15">
      <c r="A35" s="1" t="s">
        <v>9</v>
      </c>
      <c r="B35">
        <f t="shared" si="10"/>
        <v>13472</v>
      </c>
      <c r="C35">
        <v>13673</v>
      </c>
      <c r="D35">
        <f t="shared" si="13"/>
        <v>201</v>
      </c>
      <c r="E35">
        <v>119.24</v>
      </c>
      <c r="F35">
        <v>350</v>
      </c>
      <c r="G35">
        <f t="shared" si="15"/>
        <v>119.24</v>
      </c>
      <c r="H35" t="s">
        <v>10</v>
      </c>
      <c r="I35" t="s">
        <v>11</v>
      </c>
    </row>
    <row r="36" spans="1:11" x14ac:dyDescent="0.15">
      <c r="A36">
        <v>2014.11</v>
      </c>
      <c r="B36">
        <f t="shared" si="10"/>
        <v>13673</v>
      </c>
      <c r="C36">
        <v>13825</v>
      </c>
      <c r="D36">
        <f t="shared" ref="D36:D50" si="16">C36-B36</f>
        <v>152</v>
      </c>
      <c r="E36">
        <v>89.38</v>
      </c>
      <c r="F36">
        <v>350</v>
      </c>
      <c r="G36">
        <f t="shared" ref="G36" si="17">ROUND(0.588*D36+IF(D36&gt;F36,(D36-F36)*0.3+(F36-180)*0.05,IF(D36&gt;180,(D36-180)*0.05,0)),2)</f>
        <v>89.38</v>
      </c>
      <c r="H36" t="s">
        <v>12</v>
      </c>
      <c r="I36" t="s">
        <v>13</v>
      </c>
      <c r="J36" t="s">
        <v>14</v>
      </c>
    </row>
    <row r="37" spans="1:11" x14ac:dyDescent="0.15">
      <c r="A37">
        <v>2014.12</v>
      </c>
      <c r="B37">
        <f t="shared" si="10"/>
        <v>13825</v>
      </c>
      <c r="C37">
        <v>14041</v>
      </c>
      <c r="D37">
        <f t="shared" si="16"/>
        <v>216</v>
      </c>
      <c r="E37">
        <v>128.81</v>
      </c>
      <c r="F37">
        <v>350</v>
      </c>
      <c r="G37">
        <f t="shared" ref="G37:G45" si="18">ROUND(0.588*D37+IF(D37&gt;F37,(D37-F37)*0.3+(F37-180)*0.05,IF(D37&gt;180,(D37-180)*0.05,0)),2)</f>
        <v>128.81</v>
      </c>
      <c r="H37">
        <f>G37-11.38</f>
        <v>117.43</v>
      </c>
      <c r="I37" t="s">
        <v>15</v>
      </c>
      <c r="J37" t="s">
        <v>16</v>
      </c>
    </row>
    <row r="38" spans="1:11" x14ac:dyDescent="0.15">
      <c r="A38">
        <v>2015.01</v>
      </c>
      <c r="B38">
        <f t="shared" si="10"/>
        <v>14041</v>
      </c>
      <c r="C38">
        <v>14366</v>
      </c>
      <c r="D38">
        <f t="shared" si="16"/>
        <v>325</v>
      </c>
      <c r="E38">
        <f>191.1+7.25</f>
        <v>198.35</v>
      </c>
      <c r="F38">
        <v>450</v>
      </c>
      <c r="G38">
        <f t="shared" si="18"/>
        <v>198.35</v>
      </c>
      <c r="H38">
        <f>E38-2.57</f>
        <v>195.78</v>
      </c>
      <c r="I38" t="s">
        <v>17</v>
      </c>
      <c r="J38" t="s">
        <v>18</v>
      </c>
    </row>
    <row r="39" spans="1:11" x14ac:dyDescent="0.15">
      <c r="A39">
        <v>2015.02</v>
      </c>
      <c r="B39">
        <f t="shared" si="10"/>
        <v>14366</v>
      </c>
      <c r="C39">
        <v>14767</v>
      </c>
      <c r="D39">
        <f t="shared" si="16"/>
        <v>401</v>
      </c>
      <c r="E39">
        <f>235.79+11.05</f>
        <v>246.84</v>
      </c>
      <c r="F39">
        <v>450</v>
      </c>
      <c r="G39">
        <f t="shared" si="18"/>
        <v>246.84</v>
      </c>
      <c r="H39">
        <f>E39-4.22</f>
        <v>242.62</v>
      </c>
      <c r="I39" t="s">
        <v>19</v>
      </c>
      <c r="J39" t="s">
        <v>20</v>
      </c>
    </row>
    <row r="40" spans="1:11" x14ac:dyDescent="0.15">
      <c r="A40">
        <v>2015.03</v>
      </c>
      <c r="B40">
        <f t="shared" si="10"/>
        <v>14767</v>
      </c>
      <c r="C40">
        <v>15118</v>
      </c>
      <c r="D40">
        <f t="shared" si="16"/>
        <v>351</v>
      </c>
      <c r="E40">
        <v>214.94</v>
      </c>
      <c r="F40">
        <v>450</v>
      </c>
      <c r="G40">
        <f t="shared" si="18"/>
        <v>214.94</v>
      </c>
      <c r="H40">
        <f>E40-0.38</f>
        <v>214.56</v>
      </c>
      <c r="I40" t="s">
        <v>21</v>
      </c>
      <c r="J40" t="s">
        <v>22</v>
      </c>
    </row>
    <row r="41" spans="1:11" x14ac:dyDescent="0.15">
      <c r="A41">
        <v>2015.04</v>
      </c>
      <c r="B41">
        <f t="shared" si="10"/>
        <v>15118</v>
      </c>
      <c r="C41">
        <v>15522</v>
      </c>
      <c r="D41">
        <f t="shared" si="16"/>
        <v>404</v>
      </c>
      <c r="E41">
        <v>262.25</v>
      </c>
      <c r="F41">
        <v>350</v>
      </c>
      <c r="G41">
        <f t="shared" si="18"/>
        <v>262.25</v>
      </c>
      <c r="H41">
        <f>E41-5.44</f>
        <v>256.81</v>
      </c>
      <c r="I41" t="s">
        <v>23</v>
      </c>
      <c r="J41" t="s">
        <v>24</v>
      </c>
    </row>
    <row r="42" spans="1:11" x14ac:dyDescent="0.15">
      <c r="A42">
        <v>2015.05</v>
      </c>
      <c r="B42">
        <f t="shared" si="10"/>
        <v>15522</v>
      </c>
      <c r="C42">
        <v>15764</v>
      </c>
      <c r="D42">
        <f t="shared" si="16"/>
        <v>242</v>
      </c>
      <c r="E42">
        <v>145.4</v>
      </c>
      <c r="F42">
        <v>350</v>
      </c>
      <c r="G42">
        <f t="shared" si="18"/>
        <v>145.4</v>
      </c>
      <c r="H42">
        <f>E42-3.19</f>
        <v>142.21</v>
      </c>
      <c r="I42" t="s">
        <v>25</v>
      </c>
      <c r="J42" t="s">
        <v>26</v>
      </c>
    </row>
    <row r="43" spans="1:11" x14ac:dyDescent="0.15">
      <c r="A43">
        <v>2015.06</v>
      </c>
      <c r="B43">
        <f t="shared" si="10"/>
        <v>15764</v>
      </c>
      <c r="C43">
        <v>15942</v>
      </c>
      <c r="D43">
        <f t="shared" si="16"/>
        <v>178</v>
      </c>
      <c r="E43">
        <v>104.66</v>
      </c>
      <c r="F43">
        <v>350</v>
      </c>
      <c r="G43">
        <f t="shared" si="18"/>
        <v>104.66</v>
      </c>
      <c r="H43">
        <v>103.87</v>
      </c>
      <c r="I43" t="s">
        <v>27</v>
      </c>
      <c r="J43" t="s">
        <v>28</v>
      </c>
    </row>
    <row r="44" spans="1:11" x14ac:dyDescent="0.15">
      <c r="A44">
        <v>2015.07</v>
      </c>
      <c r="B44">
        <f t="shared" si="10"/>
        <v>15942</v>
      </c>
      <c r="C44">
        <v>16136</v>
      </c>
      <c r="D44">
        <f t="shared" si="16"/>
        <v>194</v>
      </c>
      <c r="E44">
        <v>114.77</v>
      </c>
      <c r="F44">
        <v>450</v>
      </c>
      <c r="G44">
        <f t="shared" si="18"/>
        <v>114.77</v>
      </c>
      <c r="H44" t="s">
        <v>29</v>
      </c>
    </row>
    <row r="45" spans="1:11" x14ac:dyDescent="0.15">
      <c r="A45">
        <v>2015.08</v>
      </c>
      <c r="B45">
        <f t="shared" si="10"/>
        <v>16136</v>
      </c>
      <c r="C45">
        <v>16339</v>
      </c>
      <c r="D45">
        <f t="shared" si="16"/>
        <v>203</v>
      </c>
      <c r="E45">
        <v>120.51</v>
      </c>
      <c r="F45">
        <v>450</v>
      </c>
      <c r="G45">
        <f t="shared" si="18"/>
        <v>120.51</v>
      </c>
      <c r="H45" t="s">
        <v>30</v>
      </c>
    </row>
    <row r="46" spans="1:11" x14ac:dyDescent="0.15">
      <c r="A46">
        <v>2015.09</v>
      </c>
      <c r="B46">
        <f t="shared" si="10"/>
        <v>16339</v>
      </c>
      <c r="C46">
        <v>16555</v>
      </c>
      <c r="D46">
        <f t="shared" si="16"/>
        <v>216</v>
      </c>
      <c r="E46">
        <v>128.81</v>
      </c>
      <c r="F46">
        <v>450</v>
      </c>
      <c r="G46">
        <f t="shared" ref="G46:G50" si="19">ROUND(0.588*D46+IF(D46&gt;F46,(D46-F46)*0.3+(F46-180)*0.05,IF(D46&gt;180,(D46-180)*0.05,0)),2)</f>
        <v>128.81</v>
      </c>
      <c r="H46" t="s">
        <v>31</v>
      </c>
      <c r="I46" t="s">
        <v>32</v>
      </c>
      <c r="J46" t="s">
        <v>33</v>
      </c>
      <c r="K46" t="s">
        <v>34</v>
      </c>
    </row>
    <row r="47" spans="1:11" x14ac:dyDescent="0.15">
      <c r="A47" s="2" t="s">
        <v>35</v>
      </c>
      <c r="B47">
        <f t="shared" ref="B47:B51" si="20">C46</f>
        <v>16555</v>
      </c>
      <c r="C47">
        <v>16718</v>
      </c>
      <c r="D47">
        <f t="shared" si="16"/>
        <v>163</v>
      </c>
      <c r="E47">
        <v>95.84</v>
      </c>
      <c r="F47">
        <v>350</v>
      </c>
      <c r="G47">
        <f t="shared" si="19"/>
        <v>95.84</v>
      </c>
      <c r="H47" t="s">
        <v>36</v>
      </c>
      <c r="I47" t="s">
        <v>37</v>
      </c>
    </row>
    <row r="48" spans="1:11" x14ac:dyDescent="0.15">
      <c r="A48">
        <v>2015.11</v>
      </c>
      <c r="B48">
        <f t="shared" si="20"/>
        <v>16718</v>
      </c>
      <c r="C48">
        <v>16864</v>
      </c>
      <c r="D48">
        <f t="shared" si="16"/>
        <v>146</v>
      </c>
      <c r="E48">
        <v>85.85</v>
      </c>
      <c r="F48">
        <v>350</v>
      </c>
      <c r="G48">
        <f t="shared" si="19"/>
        <v>85.85</v>
      </c>
      <c r="H48" t="s">
        <v>38</v>
      </c>
      <c r="I48" t="s">
        <v>39</v>
      </c>
    </row>
    <row r="49" spans="1:9" x14ac:dyDescent="0.15">
      <c r="A49">
        <v>2015.12</v>
      </c>
      <c r="B49">
        <f t="shared" si="20"/>
        <v>16864</v>
      </c>
      <c r="C49">
        <v>17134</v>
      </c>
      <c r="D49">
        <f t="shared" si="16"/>
        <v>270</v>
      </c>
      <c r="E49">
        <v>163.54</v>
      </c>
      <c r="F49">
        <v>350</v>
      </c>
      <c r="G49">
        <f t="shared" si="19"/>
        <v>163.26</v>
      </c>
      <c r="H49" t="s">
        <v>40</v>
      </c>
      <c r="I49" t="s">
        <v>39</v>
      </c>
    </row>
    <row r="50" spans="1:9" x14ac:dyDescent="0.15">
      <c r="A50">
        <v>2016.01</v>
      </c>
      <c r="B50">
        <f t="shared" si="20"/>
        <v>17134</v>
      </c>
      <c r="C50">
        <v>17552</v>
      </c>
      <c r="D50">
        <f t="shared" si="16"/>
        <v>418</v>
      </c>
      <c r="E50">
        <v>255.41</v>
      </c>
      <c r="F50">
        <v>350</v>
      </c>
      <c r="G50">
        <f>ROUND(0.588*D50+IF(D50&gt;F50,(D50-F50)*0.3+(F50-180)*0.05,IF(D50&gt;200,(D50-200)*0.05,0)),2)</f>
        <v>274.68</v>
      </c>
      <c r="H50" t="s">
        <v>41</v>
      </c>
      <c r="I50" t="s">
        <v>42</v>
      </c>
    </row>
    <row r="51" spans="1:9" x14ac:dyDescent="0.15">
      <c r="A51">
        <v>2016.02</v>
      </c>
      <c r="B51">
        <f t="shared" si="20"/>
        <v>17552</v>
      </c>
    </row>
  </sheetData>
  <phoneticPr fontId="1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2013-12-06T06:27:37Z</dcterms:created>
  <dcterms:modified xsi:type="dcterms:W3CDTF">2016-01-12T01:29:59Z</dcterms:modified>
</cp:coreProperties>
</file>