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1"/>
  </bookViews>
  <sheets>
    <sheet name="试算" sheetId="1" r:id="rId1"/>
    <sheet name="招财宝" sheetId="2" r:id="rId2"/>
    <sheet name="招财宝_王蕾" sheetId="7" r:id="rId3"/>
    <sheet name="京东" sheetId="5" r:id="rId4"/>
    <sheet name="全部变现" sheetId="4" r:id="rId5"/>
    <sheet name="招财宝 (2)" sheetId="6" r:id="rId6"/>
  </sheets>
  <definedNames>
    <definedName name="_xlnm._FilterDatabase" localSheetId="1" hidden="1">招财宝!$A$1:$L$109</definedName>
    <definedName name="_xlnm._FilterDatabase" localSheetId="2" hidden="1">招财宝_王蕾!$A$1:$L$58</definedName>
  </definedNames>
  <calcPr calcId="152511"/>
</workbook>
</file>

<file path=xl/calcChain.xml><?xml version="1.0" encoding="utf-8"?>
<calcChain xmlns="http://schemas.openxmlformats.org/spreadsheetml/2006/main">
  <c r="G111" i="2" l="1"/>
  <c r="F111" i="2"/>
  <c r="G110" i="2"/>
  <c r="F110" i="2"/>
  <c r="K38" i="7"/>
  <c r="K37" i="7"/>
  <c r="H38" i="7"/>
  <c r="H37" i="7"/>
  <c r="G58" i="7"/>
  <c r="F58" i="7"/>
  <c r="G57" i="7"/>
  <c r="F57" i="7"/>
  <c r="G109" i="2"/>
  <c r="F109" i="2"/>
  <c r="G108" i="2"/>
  <c r="F108" i="2"/>
  <c r="G107" i="2"/>
  <c r="F107" i="2"/>
  <c r="G106" i="2"/>
  <c r="F106" i="2"/>
  <c r="G105" i="2"/>
  <c r="F105" i="2"/>
  <c r="F83" i="2"/>
  <c r="K83" i="2"/>
  <c r="J83" i="2"/>
  <c r="H83" i="2"/>
  <c r="K87" i="2"/>
  <c r="K86" i="2"/>
  <c r="H87" i="2"/>
  <c r="H86" i="2"/>
  <c r="K85" i="2"/>
  <c r="H85" i="2"/>
  <c r="H84" i="2"/>
  <c r="K84" i="2"/>
  <c r="G56" i="7" l="1"/>
  <c r="F56" i="7"/>
  <c r="H35" i="7"/>
  <c r="G55" i="7" l="1"/>
  <c r="F55" i="7"/>
  <c r="G54" i="7"/>
  <c r="F54" i="7"/>
  <c r="K34" i="7"/>
  <c r="K33" i="7"/>
  <c r="H33" i="7"/>
  <c r="H34" i="7"/>
  <c r="G104" i="2" l="1"/>
  <c r="F104" i="2"/>
  <c r="K82" i="2"/>
  <c r="H82" i="2"/>
  <c r="H32" i="7" l="1"/>
  <c r="G53" i="7" l="1"/>
  <c r="F53" i="7"/>
  <c r="G52" i="7"/>
  <c r="F52" i="7"/>
  <c r="G103" i="2"/>
  <c r="F103" i="2"/>
  <c r="G102" i="2"/>
  <c r="F102" i="2"/>
  <c r="K81" i="2"/>
  <c r="K80" i="2"/>
  <c r="H81" i="2"/>
  <c r="H80" i="2"/>
  <c r="K32" i="7"/>
  <c r="K31" i="7"/>
  <c r="H31" i="7"/>
  <c r="G101" i="2" l="1"/>
  <c r="F101" i="2"/>
  <c r="G100" i="2"/>
  <c r="F100" i="2"/>
  <c r="K79" i="2"/>
  <c r="K78" i="2"/>
  <c r="H79" i="2"/>
  <c r="H78" i="2"/>
  <c r="G51" i="7"/>
  <c r="F51" i="7"/>
  <c r="G50" i="7"/>
  <c r="F50" i="7"/>
  <c r="K30" i="7"/>
  <c r="K29" i="7"/>
  <c r="H30" i="7"/>
  <c r="H29" i="7"/>
  <c r="H75" i="2" l="1"/>
  <c r="H76" i="2"/>
  <c r="H77" i="2"/>
  <c r="K77" i="2" s="1"/>
  <c r="K76" i="2"/>
  <c r="K75" i="2"/>
  <c r="G99" i="2"/>
  <c r="F99" i="2"/>
  <c r="G98" i="2"/>
  <c r="F98" i="2"/>
  <c r="G49" i="7"/>
  <c r="F49" i="7"/>
  <c r="G48" i="7"/>
  <c r="F48" i="7"/>
  <c r="K28" i="7"/>
  <c r="K27" i="7"/>
  <c r="H28" i="7"/>
  <c r="H27" i="7"/>
  <c r="G97" i="2" l="1"/>
  <c r="F97" i="2"/>
  <c r="H73" i="2"/>
  <c r="K73" i="2" s="1"/>
  <c r="G96" i="2"/>
  <c r="F96" i="2"/>
  <c r="K74" i="2"/>
  <c r="H74" i="2"/>
  <c r="F47" i="7"/>
  <c r="G47" i="7"/>
  <c r="K26" i="7"/>
  <c r="H26" i="7"/>
  <c r="K25" i="7" l="1"/>
  <c r="K24" i="7"/>
  <c r="H24" i="7"/>
  <c r="G46" i="7"/>
  <c r="F46" i="7"/>
  <c r="G45" i="7"/>
  <c r="F45" i="7"/>
  <c r="H25" i="7"/>
  <c r="G95" i="2"/>
  <c r="F95" i="2"/>
  <c r="G94" i="2"/>
  <c r="F94" i="2"/>
  <c r="K72" i="2"/>
  <c r="K71" i="2"/>
  <c r="H72" i="2"/>
  <c r="H71" i="2"/>
  <c r="G93" i="2" l="1"/>
  <c r="F93" i="2"/>
  <c r="G92" i="2"/>
  <c r="F92" i="2"/>
  <c r="K70" i="2"/>
  <c r="K69" i="2"/>
  <c r="H70" i="2"/>
  <c r="H69" i="2"/>
  <c r="G44" i="7"/>
  <c r="F44" i="7"/>
  <c r="G43" i="7"/>
  <c r="F43" i="7"/>
  <c r="K23" i="7"/>
  <c r="K22" i="7"/>
  <c r="H23" i="7"/>
  <c r="H22" i="7"/>
  <c r="G42" i="7" l="1"/>
  <c r="F42" i="7"/>
  <c r="G41" i="7"/>
  <c r="F41" i="7"/>
  <c r="K21" i="7"/>
  <c r="K20" i="7"/>
  <c r="H21" i="7"/>
  <c r="H20" i="7"/>
  <c r="G91" i="2"/>
  <c r="F91" i="2"/>
  <c r="G90" i="2"/>
  <c r="F90" i="2"/>
  <c r="H68" i="2"/>
  <c r="K68" i="2"/>
  <c r="K67" i="2"/>
  <c r="H67" i="2"/>
  <c r="G89" i="2" l="1"/>
  <c r="F89" i="2"/>
  <c r="G88" i="2"/>
  <c r="F88" i="2"/>
  <c r="K66" i="2"/>
  <c r="K65" i="2"/>
  <c r="H66" i="2"/>
  <c r="H65" i="2"/>
  <c r="G40" i="7"/>
  <c r="F40" i="7"/>
  <c r="G39" i="7"/>
  <c r="F39" i="7"/>
  <c r="K19" i="7"/>
  <c r="K18" i="7"/>
  <c r="H19" i="7"/>
  <c r="H18" i="7"/>
  <c r="K17" i="7" l="1"/>
  <c r="H17" i="7"/>
  <c r="K16" i="7" l="1"/>
  <c r="H16" i="7"/>
  <c r="G38" i="7"/>
  <c r="J38" i="7" s="1"/>
  <c r="F38" i="7"/>
  <c r="G37" i="7"/>
  <c r="J37" i="7" s="1"/>
  <c r="F37" i="7"/>
  <c r="G87" i="2"/>
  <c r="J87" i="2" s="1"/>
  <c r="F87" i="2"/>
  <c r="G86" i="2"/>
  <c r="J86" i="2" s="1"/>
  <c r="F86" i="2"/>
  <c r="G36" i="7" l="1"/>
  <c r="F36" i="7"/>
  <c r="G35" i="7"/>
  <c r="F35" i="7"/>
  <c r="K15" i="7"/>
  <c r="H15" i="7"/>
  <c r="H63" i="2"/>
  <c r="K63" i="2"/>
  <c r="G85" i="2"/>
  <c r="J85" i="2" s="1"/>
  <c r="F85" i="2"/>
  <c r="G84" i="2"/>
  <c r="J84" i="2" s="1"/>
  <c r="F84" i="2"/>
  <c r="K64" i="2"/>
  <c r="H64" i="2"/>
  <c r="H14" i="7"/>
  <c r="K14" i="7"/>
  <c r="G82" i="2" l="1"/>
  <c r="J82" i="2" s="1"/>
  <c r="F82" i="2"/>
  <c r="K62" i="2"/>
  <c r="K61" i="2"/>
  <c r="H62" i="2"/>
  <c r="H61" i="2"/>
  <c r="G34" i="7"/>
  <c r="J34" i="7" s="1"/>
  <c r="F34" i="7"/>
  <c r="G33" i="7"/>
  <c r="J33" i="7" s="1"/>
  <c r="F33" i="7"/>
  <c r="K13" i="7"/>
  <c r="H13" i="7"/>
  <c r="H12" i="7"/>
  <c r="K12" i="7"/>
  <c r="K11" i="7" l="1"/>
  <c r="G32" i="7"/>
  <c r="J32" i="7" s="1"/>
  <c r="F32" i="7"/>
  <c r="G31" i="7"/>
  <c r="J31" i="7" s="1"/>
  <c r="F31" i="7"/>
  <c r="G81" i="2"/>
  <c r="J81" i="2" s="1"/>
  <c r="F81" i="2"/>
  <c r="G80" i="2"/>
  <c r="J80" i="2" s="1"/>
  <c r="F80" i="2"/>
  <c r="K60" i="2"/>
  <c r="K58" i="2"/>
  <c r="K59" i="2" l="1"/>
  <c r="G79" i="2"/>
  <c r="J79" i="2" s="1"/>
  <c r="F79" i="2"/>
  <c r="G78" i="2"/>
  <c r="J78" i="2" s="1"/>
  <c r="F78" i="2"/>
  <c r="K57" i="2"/>
  <c r="G30" i="7"/>
  <c r="J30" i="7" s="1"/>
  <c r="F30" i="7"/>
  <c r="G29" i="7"/>
  <c r="J29" i="7" s="1"/>
  <c r="F29" i="7"/>
  <c r="K10" i="7"/>
  <c r="K9" i="7" l="1"/>
  <c r="G77" i="2"/>
  <c r="J77" i="2" s="1"/>
  <c r="F77" i="2"/>
  <c r="G28" i="7" l="1"/>
  <c r="J28" i="7" s="1"/>
  <c r="F28" i="7"/>
  <c r="G27" i="7"/>
  <c r="J27" i="7" s="1"/>
  <c r="F27" i="7"/>
  <c r="G76" i="2"/>
  <c r="J76" i="2" s="1"/>
  <c r="F76" i="2"/>
  <c r="G75" i="2"/>
  <c r="J75" i="2" s="1"/>
  <c r="F75" i="2"/>
  <c r="K56" i="2" l="1"/>
  <c r="G74" i="2"/>
  <c r="J74" i="2" s="1"/>
  <c r="F74" i="2"/>
  <c r="G73" i="2"/>
  <c r="J73" i="2" s="1"/>
  <c r="F73" i="2"/>
  <c r="K55" i="2"/>
  <c r="G26" i="7"/>
  <c r="J26" i="7" s="1"/>
  <c r="F26" i="7"/>
  <c r="K8" i="7"/>
  <c r="K7" i="7"/>
  <c r="J8" i="7" l="1"/>
  <c r="J7" i="7"/>
  <c r="G25" i="7"/>
  <c r="J25" i="7" s="1"/>
  <c r="F25" i="7"/>
  <c r="G24" i="7"/>
  <c r="J24" i="7" s="1"/>
  <c r="F24" i="7"/>
  <c r="G72" i="2"/>
  <c r="J72" i="2" s="1"/>
  <c r="F72" i="2"/>
  <c r="G71" i="2"/>
  <c r="J71" i="2" s="1"/>
  <c r="F71" i="2"/>
  <c r="K54" i="2"/>
  <c r="G54" i="2"/>
  <c r="J54" i="2" s="1"/>
  <c r="G70" i="2" l="1"/>
  <c r="J70" i="2" s="1"/>
  <c r="F70" i="2"/>
  <c r="G69" i="2"/>
  <c r="J69" i="2" s="1"/>
  <c r="F69" i="2"/>
  <c r="K53" i="2"/>
  <c r="K52" i="2"/>
  <c r="G23" i="7"/>
  <c r="J23" i="7" s="1"/>
  <c r="F23" i="7"/>
  <c r="G22" i="7"/>
  <c r="J22" i="7" s="1"/>
  <c r="F22" i="7"/>
  <c r="G68" i="2" l="1"/>
  <c r="J68" i="2" s="1"/>
  <c r="F68" i="2"/>
  <c r="G67" i="2"/>
  <c r="J67" i="2" s="1"/>
  <c r="F67" i="2"/>
  <c r="K51" i="2"/>
  <c r="K50" i="2"/>
  <c r="G21" i="7"/>
  <c r="J21" i="7" s="1"/>
  <c r="F21" i="7"/>
  <c r="G20" i="7"/>
  <c r="J20" i="7" s="1"/>
  <c r="F20" i="7"/>
  <c r="G19" i="7"/>
  <c r="J19" i="7" s="1"/>
  <c r="F19" i="7"/>
  <c r="G66" i="2" l="1"/>
  <c r="J66" i="2" s="1"/>
  <c r="F66" i="2"/>
  <c r="G65" i="2"/>
  <c r="J65" i="2" s="1"/>
  <c r="F65" i="2"/>
  <c r="K49" i="2"/>
  <c r="G18" i="7"/>
  <c r="J18" i="7" s="1"/>
  <c r="F18" i="7"/>
  <c r="K48" i="2" l="1"/>
  <c r="G17" i="7"/>
  <c r="J17" i="7" s="1"/>
  <c r="F17" i="7"/>
  <c r="G16" i="7"/>
  <c r="J16" i="7" s="1"/>
  <c r="F16" i="7"/>
  <c r="G64" i="2" l="1"/>
  <c r="J64" i="2" s="1"/>
  <c r="F64" i="2"/>
  <c r="G63" i="2"/>
  <c r="J63" i="2" s="1"/>
  <c r="F63" i="2"/>
  <c r="G62" i="2"/>
  <c r="J62" i="2" s="1"/>
  <c r="F62" i="2"/>
  <c r="K47" i="2"/>
  <c r="K46" i="2"/>
  <c r="K5" i="7"/>
  <c r="J5" i="7"/>
  <c r="G15" i="7"/>
  <c r="J15" i="7" s="1"/>
  <c r="F15" i="7"/>
  <c r="G14" i="7"/>
  <c r="J14" i="7" s="1"/>
  <c r="F14" i="7"/>
  <c r="G13" i="7" l="1"/>
  <c r="J13" i="7" s="1"/>
  <c r="F13" i="7"/>
  <c r="G12" i="7"/>
  <c r="J12" i="7" s="1"/>
  <c r="F12" i="7"/>
  <c r="G11" i="7"/>
  <c r="J11" i="7" s="1"/>
  <c r="F11" i="7"/>
  <c r="G61" i="2"/>
  <c r="J61" i="2" s="1"/>
  <c r="F61" i="2"/>
  <c r="K45" i="2" l="1"/>
  <c r="K44" i="2"/>
  <c r="J44" i="2"/>
  <c r="G60" i="2" l="1"/>
  <c r="J60" i="2" s="1"/>
  <c r="F60" i="2"/>
  <c r="K43" i="2" l="1"/>
  <c r="G59" i="2"/>
  <c r="J59" i="2" s="1"/>
  <c r="F59" i="2"/>
  <c r="G58" i="2"/>
  <c r="J58" i="2" s="1"/>
  <c r="F58" i="2"/>
  <c r="G10" i="7" l="1"/>
  <c r="J10" i="7" s="1"/>
  <c r="F10" i="7"/>
  <c r="K6" i="7"/>
  <c r="J6" i="7"/>
  <c r="G57" i="2"/>
  <c r="J57" i="2" s="1"/>
  <c r="F57" i="2"/>
  <c r="K42" i="2"/>
  <c r="G56" i="2" l="1"/>
  <c r="J56" i="2" s="1"/>
  <c r="F56" i="2"/>
  <c r="K41" i="2"/>
  <c r="G9" i="7"/>
  <c r="J9" i="7" s="1"/>
  <c r="F9" i="7"/>
  <c r="G55" i="2" l="1"/>
  <c r="J55" i="2" s="1"/>
  <c r="F55" i="2"/>
  <c r="K40" i="2"/>
  <c r="G40" i="2"/>
  <c r="J40" i="2" l="1"/>
  <c r="F54" i="2"/>
  <c r="K39" i="2"/>
  <c r="G39" i="2"/>
  <c r="J39" i="2" l="1"/>
  <c r="F8" i="7"/>
  <c r="G53" i="2"/>
  <c r="J53" i="2" s="1"/>
  <c r="F53" i="2"/>
  <c r="G52" i="2" l="1"/>
  <c r="J52" i="2" s="1"/>
  <c r="F52" i="2"/>
  <c r="K38" i="2" l="1"/>
  <c r="G51" i="2"/>
  <c r="J51" i="2" s="1"/>
  <c r="F51" i="2"/>
  <c r="G50" i="2"/>
  <c r="J50" i="2" s="1"/>
  <c r="F50" i="2"/>
  <c r="K37" i="2"/>
  <c r="G49" i="2" l="1"/>
  <c r="J49" i="2" s="1"/>
  <c r="F49" i="2"/>
  <c r="K36" i="2" l="1"/>
  <c r="G48" i="2"/>
  <c r="J48" i="2" s="1"/>
  <c r="F48" i="2"/>
  <c r="K35" i="2"/>
  <c r="G35" i="2"/>
  <c r="J35" i="2" l="1"/>
  <c r="G47" i="2"/>
  <c r="J47" i="2" s="1"/>
  <c r="F47" i="2"/>
  <c r="G46" i="2"/>
  <c r="J46" i="2" s="1"/>
  <c r="F46" i="2"/>
  <c r="K34" i="2"/>
  <c r="F45" i="2" l="1"/>
  <c r="G45" i="2"/>
  <c r="J45" i="2" s="1"/>
  <c r="K33" i="2"/>
  <c r="J33" i="2" l="1"/>
  <c r="F44" i="2"/>
  <c r="F7" i="7" l="1"/>
  <c r="F43" i="2"/>
  <c r="G43" i="2"/>
  <c r="J43" i="2" s="1"/>
  <c r="J32" i="2"/>
  <c r="K4" i="7" l="1"/>
  <c r="J4" i="7"/>
  <c r="K32" i="2"/>
  <c r="G42" i="2"/>
  <c r="J42" i="2" s="1"/>
  <c r="F42" i="2"/>
  <c r="J30" i="2"/>
  <c r="K30" i="2" l="1"/>
  <c r="F6" i="7"/>
  <c r="F5" i="7" l="1"/>
  <c r="G41" i="2"/>
  <c r="J41" i="2" s="1"/>
  <c r="F41" i="2"/>
  <c r="K31" i="2"/>
  <c r="K3" i="7" l="1"/>
  <c r="J31" i="2"/>
  <c r="F40" i="2"/>
  <c r="K28" i="2"/>
  <c r="J28" i="2" l="1"/>
  <c r="F39" i="2"/>
  <c r="G38" i="2" l="1"/>
  <c r="J38" i="2" s="1"/>
  <c r="F38" i="2"/>
  <c r="K29" i="2" l="1"/>
  <c r="J29" i="2"/>
  <c r="N33" i="2"/>
  <c r="N15" i="2"/>
  <c r="N3" i="2"/>
  <c r="F37" i="2"/>
  <c r="G37" i="2"/>
  <c r="J37" i="2" s="1"/>
  <c r="K26" i="2" l="1"/>
  <c r="J26" i="2"/>
  <c r="G36" i="2"/>
  <c r="J36" i="2" s="1"/>
  <c r="K25" i="2"/>
  <c r="J25" i="2" l="1"/>
  <c r="G34" i="2" l="1"/>
  <c r="J34" i="2" s="1"/>
  <c r="K24" i="2"/>
  <c r="J24" i="2" l="1"/>
  <c r="M3" i="7"/>
  <c r="G3" i="7"/>
  <c r="J3" i="7" s="1"/>
  <c r="M4" i="7" l="1"/>
  <c r="O3" i="7"/>
  <c r="K2" i="7"/>
  <c r="O4" i="7" l="1"/>
  <c r="M5" i="7"/>
  <c r="K23" i="2"/>
  <c r="M6" i="7" l="1"/>
  <c r="O5" i="7"/>
  <c r="J23" i="2"/>
  <c r="O6" i="7" l="1"/>
  <c r="M7" i="7"/>
  <c r="O7" i="7" l="1"/>
  <c r="M8" i="7"/>
  <c r="O8" i="7" s="1"/>
  <c r="K22" i="2"/>
  <c r="J22" i="2"/>
  <c r="K18" i="1"/>
  <c r="K19" i="1" s="1"/>
  <c r="I13" i="2"/>
  <c r="I12" i="2"/>
  <c r="K12" i="2"/>
  <c r="K9" i="2"/>
  <c r="B18" i="1"/>
  <c r="B19" i="1" s="1"/>
  <c r="H18" i="1"/>
  <c r="H19" i="1" s="1"/>
  <c r="E18" i="1"/>
  <c r="E19" i="1" s="1"/>
  <c r="K13" i="2" l="1"/>
  <c r="J13" i="2"/>
  <c r="J9" i="2"/>
  <c r="J12" i="2"/>
  <c r="K20" i="1"/>
  <c r="K21" i="1" s="1"/>
  <c r="B20" i="1"/>
  <c r="B21" i="1" s="1"/>
  <c r="H20" i="1"/>
  <c r="H21" i="1" s="1"/>
  <c r="E20" i="1"/>
  <c r="E21" i="1" s="1"/>
  <c r="O2" i="7" l="1"/>
  <c r="J2" i="7"/>
  <c r="G17" i="4" l="1"/>
  <c r="G16" i="4"/>
  <c r="E16" i="4"/>
  <c r="K21" i="2"/>
  <c r="J21" i="2" l="1"/>
  <c r="I5" i="2"/>
  <c r="K5" i="2" l="1"/>
  <c r="J5" i="2"/>
  <c r="K20" i="2" l="1"/>
  <c r="G15" i="4"/>
  <c r="K11" i="2"/>
  <c r="K10" i="2"/>
  <c r="K8" i="2"/>
  <c r="K7" i="2"/>
  <c r="K6" i="2"/>
  <c r="K3" i="2"/>
  <c r="K2" i="2"/>
  <c r="J20" i="2" l="1"/>
  <c r="J6" i="2"/>
  <c r="J10" i="2"/>
  <c r="J11" i="2"/>
  <c r="J3" i="2"/>
  <c r="J8" i="2"/>
  <c r="J2" i="2"/>
  <c r="J7" i="2"/>
  <c r="J2" i="5"/>
  <c r="D4" i="2"/>
  <c r="J4" i="2" s="1"/>
  <c r="E4" i="6"/>
  <c r="E5" i="6" s="1"/>
  <c r="E3" i="6"/>
  <c r="G3" i="6" s="1"/>
  <c r="G2" i="6"/>
  <c r="K4" i="2" l="1"/>
  <c r="K15" i="2"/>
  <c r="J15" i="2"/>
  <c r="K19" i="2"/>
  <c r="J19" i="2"/>
  <c r="K18" i="2"/>
  <c r="J18" i="2"/>
  <c r="K16" i="2"/>
  <c r="J16" i="2"/>
  <c r="K14" i="2"/>
  <c r="J14" i="2"/>
  <c r="K17" i="2"/>
  <c r="J17" i="2"/>
  <c r="F3" i="5"/>
  <c r="J3" i="5" s="1"/>
  <c r="H2" i="5"/>
  <c r="E6" i="6"/>
  <c r="G6" i="6" s="1"/>
  <c r="G5" i="6"/>
  <c r="G4" i="6"/>
  <c r="G14" i="4"/>
  <c r="G13" i="4"/>
  <c r="G12" i="4"/>
  <c r="H3" i="5" l="1"/>
  <c r="O2" i="2"/>
  <c r="M3" i="2"/>
  <c r="M4" i="2" s="1"/>
  <c r="M5" i="2" l="1"/>
  <c r="O4" i="2"/>
  <c r="O3" i="2"/>
  <c r="G6" i="4"/>
  <c r="G5" i="4"/>
  <c r="G4" i="4"/>
  <c r="G3" i="4"/>
  <c r="G2" i="4"/>
  <c r="M6" i="2" l="1"/>
  <c r="M7" i="2" s="1"/>
  <c r="O5" i="2"/>
  <c r="G7" i="4"/>
  <c r="M8" i="2" l="1"/>
  <c r="O7" i="2"/>
  <c r="O6" i="2"/>
  <c r="G8" i="4"/>
  <c r="O8" i="2" l="1"/>
  <c r="M9" i="2"/>
  <c r="G9" i="4"/>
  <c r="O9" i="2" l="1"/>
  <c r="M10" i="2"/>
  <c r="B6" i="1"/>
  <c r="O10" i="2" l="1"/>
  <c r="M11" i="2"/>
  <c r="G10" i="4"/>
  <c r="B7" i="1"/>
  <c r="B8" i="1" s="1"/>
  <c r="B9" i="1" s="1"/>
  <c r="M12" i="2" l="1"/>
  <c r="O11" i="2"/>
  <c r="G11" i="4"/>
  <c r="O12" i="2" l="1"/>
  <c r="M13" i="2"/>
  <c r="O13" i="2" l="1"/>
  <c r="M14" i="2"/>
  <c r="O14" i="2" l="1"/>
  <c r="M15" i="2"/>
  <c r="M16" i="2" l="1"/>
  <c r="O15" i="2"/>
  <c r="O16" i="2" l="1"/>
  <c r="M17" i="2"/>
  <c r="O17" i="2" l="1"/>
  <c r="M18" i="2"/>
  <c r="O18" i="2" l="1"/>
  <c r="M19" i="2"/>
  <c r="M20" i="2" l="1"/>
  <c r="O19" i="2"/>
  <c r="M21" i="2" l="1"/>
  <c r="O20" i="2"/>
  <c r="O21" i="2" l="1"/>
  <c r="M22" i="2"/>
  <c r="M23" i="2" l="1"/>
  <c r="O22" i="2"/>
  <c r="M24" i="2" l="1"/>
  <c r="O23" i="2"/>
  <c r="M25" i="2" l="1"/>
  <c r="O24" i="2"/>
  <c r="M27" i="2" l="1"/>
  <c r="O25" i="2"/>
  <c r="M26" i="2" l="1"/>
  <c r="O27" i="2"/>
  <c r="M28" i="2" l="1"/>
  <c r="O26" i="2"/>
  <c r="M29" i="2" l="1"/>
  <c r="O28" i="2"/>
  <c r="M30" i="2" l="1"/>
  <c r="O29" i="2"/>
  <c r="M31" i="2" l="1"/>
  <c r="O30" i="2"/>
  <c r="M32" i="2" l="1"/>
  <c r="O31" i="2"/>
  <c r="M33" i="2" l="1"/>
  <c r="O32" i="2"/>
  <c r="M34" i="2" l="1"/>
  <c r="O33" i="2"/>
  <c r="M35" i="2" l="1"/>
  <c r="O34" i="2"/>
  <c r="M36" i="2" l="1"/>
  <c r="O35" i="2"/>
  <c r="M37" i="2" l="1"/>
  <c r="O36" i="2"/>
  <c r="M38" i="2" l="1"/>
  <c r="O37" i="2"/>
  <c r="M39" i="2" l="1"/>
  <c r="O38" i="2"/>
  <c r="M40" i="2" l="1"/>
  <c r="O39" i="2"/>
  <c r="M41" i="2" l="1"/>
  <c r="O40" i="2"/>
  <c r="M42" i="2" l="1"/>
  <c r="O41" i="2"/>
  <c r="M43" i="2" l="1"/>
  <c r="O42" i="2"/>
  <c r="M44" i="2" l="1"/>
  <c r="O43" i="2"/>
  <c r="M45" i="2" l="1"/>
  <c r="O44" i="2"/>
  <c r="M46" i="2" l="1"/>
  <c r="O45" i="2"/>
  <c r="O46" i="2" l="1"/>
  <c r="M47" i="2"/>
  <c r="M48" i="2" l="1"/>
  <c r="O47" i="2"/>
  <c r="M49" i="2" l="1"/>
  <c r="O48" i="2"/>
  <c r="M50" i="2" l="1"/>
  <c r="O49" i="2"/>
  <c r="M51" i="2" l="1"/>
  <c r="O50" i="2"/>
  <c r="O51" i="2" l="1"/>
  <c r="M52" i="2"/>
  <c r="O52" i="2" l="1"/>
  <c r="M53" i="2"/>
  <c r="O53" i="2" l="1"/>
  <c r="M54" i="2"/>
  <c r="O54" i="2" l="1"/>
  <c r="M55" i="2"/>
  <c r="M56" i="2" l="1"/>
  <c r="O55" i="2"/>
  <c r="O56" i="2" l="1"/>
  <c r="M57" i="2"/>
  <c r="O57" i="2" l="1"/>
  <c r="M58" i="2"/>
  <c r="O58" i="2" l="1"/>
  <c r="M59" i="2"/>
  <c r="O59" i="2" l="1"/>
  <c r="M60" i="2"/>
  <c r="M61" i="2" l="1"/>
  <c r="O60" i="2"/>
  <c r="O61" i="2" l="1"/>
  <c r="M62" i="2"/>
  <c r="O62" i="2" s="1"/>
</calcChain>
</file>

<file path=xl/sharedStrings.xml><?xml version="1.0" encoding="utf-8"?>
<sst xmlns="http://schemas.openxmlformats.org/spreadsheetml/2006/main" count="358" uniqueCount="103">
  <si>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</si>
  <si>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</si>
  <si>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</si>
  <si>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</si>
  <si>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</si>
  <si>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</si>
  <si>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</si>
  <si>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</si>
  <si>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</si>
  <si>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</si>
  <si>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</si>
  <si>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</si>
  <si>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</si>
  <si>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</si>
  <si>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</si>
  <si>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</si>
  <si>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</si>
  <si>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</si>
  <si>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</si>
  <si>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</si>
  <si>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</si>
  <si>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中融融汇2号终身寿险</t>
    <phoneticPr fontId="1" type="noConversion"/>
  </si>
  <si>
    <t>珠江人寿安赢三号</t>
    <phoneticPr fontId="1" type="noConversion"/>
  </si>
  <si>
    <t>前海人寿聚富四号</t>
    <phoneticPr fontId="1" type="noConversion"/>
  </si>
  <si>
    <t>前海人寿聚富三号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</si>
  <si>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</si>
  <si>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</si>
  <si>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</si>
  <si>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变现日期</t>
    <phoneticPr fontId="1" type="noConversion"/>
  </si>
  <si>
    <t>预估到期可获得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</si>
  <si>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</si>
  <si>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</si>
  <si>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</si>
  <si>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</si>
  <si>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</si>
  <si>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</si>
  <si>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</si>
  <si>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</si>
  <si>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</si>
  <si>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</si>
  <si>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国联人寿惠泰e款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</si>
  <si>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</si>
  <si>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</si>
  <si>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</si>
  <si>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前海人寿聚富四号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</si>
  <si>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</si>
  <si>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</si>
  <si>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</si>
  <si>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</si>
  <si>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</si>
  <si>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</si>
  <si>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</si>
  <si>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</si>
  <si>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</si>
  <si>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</si>
  <si>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</si>
  <si>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</si>
  <si>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</si>
  <si>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</si>
  <si>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</si>
  <si>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</si>
  <si>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</si>
  <si>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</si>
  <si>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</si>
  <si>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</si>
  <si>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</si>
  <si>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</si>
  <si>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</si>
  <si>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</si>
  <si>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</si>
  <si>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</si>
  <si>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</si>
  <si>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</si>
  <si>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</si>
  <si>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</si>
  <si>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</si>
  <si>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2015.06-06</t>
    <phoneticPr fontId="1" type="noConversion"/>
  </si>
  <si>
    <t>2015.02-06</t>
    <phoneticPr fontId="1" type="noConversion"/>
  </si>
  <si>
    <t>2015.05-06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</si>
  <si>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</si>
  <si>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</si>
  <si>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</si>
  <si>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</si>
  <si>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</si>
  <si>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2015.06-06</t>
    <phoneticPr fontId="1" type="noConversion"/>
  </si>
  <si>
    <t>2015.05-06</t>
    <phoneticPr fontId="1" type="noConversion"/>
  </si>
  <si>
    <t>2015.06-06</t>
    <phoneticPr fontId="1" type="noConversion"/>
  </si>
  <si>
    <t>正德稳溢2号</t>
    <phoneticPr fontId="1" type="noConversion"/>
  </si>
  <si>
    <t>2015.03-06</t>
    <phoneticPr fontId="1" type="noConversion"/>
  </si>
  <si>
    <t>2014.11-12,2015.01-06</t>
    <phoneticPr fontId="1" type="noConversion"/>
  </si>
  <si>
    <t>2015.06-06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</si>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</sst>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52</v>
      </c>
      <c r="B14">
        <v>716</v>
      </c>
      <c r="D14" t="s">
        <v>52</v>
      </c>
      <c r="E14">
        <v>1502.56</v>
      </c>
      <c r="G14" t="s">
        <v>52</v>
      </c>
      <c r="H14">
        <v>2284.81</v>
      </c>
      <c r="J14" t="s">
        <v>52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abSelected="1" zoomScaleNormal="100" workbookViewId="0">
      <pane xSplit="5" ySplit="1" topLeftCell="F93" activePane="bottomRight" state="frozen"/>
      <selection pane="topRight" activeCell="F1" sqref="F1"/>
      <selection pane="bottomLeft" activeCell="A2" sqref="A2"/>
      <selection pane="bottomRight" activeCell="D112" sqref="D112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  <col min="13" max="13" width="10.5" bestFit="1" customWidth="1"/>
    <col min="14" max="14" width="9.75" bestFit="1" customWidth="1"/>
  </cols>
  <sheetData>
    <row r="1" spans="1:15" s="2" customFormat="1" x14ac:dyDescent="0.15">
      <c r="B1" s="2" t="s">
        <v>41</v>
      </c>
      <c r="C1" s="2" t="s">
        <v>63</v>
      </c>
      <c r="D1" s="2" t="s">
        <v>18</v>
      </c>
      <c r="E1" s="2" t="s">
        <v>14</v>
      </c>
      <c r="F1" s="2" t="s">
        <v>30</v>
      </c>
      <c r="G1" s="2" t="s">
        <v>35</v>
      </c>
      <c r="H1" s="2" t="s">
        <v>43</v>
      </c>
      <c r="I1" s="2" t="s">
        <v>53</v>
      </c>
      <c r="J1" s="2" t="s">
        <v>45</v>
      </c>
      <c r="K1" s="2" t="s">
        <v>54</v>
      </c>
      <c r="L1" s="2" t="s">
        <v>62</v>
      </c>
      <c r="M1" s="2" t="s">
        <v>15</v>
      </c>
      <c r="N1" s="2" t="s">
        <v>16</v>
      </c>
      <c r="O1" s="2" t="s">
        <v>17</v>
      </c>
    </row>
    <row r="2" spans="1:15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 t="shared" ref="J2:J26" si="0">ROUND((H2-D2)/D2*365/(G2-E2)*100,2)</f>
        <v>6.23</v>
      </c>
      <c r="K2">
        <f t="shared" ref="K2:K26" si="1">H2+I2-D2</f>
        <v>30.75</v>
      </c>
      <c r="M2" s="1">
        <v>42183</v>
      </c>
      <c r="N2">
        <v>74.84</v>
      </c>
      <c r="O2">
        <f t="shared" ref="O2:O33" si="2">ROUND(N2*365/(M2-F2)/D2*100,2)</f>
        <v>6.27</v>
      </c>
    </row>
    <row r="3" spans="1:15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 t="shared" si="0"/>
        <v>9.84</v>
      </c>
      <c r="K3">
        <f t="shared" si="1"/>
        <v>48.539999999999964</v>
      </c>
      <c r="M3" s="1">
        <f t="shared" ref="M3:M62" si="3">M2</f>
        <v>42183</v>
      </c>
      <c r="N3">
        <f>N2</f>
        <v>74.84</v>
      </c>
      <c r="O3">
        <f t="shared" si="2"/>
        <v>6.27</v>
      </c>
    </row>
    <row r="4" spans="1:15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 t="shared" si="0"/>
        <v>9.84</v>
      </c>
      <c r="K4">
        <f t="shared" si="1"/>
        <v>58.900000000000091</v>
      </c>
      <c r="M4" s="1">
        <f t="shared" si="3"/>
        <v>42183</v>
      </c>
      <c r="N4" s="2">
        <v>90.81</v>
      </c>
      <c r="O4">
        <f t="shared" si="2"/>
        <v>6.27</v>
      </c>
    </row>
    <row r="5" spans="1:15" x14ac:dyDescent="0.15">
      <c r="A5" t="s">
        <v>10</v>
      </c>
      <c r="B5">
        <v>731</v>
      </c>
      <c r="C5">
        <v>6.7</v>
      </c>
      <c r="D5">
        <v>2000</v>
      </c>
      <c r="E5" s="1">
        <v>41972</v>
      </c>
      <c r="F5" s="1">
        <v>41973</v>
      </c>
      <c r="G5" s="1">
        <v>42155</v>
      </c>
      <c r="H5">
        <v>1903.78</v>
      </c>
      <c r="I5">
        <f>176.86</f>
        <v>176.86</v>
      </c>
      <c r="J5">
        <f t="shared" si="0"/>
        <v>-9.6</v>
      </c>
      <c r="K5">
        <f t="shared" si="1"/>
        <v>80.639999999999873</v>
      </c>
      <c r="L5" t="s">
        <v>89</v>
      </c>
      <c r="M5" s="1">
        <f t="shared" si="3"/>
        <v>42183</v>
      </c>
      <c r="N5">
        <v>76.05</v>
      </c>
      <c r="O5">
        <f t="shared" si="2"/>
        <v>6.61</v>
      </c>
    </row>
    <row r="6" spans="1:15" x14ac:dyDescent="0.15">
      <c r="A6" t="s">
        <v>9</v>
      </c>
      <c r="B6">
        <v>730</v>
      </c>
      <c r="C6">
        <v>6.95</v>
      </c>
      <c r="D6">
        <v>1000</v>
      </c>
      <c r="E6" s="1">
        <v>42010</v>
      </c>
      <c r="F6" s="1">
        <v>42010</v>
      </c>
      <c r="G6" s="1">
        <v>42059</v>
      </c>
      <c r="H6">
        <v>1038.49</v>
      </c>
      <c r="I6">
        <v>0.02</v>
      </c>
      <c r="J6">
        <f t="shared" si="0"/>
        <v>28.67</v>
      </c>
      <c r="K6">
        <f t="shared" si="1"/>
        <v>38.509999999999991</v>
      </c>
      <c r="M6" s="1">
        <f t="shared" si="3"/>
        <v>42183</v>
      </c>
      <c r="N6">
        <v>32.94</v>
      </c>
      <c r="O6">
        <f t="shared" si="2"/>
        <v>6.95</v>
      </c>
    </row>
    <row r="7" spans="1:15" x14ac:dyDescent="0.15">
      <c r="A7" t="s">
        <v>19</v>
      </c>
      <c r="B7">
        <v>365</v>
      </c>
      <c r="C7" t="s">
        <v>64</v>
      </c>
      <c r="D7">
        <v>1000</v>
      </c>
      <c r="E7" s="1">
        <v>42055</v>
      </c>
      <c r="F7" s="1">
        <v>42056</v>
      </c>
      <c r="G7" s="1">
        <v>42132</v>
      </c>
      <c r="H7">
        <v>978.56999999999994</v>
      </c>
      <c r="I7">
        <v>44.02</v>
      </c>
      <c r="J7">
        <f t="shared" si="0"/>
        <v>-10.16</v>
      </c>
      <c r="K7">
        <f t="shared" si="1"/>
        <v>22.589999999999918</v>
      </c>
      <c r="L7" t="s">
        <v>77</v>
      </c>
      <c r="M7" s="1">
        <f t="shared" si="3"/>
        <v>42183</v>
      </c>
      <c r="N7">
        <v>23.71</v>
      </c>
      <c r="O7">
        <f t="shared" si="2"/>
        <v>6.81</v>
      </c>
    </row>
    <row r="8" spans="1:15" x14ac:dyDescent="0.15">
      <c r="A8" t="s">
        <v>32</v>
      </c>
      <c r="B8">
        <v>365</v>
      </c>
      <c r="C8">
        <v>6.9</v>
      </c>
      <c r="D8">
        <v>1000</v>
      </c>
      <c r="E8" s="1">
        <v>42055</v>
      </c>
      <c r="F8" s="1">
        <v>42056</v>
      </c>
      <c r="G8" s="1">
        <v>42132</v>
      </c>
      <c r="H8">
        <v>978.55</v>
      </c>
      <c r="I8">
        <v>44.01</v>
      </c>
      <c r="J8">
        <f t="shared" si="0"/>
        <v>-10.17</v>
      </c>
      <c r="K8">
        <f t="shared" si="1"/>
        <v>22.559999999999945</v>
      </c>
      <c r="L8" t="s">
        <v>77</v>
      </c>
      <c r="M8" s="1">
        <f t="shared" si="3"/>
        <v>42183</v>
      </c>
      <c r="N8">
        <v>23.49</v>
      </c>
      <c r="O8">
        <f t="shared" si="2"/>
        <v>6.75</v>
      </c>
    </row>
    <row r="9" spans="1:15" x14ac:dyDescent="0.15">
      <c r="A9" t="s">
        <v>33</v>
      </c>
      <c r="B9">
        <v>1096</v>
      </c>
      <c r="C9">
        <v>6.9</v>
      </c>
      <c r="D9">
        <v>4000</v>
      </c>
      <c r="E9" s="1">
        <v>42055</v>
      </c>
      <c r="F9" s="1">
        <v>42056</v>
      </c>
      <c r="G9" s="1">
        <v>42162</v>
      </c>
      <c r="H9">
        <v>3602.75</v>
      </c>
      <c r="I9">
        <v>586.17999999999995</v>
      </c>
      <c r="J9">
        <f t="shared" si="0"/>
        <v>-33.880000000000003</v>
      </c>
      <c r="K9">
        <f t="shared" si="1"/>
        <v>188.93000000000029</v>
      </c>
      <c r="L9" t="s">
        <v>77</v>
      </c>
      <c r="M9" s="1">
        <f t="shared" si="3"/>
        <v>42183</v>
      </c>
      <c r="N9">
        <v>94.51</v>
      </c>
      <c r="O9">
        <f t="shared" si="2"/>
        <v>6.79</v>
      </c>
    </row>
    <row r="10" spans="1:15" x14ac:dyDescent="0.15">
      <c r="A10" t="s">
        <v>34</v>
      </c>
      <c r="B10">
        <v>365</v>
      </c>
      <c r="C10" t="s">
        <v>64</v>
      </c>
      <c r="D10">
        <v>2000</v>
      </c>
      <c r="E10" s="1">
        <v>42055</v>
      </c>
      <c r="F10" s="1">
        <v>42056</v>
      </c>
      <c r="G10" s="1">
        <v>42132</v>
      </c>
      <c r="H10">
        <v>1957.12</v>
      </c>
      <c r="I10">
        <v>88.03</v>
      </c>
      <c r="J10">
        <f t="shared" si="0"/>
        <v>-10.16</v>
      </c>
      <c r="K10">
        <f t="shared" si="1"/>
        <v>45.149999999999864</v>
      </c>
      <c r="L10" t="s">
        <v>77</v>
      </c>
      <c r="M10" s="1">
        <f t="shared" si="3"/>
        <v>42183</v>
      </c>
      <c r="N10">
        <v>47.43</v>
      </c>
      <c r="O10">
        <f t="shared" si="2"/>
        <v>6.82</v>
      </c>
    </row>
    <row r="11" spans="1:15" x14ac:dyDescent="0.15">
      <c r="A11" t="s">
        <v>32</v>
      </c>
      <c r="B11">
        <v>365</v>
      </c>
      <c r="C11">
        <v>6.9</v>
      </c>
      <c r="D11">
        <v>1000</v>
      </c>
      <c r="E11" s="1">
        <v>42059</v>
      </c>
      <c r="F11" s="1">
        <v>42060</v>
      </c>
      <c r="G11" s="1">
        <v>42132</v>
      </c>
      <c r="H11">
        <v>978.04</v>
      </c>
      <c r="I11">
        <v>44.01</v>
      </c>
      <c r="J11">
        <f t="shared" si="0"/>
        <v>-10.98</v>
      </c>
      <c r="K11">
        <f t="shared" si="1"/>
        <v>22.049999999999955</v>
      </c>
      <c r="L11" t="s">
        <v>77</v>
      </c>
      <c r="M11" s="1">
        <f t="shared" si="3"/>
        <v>42183</v>
      </c>
      <c r="N11" s="3">
        <v>22.74</v>
      </c>
      <c r="O11">
        <f t="shared" si="2"/>
        <v>6.75</v>
      </c>
    </row>
    <row r="12" spans="1:15" x14ac:dyDescent="0.15">
      <c r="A12" t="s">
        <v>36</v>
      </c>
      <c r="B12">
        <v>1096</v>
      </c>
      <c r="C12">
        <v>6.9</v>
      </c>
      <c r="D12">
        <v>3000</v>
      </c>
      <c r="E12" s="1">
        <v>42060</v>
      </c>
      <c r="F12" s="1">
        <v>42061</v>
      </c>
      <c r="G12" s="1">
        <v>42162</v>
      </c>
      <c r="H12">
        <v>2699.8900000000003</v>
      </c>
      <c r="I12">
        <f>439.66</f>
        <v>439.66</v>
      </c>
      <c r="J12">
        <f t="shared" si="0"/>
        <v>-35.799999999999997</v>
      </c>
      <c r="K12">
        <f t="shared" si="1"/>
        <v>139.55000000000018</v>
      </c>
      <c r="L12" t="s">
        <v>77</v>
      </c>
      <c r="M12" s="1">
        <f t="shared" si="3"/>
        <v>42183</v>
      </c>
      <c r="N12" s="3">
        <v>67.66</v>
      </c>
      <c r="O12">
        <f t="shared" si="2"/>
        <v>6.75</v>
      </c>
    </row>
    <row r="13" spans="1:15" x14ac:dyDescent="0.15">
      <c r="A13" t="s">
        <v>37</v>
      </c>
      <c r="B13">
        <v>1096</v>
      </c>
      <c r="C13" t="s">
        <v>64</v>
      </c>
      <c r="D13">
        <v>2000</v>
      </c>
      <c r="E13" s="1">
        <v>42060</v>
      </c>
      <c r="F13" s="1">
        <v>42061</v>
      </c>
      <c r="G13" s="1">
        <v>42162</v>
      </c>
      <c r="H13">
        <v>1799.91</v>
      </c>
      <c r="I13">
        <f>293.1</f>
        <v>293.10000000000002</v>
      </c>
      <c r="J13">
        <f t="shared" si="0"/>
        <v>-35.799999999999997</v>
      </c>
      <c r="K13">
        <f t="shared" si="1"/>
        <v>93.010000000000218</v>
      </c>
      <c r="L13" t="s">
        <v>77</v>
      </c>
      <c r="M13" s="1">
        <f t="shared" si="3"/>
        <v>42183</v>
      </c>
      <c r="N13">
        <v>45.54</v>
      </c>
      <c r="O13">
        <f t="shared" si="2"/>
        <v>6.81</v>
      </c>
    </row>
    <row r="14" spans="1:15" x14ac:dyDescent="0.15">
      <c r="A14" t="s">
        <v>61</v>
      </c>
      <c r="B14">
        <v>365</v>
      </c>
      <c r="C14">
        <v>6.96</v>
      </c>
      <c r="D14">
        <v>4000</v>
      </c>
      <c r="E14" s="1">
        <v>42094</v>
      </c>
      <c r="F14" s="1">
        <v>42095</v>
      </c>
      <c r="G14" s="1">
        <v>42132</v>
      </c>
      <c r="H14">
        <v>3891.43</v>
      </c>
      <c r="I14">
        <v>178.41</v>
      </c>
      <c r="J14">
        <f t="shared" si="0"/>
        <v>-26.07</v>
      </c>
      <c r="K14">
        <f t="shared" si="1"/>
        <v>69.839999999999691</v>
      </c>
      <c r="L14" t="s">
        <v>88</v>
      </c>
      <c r="M14" s="1">
        <f t="shared" si="3"/>
        <v>42183</v>
      </c>
      <c r="N14">
        <v>65.41</v>
      </c>
      <c r="O14">
        <f t="shared" si="2"/>
        <v>6.78</v>
      </c>
    </row>
    <row r="15" spans="1:15" x14ac:dyDescent="0.15">
      <c r="A15" t="s">
        <v>38</v>
      </c>
      <c r="B15">
        <v>366</v>
      </c>
      <c r="C15">
        <v>6.96</v>
      </c>
      <c r="D15">
        <v>4000</v>
      </c>
      <c r="E15" s="1">
        <v>42094</v>
      </c>
      <c r="F15" s="1">
        <v>42095</v>
      </c>
      <c r="G15" s="1">
        <v>42132</v>
      </c>
      <c r="H15">
        <v>3891.0899999999997</v>
      </c>
      <c r="I15">
        <v>178.14</v>
      </c>
      <c r="J15">
        <f t="shared" si="0"/>
        <v>-26.15</v>
      </c>
      <c r="K15">
        <f t="shared" si="1"/>
        <v>69.229999999999563</v>
      </c>
      <c r="L15" t="s">
        <v>88</v>
      </c>
      <c r="M15" s="1">
        <f t="shared" si="3"/>
        <v>42183</v>
      </c>
      <c r="N15">
        <f>N14</f>
        <v>65.41</v>
      </c>
      <c r="O15">
        <f t="shared" si="2"/>
        <v>6.78</v>
      </c>
    </row>
    <row r="16" spans="1:15" x14ac:dyDescent="0.15">
      <c r="A16" t="s">
        <v>23</v>
      </c>
      <c r="B16">
        <v>1096</v>
      </c>
      <c r="C16" t="s">
        <v>65</v>
      </c>
      <c r="D16">
        <v>10000</v>
      </c>
      <c r="E16" s="1">
        <v>42132</v>
      </c>
      <c r="F16" s="1">
        <v>42133</v>
      </c>
      <c r="G16" s="1">
        <v>42144</v>
      </c>
      <c r="H16">
        <v>10219.800000000001</v>
      </c>
      <c r="I16">
        <v>0.01</v>
      </c>
      <c r="J16">
        <f t="shared" si="0"/>
        <v>66.86</v>
      </c>
      <c r="K16">
        <f t="shared" si="1"/>
        <v>219.81000000000131</v>
      </c>
      <c r="L16" t="s">
        <v>78</v>
      </c>
      <c r="M16" s="1">
        <f t="shared" si="3"/>
        <v>42183</v>
      </c>
      <c r="N16">
        <v>95.8</v>
      </c>
      <c r="O16">
        <f t="shared" si="2"/>
        <v>6.99</v>
      </c>
    </row>
    <row r="17" spans="1:15" x14ac:dyDescent="0.15">
      <c r="A17" t="s">
        <v>39</v>
      </c>
      <c r="B17">
        <v>366</v>
      </c>
      <c r="C17">
        <v>7.05</v>
      </c>
      <c r="D17">
        <v>2000</v>
      </c>
      <c r="E17" s="1">
        <v>42132</v>
      </c>
      <c r="F17" s="1">
        <v>42133</v>
      </c>
      <c r="G17" s="1">
        <v>42143</v>
      </c>
      <c r="H17">
        <v>2030.76</v>
      </c>
      <c r="I17">
        <v>0.03</v>
      </c>
      <c r="J17">
        <f t="shared" si="0"/>
        <v>51.03</v>
      </c>
      <c r="K17">
        <f t="shared" si="1"/>
        <v>30.789999999999964</v>
      </c>
      <c r="L17" t="s">
        <v>78</v>
      </c>
      <c r="M17" s="1">
        <f t="shared" si="3"/>
        <v>42183</v>
      </c>
      <c r="N17">
        <v>18.75</v>
      </c>
      <c r="O17">
        <f t="shared" si="2"/>
        <v>6.84</v>
      </c>
    </row>
    <row r="18" spans="1:15" x14ac:dyDescent="0.15">
      <c r="A18" t="s">
        <v>39</v>
      </c>
      <c r="B18">
        <v>366</v>
      </c>
      <c r="C18">
        <v>7.05</v>
      </c>
      <c r="D18">
        <v>5000</v>
      </c>
      <c r="E18" s="1">
        <v>42132</v>
      </c>
      <c r="F18" s="1">
        <v>42133</v>
      </c>
      <c r="G18" s="1">
        <v>42143</v>
      </c>
      <c r="H18">
        <v>5076.91</v>
      </c>
      <c r="I18">
        <v>0.02</v>
      </c>
      <c r="J18">
        <f t="shared" si="0"/>
        <v>51.04</v>
      </c>
      <c r="K18">
        <f t="shared" si="1"/>
        <v>76.930000000000291</v>
      </c>
      <c r="L18" t="s">
        <v>78</v>
      </c>
      <c r="M18" s="1">
        <f t="shared" si="3"/>
        <v>42183</v>
      </c>
      <c r="N18">
        <v>46.88</v>
      </c>
      <c r="O18">
        <f t="shared" si="2"/>
        <v>6.84</v>
      </c>
    </row>
    <row r="19" spans="1:15" x14ac:dyDescent="0.15">
      <c r="A19" t="s">
        <v>39</v>
      </c>
      <c r="B19">
        <v>366</v>
      </c>
      <c r="C19">
        <v>7.05</v>
      </c>
      <c r="D19">
        <v>7000</v>
      </c>
      <c r="E19" s="1">
        <v>42132</v>
      </c>
      <c r="F19" s="1">
        <v>42133</v>
      </c>
      <c r="G19" s="1">
        <v>42143</v>
      </c>
      <c r="H19">
        <v>7107.63</v>
      </c>
      <c r="I19">
        <v>0.01</v>
      </c>
      <c r="J19">
        <f t="shared" si="0"/>
        <v>51.02</v>
      </c>
      <c r="K19">
        <f t="shared" si="1"/>
        <v>107.64000000000033</v>
      </c>
      <c r="L19" t="s">
        <v>78</v>
      </c>
      <c r="M19" s="1">
        <f t="shared" si="3"/>
        <v>42183</v>
      </c>
      <c r="N19">
        <v>65.63</v>
      </c>
      <c r="O19">
        <f t="shared" si="2"/>
        <v>6.84</v>
      </c>
    </row>
    <row r="20" spans="1:15" x14ac:dyDescent="0.15">
      <c r="A20" t="s">
        <v>40</v>
      </c>
      <c r="B20">
        <v>366</v>
      </c>
      <c r="C20">
        <v>7.15</v>
      </c>
      <c r="D20">
        <v>10000</v>
      </c>
      <c r="E20" s="1">
        <v>42143</v>
      </c>
      <c r="F20" s="1">
        <v>42144</v>
      </c>
      <c r="G20" s="1">
        <v>42154</v>
      </c>
      <c r="H20">
        <v>10153.049999999999</v>
      </c>
      <c r="I20">
        <v>0.01</v>
      </c>
      <c r="J20">
        <f t="shared" si="0"/>
        <v>50.78</v>
      </c>
      <c r="K20">
        <f t="shared" si="1"/>
        <v>153.05999999999949</v>
      </c>
      <c r="L20" t="s">
        <v>85</v>
      </c>
      <c r="M20" s="1">
        <f t="shared" si="3"/>
        <v>42183</v>
      </c>
      <c r="N20">
        <v>74.06</v>
      </c>
      <c r="O20">
        <f t="shared" si="2"/>
        <v>6.93</v>
      </c>
    </row>
    <row r="21" spans="1:15" x14ac:dyDescent="0.15">
      <c r="A21" t="s">
        <v>42</v>
      </c>
      <c r="B21">
        <v>366</v>
      </c>
      <c r="C21">
        <v>7.15</v>
      </c>
      <c r="D21">
        <v>10000</v>
      </c>
      <c r="E21" s="1">
        <v>42144</v>
      </c>
      <c r="F21" s="1">
        <v>42145</v>
      </c>
      <c r="G21" s="1">
        <v>42155</v>
      </c>
      <c r="H21">
        <v>10156.94</v>
      </c>
      <c r="I21">
        <v>0.08</v>
      </c>
      <c r="J21">
        <f t="shared" si="0"/>
        <v>52.08</v>
      </c>
      <c r="K21">
        <f t="shared" si="1"/>
        <v>157.02000000000044</v>
      </c>
      <c r="L21" t="s">
        <v>85</v>
      </c>
      <c r="M21" s="1">
        <f t="shared" si="3"/>
        <v>42183</v>
      </c>
      <c r="N21">
        <v>72.150000000000006</v>
      </c>
      <c r="O21">
        <f t="shared" si="2"/>
        <v>6.93</v>
      </c>
    </row>
    <row r="22" spans="1:15" x14ac:dyDescent="0.15">
      <c r="A22" t="s">
        <v>66</v>
      </c>
      <c r="B22">
        <v>366</v>
      </c>
      <c r="C22">
        <v>7.15</v>
      </c>
      <c r="D22">
        <v>12000</v>
      </c>
      <c r="E22" s="1">
        <v>42154</v>
      </c>
      <c r="F22" s="1">
        <v>42155</v>
      </c>
      <c r="G22" s="1">
        <v>42165</v>
      </c>
      <c r="H22">
        <v>12159.83</v>
      </c>
      <c r="I22">
        <v>0.02</v>
      </c>
      <c r="J22">
        <f t="shared" si="0"/>
        <v>44.2</v>
      </c>
      <c r="K22">
        <f t="shared" si="1"/>
        <v>159.85000000000036</v>
      </c>
      <c r="L22" t="s">
        <v>78</v>
      </c>
      <c r="M22" s="1">
        <f t="shared" si="3"/>
        <v>42183</v>
      </c>
      <c r="N22">
        <v>63.77</v>
      </c>
      <c r="O22">
        <f t="shared" si="2"/>
        <v>6.93</v>
      </c>
    </row>
    <row r="23" spans="1:15" x14ac:dyDescent="0.15">
      <c r="A23" t="s">
        <v>66</v>
      </c>
      <c r="B23">
        <v>366</v>
      </c>
      <c r="C23">
        <v>7.15</v>
      </c>
      <c r="D23">
        <v>13000</v>
      </c>
      <c r="E23" s="1">
        <v>42155</v>
      </c>
      <c r="F23" s="1">
        <v>42156</v>
      </c>
      <c r="G23" s="1">
        <v>42168</v>
      </c>
      <c r="H23">
        <v>13137.67</v>
      </c>
      <c r="I23">
        <v>0.01</v>
      </c>
      <c r="J23">
        <f t="shared" si="0"/>
        <v>29.73</v>
      </c>
      <c r="K23">
        <f t="shared" si="1"/>
        <v>137.68000000000029</v>
      </c>
      <c r="L23" t="s">
        <v>78</v>
      </c>
      <c r="M23" s="1">
        <f t="shared" si="3"/>
        <v>42183</v>
      </c>
      <c r="N23">
        <v>66.599999999999994</v>
      </c>
      <c r="O23">
        <f t="shared" si="2"/>
        <v>6.93</v>
      </c>
    </row>
    <row r="24" spans="1:15" x14ac:dyDescent="0.15">
      <c r="A24" s="3" t="s">
        <v>55</v>
      </c>
      <c r="B24">
        <v>366</v>
      </c>
      <c r="C24">
        <v>7.16</v>
      </c>
      <c r="D24">
        <v>8000</v>
      </c>
      <c r="E24" s="1">
        <v>42162</v>
      </c>
      <c r="F24" s="1">
        <v>42163</v>
      </c>
      <c r="G24" s="5">
        <v>42173</v>
      </c>
      <c r="H24">
        <v>8084.14</v>
      </c>
      <c r="I24">
        <v>0.01</v>
      </c>
      <c r="J24">
        <f t="shared" si="0"/>
        <v>34.9</v>
      </c>
      <c r="K24">
        <f t="shared" si="1"/>
        <v>84.150000000000546</v>
      </c>
      <c r="L24" t="s">
        <v>90</v>
      </c>
      <c r="M24" s="1">
        <f t="shared" si="3"/>
        <v>42183</v>
      </c>
      <c r="N24">
        <v>31.77</v>
      </c>
      <c r="O24">
        <f t="shared" si="2"/>
        <v>7.25</v>
      </c>
    </row>
    <row r="25" spans="1:15" x14ac:dyDescent="0.15">
      <c r="A25" s="3" t="s">
        <v>83</v>
      </c>
      <c r="B25">
        <v>366</v>
      </c>
      <c r="C25" t="s">
        <v>81</v>
      </c>
      <c r="D25">
        <v>20000</v>
      </c>
      <c r="E25" s="1">
        <v>42164</v>
      </c>
      <c r="F25" s="1">
        <v>42165</v>
      </c>
      <c r="G25" s="5">
        <v>42175</v>
      </c>
      <c r="H25">
        <v>20227.36</v>
      </c>
      <c r="I25">
        <v>0.01</v>
      </c>
      <c r="J25">
        <f t="shared" si="0"/>
        <v>37.72</v>
      </c>
      <c r="K25">
        <f t="shared" si="1"/>
        <v>227.36999999999898</v>
      </c>
      <c r="L25" t="s">
        <v>84</v>
      </c>
      <c r="M25" s="1">
        <f t="shared" si="3"/>
        <v>42183</v>
      </c>
      <c r="N25">
        <v>70.23</v>
      </c>
      <c r="O25">
        <f t="shared" si="2"/>
        <v>7.12</v>
      </c>
    </row>
    <row r="26" spans="1:15" x14ac:dyDescent="0.15">
      <c r="A26" s="3" t="s">
        <v>83</v>
      </c>
      <c r="B26">
        <v>366</v>
      </c>
      <c r="C26" t="s">
        <v>81</v>
      </c>
      <c r="D26">
        <v>12000</v>
      </c>
      <c r="E26" s="1">
        <v>42165</v>
      </c>
      <c r="F26" s="1">
        <v>42166</v>
      </c>
      <c r="G26" s="5">
        <v>42177</v>
      </c>
      <c r="H26">
        <v>12140.64</v>
      </c>
      <c r="I26">
        <v>0.04</v>
      </c>
      <c r="J26">
        <f t="shared" si="0"/>
        <v>35.65</v>
      </c>
      <c r="K26">
        <f t="shared" si="1"/>
        <v>140.68000000000029</v>
      </c>
      <c r="L26" t="s">
        <v>84</v>
      </c>
      <c r="M26" s="1">
        <f>M27</f>
        <v>42183</v>
      </c>
      <c r="N26">
        <v>39.79</v>
      </c>
      <c r="O26">
        <f t="shared" si="2"/>
        <v>7.12</v>
      </c>
    </row>
    <row r="27" spans="1:15" x14ac:dyDescent="0.15">
      <c r="A27" t="s">
        <v>56</v>
      </c>
      <c r="B27">
        <v>540</v>
      </c>
      <c r="D27">
        <v>5000</v>
      </c>
      <c r="E27" s="1">
        <v>42164</v>
      </c>
      <c r="F27" s="1">
        <v>42164</v>
      </c>
      <c r="G27" s="1">
        <v>42165</v>
      </c>
      <c r="H27">
        <v>4530.41</v>
      </c>
      <c r="M27" s="1">
        <f>M25</f>
        <v>42183</v>
      </c>
      <c r="N27">
        <v>0</v>
      </c>
      <c r="O27">
        <f t="shared" si="2"/>
        <v>0</v>
      </c>
    </row>
    <row r="28" spans="1:15" x14ac:dyDescent="0.15">
      <c r="A28" s="3" t="s">
        <v>83</v>
      </c>
      <c r="B28">
        <v>366</v>
      </c>
      <c r="C28" t="s">
        <v>81</v>
      </c>
      <c r="D28">
        <v>5000</v>
      </c>
      <c r="E28" s="1">
        <v>42165</v>
      </c>
      <c r="F28" s="1">
        <v>42166</v>
      </c>
      <c r="G28" s="5">
        <v>42179</v>
      </c>
      <c r="H28">
        <v>5057.8</v>
      </c>
      <c r="I28">
        <v>0.01</v>
      </c>
      <c r="J28">
        <f t="shared" ref="J28:J60" si="4">ROUND((H28-D28)/D28*365/(G28-E28)*100,2)</f>
        <v>30.14</v>
      </c>
      <c r="K28">
        <f t="shared" ref="K28:K60" si="5">H28+I28-D28</f>
        <v>57.8100000000004</v>
      </c>
      <c r="L28" t="s">
        <v>84</v>
      </c>
      <c r="M28" s="1">
        <f>M26</f>
        <v>42183</v>
      </c>
      <c r="N28">
        <v>16.579999999999998</v>
      </c>
      <c r="O28">
        <f t="shared" si="2"/>
        <v>7.12</v>
      </c>
    </row>
    <row r="29" spans="1:15" x14ac:dyDescent="0.15">
      <c r="A29" s="3" t="s">
        <v>83</v>
      </c>
      <c r="B29">
        <v>366</v>
      </c>
      <c r="C29" t="s">
        <v>81</v>
      </c>
      <c r="D29">
        <v>6000</v>
      </c>
      <c r="E29" s="1">
        <v>42166</v>
      </c>
      <c r="F29" s="1">
        <v>42167</v>
      </c>
      <c r="G29" s="5">
        <v>42178</v>
      </c>
      <c r="H29">
        <v>6070.29</v>
      </c>
      <c r="I29">
        <v>0.01</v>
      </c>
      <c r="J29">
        <f t="shared" si="4"/>
        <v>35.630000000000003</v>
      </c>
      <c r="K29">
        <f t="shared" si="5"/>
        <v>70.300000000000182</v>
      </c>
      <c r="L29" t="s">
        <v>84</v>
      </c>
      <c r="M29" s="1">
        <f t="shared" si="3"/>
        <v>42183</v>
      </c>
      <c r="N29">
        <v>18.73</v>
      </c>
      <c r="O29">
        <f t="shared" si="2"/>
        <v>7.12</v>
      </c>
    </row>
    <row r="30" spans="1:15" x14ac:dyDescent="0.15">
      <c r="A30" s="3" t="s">
        <v>57</v>
      </c>
      <c r="B30">
        <v>366</v>
      </c>
      <c r="C30">
        <v>7.16</v>
      </c>
      <c r="D30">
        <v>5000</v>
      </c>
      <c r="E30" s="1">
        <v>42167</v>
      </c>
      <c r="F30" s="1">
        <v>42168</v>
      </c>
      <c r="G30" s="5">
        <v>42181</v>
      </c>
      <c r="H30">
        <v>5057.25</v>
      </c>
      <c r="I30">
        <v>0.01</v>
      </c>
      <c r="J30">
        <f t="shared" si="4"/>
        <v>29.85</v>
      </c>
      <c r="K30">
        <f t="shared" si="5"/>
        <v>57.260000000000218</v>
      </c>
      <c r="L30" t="s">
        <v>90</v>
      </c>
      <c r="M30" s="1">
        <f t="shared" si="3"/>
        <v>42183</v>
      </c>
      <c r="N30">
        <v>15.05</v>
      </c>
      <c r="O30">
        <f t="shared" si="2"/>
        <v>7.32</v>
      </c>
    </row>
    <row r="31" spans="1:15" x14ac:dyDescent="0.15">
      <c r="A31" s="3" t="s">
        <v>83</v>
      </c>
      <c r="B31">
        <v>366</v>
      </c>
      <c r="C31" t="s">
        <v>82</v>
      </c>
      <c r="D31">
        <v>5000</v>
      </c>
      <c r="E31" s="1">
        <v>42169</v>
      </c>
      <c r="F31" s="1">
        <v>42170</v>
      </c>
      <c r="G31" s="5">
        <v>42180</v>
      </c>
      <c r="H31">
        <v>5058.75</v>
      </c>
      <c r="I31">
        <v>0.02</v>
      </c>
      <c r="J31">
        <f t="shared" si="4"/>
        <v>38.99</v>
      </c>
      <c r="K31">
        <f t="shared" si="5"/>
        <v>58.770000000000437</v>
      </c>
      <c r="L31" t="s">
        <v>84</v>
      </c>
      <c r="M31" s="1">
        <f t="shared" si="3"/>
        <v>42183</v>
      </c>
      <c r="N31">
        <v>12.68</v>
      </c>
      <c r="O31">
        <f t="shared" si="2"/>
        <v>7.12</v>
      </c>
    </row>
    <row r="32" spans="1:15" x14ac:dyDescent="0.15">
      <c r="A32" s="3" t="s">
        <v>19</v>
      </c>
      <c r="B32">
        <v>366</v>
      </c>
      <c r="C32" t="s">
        <v>73</v>
      </c>
      <c r="D32">
        <v>5000</v>
      </c>
      <c r="E32" s="1">
        <v>42170</v>
      </c>
      <c r="F32" s="1">
        <v>42171</v>
      </c>
      <c r="G32" s="5">
        <v>42182</v>
      </c>
      <c r="H32">
        <v>5075.47</v>
      </c>
      <c r="I32">
        <v>0.01</v>
      </c>
      <c r="J32">
        <f t="shared" si="4"/>
        <v>45.91</v>
      </c>
      <c r="K32">
        <f t="shared" si="5"/>
        <v>75.480000000000473</v>
      </c>
      <c r="L32" t="s">
        <v>76</v>
      </c>
      <c r="M32" s="1">
        <f t="shared" si="3"/>
        <v>42183</v>
      </c>
      <c r="N32">
        <v>12.93</v>
      </c>
      <c r="O32">
        <f t="shared" si="2"/>
        <v>7.87</v>
      </c>
    </row>
    <row r="33" spans="1:15" x14ac:dyDescent="0.15">
      <c r="A33" s="3" t="s">
        <v>19</v>
      </c>
      <c r="B33">
        <v>366</v>
      </c>
      <c r="C33" t="s">
        <v>73</v>
      </c>
      <c r="D33">
        <v>5000</v>
      </c>
      <c r="E33" s="1">
        <v>42170</v>
      </c>
      <c r="F33" s="1">
        <v>42171</v>
      </c>
      <c r="G33" s="5">
        <v>42183</v>
      </c>
      <c r="H33">
        <v>5077.6400000000003</v>
      </c>
      <c r="I33">
        <v>0.02</v>
      </c>
      <c r="J33">
        <f t="shared" si="4"/>
        <v>43.6</v>
      </c>
      <c r="K33">
        <f t="shared" si="5"/>
        <v>77.660000000000764</v>
      </c>
      <c r="L33" t="s">
        <v>76</v>
      </c>
      <c r="M33" s="1">
        <f t="shared" si="3"/>
        <v>42183</v>
      </c>
      <c r="N33">
        <f>N32</f>
        <v>12.93</v>
      </c>
      <c r="O33">
        <f t="shared" si="2"/>
        <v>7.87</v>
      </c>
    </row>
    <row r="34" spans="1:15" x14ac:dyDescent="0.15">
      <c r="A34" s="3" t="s">
        <v>59</v>
      </c>
      <c r="B34">
        <v>366</v>
      </c>
      <c r="C34">
        <v>7.51</v>
      </c>
      <c r="D34">
        <v>8000</v>
      </c>
      <c r="E34" s="1">
        <v>42173</v>
      </c>
      <c r="F34" s="1">
        <v>42174</v>
      </c>
      <c r="G34" s="5">
        <f t="shared" ref="G34:G39" si="6">E34+11</f>
        <v>42184</v>
      </c>
      <c r="H34">
        <v>8122.53</v>
      </c>
      <c r="I34">
        <v>0.02</v>
      </c>
      <c r="J34">
        <f t="shared" si="4"/>
        <v>50.82</v>
      </c>
      <c r="K34">
        <f t="shared" si="5"/>
        <v>122.55000000000018</v>
      </c>
      <c r="L34" t="s">
        <v>86</v>
      </c>
      <c r="M34" s="1">
        <f t="shared" si="3"/>
        <v>42183</v>
      </c>
      <c r="N34">
        <v>14.3</v>
      </c>
      <c r="O34">
        <f t="shared" ref="O34:O62" si="7">ROUND(N34*365/(M34-F34)/D34*100,2)</f>
        <v>7.25</v>
      </c>
    </row>
    <row r="35" spans="1:15" x14ac:dyDescent="0.15">
      <c r="A35" s="3" t="s">
        <v>60</v>
      </c>
      <c r="B35">
        <v>366</v>
      </c>
      <c r="C35">
        <v>7.51</v>
      </c>
      <c r="D35">
        <v>4000</v>
      </c>
      <c r="E35" s="1">
        <v>42174</v>
      </c>
      <c r="F35" s="1">
        <v>42175</v>
      </c>
      <c r="G35" s="5">
        <f t="shared" si="6"/>
        <v>42185</v>
      </c>
      <c r="H35">
        <v>4057.52</v>
      </c>
      <c r="I35">
        <v>0.01</v>
      </c>
      <c r="J35">
        <f t="shared" si="4"/>
        <v>47.72</v>
      </c>
      <c r="K35">
        <f t="shared" si="5"/>
        <v>57.5300000000002</v>
      </c>
      <c r="L35" t="s">
        <v>86</v>
      </c>
      <c r="M35" s="1">
        <f t="shared" si="3"/>
        <v>42183</v>
      </c>
      <c r="N35">
        <v>6.35</v>
      </c>
      <c r="O35">
        <f t="shared" si="7"/>
        <v>7.24</v>
      </c>
    </row>
    <row r="36" spans="1:15" x14ac:dyDescent="0.15">
      <c r="A36" s="3" t="s">
        <v>19</v>
      </c>
      <c r="B36">
        <v>366</v>
      </c>
      <c r="C36" t="s">
        <v>74</v>
      </c>
      <c r="D36">
        <v>10000</v>
      </c>
      <c r="E36" s="1">
        <v>42175</v>
      </c>
      <c r="F36" s="1">
        <v>42176</v>
      </c>
      <c r="G36" s="5">
        <f t="shared" si="6"/>
        <v>42186</v>
      </c>
      <c r="H36">
        <v>10158.84</v>
      </c>
      <c r="I36">
        <v>0.03</v>
      </c>
      <c r="J36">
        <f t="shared" si="4"/>
        <v>52.71</v>
      </c>
      <c r="K36">
        <f t="shared" si="5"/>
        <v>158.8700000000008</v>
      </c>
      <c r="L36" t="s">
        <v>76</v>
      </c>
      <c r="M36" s="1">
        <f t="shared" si="3"/>
        <v>42183</v>
      </c>
      <c r="N36">
        <v>16.11</v>
      </c>
      <c r="O36">
        <f t="shared" si="7"/>
        <v>8.4</v>
      </c>
    </row>
    <row r="37" spans="1:15" x14ac:dyDescent="0.15">
      <c r="A37" s="3" t="s">
        <v>19</v>
      </c>
      <c r="B37">
        <v>366</v>
      </c>
      <c r="C37" t="s">
        <v>74</v>
      </c>
      <c r="D37">
        <v>6000</v>
      </c>
      <c r="E37" s="1">
        <v>42176</v>
      </c>
      <c r="F37" s="1">
        <f t="shared" ref="F37:F43" si="8">E37+1</f>
        <v>42177</v>
      </c>
      <c r="G37" s="5">
        <f t="shared" si="6"/>
        <v>42187</v>
      </c>
      <c r="H37">
        <v>6108.83</v>
      </c>
      <c r="I37">
        <v>0.01</v>
      </c>
      <c r="J37">
        <f t="shared" si="4"/>
        <v>60.19</v>
      </c>
      <c r="K37">
        <f t="shared" si="5"/>
        <v>108.84000000000015</v>
      </c>
      <c r="L37" t="s">
        <v>76</v>
      </c>
      <c r="M37" s="1">
        <f t="shared" si="3"/>
        <v>42183</v>
      </c>
      <c r="N37">
        <v>8.4600000000000009</v>
      </c>
      <c r="O37">
        <f t="shared" si="7"/>
        <v>8.58</v>
      </c>
    </row>
    <row r="38" spans="1:15" x14ac:dyDescent="0.15">
      <c r="A38" s="3" t="s">
        <v>19</v>
      </c>
      <c r="B38">
        <v>366</v>
      </c>
      <c r="C38" t="s">
        <v>74</v>
      </c>
      <c r="D38">
        <v>7000</v>
      </c>
      <c r="E38" s="1">
        <v>42177</v>
      </c>
      <c r="F38" s="1">
        <f t="shared" si="8"/>
        <v>42178</v>
      </c>
      <c r="G38" s="5">
        <f t="shared" si="6"/>
        <v>42188</v>
      </c>
      <c r="H38">
        <v>7127.02</v>
      </c>
      <c r="I38">
        <v>0.04</v>
      </c>
      <c r="J38">
        <f t="shared" si="4"/>
        <v>60.21</v>
      </c>
      <c r="K38">
        <f t="shared" si="5"/>
        <v>127.0600000000004</v>
      </c>
      <c r="L38" t="s">
        <v>76</v>
      </c>
      <c r="M38" s="1">
        <f t="shared" si="3"/>
        <v>42183</v>
      </c>
      <c r="N38">
        <v>8.4600000000000009</v>
      </c>
      <c r="O38">
        <f t="shared" si="7"/>
        <v>8.82</v>
      </c>
    </row>
    <row r="39" spans="1:15" x14ac:dyDescent="0.15">
      <c r="A39" s="3" t="s">
        <v>19</v>
      </c>
      <c r="B39">
        <v>366</v>
      </c>
      <c r="C39" t="s">
        <v>74</v>
      </c>
      <c r="D39">
        <v>5000</v>
      </c>
      <c r="E39" s="1">
        <v>42178</v>
      </c>
      <c r="F39" s="1">
        <f t="shared" si="8"/>
        <v>42179</v>
      </c>
      <c r="G39" s="5">
        <f t="shared" si="6"/>
        <v>42189</v>
      </c>
      <c r="H39">
        <v>5095.87</v>
      </c>
      <c r="I39">
        <v>0.02</v>
      </c>
      <c r="J39">
        <f t="shared" si="4"/>
        <v>63.62</v>
      </c>
      <c r="K39">
        <f t="shared" si="5"/>
        <v>95.890000000000327</v>
      </c>
      <c r="L39" t="s">
        <v>76</v>
      </c>
      <c r="M39" s="1">
        <f t="shared" si="3"/>
        <v>42183</v>
      </c>
      <c r="N39">
        <v>5.03</v>
      </c>
      <c r="O39">
        <f t="shared" si="7"/>
        <v>9.18</v>
      </c>
    </row>
    <row r="40" spans="1:15" x14ac:dyDescent="0.15">
      <c r="A40" s="3" t="s">
        <v>19</v>
      </c>
      <c r="B40">
        <v>366</v>
      </c>
      <c r="C40" t="s">
        <v>74</v>
      </c>
      <c r="D40">
        <v>5000</v>
      </c>
      <c r="E40" s="1">
        <v>42179</v>
      </c>
      <c r="F40" s="1">
        <f t="shared" si="8"/>
        <v>42180</v>
      </c>
      <c r="G40" s="5">
        <f t="shared" ref="G40" si="9">E40+11</f>
        <v>42190</v>
      </c>
      <c r="H40">
        <v>5095.87</v>
      </c>
      <c r="I40">
        <v>0.01</v>
      </c>
      <c r="J40">
        <f t="shared" si="4"/>
        <v>63.62</v>
      </c>
      <c r="K40">
        <f t="shared" si="5"/>
        <v>95.880000000000109</v>
      </c>
      <c r="L40" t="s">
        <v>76</v>
      </c>
      <c r="M40" s="1">
        <f t="shared" si="3"/>
        <v>42183</v>
      </c>
      <c r="N40">
        <v>4.03</v>
      </c>
      <c r="O40">
        <f t="shared" si="7"/>
        <v>9.81</v>
      </c>
    </row>
    <row r="41" spans="1:15" x14ac:dyDescent="0.15">
      <c r="A41" s="3" t="s">
        <v>68</v>
      </c>
      <c r="B41">
        <v>366</v>
      </c>
      <c r="C41">
        <v>7.61</v>
      </c>
      <c r="D41">
        <v>5000</v>
      </c>
      <c r="E41" s="1">
        <v>42180</v>
      </c>
      <c r="F41" s="1">
        <f t="shared" si="8"/>
        <v>42181</v>
      </c>
      <c r="G41" s="5">
        <f t="shared" ref="G41" si="10">E41+11</f>
        <v>42191</v>
      </c>
      <c r="H41">
        <v>5091.16</v>
      </c>
      <c r="J41">
        <f t="shared" si="4"/>
        <v>60.5</v>
      </c>
      <c r="K41">
        <f t="shared" si="5"/>
        <v>91.159999999999854</v>
      </c>
      <c r="L41" t="s">
        <v>86</v>
      </c>
      <c r="M41" s="1">
        <f t="shared" si="3"/>
        <v>42183</v>
      </c>
      <c r="N41">
        <v>2.0099999999999998</v>
      </c>
      <c r="O41">
        <f t="shared" si="7"/>
        <v>7.34</v>
      </c>
    </row>
    <row r="42" spans="1:15" x14ac:dyDescent="0.15">
      <c r="A42" s="3" t="s">
        <v>83</v>
      </c>
      <c r="B42">
        <v>366</v>
      </c>
      <c r="C42" t="s">
        <v>82</v>
      </c>
      <c r="D42">
        <v>5000</v>
      </c>
      <c r="E42" s="1">
        <v>42181</v>
      </c>
      <c r="F42" s="1">
        <f t="shared" si="8"/>
        <v>42182</v>
      </c>
      <c r="G42" s="5">
        <f t="shared" ref="G42:G43" si="11">E42+11</f>
        <v>42192</v>
      </c>
      <c r="H42">
        <v>5076.05</v>
      </c>
      <c r="J42">
        <f t="shared" si="4"/>
        <v>50.47</v>
      </c>
      <c r="K42">
        <f t="shared" si="5"/>
        <v>76.050000000000182</v>
      </c>
      <c r="L42" t="s">
        <v>84</v>
      </c>
      <c r="M42" s="1">
        <f t="shared" si="3"/>
        <v>42183</v>
      </c>
      <c r="N42">
        <v>0</v>
      </c>
      <c r="O42">
        <f t="shared" si="7"/>
        <v>0</v>
      </c>
    </row>
    <row r="43" spans="1:15" x14ac:dyDescent="0.15">
      <c r="A43" s="3" t="s">
        <v>83</v>
      </c>
      <c r="B43">
        <v>366</v>
      </c>
      <c r="C43" t="s">
        <v>82</v>
      </c>
      <c r="D43">
        <v>5000</v>
      </c>
      <c r="E43" s="1">
        <v>42182</v>
      </c>
      <c r="F43" s="1">
        <f t="shared" si="8"/>
        <v>42183</v>
      </c>
      <c r="G43" s="5">
        <f t="shared" si="11"/>
        <v>42193</v>
      </c>
      <c r="H43">
        <v>5068.5600000000004</v>
      </c>
      <c r="J43">
        <f t="shared" si="4"/>
        <v>45.5</v>
      </c>
      <c r="K43">
        <f t="shared" si="5"/>
        <v>68.5600000000004</v>
      </c>
      <c r="L43" t="s">
        <v>84</v>
      </c>
      <c r="M43" s="1">
        <f t="shared" si="3"/>
        <v>42183</v>
      </c>
      <c r="N43">
        <v>0</v>
      </c>
      <c r="O43" t="e">
        <f t="shared" si="7"/>
        <v>#DIV/0!</v>
      </c>
    </row>
    <row r="44" spans="1:15" x14ac:dyDescent="0.15">
      <c r="A44" s="3" t="s">
        <v>83</v>
      </c>
      <c r="B44">
        <v>366</v>
      </c>
      <c r="C44" t="s">
        <v>82</v>
      </c>
      <c r="D44">
        <v>1000</v>
      </c>
      <c r="E44" s="1">
        <v>42182</v>
      </c>
      <c r="F44" s="1">
        <f t="shared" ref="F44:F45" si="12">E44+1</f>
        <v>42183</v>
      </c>
      <c r="G44" s="5">
        <v>42194</v>
      </c>
      <c r="H44">
        <v>1013.6800000000001</v>
      </c>
      <c r="J44">
        <f t="shared" si="4"/>
        <v>41.61</v>
      </c>
      <c r="K44">
        <f t="shared" si="5"/>
        <v>13.680000000000064</v>
      </c>
      <c r="L44" t="s">
        <v>84</v>
      </c>
      <c r="M44" s="1">
        <f t="shared" si="3"/>
        <v>42183</v>
      </c>
      <c r="N44">
        <v>0</v>
      </c>
      <c r="O44" t="e">
        <f t="shared" si="7"/>
        <v>#DIV/0!</v>
      </c>
    </row>
    <row r="45" spans="1:15" x14ac:dyDescent="0.15">
      <c r="A45" s="3" t="s">
        <v>69</v>
      </c>
      <c r="B45">
        <v>366</v>
      </c>
      <c r="C45">
        <v>7.2</v>
      </c>
      <c r="D45">
        <v>5000</v>
      </c>
      <c r="E45" s="1">
        <v>42183</v>
      </c>
      <c r="F45" s="1">
        <f t="shared" si="12"/>
        <v>42184</v>
      </c>
      <c r="G45" s="5">
        <f t="shared" ref="G45" si="13">E45+11</f>
        <v>42194</v>
      </c>
      <c r="H45">
        <v>5058.6900000000005</v>
      </c>
      <c r="J45">
        <f t="shared" si="4"/>
        <v>38.950000000000003</v>
      </c>
      <c r="K45">
        <f t="shared" si="5"/>
        <v>58.690000000000509</v>
      </c>
      <c r="L45" t="s">
        <v>90</v>
      </c>
      <c r="M45" s="1">
        <f t="shared" si="3"/>
        <v>42183</v>
      </c>
      <c r="N45">
        <v>0</v>
      </c>
      <c r="O45">
        <f t="shared" si="7"/>
        <v>0</v>
      </c>
    </row>
    <row r="46" spans="1:15" x14ac:dyDescent="0.15">
      <c r="A46" s="3" t="s">
        <v>19</v>
      </c>
      <c r="B46">
        <v>366</v>
      </c>
      <c r="C46" t="s">
        <v>75</v>
      </c>
      <c r="D46">
        <v>10000</v>
      </c>
      <c r="E46" s="1">
        <v>42184</v>
      </c>
      <c r="F46" s="1">
        <f t="shared" ref="F46:F47" si="14">E46+1</f>
        <v>42185</v>
      </c>
      <c r="G46" s="5">
        <f t="shared" ref="G46:G47" si="15">E46+11</f>
        <v>42195</v>
      </c>
      <c r="H46">
        <v>10162.629999999999</v>
      </c>
      <c r="J46">
        <f t="shared" si="4"/>
        <v>53.96</v>
      </c>
      <c r="K46">
        <f t="shared" si="5"/>
        <v>162.6299999999992</v>
      </c>
      <c r="L46" t="s">
        <v>76</v>
      </c>
      <c r="M46" s="1">
        <f t="shared" si="3"/>
        <v>42183</v>
      </c>
      <c r="N46">
        <v>0</v>
      </c>
      <c r="O46">
        <f t="shared" si="7"/>
        <v>0</v>
      </c>
    </row>
    <row r="47" spans="1:15" x14ac:dyDescent="0.15">
      <c r="A47" s="3" t="s">
        <v>19</v>
      </c>
      <c r="B47">
        <v>366</v>
      </c>
      <c r="C47" t="s">
        <v>75</v>
      </c>
      <c r="D47">
        <v>8000</v>
      </c>
      <c r="E47" s="1">
        <v>42184</v>
      </c>
      <c r="F47" s="1">
        <f t="shared" si="14"/>
        <v>42185</v>
      </c>
      <c r="G47" s="5">
        <f t="shared" si="15"/>
        <v>42195</v>
      </c>
      <c r="H47">
        <v>8130.13</v>
      </c>
      <c r="J47">
        <f t="shared" si="4"/>
        <v>53.97</v>
      </c>
      <c r="K47">
        <f t="shared" si="5"/>
        <v>130.13000000000011</v>
      </c>
      <c r="L47" t="s">
        <v>76</v>
      </c>
      <c r="M47" s="1">
        <f t="shared" si="3"/>
        <v>42183</v>
      </c>
      <c r="N47">
        <v>0</v>
      </c>
      <c r="O47">
        <f t="shared" si="7"/>
        <v>0</v>
      </c>
    </row>
    <row r="48" spans="1:15" x14ac:dyDescent="0.15">
      <c r="A48" s="3" t="s">
        <v>70</v>
      </c>
      <c r="B48">
        <v>366</v>
      </c>
      <c r="C48" t="s">
        <v>75</v>
      </c>
      <c r="D48">
        <v>4000</v>
      </c>
      <c r="E48" s="1">
        <v>42185</v>
      </c>
      <c r="F48" s="1">
        <f t="shared" ref="F48" si="16">E48+1</f>
        <v>42186</v>
      </c>
      <c r="G48" s="5">
        <f t="shared" ref="G48" si="17">E48+11</f>
        <v>42196</v>
      </c>
      <c r="H48">
        <v>4068.26</v>
      </c>
      <c r="J48">
        <f t="shared" si="4"/>
        <v>56.62</v>
      </c>
      <c r="K48">
        <f t="shared" si="5"/>
        <v>68.260000000000218</v>
      </c>
      <c r="L48" t="s">
        <v>76</v>
      </c>
      <c r="M48" s="1">
        <f t="shared" si="3"/>
        <v>42183</v>
      </c>
      <c r="N48">
        <v>0</v>
      </c>
      <c r="O48">
        <f t="shared" si="7"/>
        <v>0</v>
      </c>
    </row>
    <row r="49" spans="1:15" x14ac:dyDescent="0.15">
      <c r="A49" s="3" t="s">
        <v>71</v>
      </c>
      <c r="B49">
        <v>366</v>
      </c>
      <c r="C49">
        <v>7.65</v>
      </c>
      <c r="D49">
        <v>10000</v>
      </c>
      <c r="E49" s="1">
        <v>42186</v>
      </c>
      <c r="F49" s="1">
        <f t="shared" ref="F49" si="18">E49+1</f>
        <v>42187</v>
      </c>
      <c r="G49" s="5">
        <f t="shared" ref="G49" si="19">E49+11</f>
        <v>42197</v>
      </c>
      <c r="H49">
        <v>10170.130000000001</v>
      </c>
      <c r="J49">
        <f t="shared" si="4"/>
        <v>56.45</v>
      </c>
      <c r="K49">
        <f t="shared" si="5"/>
        <v>170.13000000000102</v>
      </c>
      <c r="M49" s="1">
        <f t="shared" si="3"/>
        <v>42183</v>
      </c>
      <c r="N49">
        <v>0</v>
      </c>
      <c r="O49">
        <f t="shared" si="7"/>
        <v>0</v>
      </c>
    </row>
    <row r="50" spans="1:15" x14ac:dyDescent="0.15">
      <c r="A50" s="3" t="s">
        <v>72</v>
      </c>
      <c r="B50">
        <v>366</v>
      </c>
      <c r="C50">
        <v>7.65</v>
      </c>
      <c r="D50">
        <v>6000</v>
      </c>
      <c r="E50" s="1">
        <v>42187</v>
      </c>
      <c r="F50" s="1">
        <f t="shared" ref="F50:F51" si="20">E50+1</f>
        <v>42188</v>
      </c>
      <c r="G50" s="5">
        <f t="shared" ref="G50:G51" si="21">E50+11</f>
        <v>42198</v>
      </c>
      <c r="H50">
        <v>6097.58</v>
      </c>
      <c r="J50">
        <f t="shared" si="4"/>
        <v>53.96</v>
      </c>
      <c r="K50">
        <f t="shared" si="5"/>
        <v>97.579999999999927</v>
      </c>
      <c r="M50" s="1">
        <f t="shared" si="3"/>
        <v>42183</v>
      </c>
      <c r="N50">
        <v>0</v>
      </c>
      <c r="O50">
        <f t="shared" si="7"/>
        <v>0</v>
      </c>
    </row>
    <row r="51" spans="1:15" x14ac:dyDescent="0.15">
      <c r="A51" s="3" t="s">
        <v>59</v>
      </c>
      <c r="B51">
        <v>366</v>
      </c>
      <c r="C51">
        <v>7.65</v>
      </c>
      <c r="D51">
        <v>7000</v>
      </c>
      <c r="E51" s="1">
        <v>42187</v>
      </c>
      <c r="F51" s="1">
        <f t="shared" si="20"/>
        <v>42188</v>
      </c>
      <c r="G51" s="5">
        <f t="shared" si="21"/>
        <v>42198</v>
      </c>
      <c r="H51">
        <v>7113.84</v>
      </c>
      <c r="J51">
        <f t="shared" si="4"/>
        <v>53.96</v>
      </c>
      <c r="K51">
        <f t="shared" si="5"/>
        <v>113.84000000000015</v>
      </c>
      <c r="M51" s="1">
        <f t="shared" si="3"/>
        <v>42183</v>
      </c>
      <c r="N51">
        <v>0</v>
      </c>
      <c r="O51">
        <f t="shared" si="7"/>
        <v>0</v>
      </c>
    </row>
    <row r="52" spans="1:15" x14ac:dyDescent="0.15">
      <c r="A52" s="3" t="s">
        <v>80</v>
      </c>
      <c r="B52">
        <v>366</v>
      </c>
      <c r="C52">
        <v>7.65</v>
      </c>
      <c r="D52">
        <v>7000</v>
      </c>
      <c r="E52" s="1">
        <v>42188</v>
      </c>
      <c r="F52" s="1">
        <f t="shared" ref="F52" si="22">E52+1</f>
        <v>42189</v>
      </c>
      <c r="G52" s="5">
        <f t="shared" ref="G52" si="23">E52+11</f>
        <v>42199</v>
      </c>
      <c r="H52">
        <v>7111.88</v>
      </c>
      <c r="J52">
        <f t="shared" si="4"/>
        <v>53.03</v>
      </c>
      <c r="K52">
        <f t="shared" si="5"/>
        <v>111.88000000000011</v>
      </c>
      <c r="M52" s="1">
        <f t="shared" si="3"/>
        <v>42183</v>
      </c>
      <c r="N52">
        <v>0</v>
      </c>
      <c r="O52">
        <f t="shared" si="7"/>
        <v>0</v>
      </c>
    </row>
    <row r="53" spans="1:15" x14ac:dyDescent="0.15">
      <c r="A53" s="3" t="s">
        <v>59</v>
      </c>
      <c r="B53">
        <v>366</v>
      </c>
      <c r="C53">
        <v>7.65</v>
      </c>
      <c r="D53">
        <v>8000</v>
      </c>
      <c r="E53" s="1">
        <v>42188</v>
      </c>
      <c r="F53" s="1">
        <f t="shared" ref="F53" si="24">E53+1</f>
        <v>42189</v>
      </c>
      <c r="G53" s="5">
        <f t="shared" ref="G53" si="25">E53+11</f>
        <v>42199</v>
      </c>
      <c r="H53">
        <v>8127.97</v>
      </c>
      <c r="J53">
        <f t="shared" si="4"/>
        <v>53.08</v>
      </c>
      <c r="K53">
        <f t="shared" si="5"/>
        <v>127.97000000000025</v>
      </c>
      <c r="M53" s="1">
        <f t="shared" si="3"/>
        <v>42183</v>
      </c>
      <c r="N53">
        <v>0</v>
      </c>
      <c r="O53">
        <f t="shared" si="7"/>
        <v>0</v>
      </c>
    </row>
    <row r="54" spans="1:15" x14ac:dyDescent="0.15">
      <c r="A54" s="3" t="s">
        <v>59</v>
      </c>
      <c r="B54">
        <v>366</v>
      </c>
      <c r="C54">
        <v>7.65</v>
      </c>
      <c r="D54">
        <v>5000</v>
      </c>
      <c r="E54" s="1">
        <v>42189</v>
      </c>
      <c r="F54" s="1">
        <f t="shared" ref="F54" si="26">E54+1</f>
        <v>42190</v>
      </c>
      <c r="G54" s="5">
        <f t="shared" ref="G54" si="27">E54+11</f>
        <v>42200</v>
      </c>
      <c r="H54">
        <v>5079.4399999999996</v>
      </c>
      <c r="J54">
        <f t="shared" si="4"/>
        <v>52.72</v>
      </c>
      <c r="K54">
        <f t="shared" si="5"/>
        <v>79.4399999999996</v>
      </c>
      <c r="M54" s="1">
        <f t="shared" si="3"/>
        <v>42183</v>
      </c>
      <c r="N54">
        <v>0</v>
      </c>
      <c r="O54">
        <f t="shared" si="7"/>
        <v>0</v>
      </c>
    </row>
    <row r="55" spans="1:15" x14ac:dyDescent="0.15">
      <c r="A55" s="3" t="s">
        <v>59</v>
      </c>
      <c r="B55">
        <v>366</v>
      </c>
      <c r="C55">
        <v>7.65</v>
      </c>
      <c r="D55">
        <v>5000</v>
      </c>
      <c r="E55" s="1">
        <v>42190</v>
      </c>
      <c r="F55" s="1">
        <f t="shared" ref="F55" si="28">E55+1</f>
        <v>42191</v>
      </c>
      <c r="G55" s="5">
        <f t="shared" ref="G55" si="29">E55+11</f>
        <v>42201</v>
      </c>
      <c r="H55">
        <v>5085.5300000000007</v>
      </c>
      <c r="J55">
        <f t="shared" si="4"/>
        <v>56.76</v>
      </c>
      <c r="K55">
        <f t="shared" si="5"/>
        <v>85.530000000000655</v>
      </c>
      <c r="M55" s="1">
        <f t="shared" si="3"/>
        <v>42183</v>
      </c>
      <c r="N55">
        <v>0</v>
      </c>
      <c r="O55">
        <f t="shared" si="7"/>
        <v>0</v>
      </c>
    </row>
    <row r="56" spans="1:15" x14ac:dyDescent="0.15">
      <c r="A56" s="3" t="s">
        <v>59</v>
      </c>
      <c r="B56">
        <v>366</v>
      </c>
      <c r="C56">
        <v>7.65</v>
      </c>
      <c r="D56">
        <v>5000</v>
      </c>
      <c r="E56" s="1">
        <v>42191</v>
      </c>
      <c r="F56" s="1">
        <f t="shared" ref="F56" si="30">E56+1</f>
        <v>42192</v>
      </c>
      <c r="G56" s="5">
        <f t="shared" ref="G56" si="31">E56+11</f>
        <v>42202</v>
      </c>
      <c r="H56">
        <v>5086.4799999999996</v>
      </c>
      <c r="J56">
        <f t="shared" si="4"/>
        <v>57.39</v>
      </c>
      <c r="K56">
        <f t="shared" si="5"/>
        <v>86.479999999999563</v>
      </c>
      <c r="M56" s="1">
        <f t="shared" si="3"/>
        <v>42183</v>
      </c>
      <c r="N56">
        <v>0</v>
      </c>
      <c r="O56">
        <f t="shared" si="7"/>
        <v>0</v>
      </c>
    </row>
    <row r="57" spans="1:15" x14ac:dyDescent="0.15">
      <c r="A57" s="3" t="s">
        <v>87</v>
      </c>
      <c r="B57">
        <v>731</v>
      </c>
      <c r="C57">
        <v>7.25</v>
      </c>
      <c r="D57">
        <v>5000</v>
      </c>
      <c r="E57" s="1">
        <v>42192</v>
      </c>
      <c r="F57" s="1">
        <f t="shared" ref="F57" si="32">E57+1</f>
        <v>42193</v>
      </c>
      <c r="G57" s="5">
        <f t="shared" ref="G57" si="33">E57+11</f>
        <v>42203</v>
      </c>
      <c r="H57">
        <v>5114.42</v>
      </c>
      <c r="J57">
        <f t="shared" si="4"/>
        <v>75.930000000000007</v>
      </c>
      <c r="K57">
        <f t="shared" si="5"/>
        <v>114.42000000000007</v>
      </c>
      <c r="M57" s="1">
        <f t="shared" si="3"/>
        <v>42183</v>
      </c>
      <c r="N57">
        <v>0</v>
      </c>
      <c r="O57">
        <f t="shared" si="7"/>
        <v>0</v>
      </c>
    </row>
    <row r="58" spans="1:15" x14ac:dyDescent="0.15">
      <c r="A58" s="3" t="s">
        <v>87</v>
      </c>
      <c r="B58">
        <v>731</v>
      </c>
      <c r="C58">
        <v>7.25</v>
      </c>
      <c r="D58">
        <v>20000</v>
      </c>
      <c r="E58" s="1">
        <v>42193</v>
      </c>
      <c r="F58" s="1">
        <f t="shared" ref="F58" si="34">E58+1</f>
        <v>42194</v>
      </c>
      <c r="G58" s="5">
        <f t="shared" ref="G58" si="35">E58+11</f>
        <v>42204</v>
      </c>
      <c r="H58">
        <v>20457.689999999999</v>
      </c>
      <c r="J58">
        <f t="shared" si="4"/>
        <v>75.930000000000007</v>
      </c>
      <c r="K58">
        <f t="shared" si="5"/>
        <v>457.68999999999869</v>
      </c>
      <c r="M58" s="1">
        <f t="shared" si="3"/>
        <v>42183</v>
      </c>
      <c r="N58">
        <v>0</v>
      </c>
      <c r="O58">
        <f t="shared" si="7"/>
        <v>0</v>
      </c>
    </row>
    <row r="59" spans="1:15" x14ac:dyDescent="0.15">
      <c r="A59" s="3" t="s">
        <v>59</v>
      </c>
      <c r="B59">
        <v>366</v>
      </c>
      <c r="C59">
        <v>7.65</v>
      </c>
      <c r="D59">
        <v>15000</v>
      </c>
      <c r="E59" s="1">
        <v>42193</v>
      </c>
      <c r="F59" s="1">
        <f t="shared" ref="F59:F60" si="36">E59+1</f>
        <v>42194</v>
      </c>
      <c r="G59" s="5">
        <f t="shared" ref="G59:G60" si="37">E59+11</f>
        <v>42204</v>
      </c>
      <c r="H59">
        <v>15259.42</v>
      </c>
      <c r="J59">
        <f t="shared" si="4"/>
        <v>57.39</v>
      </c>
      <c r="K59">
        <f t="shared" si="5"/>
        <v>259.42000000000007</v>
      </c>
      <c r="M59" s="1">
        <f t="shared" si="3"/>
        <v>42183</v>
      </c>
      <c r="N59">
        <v>0</v>
      </c>
      <c r="O59">
        <f t="shared" si="7"/>
        <v>0</v>
      </c>
    </row>
    <row r="60" spans="1:15" x14ac:dyDescent="0.15">
      <c r="A60" s="3" t="s">
        <v>87</v>
      </c>
      <c r="B60">
        <v>731</v>
      </c>
      <c r="C60">
        <v>7.25</v>
      </c>
      <c r="D60">
        <v>5000</v>
      </c>
      <c r="E60" s="1">
        <v>42193</v>
      </c>
      <c r="F60" s="1">
        <f t="shared" si="36"/>
        <v>42194</v>
      </c>
      <c r="G60" s="5">
        <f t="shared" si="37"/>
        <v>42204</v>
      </c>
      <c r="H60">
        <v>5114.43</v>
      </c>
      <c r="J60">
        <f t="shared" si="4"/>
        <v>75.94</v>
      </c>
      <c r="K60">
        <f t="shared" si="5"/>
        <v>114.43000000000029</v>
      </c>
      <c r="M60" s="1">
        <f t="shared" si="3"/>
        <v>42183</v>
      </c>
      <c r="N60">
        <v>0</v>
      </c>
      <c r="O60">
        <f t="shared" si="7"/>
        <v>0</v>
      </c>
    </row>
    <row r="61" spans="1:15" x14ac:dyDescent="0.15">
      <c r="A61" s="3" t="s">
        <v>59</v>
      </c>
      <c r="B61" s="3">
        <v>366</v>
      </c>
      <c r="C61" s="3">
        <v>7.65</v>
      </c>
      <c r="D61" s="3">
        <v>2000</v>
      </c>
      <c r="E61" s="5">
        <v>42194</v>
      </c>
      <c r="F61" s="5">
        <f t="shared" ref="F61:F62" si="38">E61+1</f>
        <v>42195</v>
      </c>
      <c r="G61" s="5">
        <f t="shared" ref="G61:G62" si="39">E61+11</f>
        <v>42205</v>
      </c>
      <c r="H61">
        <f>2038.85-4.07</f>
        <v>2034.78</v>
      </c>
      <c r="J61">
        <f t="shared" ref="J61:J63" si="40">ROUND((H61-D61)/D61*365/(G61-E61)*100,2)</f>
        <v>57.7</v>
      </c>
      <c r="K61">
        <f t="shared" ref="K61:K63" si="41">H61+I61-D61</f>
        <v>34.779999999999973</v>
      </c>
      <c r="M61" s="1">
        <f t="shared" si="3"/>
        <v>42183</v>
      </c>
      <c r="N61">
        <v>0</v>
      </c>
      <c r="O61">
        <f t="shared" si="7"/>
        <v>0</v>
      </c>
    </row>
    <row r="62" spans="1:15" x14ac:dyDescent="0.15">
      <c r="A62" s="3" t="s">
        <v>87</v>
      </c>
      <c r="B62" s="3">
        <v>731</v>
      </c>
      <c r="C62" s="3">
        <v>7.25</v>
      </c>
      <c r="D62" s="3">
        <v>3000</v>
      </c>
      <c r="E62" s="5">
        <v>42194</v>
      </c>
      <c r="F62" s="5">
        <f t="shared" si="38"/>
        <v>42195</v>
      </c>
      <c r="G62" s="5">
        <f t="shared" si="39"/>
        <v>42205</v>
      </c>
      <c r="H62">
        <f>3078.04-6.15</f>
        <v>3071.89</v>
      </c>
      <c r="J62">
        <f t="shared" si="40"/>
        <v>79.510000000000005</v>
      </c>
      <c r="K62">
        <f t="shared" si="41"/>
        <v>71.889999999999873</v>
      </c>
      <c r="M62" s="1">
        <f t="shared" si="3"/>
        <v>42183</v>
      </c>
      <c r="N62">
        <v>0</v>
      </c>
      <c r="O62">
        <f t="shared" si="7"/>
        <v>0</v>
      </c>
    </row>
    <row r="63" spans="1:15" x14ac:dyDescent="0.15">
      <c r="A63" s="3" t="s">
        <v>59</v>
      </c>
      <c r="B63">
        <v>366</v>
      </c>
      <c r="C63">
        <v>7.65</v>
      </c>
      <c r="D63">
        <v>8000</v>
      </c>
      <c r="E63" s="1">
        <v>42195</v>
      </c>
      <c r="F63" s="1">
        <f t="shared" ref="F63:F64" si="42">E63+1</f>
        <v>42196</v>
      </c>
      <c r="G63" s="5">
        <f t="shared" ref="G63:G64" si="43">E63+11</f>
        <v>42206</v>
      </c>
      <c r="H63">
        <f>8154.66-8.15-8.15</f>
        <v>8138.3600000000006</v>
      </c>
      <c r="J63">
        <f t="shared" si="40"/>
        <v>57.39</v>
      </c>
      <c r="K63">
        <f t="shared" si="41"/>
        <v>138.36000000000058</v>
      </c>
    </row>
    <row r="64" spans="1:15" x14ac:dyDescent="0.15">
      <c r="A64" s="3" t="s">
        <v>87</v>
      </c>
      <c r="B64">
        <v>731</v>
      </c>
      <c r="C64">
        <v>7.25</v>
      </c>
      <c r="D64">
        <v>10000</v>
      </c>
      <c r="E64" s="1">
        <v>42195</v>
      </c>
      <c r="F64" s="1">
        <f t="shared" si="42"/>
        <v>42196</v>
      </c>
      <c r="G64" s="5">
        <f t="shared" si="43"/>
        <v>42206</v>
      </c>
      <c r="H64">
        <f>10258.36-10.25-10.25</f>
        <v>10237.86</v>
      </c>
      <c r="J64">
        <f t="shared" ref="J64" si="44">ROUND((H64-D64)/D64*365/(G64-E64)*100,2)</f>
        <v>78.930000000000007</v>
      </c>
      <c r="K64">
        <f t="shared" ref="K64" si="45">H64+I64-D64</f>
        <v>237.86000000000058</v>
      </c>
    </row>
    <row r="65" spans="1:11" x14ac:dyDescent="0.15">
      <c r="A65" s="3" t="s">
        <v>59</v>
      </c>
      <c r="B65">
        <v>366</v>
      </c>
      <c r="C65">
        <v>7.65</v>
      </c>
      <c r="D65">
        <v>5000</v>
      </c>
      <c r="E65" s="1">
        <v>42197</v>
      </c>
      <c r="F65" s="1">
        <f t="shared" ref="F65:F66" si="46">E65+1</f>
        <v>42198</v>
      </c>
      <c r="G65" s="5">
        <f t="shared" ref="G65:G66" si="47">E65+11</f>
        <v>42208</v>
      </c>
      <c r="H65">
        <f>5100.9-5.1*2</f>
        <v>5090.7</v>
      </c>
      <c r="J65">
        <f t="shared" ref="J65:J66" si="48">ROUND((H65-D65)/D65*365/(G65-E65)*100,2)</f>
        <v>60.19</v>
      </c>
      <c r="K65">
        <f t="shared" ref="K65:K66" si="49">H65+I65-D65</f>
        <v>90.699999999999818</v>
      </c>
    </row>
    <row r="66" spans="1:11" x14ac:dyDescent="0.15">
      <c r="A66" s="3" t="s">
        <v>91</v>
      </c>
      <c r="B66">
        <v>731</v>
      </c>
      <c r="C66">
        <v>7.2</v>
      </c>
      <c r="D66">
        <v>4000</v>
      </c>
      <c r="E66" s="1">
        <v>42197</v>
      </c>
      <c r="F66" s="1">
        <f t="shared" si="46"/>
        <v>42198</v>
      </c>
      <c r="G66" s="5">
        <f t="shared" si="47"/>
        <v>42208</v>
      </c>
      <c r="H66">
        <f>4103.85-4.1*2</f>
        <v>4095.6500000000005</v>
      </c>
      <c r="J66">
        <f t="shared" si="48"/>
        <v>79.349999999999994</v>
      </c>
      <c r="K66">
        <f t="shared" si="49"/>
        <v>95.650000000000546</v>
      </c>
    </row>
    <row r="67" spans="1:11" x14ac:dyDescent="0.15">
      <c r="A67" s="3" t="s">
        <v>98</v>
      </c>
      <c r="B67">
        <v>366</v>
      </c>
      <c r="C67">
        <v>7.68</v>
      </c>
      <c r="D67">
        <v>6000</v>
      </c>
      <c r="E67" s="1">
        <v>42198</v>
      </c>
      <c r="F67" s="1">
        <f t="shared" ref="F67:F68" si="50">E67+1</f>
        <v>42199</v>
      </c>
      <c r="G67" s="5">
        <f t="shared" ref="G67:G68" si="51">E67+11</f>
        <v>42209</v>
      </c>
      <c r="H67">
        <f>6126.75-6.12*2</f>
        <v>6114.51</v>
      </c>
      <c r="J67">
        <f t="shared" ref="J67:J68" si="52">ROUND((H67-D67)/D67*365/(G67-E67)*100,2)</f>
        <v>63.33</v>
      </c>
      <c r="K67">
        <f t="shared" ref="K67:K68" si="53">H67+I67-D67</f>
        <v>114.51000000000022</v>
      </c>
    </row>
    <row r="68" spans="1:11" x14ac:dyDescent="0.15">
      <c r="A68" s="3" t="s">
        <v>93</v>
      </c>
      <c r="B68">
        <v>731</v>
      </c>
      <c r="C68">
        <v>7.2</v>
      </c>
      <c r="D68">
        <v>6000</v>
      </c>
      <c r="E68" s="1">
        <v>42198</v>
      </c>
      <c r="F68" s="1">
        <f t="shared" si="50"/>
        <v>42199</v>
      </c>
      <c r="G68" s="5">
        <f t="shared" si="51"/>
        <v>42209</v>
      </c>
      <c r="H68">
        <f>6176.48-6.17*2</f>
        <v>6164.1399999999994</v>
      </c>
      <c r="J68">
        <f t="shared" si="52"/>
        <v>90.77</v>
      </c>
      <c r="K68">
        <f t="shared" si="53"/>
        <v>164.13999999999942</v>
      </c>
    </row>
    <row r="69" spans="1:11" x14ac:dyDescent="0.15">
      <c r="A69" s="3" t="s">
        <v>98</v>
      </c>
      <c r="B69">
        <v>366</v>
      </c>
      <c r="C69">
        <v>7.68</v>
      </c>
      <c r="D69">
        <v>3000</v>
      </c>
      <c r="E69" s="1">
        <v>42199</v>
      </c>
      <c r="F69" s="1">
        <f t="shared" ref="F69:F70" si="54">E69+1</f>
        <v>42200</v>
      </c>
      <c r="G69" s="5">
        <f t="shared" ref="G69:G70" si="55">E69+11</f>
        <v>42210</v>
      </c>
      <c r="H69">
        <f>3065.36-3.06*2</f>
        <v>3059.2400000000002</v>
      </c>
      <c r="J69">
        <f t="shared" ref="J69:J70" si="56">ROUND((H69-D69)/D69*365/(G69-E69)*100,2)</f>
        <v>65.52</v>
      </c>
      <c r="K69">
        <f t="shared" ref="K69:K70" si="57">H69+I69-D69</f>
        <v>59.240000000000236</v>
      </c>
    </row>
    <row r="70" spans="1:11" x14ac:dyDescent="0.15">
      <c r="A70" s="3" t="s">
        <v>91</v>
      </c>
      <c r="B70">
        <v>731</v>
      </c>
      <c r="C70">
        <v>7.2</v>
      </c>
      <c r="D70">
        <v>2000</v>
      </c>
      <c r="E70" s="1">
        <v>42199</v>
      </c>
      <c r="F70" s="1">
        <f t="shared" si="54"/>
        <v>42200</v>
      </c>
      <c r="G70" s="5">
        <f t="shared" si="55"/>
        <v>42210</v>
      </c>
      <c r="H70">
        <f>2069.44-2.06*2</f>
        <v>2065.3200000000002</v>
      </c>
      <c r="J70">
        <f t="shared" si="56"/>
        <v>108.37</v>
      </c>
      <c r="K70">
        <f t="shared" si="57"/>
        <v>65.320000000000164</v>
      </c>
    </row>
    <row r="71" spans="1:11" x14ac:dyDescent="0.15">
      <c r="A71" s="3" t="s">
        <v>98</v>
      </c>
      <c r="B71">
        <v>366</v>
      </c>
      <c r="C71">
        <v>7.68</v>
      </c>
      <c r="D71">
        <v>2000</v>
      </c>
      <c r="E71" s="1">
        <v>42200</v>
      </c>
      <c r="F71" s="1">
        <f t="shared" ref="F71:F72" si="58">E71+1</f>
        <v>42201</v>
      </c>
      <c r="G71" s="5">
        <f t="shared" ref="G71:G72" si="59">E71+11</f>
        <v>42211</v>
      </c>
      <c r="H71">
        <f>2043.38-2.04*2</f>
        <v>2039.3000000000002</v>
      </c>
      <c r="J71">
        <f t="shared" ref="J71:J72" si="60">ROUND((H71-D71)/D71*365/(G71-E71)*100,2)</f>
        <v>65.2</v>
      </c>
      <c r="K71">
        <f t="shared" ref="K71:K72" si="61">H71+I71-D71</f>
        <v>39.300000000000182</v>
      </c>
    </row>
    <row r="72" spans="1:11" x14ac:dyDescent="0.15">
      <c r="A72" s="3" t="s">
        <v>91</v>
      </c>
      <c r="B72">
        <v>731</v>
      </c>
      <c r="C72">
        <v>7.2</v>
      </c>
      <c r="D72">
        <v>3000</v>
      </c>
      <c r="E72" s="1">
        <v>42200</v>
      </c>
      <c r="F72" s="1">
        <f t="shared" si="58"/>
        <v>42201</v>
      </c>
      <c r="G72" s="5">
        <f t="shared" si="59"/>
        <v>42211</v>
      </c>
      <c r="H72">
        <f>3104.72-3.1*2</f>
        <v>3098.52</v>
      </c>
      <c r="J72">
        <f t="shared" si="60"/>
        <v>108.97</v>
      </c>
      <c r="K72">
        <f t="shared" si="61"/>
        <v>98.519999999999982</v>
      </c>
    </row>
    <row r="73" spans="1:11" x14ac:dyDescent="0.15">
      <c r="A73" s="3" t="s">
        <v>98</v>
      </c>
      <c r="B73">
        <v>366</v>
      </c>
      <c r="C73">
        <v>7.68</v>
      </c>
      <c r="D73">
        <v>3000</v>
      </c>
      <c r="E73" s="1">
        <v>42201</v>
      </c>
      <c r="F73" s="1">
        <f t="shared" ref="F73:F74" si="62">E73+1</f>
        <v>42202</v>
      </c>
      <c r="G73" s="5">
        <f t="shared" ref="G73:G74" si="63">E73+11</f>
        <v>42212</v>
      </c>
      <c r="H73">
        <f>500+2563.52-1-2.56*2</f>
        <v>3057.4</v>
      </c>
      <c r="J73">
        <f t="shared" ref="J73:J74" si="64">ROUND((H73-D73)/D73*365/(G73-E73)*100,2)</f>
        <v>63.49</v>
      </c>
      <c r="K73">
        <f t="shared" ref="K73:K74" si="65">H73+I73-D73</f>
        <v>57.400000000000091</v>
      </c>
    </row>
    <row r="74" spans="1:11" x14ac:dyDescent="0.15">
      <c r="A74" s="3" t="s">
        <v>91</v>
      </c>
      <c r="B74">
        <v>731</v>
      </c>
      <c r="C74">
        <v>7.2</v>
      </c>
      <c r="D74">
        <v>2000</v>
      </c>
      <c r="E74" s="1">
        <v>42201</v>
      </c>
      <c r="F74" s="1">
        <f t="shared" si="62"/>
        <v>42202</v>
      </c>
      <c r="G74" s="5">
        <f t="shared" si="63"/>
        <v>42212</v>
      </c>
      <c r="H74">
        <f>2069.8-2.06*2</f>
        <v>2065.6800000000003</v>
      </c>
      <c r="J74">
        <f t="shared" si="64"/>
        <v>108.97</v>
      </c>
      <c r="K74">
        <f t="shared" si="65"/>
        <v>65.680000000000291</v>
      </c>
    </row>
    <row r="75" spans="1:11" x14ac:dyDescent="0.15">
      <c r="A75" s="3" t="s">
        <v>98</v>
      </c>
      <c r="B75">
        <v>366</v>
      </c>
      <c r="C75">
        <v>7.68</v>
      </c>
      <c r="D75">
        <v>3000</v>
      </c>
      <c r="E75" s="1">
        <v>42202</v>
      </c>
      <c r="F75" s="1">
        <f t="shared" ref="F75:F76" si="66">E75+1</f>
        <v>42203</v>
      </c>
      <c r="G75" s="5">
        <f t="shared" ref="G75:G76" si="67">E75+11</f>
        <v>42213</v>
      </c>
      <c r="H75">
        <f>3062.24-3.06*2</f>
        <v>3056.12</v>
      </c>
      <c r="J75">
        <f t="shared" ref="J75:J76" si="68">ROUND((H75-D75)/D75*365/(G75-E75)*100,2)</f>
        <v>62.07</v>
      </c>
      <c r="K75">
        <f t="shared" ref="K75:K76" si="69">H75+I75-D75</f>
        <v>56.119999999999891</v>
      </c>
    </row>
    <row r="76" spans="1:11" x14ac:dyDescent="0.15">
      <c r="A76" s="3" t="s">
        <v>91</v>
      </c>
      <c r="B76">
        <v>731</v>
      </c>
      <c r="C76">
        <v>7.2</v>
      </c>
      <c r="D76">
        <v>2000</v>
      </c>
      <c r="E76" s="1">
        <v>42202</v>
      </c>
      <c r="F76" s="1">
        <f t="shared" si="66"/>
        <v>42203</v>
      </c>
      <c r="G76" s="5">
        <f t="shared" si="67"/>
        <v>42213</v>
      </c>
      <c r="H76">
        <f>2066.13-2.06*2</f>
        <v>2062.0100000000002</v>
      </c>
      <c r="J76">
        <f t="shared" si="68"/>
        <v>102.88</v>
      </c>
      <c r="K76">
        <f t="shared" si="69"/>
        <v>62.010000000000218</v>
      </c>
    </row>
    <row r="77" spans="1:11" x14ac:dyDescent="0.15">
      <c r="A77" s="3" t="s">
        <v>91</v>
      </c>
      <c r="B77">
        <v>731</v>
      </c>
      <c r="C77">
        <v>7.2</v>
      </c>
      <c r="D77">
        <v>7000</v>
      </c>
      <c r="E77" s="1">
        <v>42202</v>
      </c>
      <c r="F77" s="1">
        <f t="shared" ref="F77:F79" si="70">E77+1</f>
        <v>42203</v>
      </c>
      <c r="G77" s="5">
        <f t="shared" ref="G77:G79" si="71">E77+11</f>
        <v>42213</v>
      </c>
      <c r="H77">
        <f>7232.76-7.23*2</f>
        <v>7218.3</v>
      </c>
      <c r="J77">
        <f t="shared" ref="J77" si="72">ROUND((H77-D77)/D77*365/(G77-E77)*100,2)</f>
        <v>103.48</v>
      </c>
      <c r="K77">
        <f t="shared" ref="K77" si="73">H77+I77-D77</f>
        <v>218.30000000000018</v>
      </c>
    </row>
    <row r="78" spans="1:11" x14ac:dyDescent="0.15">
      <c r="A78" s="3" t="s">
        <v>98</v>
      </c>
      <c r="B78">
        <v>366</v>
      </c>
      <c r="C78">
        <v>7.68</v>
      </c>
      <c r="D78">
        <v>2000</v>
      </c>
      <c r="E78" s="1">
        <v>42203</v>
      </c>
      <c r="F78" s="1">
        <f t="shared" si="70"/>
        <v>42204</v>
      </c>
      <c r="G78" s="5">
        <f t="shared" si="71"/>
        <v>42214</v>
      </c>
      <c r="H78">
        <f>2040.93-2.04*2</f>
        <v>2036.8500000000001</v>
      </c>
      <c r="J78">
        <f t="shared" ref="J78:J79" si="74">ROUND((H78-D78)/D78*365/(G78-E78)*100,2)</f>
        <v>61.14</v>
      </c>
      <c r="K78">
        <f t="shared" ref="K78:K79" si="75">H78+I78-D78</f>
        <v>36.850000000000136</v>
      </c>
    </row>
    <row r="79" spans="1:11" x14ac:dyDescent="0.15">
      <c r="A79" s="3" t="s">
        <v>91</v>
      </c>
      <c r="B79">
        <v>731</v>
      </c>
      <c r="C79">
        <v>7.2</v>
      </c>
      <c r="D79">
        <v>3000</v>
      </c>
      <c r="E79" s="1">
        <v>42203</v>
      </c>
      <c r="F79" s="1">
        <f t="shared" si="70"/>
        <v>42204</v>
      </c>
      <c r="G79" s="5">
        <f t="shared" si="71"/>
        <v>42214</v>
      </c>
      <c r="H79">
        <f>3098.1-3.09*2</f>
        <v>3091.92</v>
      </c>
      <c r="J79">
        <f t="shared" si="74"/>
        <v>101.67</v>
      </c>
      <c r="K79">
        <f t="shared" si="75"/>
        <v>91.920000000000073</v>
      </c>
    </row>
    <row r="80" spans="1:11" x14ac:dyDescent="0.15">
      <c r="A80" s="3" t="s">
        <v>98</v>
      </c>
      <c r="B80">
        <v>366</v>
      </c>
      <c r="C80">
        <v>7.68</v>
      </c>
      <c r="D80">
        <v>15000</v>
      </c>
      <c r="E80" s="1">
        <v>42204</v>
      </c>
      <c r="F80" s="1">
        <f t="shared" ref="F80:F81" si="76">E80+1</f>
        <v>42205</v>
      </c>
      <c r="G80" s="5">
        <f t="shared" ref="G80:G81" si="77">E80+11</f>
        <v>42215</v>
      </c>
      <c r="H80">
        <f>15315.48-15.3*2</f>
        <v>15284.88</v>
      </c>
      <c r="J80">
        <f t="shared" ref="J80:J81" si="78">ROUND((H80-D80)/D80*365/(G80-E80)*100,2)</f>
        <v>63.02</v>
      </c>
      <c r="K80">
        <f t="shared" ref="K80:K81" si="79">H80+I80-D80</f>
        <v>284.8799999999992</v>
      </c>
    </row>
    <row r="81" spans="1:11" x14ac:dyDescent="0.15">
      <c r="A81" s="3" t="s">
        <v>91</v>
      </c>
      <c r="B81">
        <v>731</v>
      </c>
      <c r="C81">
        <v>7.2</v>
      </c>
      <c r="D81">
        <v>25000</v>
      </c>
      <c r="E81" s="1">
        <v>42204</v>
      </c>
      <c r="F81" s="1">
        <f t="shared" si="76"/>
        <v>42205</v>
      </c>
      <c r="G81" s="5">
        <f t="shared" si="77"/>
        <v>42215</v>
      </c>
      <c r="H81">
        <f>25803.84-25.8*2</f>
        <v>25752.240000000002</v>
      </c>
      <c r="J81">
        <f t="shared" si="78"/>
        <v>99.84</v>
      </c>
      <c r="K81">
        <f t="shared" si="79"/>
        <v>752.2400000000016</v>
      </c>
    </row>
    <row r="82" spans="1:11" x14ac:dyDescent="0.15">
      <c r="A82" s="3" t="s">
        <v>98</v>
      </c>
      <c r="B82">
        <v>366</v>
      </c>
      <c r="C82">
        <v>7.68</v>
      </c>
      <c r="D82">
        <v>5000</v>
      </c>
      <c r="E82" s="1">
        <v>42205</v>
      </c>
      <c r="F82" s="1">
        <f t="shared" ref="F82:F83" si="80">E82+1</f>
        <v>42206</v>
      </c>
      <c r="G82" s="5">
        <f t="shared" ref="G82:G83" si="81">E82+11</f>
        <v>42216</v>
      </c>
      <c r="H82">
        <f>5107.99-5.1*2</f>
        <v>5097.79</v>
      </c>
      <c r="J82">
        <f t="shared" ref="J82" si="82">ROUND((H82-D82)/D82*365/(G82-E82)*100,2)</f>
        <v>64.900000000000006</v>
      </c>
      <c r="K82">
        <f t="shared" ref="K82" si="83">H82+I82-D82</f>
        <v>97.789999999999964</v>
      </c>
    </row>
    <row r="83" spans="1:11" x14ac:dyDescent="0.15">
      <c r="A83" s="3" t="s">
        <v>91</v>
      </c>
      <c r="B83">
        <v>731</v>
      </c>
      <c r="C83">
        <v>7.2</v>
      </c>
      <c r="D83">
        <v>10000</v>
      </c>
      <c r="E83" s="1">
        <v>42205</v>
      </c>
      <c r="F83" s="1">
        <f t="shared" si="80"/>
        <v>42206</v>
      </c>
      <c r="G83" s="5">
        <v>42218</v>
      </c>
      <c r="H83">
        <f>5194.55+5000-5.19*2-10</f>
        <v>10174.17</v>
      </c>
      <c r="J83">
        <f t="shared" ref="J83" si="84">ROUND((H83-D83)/D83*365/(G83-E83)*100,2)</f>
        <v>48.9</v>
      </c>
      <c r="K83">
        <f t="shared" ref="K83" si="85">H83+I83-D83</f>
        <v>174.17000000000007</v>
      </c>
    </row>
    <row r="84" spans="1:11" x14ac:dyDescent="0.15">
      <c r="A84" s="3" t="s">
        <v>99</v>
      </c>
      <c r="B84">
        <v>366</v>
      </c>
      <c r="C84">
        <v>7.92</v>
      </c>
      <c r="D84">
        <v>4000</v>
      </c>
      <c r="E84" s="1">
        <v>42206</v>
      </c>
      <c r="F84" s="1">
        <f t="shared" ref="F84:F85" si="86">E84+1</f>
        <v>42207</v>
      </c>
      <c r="G84" s="5">
        <f t="shared" ref="G84:G85" si="87">E84+11</f>
        <v>42217</v>
      </c>
      <c r="H84">
        <f>4094.74-4.05*2</f>
        <v>4086.64</v>
      </c>
      <c r="J84">
        <f t="shared" ref="J84" si="88">ROUND((H84-D84)/D84*365/(G84-E84)*100,2)</f>
        <v>71.87</v>
      </c>
      <c r="K84">
        <f t="shared" ref="K84" si="89">H84+I84-D84</f>
        <v>86.639999999999873</v>
      </c>
    </row>
    <row r="85" spans="1:11" x14ac:dyDescent="0.15">
      <c r="A85" s="3" t="s">
        <v>91</v>
      </c>
      <c r="B85">
        <v>731</v>
      </c>
      <c r="C85">
        <v>7.2</v>
      </c>
      <c r="D85">
        <v>6000</v>
      </c>
      <c r="E85" s="1">
        <v>42206</v>
      </c>
      <c r="F85" s="1">
        <f t="shared" si="86"/>
        <v>42207</v>
      </c>
      <c r="G85" s="5">
        <f t="shared" si="87"/>
        <v>42217</v>
      </c>
      <c r="H85">
        <f>6173.2-6.17*2</f>
        <v>6160.86</v>
      </c>
      <c r="J85">
        <f t="shared" ref="J85" si="90">ROUND((H85-D85)/D85*365/(G85-E85)*100,2)</f>
        <v>88.96</v>
      </c>
      <c r="K85">
        <f t="shared" ref="K85" si="91">H85+I85-D85</f>
        <v>160.85999999999967</v>
      </c>
    </row>
    <row r="86" spans="1:11" x14ac:dyDescent="0.15">
      <c r="A86" s="3" t="s">
        <v>99</v>
      </c>
      <c r="B86">
        <v>366</v>
      </c>
      <c r="C86">
        <v>7.92</v>
      </c>
      <c r="D86">
        <v>4000</v>
      </c>
      <c r="E86" s="1">
        <v>42207</v>
      </c>
      <c r="F86" s="1">
        <f t="shared" ref="F86:F87" si="92">E86+1</f>
        <v>42208</v>
      </c>
      <c r="G86" s="5">
        <f t="shared" ref="G86:G87" si="93">E86+11</f>
        <v>42218</v>
      </c>
      <c r="H86">
        <f>4090.96-2.09*2-2*2</f>
        <v>4082.78</v>
      </c>
      <c r="J86">
        <f t="shared" ref="J86:J87" si="94">ROUND((H86-D86)/D86*365/(G86-E86)*100,2)</f>
        <v>68.67</v>
      </c>
      <c r="K86">
        <f t="shared" ref="K86:K87" si="95">H86+I86-D86</f>
        <v>82.7800000000002</v>
      </c>
    </row>
    <row r="87" spans="1:11" x14ac:dyDescent="0.15">
      <c r="A87" s="3" t="s">
        <v>95</v>
      </c>
      <c r="B87">
        <v>731</v>
      </c>
      <c r="C87">
        <v>7.25</v>
      </c>
      <c r="D87">
        <v>6000</v>
      </c>
      <c r="E87" s="1">
        <v>42207</v>
      </c>
      <c r="F87" s="1">
        <f t="shared" si="92"/>
        <v>42208</v>
      </c>
      <c r="G87" s="5">
        <f t="shared" si="93"/>
        <v>42218</v>
      </c>
      <c r="H87">
        <f>6116.22-6.11*2</f>
        <v>6104</v>
      </c>
      <c r="J87">
        <f t="shared" si="94"/>
        <v>57.52</v>
      </c>
      <c r="K87">
        <f t="shared" si="95"/>
        <v>104</v>
      </c>
    </row>
    <row r="88" spans="1:11" x14ac:dyDescent="0.15">
      <c r="A88" s="2" t="s">
        <v>99</v>
      </c>
      <c r="B88">
        <v>366</v>
      </c>
      <c r="C88">
        <v>7.92</v>
      </c>
      <c r="D88">
        <v>4000</v>
      </c>
      <c r="E88" s="1">
        <v>42208</v>
      </c>
      <c r="F88" s="1">
        <f t="shared" ref="F88:F89" si="96">E88+1</f>
        <v>42209</v>
      </c>
      <c r="G88" s="4">
        <f t="shared" ref="G88:G89" si="97">E88+11</f>
        <v>42219</v>
      </c>
    </row>
    <row r="89" spans="1:11" x14ac:dyDescent="0.15">
      <c r="A89" s="2" t="s">
        <v>87</v>
      </c>
      <c r="B89">
        <v>731</v>
      </c>
      <c r="C89">
        <v>7.25</v>
      </c>
      <c r="D89">
        <v>5000</v>
      </c>
      <c r="E89" s="1">
        <v>42208</v>
      </c>
      <c r="F89" s="1">
        <f t="shared" si="96"/>
        <v>42209</v>
      </c>
      <c r="G89" s="4">
        <f t="shared" si="97"/>
        <v>42219</v>
      </c>
    </row>
    <row r="90" spans="1:11" x14ac:dyDescent="0.15">
      <c r="A90" s="2" t="s">
        <v>99</v>
      </c>
      <c r="B90">
        <v>366</v>
      </c>
      <c r="C90">
        <v>7.92</v>
      </c>
      <c r="D90">
        <v>5000</v>
      </c>
      <c r="E90" s="1">
        <v>42209</v>
      </c>
      <c r="F90" s="1">
        <f t="shared" ref="F90:F91" si="98">E90+1</f>
        <v>42210</v>
      </c>
      <c r="G90" s="4">
        <f t="shared" ref="G90:G91" si="99">E90+11</f>
        <v>42220</v>
      </c>
    </row>
    <row r="91" spans="1:11" x14ac:dyDescent="0.15">
      <c r="A91" s="2" t="s">
        <v>87</v>
      </c>
      <c r="B91">
        <v>731</v>
      </c>
      <c r="C91">
        <v>7.25</v>
      </c>
      <c r="D91">
        <v>7000</v>
      </c>
      <c r="E91" s="1">
        <v>42209</v>
      </c>
      <c r="F91" s="1">
        <f t="shared" si="98"/>
        <v>42210</v>
      </c>
      <c r="G91" s="4">
        <f t="shared" si="99"/>
        <v>42220</v>
      </c>
    </row>
    <row r="92" spans="1:11" x14ac:dyDescent="0.15">
      <c r="A92" s="2" t="s">
        <v>99</v>
      </c>
      <c r="B92">
        <v>366</v>
      </c>
      <c r="C92">
        <v>7.92</v>
      </c>
      <c r="D92">
        <v>2000</v>
      </c>
      <c r="E92" s="1">
        <v>42210</v>
      </c>
      <c r="F92" s="1">
        <f t="shared" ref="F92:F95" si="100">E92+1</f>
        <v>42211</v>
      </c>
      <c r="G92" s="4">
        <f t="shared" ref="G92:G95" si="101">E92+11</f>
        <v>42221</v>
      </c>
    </row>
    <row r="93" spans="1:11" x14ac:dyDescent="0.15">
      <c r="A93" s="2" t="s">
        <v>87</v>
      </c>
      <c r="B93">
        <v>731</v>
      </c>
      <c r="C93">
        <v>7.25</v>
      </c>
      <c r="D93">
        <v>3000</v>
      </c>
      <c r="E93" s="1">
        <v>42210</v>
      </c>
      <c r="F93" s="1">
        <f t="shared" si="100"/>
        <v>42211</v>
      </c>
      <c r="G93" s="4">
        <f t="shared" si="101"/>
        <v>42221</v>
      </c>
    </row>
    <row r="94" spans="1:11" x14ac:dyDescent="0.15">
      <c r="A94" s="2" t="s">
        <v>99</v>
      </c>
      <c r="B94">
        <v>366</v>
      </c>
      <c r="C94">
        <v>7.92</v>
      </c>
      <c r="D94">
        <v>2000</v>
      </c>
      <c r="E94" s="1">
        <v>42211</v>
      </c>
      <c r="F94" s="1">
        <f t="shared" si="100"/>
        <v>42212</v>
      </c>
      <c r="G94" s="4">
        <f t="shared" si="101"/>
        <v>42222</v>
      </c>
    </row>
    <row r="95" spans="1:11" x14ac:dyDescent="0.15">
      <c r="A95" s="2" t="s">
        <v>91</v>
      </c>
      <c r="B95">
        <v>731</v>
      </c>
      <c r="C95">
        <v>7.2</v>
      </c>
      <c r="D95">
        <v>3000</v>
      </c>
      <c r="E95" s="1">
        <v>42211</v>
      </c>
      <c r="F95" s="1">
        <f t="shared" si="100"/>
        <v>42212</v>
      </c>
      <c r="G95" s="4">
        <f t="shared" si="101"/>
        <v>42222</v>
      </c>
    </row>
    <row r="96" spans="1:11" x14ac:dyDescent="0.15">
      <c r="A96" s="2" t="s">
        <v>99</v>
      </c>
      <c r="B96">
        <v>366</v>
      </c>
      <c r="C96">
        <v>7.92</v>
      </c>
      <c r="D96">
        <v>2000</v>
      </c>
      <c r="E96" s="1">
        <v>42212</v>
      </c>
      <c r="F96" s="1">
        <f t="shared" ref="F96:F97" si="102">E96+1</f>
        <v>42213</v>
      </c>
      <c r="G96" s="4">
        <f t="shared" ref="G96:G97" si="103">E96+11</f>
        <v>42223</v>
      </c>
    </row>
    <row r="97" spans="1:7" x14ac:dyDescent="0.15">
      <c r="A97" s="2" t="s">
        <v>87</v>
      </c>
      <c r="B97">
        <v>731</v>
      </c>
      <c r="C97">
        <v>7.25</v>
      </c>
      <c r="D97">
        <v>3000</v>
      </c>
      <c r="E97" s="1">
        <v>42212</v>
      </c>
      <c r="F97" s="1">
        <f t="shared" si="102"/>
        <v>42213</v>
      </c>
      <c r="G97" s="4">
        <f t="shared" si="103"/>
        <v>42223</v>
      </c>
    </row>
    <row r="98" spans="1:7" x14ac:dyDescent="0.15">
      <c r="A98" s="2" t="s">
        <v>100</v>
      </c>
      <c r="B98">
        <v>366</v>
      </c>
      <c r="C98">
        <v>8.0500000000000007</v>
      </c>
      <c r="D98">
        <v>4000</v>
      </c>
      <c r="E98" s="1">
        <v>42213</v>
      </c>
      <c r="F98" s="1">
        <f t="shared" ref="F98:F99" si="104">E98+1</f>
        <v>42214</v>
      </c>
      <c r="G98" s="4">
        <f t="shared" ref="G98:G99" si="105">E98+11</f>
        <v>42224</v>
      </c>
    </row>
    <row r="99" spans="1:7" x14ac:dyDescent="0.15">
      <c r="A99" s="2" t="s">
        <v>87</v>
      </c>
      <c r="B99">
        <v>731</v>
      </c>
      <c r="C99">
        <v>7.25</v>
      </c>
      <c r="D99">
        <v>8000</v>
      </c>
      <c r="E99" s="1">
        <v>42213</v>
      </c>
      <c r="F99" s="1">
        <f t="shared" si="104"/>
        <v>42214</v>
      </c>
      <c r="G99" s="4">
        <f t="shared" si="105"/>
        <v>42224</v>
      </c>
    </row>
    <row r="100" spans="1:7" x14ac:dyDescent="0.15">
      <c r="A100" s="2" t="s">
        <v>100</v>
      </c>
      <c r="B100">
        <v>366</v>
      </c>
      <c r="C100">
        <v>8.0500000000000007</v>
      </c>
      <c r="D100">
        <v>2000</v>
      </c>
      <c r="E100" s="1">
        <v>42214</v>
      </c>
      <c r="F100" s="1">
        <f t="shared" ref="F100:F101" si="106">E100+1</f>
        <v>42215</v>
      </c>
      <c r="G100" s="4">
        <f t="shared" ref="G100:G101" si="107">E100+11</f>
        <v>42225</v>
      </c>
    </row>
    <row r="101" spans="1:7" x14ac:dyDescent="0.15">
      <c r="A101" s="2" t="s">
        <v>87</v>
      </c>
      <c r="B101">
        <v>731</v>
      </c>
      <c r="C101">
        <v>7.25</v>
      </c>
      <c r="D101">
        <v>3000</v>
      </c>
      <c r="E101" s="1">
        <v>42214</v>
      </c>
      <c r="F101" s="1">
        <f t="shared" si="106"/>
        <v>42215</v>
      </c>
      <c r="G101" s="4">
        <f t="shared" si="107"/>
        <v>42225</v>
      </c>
    </row>
    <row r="102" spans="1:7" x14ac:dyDescent="0.15">
      <c r="A102" s="2" t="s">
        <v>101</v>
      </c>
      <c r="B102">
        <v>366</v>
      </c>
      <c r="C102">
        <v>7.99</v>
      </c>
      <c r="D102">
        <v>8000</v>
      </c>
      <c r="E102" s="1">
        <v>42215</v>
      </c>
      <c r="F102" s="1">
        <f t="shared" ref="F102:F103" si="108">E102+1</f>
        <v>42216</v>
      </c>
      <c r="G102" s="4">
        <f t="shared" ref="G102:G103" si="109">E102+11</f>
        <v>42226</v>
      </c>
    </row>
    <row r="103" spans="1:7" x14ac:dyDescent="0.15">
      <c r="A103" s="2" t="s">
        <v>87</v>
      </c>
      <c r="B103">
        <v>731</v>
      </c>
      <c r="C103">
        <v>7.25</v>
      </c>
      <c r="D103">
        <v>18000</v>
      </c>
      <c r="E103" s="1">
        <v>42215</v>
      </c>
      <c r="F103" s="1">
        <f t="shared" si="108"/>
        <v>42216</v>
      </c>
      <c r="G103" s="4">
        <f t="shared" si="109"/>
        <v>42226</v>
      </c>
    </row>
    <row r="104" spans="1:7" x14ac:dyDescent="0.15">
      <c r="A104" s="2" t="s">
        <v>101</v>
      </c>
      <c r="B104">
        <v>366</v>
      </c>
      <c r="C104">
        <v>7.99</v>
      </c>
      <c r="D104">
        <v>4000</v>
      </c>
      <c r="E104" s="1">
        <v>42216</v>
      </c>
      <c r="F104" s="1">
        <f t="shared" ref="F104:F105" si="110">E104+1</f>
        <v>42217</v>
      </c>
      <c r="G104" s="4">
        <f t="shared" ref="G104:G105" si="111">E104+11</f>
        <v>42227</v>
      </c>
    </row>
    <row r="105" spans="1:7" x14ac:dyDescent="0.15">
      <c r="A105" s="2" t="s">
        <v>87</v>
      </c>
      <c r="B105">
        <v>731</v>
      </c>
      <c r="C105">
        <v>7.25</v>
      </c>
      <c r="D105">
        <v>6000</v>
      </c>
      <c r="E105" s="1">
        <v>42216</v>
      </c>
      <c r="F105" s="1">
        <f t="shared" si="110"/>
        <v>42217</v>
      </c>
      <c r="G105" s="4">
        <f t="shared" si="111"/>
        <v>42227</v>
      </c>
    </row>
    <row r="106" spans="1:7" x14ac:dyDescent="0.15">
      <c r="A106" s="2" t="s">
        <v>102</v>
      </c>
      <c r="B106">
        <v>366</v>
      </c>
      <c r="C106">
        <v>7.93</v>
      </c>
      <c r="D106">
        <v>4000</v>
      </c>
      <c r="E106" s="1">
        <v>42217</v>
      </c>
      <c r="F106" s="1">
        <f t="shared" ref="F106:F107" si="112">E106+1</f>
        <v>42218</v>
      </c>
      <c r="G106" s="4">
        <f t="shared" ref="G106:G107" si="113">E106+11</f>
        <v>42228</v>
      </c>
    </row>
    <row r="107" spans="1:7" x14ac:dyDescent="0.15">
      <c r="A107" s="2" t="s">
        <v>87</v>
      </c>
      <c r="B107">
        <v>731</v>
      </c>
      <c r="C107">
        <v>7.25</v>
      </c>
      <c r="D107">
        <v>6000</v>
      </c>
      <c r="E107" s="1">
        <v>42217</v>
      </c>
      <c r="F107" s="1">
        <f t="shared" si="112"/>
        <v>42218</v>
      </c>
      <c r="G107" s="4">
        <f t="shared" si="113"/>
        <v>42228</v>
      </c>
    </row>
    <row r="108" spans="1:7" x14ac:dyDescent="0.15">
      <c r="A108" s="2" t="s">
        <v>102</v>
      </c>
      <c r="B108">
        <v>366</v>
      </c>
      <c r="C108">
        <v>7.93</v>
      </c>
      <c r="D108">
        <v>6000</v>
      </c>
      <c r="E108" s="1">
        <v>42218</v>
      </c>
      <c r="F108" s="1">
        <f t="shared" ref="F108:F109" si="114">E108+1</f>
        <v>42219</v>
      </c>
      <c r="G108" s="4">
        <f t="shared" ref="G108:G109" si="115">E108+11</f>
        <v>42229</v>
      </c>
    </row>
    <row r="109" spans="1:7" x14ac:dyDescent="0.15">
      <c r="A109" s="2" t="s">
        <v>87</v>
      </c>
      <c r="B109">
        <v>731</v>
      </c>
      <c r="C109">
        <v>7.25</v>
      </c>
      <c r="D109">
        <v>4000</v>
      </c>
      <c r="E109" s="1">
        <v>42218</v>
      </c>
      <c r="F109" s="1">
        <f t="shared" si="114"/>
        <v>42219</v>
      </c>
      <c r="G109" s="4">
        <f t="shared" si="115"/>
        <v>42229</v>
      </c>
    </row>
    <row r="110" spans="1:7" x14ac:dyDescent="0.15">
      <c r="A110" s="2" t="s">
        <v>102</v>
      </c>
      <c r="B110">
        <v>366</v>
      </c>
      <c r="C110">
        <v>7.93</v>
      </c>
      <c r="D110">
        <v>3000</v>
      </c>
      <c r="E110" s="1">
        <v>42218</v>
      </c>
      <c r="F110" s="1">
        <f t="shared" ref="F110:F111" si="116">E110+1</f>
        <v>42219</v>
      </c>
      <c r="G110" s="4">
        <f t="shared" ref="G110:G111" si="117">E110+11</f>
        <v>42229</v>
      </c>
    </row>
    <row r="111" spans="1:7" x14ac:dyDescent="0.15">
      <c r="A111" s="2" t="s">
        <v>87</v>
      </c>
      <c r="B111">
        <v>731</v>
      </c>
      <c r="C111">
        <v>7.25</v>
      </c>
      <c r="D111">
        <v>3000</v>
      </c>
      <c r="E111" s="1">
        <v>42218</v>
      </c>
      <c r="F111" s="1">
        <f t="shared" si="116"/>
        <v>42219</v>
      </c>
      <c r="G111" s="4">
        <f t="shared" si="117"/>
        <v>42229</v>
      </c>
    </row>
  </sheetData>
  <autoFilter ref="A1:L109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zoomScaleNormal="100" workbookViewId="0">
      <pane xSplit="5" ySplit="1" topLeftCell="F38" activePane="bottomRight" state="frozen"/>
      <selection pane="topRight" activeCell="E1" sqref="E1"/>
      <selection pane="bottomLeft" activeCell="A2" sqref="A2"/>
      <selection pane="bottomRight" activeCell="H1" sqref="H1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  <col min="13" max="14" width="10.5" bestFit="1" customWidth="1"/>
  </cols>
  <sheetData>
    <row r="1" spans="1:15" s="2" customFormat="1" x14ac:dyDescent="0.15">
      <c r="B1" s="2" t="s">
        <v>41</v>
      </c>
      <c r="C1" s="2" t="s">
        <v>67</v>
      </c>
      <c r="D1" s="2" t="s">
        <v>18</v>
      </c>
      <c r="E1" s="2" t="s">
        <v>14</v>
      </c>
      <c r="F1" s="2" t="s">
        <v>30</v>
      </c>
      <c r="G1" s="2" t="s">
        <v>28</v>
      </c>
      <c r="H1" s="2" t="s">
        <v>43</v>
      </c>
      <c r="I1" s="2" t="s">
        <v>53</v>
      </c>
      <c r="J1" s="2" t="s">
        <v>45</v>
      </c>
      <c r="K1" s="2" t="s">
        <v>54</v>
      </c>
      <c r="L1" s="2" t="s">
        <v>62</v>
      </c>
      <c r="M1" s="2" t="s">
        <v>15</v>
      </c>
      <c r="N1" s="2" t="s">
        <v>16</v>
      </c>
      <c r="O1" s="2" t="s">
        <v>17</v>
      </c>
    </row>
    <row r="2" spans="1:15" x14ac:dyDescent="0.15">
      <c r="A2" t="s">
        <v>51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76</v>
      </c>
      <c r="M2" s="1">
        <v>42183</v>
      </c>
      <c r="N2">
        <v>73.31</v>
      </c>
      <c r="O2">
        <f t="shared" ref="O2:O8" si="2">ROUND(N2*365/(M2-F2)/D2*100,2)</f>
        <v>6.97</v>
      </c>
    </row>
    <row r="3" spans="1:15" x14ac:dyDescent="0.15">
      <c r="A3" s="3" t="s">
        <v>58</v>
      </c>
      <c r="B3">
        <v>366</v>
      </c>
      <c r="C3" t="s">
        <v>79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76</v>
      </c>
      <c r="M3" s="1">
        <f>M2</f>
        <v>42183</v>
      </c>
      <c r="N3">
        <v>44.55</v>
      </c>
      <c r="O3">
        <f t="shared" si="2"/>
        <v>7.82</v>
      </c>
    </row>
    <row r="4" spans="1:15" x14ac:dyDescent="0.15">
      <c r="A4" s="3" t="s">
        <v>83</v>
      </c>
      <c r="B4">
        <v>366</v>
      </c>
      <c r="C4" t="s">
        <v>82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76</v>
      </c>
      <c r="M4" s="1">
        <f>M3</f>
        <v>42183</v>
      </c>
      <c r="N4">
        <v>55.79</v>
      </c>
      <c r="O4">
        <f t="shared" si="2"/>
        <v>7.12</v>
      </c>
    </row>
    <row r="5" spans="1:15" x14ac:dyDescent="0.15">
      <c r="A5" s="3" t="s">
        <v>68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76</v>
      </c>
      <c r="M5" s="1">
        <f>M4</f>
        <v>42183</v>
      </c>
      <c r="N5">
        <v>4.42</v>
      </c>
      <c r="O5">
        <f t="shared" si="2"/>
        <v>7.33</v>
      </c>
    </row>
    <row r="6" spans="1:15" x14ac:dyDescent="0.15">
      <c r="A6" s="3" t="s">
        <v>68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76</v>
      </c>
      <c r="M6" s="1">
        <f>M5</f>
        <v>42183</v>
      </c>
      <c r="N6">
        <v>2.41</v>
      </c>
      <c r="O6">
        <f t="shared" si="2"/>
        <v>7.33</v>
      </c>
    </row>
    <row r="7" spans="1:15" x14ac:dyDescent="0.15">
      <c r="A7" s="3" t="s">
        <v>83</v>
      </c>
      <c r="B7">
        <v>366</v>
      </c>
      <c r="C7" t="s">
        <v>82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76</v>
      </c>
      <c r="M7" s="1">
        <f>M6</f>
        <v>42183</v>
      </c>
      <c r="N7">
        <v>0</v>
      </c>
      <c r="O7" t="e">
        <f t="shared" si="2"/>
        <v>#DIV/0!</v>
      </c>
    </row>
    <row r="8" spans="1:15" x14ac:dyDescent="0.15">
      <c r="A8" s="3" t="s">
        <v>59</v>
      </c>
      <c r="B8">
        <v>366</v>
      </c>
      <c r="C8">
        <v>7.65</v>
      </c>
      <c r="D8">
        <v>2000</v>
      </c>
      <c r="E8" s="1">
        <v>42188</v>
      </c>
      <c r="F8" s="1">
        <f t="shared" ref="F8" si="3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M8" s="1">
        <f t="shared" ref="M8" si="4">M7</f>
        <v>42183</v>
      </c>
      <c r="N8">
        <v>0</v>
      </c>
      <c r="O8">
        <f t="shared" si="2"/>
        <v>0</v>
      </c>
    </row>
    <row r="9" spans="1:15" x14ac:dyDescent="0.15">
      <c r="A9" s="3" t="s">
        <v>59</v>
      </c>
      <c r="B9">
        <v>366</v>
      </c>
      <c r="C9">
        <v>7.65</v>
      </c>
      <c r="D9">
        <v>4000</v>
      </c>
      <c r="E9" s="1">
        <v>42191</v>
      </c>
      <c r="F9" s="1">
        <f t="shared" ref="F9" si="5">E9+1</f>
        <v>42192</v>
      </c>
      <c r="G9" s="5">
        <f t="shared" ref="G9" si="6">E9+11</f>
        <v>42202</v>
      </c>
      <c r="H9">
        <v>4069.25</v>
      </c>
      <c r="J9">
        <f t="shared" si="0"/>
        <v>57.45</v>
      </c>
      <c r="K9">
        <f t="shared" si="1"/>
        <v>69.25</v>
      </c>
    </row>
    <row r="10" spans="1:15" x14ac:dyDescent="0.15">
      <c r="A10" s="3" t="s">
        <v>87</v>
      </c>
      <c r="B10">
        <v>731</v>
      </c>
      <c r="C10">
        <v>7.25</v>
      </c>
      <c r="D10">
        <v>4000</v>
      </c>
      <c r="E10" s="1">
        <v>42192</v>
      </c>
      <c r="F10" s="1">
        <f t="shared" ref="F10" si="7">E10+1</f>
        <v>42193</v>
      </c>
      <c r="G10" s="5">
        <f t="shared" ref="G10" si="8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</row>
    <row r="11" spans="1:15" x14ac:dyDescent="0.15">
      <c r="A11" s="3" t="s">
        <v>87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9">E11+1</f>
        <v>42194</v>
      </c>
      <c r="G11" s="5">
        <f t="shared" ref="G11:G13" si="10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</row>
    <row r="12" spans="1:15" x14ac:dyDescent="0.15">
      <c r="A12" s="3" t="s">
        <v>59</v>
      </c>
      <c r="B12">
        <v>366</v>
      </c>
      <c r="C12">
        <v>7.65</v>
      </c>
      <c r="D12">
        <v>2000</v>
      </c>
      <c r="E12" s="1">
        <v>42194</v>
      </c>
      <c r="F12" s="1">
        <f t="shared" si="9"/>
        <v>42195</v>
      </c>
      <c r="G12" s="5">
        <f t="shared" si="10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</row>
    <row r="13" spans="1:15" x14ac:dyDescent="0.15">
      <c r="A13" s="3" t="s">
        <v>87</v>
      </c>
      <c r="B13">
        <v>731</v>
      </c>
      <c r="C13">
        <v>7.25</v>
      </c>
      <c r="D13">
        <v>2000</v>
      </c>
      <c r="E13" s="1">
        <v>42194</v>
      </c>
      <c r="F13" s="1">
        <f t="shared" si="9"/>
        <v>42195</v>
      </c>
      <c r="G13" s="5">
        <f t="shared" si="10"/>
        <v>42205</v>
      </c>
      <c r="H13">
        <f>2052.03-4.1</f>
        <v>2047.9300000000003</v>
      </c>
      <c r="J13">
        <f t="shared" ref="J13:J14" si="11">ROUND((H13-D13)/D13*365/(G13-E13)*100,2)</f>
        <v>79.52</v>
      </c>
      <c r="K13">
        <f t="shared" ref="K13:K14" si="12">H13-D13+I13</f>
        <v>47.930000000000291</v>
      </c>
    </row>
    <row r="14" spans="1:15" x14ac:dyDescent="0.15">
      <c r="A14" s="3" t="s">
        <v>59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3">E14+1</f>
        <v>42196</v>
      </c>
      <c r="G14" s="5">
        <f t="shared" ref="G14:G15" si="14">E14+11</f>
        <v>42206</v>
      </c>
      <c r="H14">
        <f>2038.66-2.03-2.03</f>
        <v>2034.6000000000001</v>
      </c>
      <c r="J14">
        <f t="shared" si="11"/>
        <v>57.4</v>
      </c>
      <c r="K14">
        <f t="shared" si="12"/>
        <v>34.600000000000136</v>
      </c>
    </row>
    <row r="15" spans="1:15" x14ac:dyDescent="0.15">
      <c r="A15" s="3" t="s">
        <v>87</v>
      </c>
      <c r="B15">
        <v>731</v>
      </c>
      <c r="C15">
        <v>7.25</v>
      </c>
      <c r="D15">
        <v>2000</v>
      </c>
      <c r="E15" s="1">
        <v>42195</v>
      </c>
      <c r="F15" s="1">
        <f t="shared" si="13"/>
        <v>42196</v>
      </c>
      <c r="G15" s="5">
        <f t="shared" si="14"/>
        <v>42206</v>
      </c>
      <c r="H15">
        <f>2051.67-2.04-2.04</f>
        <v>2047.5900000000001</v>
      </c>
      <c r="J15">
        <f t="shared" ref="J15" si="15">ROUND((H15-D15)/D15*365/(G15-E15)*100,2)</f>
        <v>78.959999999999994</v>
      </c>
      <c r="K15">
        <f t="shared" ref="K15" si="16">H15-D15+I15</f>
        <v>47.590000000000146</v>
      </c>
    </row>
    <row r="16" spans="1:15" x14ac:dyDescent="0.15">
      <c r="A16" s="3" t="s">
        <v>59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7">E16+1</f>
        <v>42197</v>
      </c>
      <c r="G16" s="5">
        <f t="shared" ref="G16:G17" si="18">E16+11</f>
        <v>42207</v>
      </c>
      <c r="H16">
        <f>2040.17-2.04-2.04</f>
        <v>2036.0900000000001</v>
      </c>
      <c r="J16">
        <f t="shared" ref="J16" si="19">ROUND((H16-D16)/D16*365/(G16-E16)*100,2)</f>
        <v>59.88</v>
      </c>
      <c r="K16">
        <f t="shared" ref="K16" si="20">H16-D16+I16</f>
        <v>36.090000000000146</v>
      </c>
    </row>
    <row r="17" spans="1:11" x14ac:dyDescent="0.15">
      <c r="A17" s="3" t="s">
        <v>87</v>
      </c>
      <c r="B17">
        <v>731</v>
      </c>
      <c r="C17">
        <v>7.25</v>
      </c>
      <c r="D17">
        <v>2000</v>
      </c>
      <c r="E17" s="1">
        <v>42196</v>
      </c>
      <c r="F17" s="1">
        <f t="shared" si="17"/>
        <v>42197</v>
      </c>
      <c r="G17" s="5">
        <f t="shared" si="18"/>
        <v>42207</v>
      </c>
      <c r="H17">
        <f>2052.39-2.05-2.05</f>
        <v>2048.2899999999995</v>
      </c>
      <c r="J17">
        <f t="shared" ref="J17" si="21">ROUND((H17-D17)/D17*365/(G17-E17)*100,2)</f>
        <v>80.12</v>
      </c>
      <c r="K17">
        <f t="shared" ref="K17" si="22">H17-D17+I17</f>
        <v>48.289999999999509</v>
      </c>
    </row>
    <row r="18" spans="1:11" x14ac:dyDescent="0.15">
      <c r="A18" s="3" t="s">
        <v>59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3">E18+1</f>
        <v>42198</v>
      </c>
      <c r="G18" s="5">
        <f t="shared" ref="G18:G19" si="24">E18+11</f>
        <v>42208</v>
      </c>
      <c r="H18">
        <f>2040.36-2.04*2</f>
        <v>2036.28</v>
      </c>
      <c r="J18">
        <f t="shared" ref="J18:J19" si="25">ROUND((H18-D18)/D18*365/(G18-E18)*100,2)</f>
        <v>60.19</v>
      </c>
      <c r="K18">
        <f t="shared" ref="K18:K19" si="26">H18-D18+I18</f>
        <v>36.279999999999973</v>
      </c>
    </row>
    <row r="19" spans="1:11" x14ac:dyDescent="0.15">
      <c r="A19" s="3" t="s">
        <v>91</v>
      </c>
      <c r="B19">
        <v>731</v>
      </c>
      <c r="C19">
        <v>7.2</v>
      </c>
      <c r="D19">
        <v>2000</v>
      </c>
      <c r="E19" s="1">
        <v>42197</v>
      </c>
      <c r="F19" s="1">
        <f t="shared" si="23"/>
        <v>42198</v>
      </c>
      <c r="G19" s="5">
        <f t="shared" si="24"/>
        <v>42208</v>
      </c>
      <c r="H19">
        <f>2051.92-2.05*2</f>
        <v>2047.8200000000002</v>
      </c>
      <c r="J19">
        <f t="shared" si="25"/>
        <v>79.34</v>
      </c>
      <c r="K19">
        <f t="shared" si="26"/>
        <v>47.820000000000164</v>
      </c>
    </row>
    <row r="20" spans="1:11" x14ac:dyDescent="0.15">
      <c r="A20" s="3" t="s">
        <v>92</v>
      </c>
      <c r="B20">
        <v>366</v>
      </c>
      <c r="C20">
        <v>7.68</v>
      </c>
      <c r="D20">
        <v>3000</v>
      </c>
      <c r="E20" s="1">
        <v>42198</v>
      </c>
      <c r="F20" s="1">
        <f t="shared" ref="F20:F21" si="27">E20+1</f>
        <v>42199</v>
      </c>
      <c r="G20" s="5">
        <f t="shared" ref="G20:G21" si="28">E20+11</f>
        <v>42209</v>
      </c>
      <c r="H20">
        <f>3063.37-3.05*2</f>
        <v>3057.27</v>
      </c>
      <c r="J20">
        <f t="shared" ref="J20:J21" si="29">ROUND((H20-D20)/D20*365/(G20-E20)*100,2)</f>
        <v>63.34</v>
      </c>
      <c r="K20">
        <f t="shared" ref="K20:K21" si="30">H20-D20+I20</f>
        <v>57.269999999999982</v>
      </c>
    </row>
    <row r="21" spans="1:11" x14ac:dyDescent="0.15">
      <c r="A21" s="3" t="s">
        <v>93</v>
      </c>
      <c r="B21">
        <v>731</v>
      </c>
      <c r="C21">
        <v>7.2</v>
      </c>
      <c r="D21">
        <v>1000</v>
      </c>
      <c r="E21" s="1">
        <v>42198</v>
      </c>
      <c r="F21" s="1">
        <f t="shared" si="27"/>
        <v>42199</v>
      </c>
      <c r="G21" s="5">
        <f t="shared" si="28"/>
        <v>42209</v>
      </c>
      <c r="H21">
        <f>1029.41-1.02*2</f>
        <v>1027.3700000000001</v>
      </c>
      <c r="J21">
        <f t="shared" si="29"/>
        <v>90.82</v>
      </c>
      <c r="K21">
        <f t="shared" si="30"/>
        <v>27.370000000000118</v>
      </c>
    </row>
    <row r="22" spans="1:11" x14ac:dyDescent="0.15">
      <c r="A22" s="3" t="s">
        <v>92</v>
      </c>
      <c r="B22" s="3">
        <v>366</v>
      </c>
      <c r="C22" s="3">
        <v>7.68</v>
      </c>
      <c r="D22" s="3">
        <v>3000</v>
      </c>
      <c r="E22" s="5">
        <v>42199</v>
      </c>
      <c r="F22" s="5">
        <f t="shared" ref="F22:F23" si="31">E22+1</f>
        <v>42200</v>
      </c>
      <c r="G22" s="5">
        <f t="shared" ref="G22:G23" si="32">E22+11</f>
        <v>42210</v>
      </c>
      <c r="H22">
        <f>3065.36-3.06*2</f>
        <v>3059.2400000000002</v>
      </c>
      <c r="J22">
        <f t="shared" ref="J22:J23" si="33">ROUND((H22-D22)/D22*365/(G22-E22)*100,2)</f>
        <v>65.52</v>
      </c>
      <c r="K22">
        <f t="shared" ref="K22:K23" si="34">H22-D22+I22</f>
        <v>59.240000000000236</v>
      </c>
    </row>
    <row r="23" spans="1:11" x14ac:dyDescent="0.15">
      <c r="A23" s="3" t="s">
        <v>91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31"/>
        <v>42200</v>
      </c>
      <c r="G23" s="5">
        <f t="shared" si="32"/>
        <v>42210</v>
      </c>
      <c r="H23">
        <f>1034.72-1.03*2</f>
        <v>1032.6600000000001</v>
      </c>
      <c r="J23">
        <f t="shared" si="33"/>
        <v>108.37</v>
      </c>
      <c r="K23">
        <f t="shared" si="34"/>
        <v>32.660000000000082</v>
      </c>
    </row>
    <row r="24" spans="1:11" x14ac:dyDescent="0.15">
      <c r="A24" s="3" t="s">
        <v>92</v>
      </c>
      <c r="B24">
        <v>366</v>
      </c>
      <c r="C24">
        <v>7.68</v>
      </c>
      <c r="D24">
        <v>2000</v>
      </c>
      <c r="E24" s="1">
        <v>42200</v>
      </c>
      <c r="F24" s="1">
        <f t="shared" ref="F24:F25" si="35">E24+1</f>
        <v>42201</v>
      </c>
      <c r="G24" s="5">
        <f t="shared" ref="G24:G25" si="36">E24+11</f>
        <v>42211</v>
      </c>
      <c r="H24">
        <f>2043.57-2.03*2</f>
        <v>2039.51</v>
      </c>
      <c r="J24">
        <f t="shared" ref="J24:J25" si="37">ROUND((H24-D24)/D24*365/(G24-E24)*100,2)</f>
        <v>65.55</v>
      </c>
      <c r="K24">
        <f t="shared" ref="K24:K25" si="38">H24-D24+I24</f>
        <v>39.509999999999991</v>
      </c>
    </row>
    <row r="25" spans="1:11" x14ac:dyDescent="0.15">
      <c r="A25" s="3" t="s">
        <v>91</v>
      </c>
      <c r="B25">
        <v>731</v>
      </c>
      <c r="C25">
        <v>7.2</v>
      </c>
      <c r="D25">
        <v>2000</v>
      </c>
      <c r="E25" s="1">
        <v>42200</v>
      </c>
      <c r="F25" s="1">
        <f t="shared" si="35"/>
        <v>42201</v>
      </c>
      <c r="G25" s="5">
        <f t="shared" si="36"/>
        <v>42211</v>
      </c>
      <c r="H25">
        <f>2069.8-2.06*2</f>
        <v>2065.6800000000003</v>
      </c>
      <c r="J25">
        <f t="shared" si="37"/>
        <v>108.97</v>
      </c>
      <c r="K25">
        <f t="shared" si="38"/>
        <v>65.680000000000291</v>
      </c>
    </row>
    <row r="26" spans="1:11" x14ac:dyDescent="0.15">
      <c r="A26" s="3" t="s">
        <v>91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9">E26+1</f>
        <v>42202</v>
      </c>
      <c r="G26" s="5">
        <f t="shared" ref="G26:G28" si="40">E26+11</f>
        <v>42212</v>
      </c>
      <c r="H26">
        <f>2069.8-2.06*2</f>
        <v>2065.6800000000003</v>
      </c>
      <c r="J26">
        <f t="shared" ref="J26" si="41">ROUND((H26-D26)/D26*365/(G26-E26)*100,2)</f>
        <v>108.97</v>
      </c>
      <c r="K26">
        <f t="shared" ref="K26" si="42">H26-D26+I26</f>
        <v>65.680000000000291</v>
      </c>
    </row>
    <row r="27" spans="1:11" x14ac:dyDescent="0.15">
      <c r="A27" s="3" t="s">
        <v>92</v>
      </c>
      <c r="B27">
        <v>366</v>
      </c>
      <c r="C27">
        <v>7.68</v>
      </c>
      <c r="D27">
        <v>2000</v>
      </c>
      <c r="E27" s="1">
        <v>42202</v>
      </c>
      <c r="F27" s="1">
        <f t="shared" si="39"/>
        <v>42203</v>
      </c>
      <c r="G27" s="5">
        <f t="shared" si="40"/>
        <v>42213</v>
      </c>
      <c r="H27">
        <f>2041.49-2.04*2</f>
        <v>2037.41</v>
      </c>
      <c r="J27">
        <f t="shared" ref="J27:J28" si="43">ROUND((H27-D27)/D27*365/(G27-E27)*100,2)</f>
        <v>62.07</v>
      </c>
      <c r="K27">
        <f t="shared" ref="K27:K28" si="44">H27-D27+I27</f>
        <v>37.410000000000082</v>
      </c>
    </row>
    <row r="28" spans="1:11" x14ac:dyDescent="0.15">
      <c r="A28" s="3" t="s">
        <v>91</v>
      </c>
      <c r="B28">
        <v>731</v>
      </c>
      <c r="C28">
        <v>7.2</v>
      </c>
      <c r="D28">
        <v>2000</v>
      </c>
      <c r="E28" s="1">
        <v>42202</v>
      </c>
      <c r="F28" s="1">
        <f t="shared" si="39"/>
        <v>42203</v>
      </c>
      <c r="G28" s="5">
        <f t="shared" si="40"/>
        <v>42213</v>
      </c>
      <c r="H28">
        <f>105+1960.45-0.1*2-1.96*2</f>
        <v>2061.33</v>
      </c>
      <c r="J28">
        <f t="shared" si="43"/>
        <v>101.75</v>
      </c>
      <c r="K28">
        <f t="shared" si="44"/>
        <v>61.329999999999927</v>
      </c>
    </row>
    <row r="29" spans="1:11" x14ac:dyDescent="0.15">
      <c r="A29" s="3" t="s">
        <v>92</v>
      </c>
      <c r="B29">
        <v>366</v>
      </c>
      <c r="C29">
        <v>7.68</v>
      </c>
      <c r="D29">
        <v>2000</v>
      </c>
      <c r="E29" s="1">
        <v>42203</v>
      </c>
      <c r="F29" s="1">
        <f t="shared" ref="F29:F30" si="45">E29+1</f>
        <v>42204</v>
      </c>
      <c r="G29" s="5">
        <f t="shared" ref="G29:G30" si="46">E29+11</f>
        <v>42214</v>
      </c>
      <c r="H29">
        <f>2040.93-2.03*2</f>
        <v>2036.8700000000001</v>
      </c>
      <c r="J29">
        <f t="shared" ref="J29:J30" si="47">ROUND((H29-D29)/D29*365/(G29-E29)*100,2)</f>
        <v>61.17</v>
      </c>
      <c r="K29">
        <f t="shared" ref="K29:K30" si="48">H29-D29+I29</f>
        <v>36.870000000000118</v>
      </c>
    </row>
    <row r="30" spans="1:11" x14ac:dyDescent="0.15">
      <c r="A30" s="3" t="s">
        <v>91</v>
      </c>
      <c r="B30">
        <v>731</v>
      </c>
      <c r="C30">
        <v>7.2</v>
      </c>
      <c r="D30">
        <v>3000</v>
      </c>
      <c r="E30" s="1">
        <v>42203</v>
      </c>
      <c r="F30" s="1">
        <f t="shared" si="45"/>
        <v>42204</v>
      </c>
      <c r="G30" s="5">
        <f t="shared" si="46"/>
        <v>42214</v>
      </c>
      <c r="H30">
        <f>3096.45-3.09*2</f>
        <v>3090.27</v>
      </c>
      <c r="J30">
        <f t="shared" si="47"/>
        <v>99.84</v>
      </c>
      <c r="K30">
        <f t="shared" si="48"/>
        <v>90.269999999999982</v>
      </c>
    </row>
    <row r="31" spans="1:11" x14ac:dyDescent="0.15">
      <c r="A31" s="3" t="s">
        <v>92</v>
      </c>
      <c r="B31">
        <v>366</v>
      </c>
      <c r="C31">
        <v>7.68</v>
      </c>
      <c r="D31">
        <v>2000</v>
      </c>
      <c r="E31" s="1">
        <v>42204</v>
      </c>
      <c r="F31" s="1">
        <f t="shared" ref="F31:F32" si="49">E31+1</f>
        <v>42205</v>
      </c>
      <c r="G31" s="5">
        <f t="shared" ref="G31:G32" si="50">E31+11</f>
        <v>42215</v>
      </c>
      <c r="H31">
        <f>2042.44-2.04*2</f>
        <v>2038.3600000000001</v>
      </c>
      <c r="J31">
        <f t="shared" ref="J31:J32" si="51">ROUND((H31-D31)/D31*365/(G31-E31)*100,2)</f>
        <v>63.64</v>
      </c>
      <c r="K31">
        <f t="shared" ref="K31:K32" si="52">H31-D31+I31</f>
        <v>38.360000000000127</v>
      </c>
    </row>
    <row r="32" spans="1:11" x14ac:dyDescent="0.15">
      <c r="A32" s="3" t="s">
        <v>91</v>
      </c>
      <c r="B32">
        <v>731</v>
      </c>
      <c r="C32">
        <v>7.2</v>
      </c>
      <c r="D32">
        <v>2000</v>
      </c>
      <c r="E32" s="1">
        <v>42204</v>
      </c>
      <c r="F32" s="1">
        <f t="shared" si="49"/>
        <v>42205</v>
      </c>
      <c r="G32" s="5">
        <f t="shared" si="50"/>
        <v>42215</v>
      </c>
      <c r="H32">
        <f>2065.03-2.06*2</f>
        <v>2060.9100000000003</v>
      </c>
      <c r="J32">
        <f t="shared" si="51"/>
        <v>101.06</v>
      </c>
      <c r="K32">
        <f t="shared" si="52"/>
        <v>60.910000000000309</v>
      </c>
    </row>
    <row r="33" spans="1:11" x14ac:dyDescent="0.15">
      <c r="A33" s="3" t="s">
        <v>92</v>
      </c>
      <c r="B33">
        <v>366</v>
      </c>
      <c r="C33">
        <v>7.68</v>
      </c>
      <c r="D33">
        <v>2000</v>
      </c>
      <c r="E33" s="1">
        <v>42205</v>
      </c>
      <c r="F33" s="1">
        <f t="shared" ref="F33:F34" si="53">E33+1</f>
        <v>42206</v>
      </c>
      <c r="G33" s="5">
        <f t="shared" ref="G33:G34" si="54">E33+11</f>
        <v>42216</v>
      </c>
      <c r="H33">
        <f>2043.19-2.03*2</f>
        <v>2039.13</v>
      </c>
      <c r="J33">
        <f t="shared" ref="J33:J34" si="55">ROUND((H33-D33)/D33*365/(G33-E33)*100,2)</f>
        <v>64.92</v>
      </c>
      <c r="K33">
        <f t="shared" ref="K33:K34" si="56">H33-D33+I33</f>
        <v>39.130000000000109</v>
      </c>
    </row>
    <row r="34" spans="1:11" x14ac:dyDescent="0.15">
      <c r="A34" s="3" t="s">
        <v>91</v>
      </c>
      <c r="B34">
        <v>731</v>
      </c>
      <c r="C34">
        <v>7.2</v>
      </c>
      <c r="D34">
        <v>2000</v>
      </c>
      <c r="E34" s="1">
        <v>42205</v>
      </c>
      <c r="F34" s="1">
        <f t="shared" si="53"/>
        <v>42206</v>
      </c>
      <c r="G34" s="5">
        <f t="shared" si="54"/>
        <v>42216</v>
      </c>
      <c r="H34">
        <f>2062.83-2.06*2</f>
        <v>2058.71</v>
      </c>
      <c r="J34">
        <f t="shared" si="55"/>
        <v>97.41</v>
      </c>
      <c r="K34">
        <f t="shared" si="56"/>
        <v>58.710000000000036</v>
      </c>
    </row>
    <row r="35" spans="1:11" x14ac:dyDescent="0.15">
      <c r="A35" s="3" t="s">
        <v>94</v>
      </c>
      <c r="B35">
        <v>366</v>
      </c>
      <c r="C35">
        <v>7.92</v>
      </c>
      <c r="D35">
        <v>2000</v>
      </c>
      <c r="E35" s="1">
        <v>42206</v>
      </c>
      <c r="F35" s="1">
        <f t="shared" ref="F35:F36" si="57">E35+1</f>
        <v>42207</v>
      </c>
      <c r="G35" s="5">
        <f t="shared" ref="G35:G36" si="58">E35+11</f>
        <v>42217</v>
      </c>
      <c r="H35">
        <f>2048.13-2.04*2</f>
        <v>2044.0500000000002</v>
      </c>
    </row>
    <row r="36" spans="1:11" x14ac:dyDescent="0.15">
      <c r="A36" s="2" t="s">
        <v>91</v>
      </c>
      <c r="B36">
        <v>731</v>
      </c>
      <c r="C36">
        <v>7.2</v>
      </c>
      <c r="D36">
        <v>2000</v>
      </c>
      <c r="E36" s="1">
        <v>42206</v>
      </c>
      <c r="F36" s="1">
        <f t="shared" si="57"/>
        <v>42207</v>
      </c>
      <c r="G36" s="4">
        <f t="shared" si="58"/>
        <v>42217</v>
      </c>
    </row>
    <row r="37" spans="1:11" x14ac:dyDescent="0.15">
      <c r="A37" s="2" t="s">
        <v>94</v>
      </c>
      <c r="B37">
        <v>366</v>
      </c>
      <c r="C37">
        <v>7.92</v>
      </c>
      <c r="D37">
        <v>2000</v>
      </c>
      <c r="E37" s="1">
        <v>42207</v>
      </c>
      <c r="F37" s="1">
        <f t="shared" ref="F37:F38" si="59">E37+1</f>
        <v>42208</v>
      </c>
      <c r="G37" s="4">
        <f t="shared" ref="G37:G38" si="60">E37+11</f>
        <v>42218</v>
      </c>
      <c r="H37">
        <f>2045.48-2.04*2</f>
        <v>2041.4</v>
      </c>
      <c r="J37">
        <f t="shared" ref="J37:J38" si="61">ROUND((H37-D37)/D37*365/(G37-E37)*100,2)</f>
        <v>68.69</v>
      </c>
      <c r="K37">
        <f t="shared" ref="K37:K38" si="62">H37-D37+I37</f>
        <v>41.400000000000091</v>
      </c>
    </row>
    <row r="38" spans="1:11" x14ac:dyDescent="0.15">
      <c r="A38" s="2" t="s">
        <v>87</v>
      </c>
      <c r="B38">
        <v>731</v>
      </c>
      <c r="C38">
        <v>7.25</v>
      </c>
      <c r="D38">
        <v>2000</v>
      </c>
      <c r="E38" s="1">
        <v>42207</v>
      </c>
      <c r="F38" s="1">
        <f t="shared" si="59"/>
        <v>42208</v>
      </c>
      <c r="G38" s="4">
        <f t="shared" si="60"/>
        <v>42218</v>
      </c>
      <c r="H38">
        <f>2039.45-2.03</f>
        <v>2037.42</v>
      </c>
      <c r="J38">
        <f t="shared" si="61"/>
        <v>62.08</v>
      </c>
      <c r="K38">
        <f t="shared" si="62"/>
        <v>37.420000000000073</v>
      </c>
    </row>
    <row r="39" spans="1:11" x14ac:dyDescent="0.15">
      <c r="A39" s="2" t="s">
        <v>94</v>
      </c>
      <c r="B39">
        <v>366</v>
      </c>
      <c r="C39">
        <v>7.92</v>
      </c>
      <c r="D39">
        <v>2000</v>
      </c>
      <c r="E39" s="1">
        <v>42208</v>
      </c>
      <c r="F39" s="1">
        <f t="shared" ref="F39:F40" si="63">E39+1</f>
        <v>42209</v>
      </c>
      <c r="G39" s="4">
        <f t="shared" ref="G39:G40" si="64">E39+11</f>
        <v>42219</v>
      </c>
    </row>
    <row r="40" spans="1:11" x14ac:dyDescent="0.15">
      <c r="A40" s="2" t="s">
        <v>87</v>
      </c>
      <c r="B40">
        <v>731</v>
      </c>
      <c r="C40">
        <v>7.25</v>
      </c>
      <c r="D40">
        <v>2000</v>
      </c>
      <c r="E40" s="1">
        <v>42208</v>
      </c>
      <c r="F40" s="1">
        <f t="shared" si="63"/>
        <v>42209</v>
      </c>
      <c r="G40" s="4">
        <f t="shared" si="64"/>
        <v>42219</v>
      </c>
    </row>
    <row r="41" spans="1:11" x14ac:dyDescent="0.15">
      <c r="A41" s="2" t="s">
        <v>94</v>
      </c>
      <c r="B41">
        <v>366</v>
      </c>
      <c r="C41">
        <v>7.92</v>
      </c>
      <c r="D41">
        <v>1000</v>
      </c>
      <c r="E41" s="1">
        <v>42209</v>
      </c>
      <c r="F41" s="1">
        <f t="shared" ref="F41:F42" si="65">E41+1</f>
        <v>42210</v>
      </c>
      <c r="G41" s="4">
        <f t="shared" ref="G41:G42" si="66">E41+11</f>
        <v>42220</v>
      </c>
    </row>
    <row r="42" spans="1:11" x14ac:dyDescent="0.15">
      <c r="A42" s="2" t="s">
        <v>87</v>
      </c>
      <c r="B42">
        <v>731</v>
      </c>
      <c r="C42">
        <v>7.25</v>
      </c>
      <c r="D42">
        <v>3000</v>
      </c>
      <c r="E42" s="1">
        <v>42209</v>
      </c>
      <c r="F42" s="1">
        <f t="shared" si="65"/>
        <v>42210</v>
      </c>
      <c r="G42" s="4">
        <f t="shared" si="66"/>
        <v>42220</v>
      </c>
    </row>
    <row r="43" spans="1:11" x14ac:dyDescent="0.15">
      <c r="A43" s="2" t="s">
        <v>94</v>
      </c>
      <c r="B43">
        <v>366</v>
      </c>
      <c r="C43">
        <v>7.92</v>
      </c>
      <c r="D43">
        <v>1000</v>
      </c>
      <c r="E43" s="1">
        <v>42210</v>
      </c>
      <c r="F43" s="1">
        <f t="shared" ref="F43:F44" si="67">E43+1</f>
        <v>42211</v>
      </c>
      <c r="G43" s="4">
        <f t="shared" ref="G43:G44" si="68">E43+11</f>
        <v>42221</v>
      </c>
    </row>
    <row r="44" spans="1:11" x14ac:dyDescent="0.15">
      <c r="A44" s="2" t="s">
        <v>87</v>
      </c>
      <c r="B44">
        <v>731</v>
      </c>
      <c r="C44">
        <v>7.25</v>
      </c>
      <c r="D44">
        <v>3000</v>
      </c>
      <c r="E44" s="1">
        <v>42210</v>
      </c>
      <c r="F44" s="1">
        <f t="shared" si="67"/>
        <v>42211</v>
      </c>
      <c r="G44" s="4">
        <f t="shared" si="68"/>
        <v>42221</v>
      </c>
    </row>
    <row r="45" spans="1:11" x14ac:dyDescent="0.15">
      <c r="A45" s="2" t="s">
        <v>94</v>
      </c>
      <c r="B45">
        <v>366</v>
      </c>
      <c r="C45">
        <v>7.92</v>
      </c>
      <c r="D45">
        <v>1000</v>
      </c>
      <c r="E45" s="1">
        <v>42211</v>
      </c>
      <c r="F45" s="1">
        <f t="shared" ref="F45:F47" si="69">E45+1</f>
        <v>42212</v>
      </c>
      <c r="G45" s="4">
        <f t="shared" ref="G45:G47" si="70">E45+11</f>
        <v>42222</v>
      </c>
    </row>
    <row r="46" spans="1:11" x14ac:dyDescent="0.15">
      <c r="A46" s="2" t="s">
        <v>91</v>
      </c>
      <c r="B46">
        <v>731</v>
      </c>
      <c r="C46">
        <v>7.2</v>
      </c>
      <c r="D46">
        <v>3000</v>
      </c>
      <c r="E46" s="1">
        <v>42211</v>
      </c>
      <c r="F46" s="1">
        <f t="shared" si="69"/>
        <v>42212</v>
      </c>
      <c r="G46" s="4">
        <f t="shared" si="70"/>
        <v>42222</v>
      </c>
    </row>
    <row r="47" spans="1:11" x14ac:dyDescent="0.15">
      <c r="A47" s="2" t="s">
        <v>96</v>
      </c>
      <c r="B47">
        <v>731</v>
      </c>
      <c r="C47">
        <v>7.1</v>
      </c>
      <c r="D47">
        <v>3000</v>
      </c>
      <c r="E47" s="1">
        <v>42212</v>
      </c>
      <c r="F47" s="1">
        <f t="shared" si="69"/>
        <v>42213</v>
      </c>
      <c r="G47" s="4">
        <f t="shared" si="70"/>
        <v>42223</v>
      </c>
    </row>
    <row r="48" spans="1:11" x14ac:dyDescent="0.15">
      <c r="A48" s="2" t="s">
        <v>97</v>
      </c>
      <c r="B48">
        <v>366</v>
      </c>
      <c r="C48">
        <v>8.0500000000000007</v>
      </c>
      <c r="D48">
        <v>1000</v>
      </c>
      <c r="E48" s="1">
        <v>42213</v>
      </c>
      <c r="F48" s="1">
        <f t="shared" ref="F48:F49" si="71">E48+1</f>
        <v>42214</v>
      </c>
      <c r="G48" s="4">
        <f t="shared" ref="G48:G49" si="72">E48+11</f>
        <v>42224</v>
      </c>
    </row>
    <row r="49" spans="1:7" x14ac:dyDescent="0.15">
      <c r="A49" s="2" t="s">
        <v>87</v>
      </c>
      <c r="B49">
        <v>731</v>
      </c>
      <c r="C49">
        <v>7.25</v>
      </c>
      <c r="D49">
        <v>3000</v>
      </c>
      <c r="E49" s="1">
        <v>42213</v>
      </c>
      <c r="F49" s="1">
        <f t="shared" si="71"/>
        <v>42214</v>
      </c>
      <c r="G49" s="4">
        <f t="shared" si="72"/>
        <v>42224</v>
      </c>
    </row>
    <row r="50" spans="1:7" x14ac:dyDescent="0.15">
      <c r="A50" s="2" t="s">
        <v>97</v>
      </c>
      <c r="B50">
        <v>366</v>
      </c>
      <c r="C50">
        <v>8.0500000000000007</v>
      </c>
      <c r="D50">
        <v>1000</v>
      </c>
      <c r="E50" s="1">
        <v>42214</v>
      </c>
      <c r="F50" s="1">
        <f t="shared" ref="F50:F51" si="73">E50+1</f>
        <v>42215</v>
      </c>
      <c r="G50" s="4">
        <f t="shared" ref="G50:G51" si="74">E50+11</f>
        <v>42225</v>
      </c>
    </row>
    <row r="51" spans="1:7" x14ac:dyDescent="0.15">
      <c r="A51" s="2" t="s">
        <v>87</v>
      </c>
      <c r="B51">
        <v>731</v>
      </c>
      <c r="C51">
        <v>7.25</v>
      </c>
      <c r="D51">
        <v>3000</v>
      </c>
      <c r="E51" s="1">
        <v>42214</v>
      </c>
      <c r="F51" s="1">
        <f t="shared" si="73"/>
        <v>42215</v>
      </c>
      <c r="G51" s="4">
        <f t="shared" si="74"/>
        <v>42225</v>
      </c>
    </row>
    <row r="52" spans="1:7" x14ac:dyDescent="0.15">
      <c r="A52" s="2" t="s">
        <v>59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75">E52+1</f>
        <v>42216</v>
      </c>
      <c r="G52" s="4">
        <f t="shared" ref="G52:G55" si="76">E52+11</f>
        <v>42226</v>
      </c>
    </row>
    <row r="53" spans="1:7" x14ac:dyDescent="0.15">
      <c r="A53" s="2" t="s">
        <v>87</v>
      </c>
      <c r="B53">
        <v>731</v>
      </c>
      <c r="C53">
        <v>7.25</v>
      </c>
      <c r="D53">
        <v>3000</v>
      </c>
      <c r="E53" s="1">
        <v>42215</v>
      </c>
      <c r="F53" s="1">
        <f t="shared" si="75"/>
        <v>42216</v>
      </c>
      <c r="G53" s="4">
        <f t="shared" si="76"/>
        <v>42226</v>
      </c>
    </row>
    <row r="54" spans="1:7" x14ac:dyDescent="0.15">
      <c r="A54" s="2" t="s">
        <v>97</v>
      </c>
      <c r="B54">
        <v>366</v>
      </c>
      <c r="C54">
        <v>7.99</v>
      </c>
      <c r="D54">
        <v>2000</v>
      </c>
      <c r="E54" s="1">
        <v>42216</v>
      </c>
      <c r="F54" s="1">
        <f t="shared" si="75"/>
        <v>42217</v>
      </c>
      <c r="G54" s="4">
        <f t="shared" si="76"/>
        <v>42227</v>
      </c>
    </row>
    <row r="55" spans="1:7" x14ac:dyDescent="0.15">
      <c r="A55" s="2" t="s">
        <v>87</v>
      </c>
      <c r="B55">
        <v>731</v>
      </c>
      <c r="C55">
        <v>7.25</v>
      </c>
      <c r="D55">
        <v>2000</v>
      </c>
      <c r="E55" s="1">
        <v>42216</v>
      </c>
      <c r="F55" s="1">
        <f t="shared" si="75"/>
        <v>42217</v>
      </c>
      <c r="G55" s="4">
        <f t="shared" si="76"/>
        <v>42227</v>
      </c>
    </row>
    <row r="56" spans="1:7" x14ac:dyDescent="0.15">
      <c r="A56" s="2" t="s">
        <v>59</v>
      </c>
      <c r="B56">
        <v>366</v>
      </c>
      <c r="C56">
        <v>7.93</v>
      </c>
      <c r="D56">
        <v>2000</v>
      </c>
      <c r="E56" s="1">
        <v>42217</v>
      </c>
      <c r="F56" s="1">
        <f t="shared" ref="F56:F58" si="77">E56+1</f>
        <v>42218</v>
      </c>
      <c r="G56" s="4">
        <f t="shared" ref="G56:G58" si="78">E56+11</f>
        <v>42228</v>
      </c>
    </row>
    <row r="57" spans="1:7" x14ac:dyDescent="0.15">
      <c r="A57" s="2" t="s">
        <v>59</v>
      </c>
      <c r="B57">
        <v>366</v>
      </c>
      <c r="C57">
        <v>7.93</v>
      </c>
      <c r="D57">
        <v>2000</v>
      </c>
      <c r="E57" s="1">
        <v>42218</v>
      </c>
      <c r="F57" s="1">
        <f t="shared" si="77"/>
        <v>42219</v>
      </c>
      <c r="G57" s="4">
        <f t="shared" si="78"/>
        <v>42229</v>
      </c>
    </row>
    <row r="58" spans="1:7" x14ac:dyDescent="0.15">
      <c r="A58" s="2" t="s">
        <v>87</v>
      </c>
      <c r="B58">
        <v>731</v>
      </c>
      <c r="C58">
        <v>7.25</v>
      </c>
      <c r="D58">
        <v>2000</v>
      </c>
      <c r="E58" s="1">
        <v>42218</v>
      </c>
      <c r="F58" s="1">
        <f t="shared" si="77"/>
        <v>42219</v>
      </c>
      <c r="G58" s="4">
        <f t="shared" si="78"/>
        <v>42229</v>
      </c>
    </row>
  </sheetData>
  <autoFilter ref="A1:L58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2" sqref="H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48</v>
      </c>
      <c r="C1" t="s">
        <v>18</v>
      </c>
      <c r="D1" t="s">
        <v>14</v>
      </c>
      <c r="E1" t="s">
        <v>47</v>
      </c>
      <c r="F1" t="s">
        <v>15</v>
      </c>
      <c r="G1" t="s">
        <v>16</v>
      </c>
      <c r="H1" t="s">
        <v>17</v>
      </c>
      <c r="I1" t="s">
        <v>49</v>
      </c>
      <c r="J1" t="s">
        <v>50</v>
      </c>
    </row>
    <row r="2" spans="1:10" x14ac:dyDescent="0.15">
      <c r="A2" t="s">
        <v>46</v>
      </c>
      <c r="B2">
        <v>92</v>
      </c>
      <c r="C2">
        <v>10000</v>
      </c>
      <c r="D2" s="1">
        <v>42142</v>
      </c>
      <c r="E2" s="1">
        <v>42143</v>
      </c>
      <c r="F2" s="1">
        <v>42204</v>
      </c>
      <c r="G2">
        <v>102.61</v>
      </c>
      <c r="H2">
        <f>ROUND(G2*365/(F2-E2)/C2*100,2)</f>
        <v>6.14</v>
      </c>
      <c r="I2">
        <v>50</v>
      </c>
      <c r="J2">
        <f>ROUND((G2+I2)*365/(F2-D2)/C2*100,2)</f>
        <v>8.98</v>
      </c>
    </row>
    <row r="3" spans="1:10" x14ac:dyDescent="0.15">
      <c r="A3" t="s">
        <v>46</v>
      </c>
      <c r="B3">
        <v>91</v>
      </c>
      <c r="C3">
        <v>10000</v>
      </c>
      <c r="D3" s="1">
        <v>42143</v>
      </c>
      <c r="E3" s="1">
        <v>42144</v>
      </c>
      <c r="F3" s="1">
        <f>F2</f>
        <v>42204</v>
      </c>
      <c r="G3">
        <v>100.92</v>
      </c>
      <c r="H3">
        <f>ROUND(G3*365/(F3-E3)/C3*100,2)</f>
        <v>6.14</v>
      </c>
      <c r="I3">
        <v>50</v>
      </c>
      <c r="J3">
        <f>ROUND((G3+I3)*365/(F3-D3)/C3*100,2)</f>
        <v>9.0299999999999994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G17"/>
    </sheetView>
  </sheetViews>
  <sheetFormatPr defaultRowHeight="13.5" x14ac:dyDescent="0.15"/>
  <cols>
    <col min="1" max="1" width="19.5" customWidth="1"/>
    <col min="2" max="2" width="9" bestFit="1" customWidth="1"/>
    <col min="3" max="3" width="11.625" bestFit="1" customWidth="1"/>
    <col min="4" max="5" width="10.5" bestFit="1" customWidth="1"/>
    <col min="6" max="6" width="15.125" bestFit="1" customWidth="1"/>
  </cols>
  <sheetData>
    <row r="1" spans="1:7" x14ac:dyDescent="0.15">
      <c r="B1" t="s">
        <v>18</v>
      </c>
      <c r="C1" t="s">
        <v>14</v>
      </c>
      <c r="D1" t="s">
        <v>28</v>
      </c>
      <c r="E1" t="s">
        <v>16</v>
      </c>
      <c r="F1" t="s">
        <v>29</v>
      </c>
      <c r="G1" t="s">
        <v>17</v>
      </c>
    </row>
    <row r="2" spans="1:7" x14ac:dyDescent="0.15">
      <c r="A2" t="s">
        <v>13</v>
      </c>
      <c r="B2">
        <v>2000</v>
      </c>
      <c r="C2" s="1">
        <v>41965</v>
      </c>
      <c r="D2" s="1">
        <v>42055</v>
      </c>
      <c r="E2">
        <v>30.74</v>
      </c>
      <c r="F2">
        <v>0.01</v>
      </c>
      <c r="G2">
        <f t="shared" ref="G2:G17" si="0">ROUND((E2+F2)*365/(D2-C2)/B2*100,2)</f>
        <v>6.24</v>
      </c>
    </row>
    <row r="3" spans="1:7" x14ac:dyDescent="0.15">
      <c r="A3" t="s">
        <v>12</v>
      </c>
      <c r="B3">
        <v>2000</v>
      </c>
      <c r="C3" s="1">
        <v>41965</v>
      </c>
      <c r="D3" s="1">
        <v>42055</v>
      </c>
      <c r="E3">
        <v>48.53</v>
      </c>
      <c r="F3">
        <v>0.01</v>
      </c>
      <c r="G3">
        <f t="shared" si="0"/>
        <v>9.84</v>
      </c>
    </row>
    <row r="4" spans="1:7" x14ac:dyDescent="0.15">
      <c r="A4" t="s">
        <v>11</v>
      </c>
      <c r="B4">
        <v>2426.85</v>
      </c>
      <c r="C4" s="1">
        <v>41965</v>
      </c>
      <c r="D4" s="1">
        <v>42055</v>
      </c>
      <c r="E4">
        <v>58.89</v>
      </c>
      <c r="F4">
        <v>0.01</v>
      </c>
      <c r="G4">
        <f t="shared" si="0"/>
        <v>9.84</v>
      </c>
    </row>
    <row r="5" spans="1:7" x14ac:dyDescent="0.15">
      <c r="A5" t="s">
        <v>9</v>
      </c>
      <c r="B5">
        <v>1000</v>
      </c>
      <c r="C5" s="1">
        <v>42010</v>
      </c>
      <c r="D5" s="1">
        <v>42059</v>
      </c>
      <c r="E5">
        <v>38.49</v>
      </c>
      <c r="F5">
        <v>0.02</v>
      </c>
      <c r="G5">
        <f t="shared" si="0"/>
        <v>28.69</v>
      </c>
    </row>
    <row r="6" spans="1:7" x14ac:dyDescent="0.15">
      <c r="A6" t="s">
        <v>24</v>
      </c>
      <c r="B6">
        <v>1000</v>
      </c>
      <c r="C6" s="1">
        <v>42055</v>
      </c>
      <c r="D6" s="1">
        <v>42132</v>
      </c>
      <c r="E6">
        <v>-19.489999999999998</v>
      </c>
      <c r="F6">
        <v>44.02</v>
      </c>
      <c r="G6">
        <f t="shared" si="0"/>
        <v>11.63</v>
      </c>
    </row>
    <row r="7" spans="1:7" x14ac:dyDescent="0.15">
      <c r="A7" t="s">
        <v>20</v>
      </c>
      <c r="B7">
        <v>1000</v>
      </c>
      <c r="C7" s="1">
        <v>42055</v>
      </c>
      <c r="D7" s="1">
        <v>42132</v>
      </c>
      <c r="E7">
        <v>-19.489999999999998</v>
      </c>
      <c r="F7">
        <v>44.01</v>
      </c>
      <c r="G7">
        <f t="shared" si="0"/>
        <v>11.62</v>
      </c>
    </row>
    <row r="8" spans="1:7" x14ac:dyDescent="0.15">
      <c r="A8" t="s">
        <v>19</v>
      </c>
      <c r="B8">
        <v>2000</v>
      </c>
      <c r="C8" s="1">
        <v>42055</v>
      </c>
      <c r="D8" s="1">
        <v>42132</v>
      </c>
      <c r="E8">
        <v>-38.979999999999997</v>
      </c>
      <c r="F8">
        <v>88.03</v>
      </c>
      <c r="G8">
        <f t="shared" si="0"/>
        <v>11.63</v>
      </c>
    </row>
    <row r="9" spans="1:7" x14ac:dyDescent="0.15">
      <c r="A9" t="s">
        <v>20</v>
      </c>
      <c r="B9">
        <v>1000</v>
      </c>
      <c r="C9" s="1">
        <v>42059</v>
      </c>
      <c r="D9" s="1">
        <v>42132</v>
      </c>
      <c r="E9">
        <v>-20</v>
      </c>
      <c r="F9">
        <v>44.01</v>
      </c>
      <c r="G9">
        <f t="shared" si="0"/>
        <v>12.01</v>
      </c>
    </row>
    <row r="10" spans="1:7" x14ac:dyDescent="0.15">
      <c r="A10" t="s">
        <v>25</v>
      </c>
      <c r="B10">
        <v>4000</v>
      </c>
      <c r="C10" s="1">
        <v>42094</v>
      </c>
      <c r="D10" s="1">
        <v>42132</v>
      </c>
      <c r="E10">
        <v>-100.78</v>
      </c>
      <c r="F10">
        <v>178.41</v>
      </c>
      <c r="G10">
        <f t="shared" si="0"/>
        <v>18.64</v>
      </c>
    </row>
    <row r="11" spans="1:7" x14ac:dyDescent="0.15">
      <c r="A11" t="s">
        <v>26</v>
      </c>
      <c r="B11">
        <v>4000</v>
      </c>
      <c r="C11" s="1">
        <v>42094</v>
      </c>
      <c r="D11" s="1">
        <v>42132</v>
      </c>
      <c r="E11">
        <v>-101.11</v>
      </c>
      <c r="F11">
        <v>178.14</v>
      </c>
      <c r="G11">
        <f t="shared" si="0"/>
        <v>18.5</v>
      </c>
    </row>
    <row r="12" spans="1:7" x14ac:dyDescent="0.15">
      <c r="A12" t="s">
        <v>27</v>
      </c>
      <c r="B12">
        <v>2000</v>
      </c>
      <c r="C12" s="1">
        <v>42132</v>
      </c>
      <c r="D12" s="1">
        <v>42143</v>
      </c>
      <c r="E12">
        <v>30.76</v>
      </c>
      <c r="F12">
        <v>0.03</v>
      </c>
      <c r="G12">
        <f t="shared" si="0"/>
        <v>51.08</v>
      </c>
    </row>
    <row r="13" spans="1:7" x14ac:dyDescent="0.15">
      <c r="A13" t="s">
        <v>27</v>
      </c>
      <c r="B13">
        <v>5000</v>
      </c>
      <c r="C13" s="1">
        <v>42132</v>
      </c>
      <c r="D13" s="1">
        <v>42143</v>
      </c>
      <c r="E13">
        <v>76.91</v>
      </c>
      <c r="F13">
        <v>0.02</v>
      </c>
      <c r="G13">
        <f t="shared" si="0"/>
        <v>51.05</v>
      </c>
    </row>
    <row r="14" spans="1:7" x14ac:dyDescent="0.15">
      <c r="A14" t="s">
        <v>27</v>
      </c>
      <c r="B14">
        <v>7000</v>
      </c>
      <c r="C14" s="1">
        <v>42132</v>
      </c>
      <c r="D14" s="1">
        <v>42143</v>
      </c>
      <c r="E14">
        <v>107.63</v>
      </c>
      <c r="F14">
        <v>0.01</v>
      </c>
      <c r="G14">
        <f t="shared" si="0"/>
        <v>51.02</v>
      </c>
    </row>
    <row r="15" spans="1:7" x14ac:dyDescent="0.15">
      <c r="A15" s="3" t="s">
        <v>44</v>
      </c>
      <c r="B15">
        <v>10000</v>
      </c>
      <c r="C15" s="1">
        <v>42132</v>
      </c>
      <c r="D15" s="1">
        <v>42144</v>
      </c>
      <c r="E15">
        <v>219.8</v>
      </c>
      <c r="F15">
        <v>0.01</v>
      </c>
      <c r="G15">
        <f t="shared" si="0"/>
        <v>66.86</v>
      </c>
    </row>
    <row r="16" spans="1:7" x14ac:dyDescent="0.15">
      <c r="A16" t="s">
        <v>31</v>
      </c>
      <c r="B16">
        <v>10000</v>
      </c>
      <c r="C16" s="1">
        <v>42143</v>
      </c>
      <c r="D16" s="1">
        <v>42154</v>
      </c>
      <c r="E16">
        <f>10153.05-10000</f>
        <v>153.04999999999927</v>
      </c>
      <c r="F16">
        <v>0.01</v>
      </c>
      <c r="G16">
        <f t="shared" si="0"/>
        <v>50.79</v>
      </c>
    </row>
    <row r="17" spans="1:7" x14ac:dyDescent="0.15">
      <c r="A17" t="s">
        <v>31</v>
      </c>
      <c r="B17">
        <v>10000</v>
      </c>
      <c r="C17" s="1">
        <v>42144</v>
      </c>
      <c r="D17" s="1">
        <v>42155</v>
      </c>
      <c r="E17">
        <v>156.94</v>
      </c>
      <c r="F17">
        <v>0.08</v>
      </c>
      <c r="G17">
        <f t="shared" si="0"/>
        <v>52.1</v>
      </c>
    </row>
  </sheetData>
  <phoneticPr fontId="1" type="noConversion"/>
  <pageMargins left="0.7" right="0.7" top="0.75" bottom="0.75" header="0.3" footer="0.3"/>
  <pageSetup paperSize="7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7" sqref="D7"/>
    </sheetView>
  </sheetViews>
  <sheetFormatPr defaultRowHeight="13.5" x14ac:dyDescent="0.15"/>
  <cols>
    <col min="1" max="1" width="22.5" bestFit="1" customWidth="1"/>
    <col min="2" max="2" width="9" bestFit="1" customWidth="1"/>
    <col min="3" max="3" width="11.625" bestFit="1" customWidth="1"/>
    <col min="4" max="4" width="11.625" customWidth="1"/>
    <col min="5" max="5" width="10.5" bestFit="1" customWidth="1"/>
  </cols>
  <sheetData>
    <row r="1" spans="1:7" x14ac:dyDescent="0.15">
      <c r="B1" t="s">
        <v>18</v>
      </c>
      <c r="C1" t="s">
        <v>14</v>
      </c>
      <c r="D1" t="s">
        <v>30</v>
      </c>
      <c r="E1" t="s">
        <v>15</v>
      </c>
      <c r="F1" t="s">
        <v>16</v>
      </c>
      <c r="G1" t="s">
        <v>17</v>
      </c>
    </row>
    <row r="2" spans="1:7" x14ac:dyDescent="0.15">
      <c r="A2" t="s">
        <v>10</v>
      </c>
      <c r="B2">
        <v>2000</v>
      </c>
      <c r="C2" s="1">
        <v>41972</v>
      </c>
      <c r="D2" s="1">
        <v>41973</v>
      </c>
      <c r="E2" s="1">
        <v>42141</v>
      </c>
      <c r="F2">
        <v>60.61</v>
      </c>
      <c r="G2">
        <f>ROUND(F2*365/(E2-D2)/B2*100,2)</f>
        <v>6.58</v>
      </c>
    </row>
    <row r="3" spans="1:7" x14ac:dyDescent="0.15">
      <c r="A3" t="s">
        <v>21</v>
      </c>
      <c r="B3">
        <v>4000</v>
      </c>
      <c r="C3" s="1">
        <v>42055</v>
      </c>
      <c r="D3" s="1">
        <v>42056</v>
      </c>
      <c r="E3" s="1">
        <f>E2</f>
        <v>42141</v>
      </c>
      <c r="F3">
        <v>61.87</v>
      </c>
      <c r="G3">
        <f>ROUND(F3*365/(E3-D3)/B3*100,2)</f>
        <v>6.64</v>
      </c>
    </row>
    <row r="4" spans="1:7" x14ac:dyDescent="0.15">
      <c r="A4" t="s">
        <v>22</v>
      </c>
      <c r="B4">
        <v>3000</v>
      </c>
      <c r="C4" s="1">
        <v>42060</v>
      </c>
      <c r="D4" s="1">
        <v>42061</v>
      </c>
      <c r="E4" s="1">
        <f>E3</f>
        <v>42141</v>
      </c>
      <c r="F4">
        <v>44.2</v>
      </c>
      <c r="G4">
        <f>ROUND(F4*365/(E4-D4)/B4*100,2)</f>
        <v>6.72</v>
      </c>
    </row>
    <row r="5" spans="1:7" x14ac:dyDescent="0.15">
      <c r="A5" t="s">
        <v>23</v>
      </c>
      <c r="B5">
        <v>2000</v>
      </c>
      <c r="C5" s="1">
        <v>42060</v>
      </c>
      <c r="D5" s="1">
        <v>42061</v>
      </c>
      <c r="E5" s="1">
        <f>E4</f>
        <v>42141</v>
      </c>
      <c r="F5">
        <v>29.88</v>
      </c>
      <c r="G5">
        <f>ROUND(F5*365/(E5-D5)/B5*100,2)</f>
        <v>6.82</v>
      </c>
    </row>
    <row r="6" spans="1:7" x14ac:dyDescent="0.15">
      <c r="A6" t="s">
        <v>23</v>
      </c>
      <c r="B6">
        <v>10000</v>
      </c>
      <c r="C6" s="1">
        <v>42132</v>
      </c>
      <c r="D6" s="1">
        <v>42133</v>
      </c>
      <c r="E6" s="1">
        <f>E5</f>
        <v>42141</v>
      </c>
      <c r="F6">
        <v>16.87</v>
      </c>
      <c r="G6">
        <f>ROUND(F6*365/(E6-D6)/B6*100,2)</f>
        <v>7.7</v>
      </c>
    </row>
    <row r="7" spans="1:7" x14ac:dyDescent="0.15">
      <c r="A7" t="s">
        <v>31</v>
      </c>
      <c r="B7">
        <v>10000</v>
      </c>
      <c r="C7" s="1">
        <v>42143</v>
      </c>
      <c r="D7" s="1">
        <v>42144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全部变现</vt:lpstr>
      <vt:lpstr>招财宝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bb</cp:lastModifiedBy>
  <dcterms:created xsi:type="dcterms:W3CDTF">2014-11-15T05:48:29Z</dcterms:created>
  <dcterms:modified xsi:type="dcterms:W3CDTF">2015-08-02T02:55:25Z</dcterms:modified>
</cp:coreProperties>
</file>