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99.100\我的家\"/>
    </mc:Choice>
  </mc:AlternateContent>
  <bookViews>
    <workbookView xWindow="0" yWindow="0" windowWidth="19200" windowHeight="8250" activeTab="3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calcPr calcId="152511"/>
</workbook>
</file>

<file path=xl/calcChain.xml><?xml version="1.0" encoding="utf-8"?>
<calcChain xmlns="http://schemas.openxmlformats.org/spreadsheetml/2006/main">
  <c r="H23" i="2" l="1"/>
  <c r="F3" i="7" l="1"/>
  <c r="H3" i="7" s="1"/>
  <c r="O3" i="7"/>
  <c r="M2" i="7"/>
  <c r="O2" i="7" s="1"/>
  <c r="H2" i="7"/>
  <c r="G17" i="4" l="1"/>
  <c r="G16" i="4"/>
  <c r="E16" i="4"/>
  <c r="O21" i="2"/>
  <c r="M21" i="2"/>
  <c r="O5" i="2" l="1"/>
  <c r="N5" i="2"/>
  <c r="M5" i="2"/>
  <c r="J5" i="2"/>
  <c r="O20" i="2" l="1"/>
  <c r="K20" i="2"/>
  <c r="M20" i="2"/>
  <c r="L20" i="2"/>
  <c r="J20" i="2"/>
  <c r="J2" i="5" l="1"/>
  <c r="H2" i="5" l="1"/>
  <c r="F3" i="5"/>
  <c r="M19" i="2"/>
  <c r="O19" i="2"/>
  <c r="O18" i="2"/>
  <c r="O17" i="2"/>
  <c r="O16" i="2"/>
  <c r="O15" i="2"/>
  <c r="O14" i="2"/>
  <c r="O11" i="2"/>
  <c r="O10" i="2"/>
  <c r="O8" i="2"/>
  <c r="O7" i="2"/>
  <c r="O6" i="2"/>
  <c r="O4" i="2"/>
  <c r="O3" i="2"/>
  <c r="O2" i="2"/>
  <c r="G15" i="4"/>
  <c r="M18" i="2"/>
  <c r="M17" i="2"/>
  <c r="M16" i="2"/>
  <c r="M15" i="2"/>
  <c r="M14" i="2"/>
  <c r="M11" i="2"/>
  <c r="M10" i="2"/>
  <c r="M8" i="2"/>
  <c r="M7" i="2"/>
  <c r="M6" i="2"/>
  <c r="M4" i="2"/>
  <c r="M3" i="2"/>
  <c r="M2" i="2"/>
  <c r="F4" i="5" l="1"/>
  <c r="J4" i="5" s="1"/>
  <c r="J3" i="5"/>
  <c r="F5" i="5"/>
  <c r="J5" i="5" s="1"/>
  <c r="H4" i="5"/>
  <c r="H3" i="5"/>
  <c r="J16" i="2"/>
  <c r="K17" i="2"/>
  <c r="K19" i="2"/>
  <c r="K18" i="2"/>
  <c r="J18" i="2"/>
  <c r="J19" i="2"/>
  <c r="J17" i="2"/>
  <c r="K15" i="2"/>
  <c r="J15" i="2"/>
  <c r="K14" i="2"/>
  <c r="J14" i="2"/>
  <c r="C4" i="2"/>
  <c r="E4" i="6"/>
  <c r="E5" i="6" s="1"/>
  <c r="E3" i="6"/>
  <c r="G3" i="6" s="1"/>
  <c r="G2" i="6"/>
  <c r="H5" i="5" l="1"/>
  <c r="E6" i="6"/>
  <c r="G6" i="6" s="1"/>
  <c r="G5" i="6"/>
  <c r="G4" i="6"/>
  <c r="G14" i="4"/>
  <c r="G13" i="4"/>
  <c r="G12" i="4"/>
  <c r="H2" i="2" l="1"/>
  <c r="F3" i="2"/>
  <c r="F4" i="2" s="1"/>
  <c r="F5" i="2" l="1"/>
  <c r="H4" i="2"/>
  <c r="H3" i="2"/>
  <c r="G6" i="4"/>
  <c r="G5" i="4"/>
  <c r="G4" i="4"/>
  <c r="G3" i="4"/>
  <c r="G2" i="4"/>
  <c r="F6" i="2" l="1"/>
  <c r="F7" i="2" s="1"/>
  <c r="H5" i="2"/>
  <c r="G7" i="4"/>
  <c r="F8" i="2" l="1"/>
  <c r="H7" i="2"/>
  <c r="H6" i="2"/>
  <c r="G8" i="4"/>
  <c r="H8" i="2" l="1"/>
  <c r="F9" i="2"/>
  <c r="G9" i="4"/>
  <c r="H9" i="2" l="1"/>
  <c r="F10" i="2"/>
  <c r="B6" i="1"/>
  <c r="H10" i="2" l="1"/>
  <c r="F11" i="2"/>
  <c r="G10" i="4"/>
  <c r="B7" i="1"/>
  <c r="B8" i="1" s="1"/>
  <c r="B9" i="1" s="1"/>
  <c r="F12" i="2" l="1"/>
  <c r="H11" i="2"/>
  <c r="G11" i="4"/>
  <c r="H12" i="2" l="1"/>
  <c r="F13" i="2"/>
  <c r="H13" i="2" l="1"/>
  <c r="F14" i="2"/>
  <c r="H14" i="2" l="1"/>
  <c r="F15" i="2"/>
  <c r="F16" i="2" l="1"/>
  <c r="H15" i="2"/>
  <c r="H16" i="2" l="1"/>
  <c r="F17" i="2"/>
  <c r="H17" i="2" l="1"/>
  <c r="F18" i="2"/>
  <c r="H18" i="2" l="1"/>
  <c r="F19" i="2"/>
  <c r="F20" i="2" l="1"/>
  <c r="H19" i="2"/>
  <c r="F21" i="2" l="1"/>
  <c r="H20" i="2"/>
  <c r="H21" i="2" l="1"/>
  <c r="F22" i="2"/>
  <c r="F23" i="2" l="1"/>
  <c r="H22" i="2"/>
</calcChain>
</file>

<file path=xl/sharedStrings.xml><?xml version="1.0" encoding="utf-8"?>
<sst xmlns="http://schemas.openxmlformats.org/spreadsheetml/2006/main" count="108" uniqueCount="60">
  <si>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</si>
  <si>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</si>
  <si>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</si>
  <si>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</si>
  <si>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</si>
  <si>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</si>
  <si>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</si>
  <si>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</si>
  <si>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</si>
  <si>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</si>
  <si>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</si>
  <si>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</si>
  <si>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</si>
  <si>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</si>
  <si>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</si>
  <si>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</si>
  <si>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</si>
  <si>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</si>
  <si>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</si>
  <si>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</si>
  <si>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</si>
  <si>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</si>
  <si>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</si>
  <si>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</si>
  <si>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</si>
  <si>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</si>
  <si>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</si>
  <si>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</si>
  <si>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</si>
  <si>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</si>
  <si>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</si>
  <si>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</si>
  <si>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</si>
  <si>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</si>
  <si>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</si>
  <si>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</si>
  <si>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变现金额</t>
    <phoneticPr fontId="1" type="noConversion"/>
  </si>
  <si>
    <t>到期应付利息</t>
    <phoneticPr fontId="1" type="noConversion"/>
  </si>
  <si>
    <t>手续费</t>
    <phoneticPr fontId="1" type="noConversion"/>
  </si>
  <si>
    <t>珠江人寿安赢三号</t>
    <phoneticPr fontId="1" type="noConversion"/>
  </si>
  <si>
    <t>前海人寿聚富四号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</si>
  <si>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</si>
  <si>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</si>
  <si>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</si>
  <si>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</si>
  <si>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</si>
  <si>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预估到期可获得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</si>
  <si>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</si>
  <si>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</si>
  <si>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</si>
  <si>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</si>
  <si>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弘康人寿在线理财计划1个月特别版</t>
    <phoneticPr fontId="1" type="noConversion"/>
  </si>
  <si>
    <t>弘康人寿在线理财计划1个月特别版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</si>
  <si>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</si>
  <si>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</si>
  <si>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</si>
  <si>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</si>
  <si>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</si>
  <si>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上海人寿浦江e福星一号</t>
    <phoneticPr fontId="1" type="noConversion"/>
  </si>
  <si>
    <t>华夏摇钱树两全保险A款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</si>
</sst>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5" sqref="B5"/>
    </sheetView>
  </sheetViews>
  <sheetFormatPr defaultRowHeight="13.5" x14ac:dyDescent="0.15"/>
  <cols>
    <col min="1" max="1" width="15.125" bestFit="1" customWidth="1"/>
    <col min="2" max="2" width="11" bestFit="1" customWidth="1"/>
  </cols>
  <sheetData>
    <row r="1" spans="1:2" x14ac:dyDescent="0.15">
      <c r="A1" t="s">
        <v>0</v>
      </c>
      <c r="B1">
        <v>10000</v>
      </c>
    </row>
    <row r="2" spans="1:2" x14ac:dyDescent="0.15">
      <c r="A2" t="s">
        <v>1</v>
      </c>
      <c r="B2">
        <v>7.1</v>
      </c>
    </row>
    <row r="3" spans="1:2" x14ac:dyDescent="0.15">
      <c r="A3" t="s">
        <v>3</v>
      </c>
      <c r="B3">
        <v>1096</v>
      </c>
    </row>
    <row r="4" spans="1:2" x14ac:dyDescent="0.15">
      <c r="A4" t="s">
        <v>2</v>
      </c>
      <c r="B4">
        <v>11</v>
      </c>
    </row>
    <row r="5" spans="1:2" x14ac:dyDescent="0.15">
      <c r="A5" t="s">
        <v>4</v>
      </c>
      <c r="B5">
        <v>6</v>
      </c>
    </row>
    <row r="6" spans="1:2" x14ac:dyDescent="0.15">
      <c r="A6" t="s">
        <v>5</v>
      </c>
      <c r="B6">
        <f>ROUND(B1*(1+B2/100*B3/365)/(1+B5/100*(B3-B4)/365),2)</f>
        <v>10295.65</v>
      </c>
    </row>
    <row r="7" spans="1:2" x14ac:dyDescent="0.15">
      <c r="A7" t="s">
        <v>6</v>
      </c>
      <c r="B7">
        <f>ROUND(B6*0.2/100,2)</f>
        <v>20.59</v>
      </c>
    </row>
    <row r="8" spans="1:2" x14ac:dyDescent="0.15">
      <c r="A8" t="s">
        <v>7</v>
      </c>
      <c r="B8">
        <f>B6-B7</f>
        <v>10275.06</v>
      </c>
    </row>
    <row r="9" spans="1:2" x14ac:dyDescent="0.15">
      <c r="A9" t="s">
        <v>8</v>
      </c>
      <c r="B9">
        <f>ROUND((B8-B1)*360/B4/B1*100,2)</f>
        <v>90.02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Normal="100" workbookViewId="0">
      <pane ySplit="1" topLeftCell="A2" activePane="bottomLeft" state="frozen"/>
      <selection pane="bottomLeft" activeCell="G23" sqref="G23"/>
    </sheetView>
  </sheetViews>
  <sheetFormatPr defaultRowHeight="13.5" x14ac:dyDescent="0.15"/>
  <cols>
    <col min="1" max="1" width="22.5" bestFit="1" customWidth="1"/>
    <col min="2" max="2" width="10" bestFit="1" customWidth="1"/>
    <col min="3" max="3" width="9.75" bestFit="1" customWidth="1"/>
    <col min="4" max="4" width="11.625" bestFit="1" customWidth="1"/>
    <col min="5" max="5" width="11.625" customWidth="1"/>
    <col min="6" max="7" width="10.5" bestFit="1" customWidth="1"/>
    <col min="9" max="9" width="10.5" bestFit="1" customWidth="1"/>
    <col min="10" max="10" width="10.5" style="2" bestFit="1" customWidth="1"/>
    <col min="11" max="11" width="13" bestFit="1" customWidth="1"/>
    <col min="12" max="12" width="7.125" bestFit="1" customWidth="1"/>
    <col min="13" max="13" width="9.5" customWidth="1"/>
    <col min="14" max="14" width="15.125" bestFit="1" customWidth="1"/>
    <col min="15" max="15" width="11.875" bestFit="1" customWidth="1"/>
  </cols>
  <sheetData>
    <row r="1" spans="1:15" s="3" customFormat="1" x14ac:dyDescent="0.15">
      <c r="B1" s="3" t="s">
        <v>45</v>
      </c>
      <c r="C1" s="3" t="s">
        <v>18</v>
      </c>
      <c r="D1" s="3" t="s">
        <v>14</v>
      </c>
      <c r="E1" s="3" t="s">
        <v>30</v>
      </c>
      <c r="F1" s="3" t="s">
        <v>15</v>
      </c>
      <c r="G1" s="3" t="s">
        <v>16</v>
      </c>
      <c r="H1" s="3" t="s">
        <v>17</v>
      </c>
      <c r="I1" s="3" t="s">
        <v>35</v>
      </c>
      <c r="J1" s="4" t="s">
        <v>36</v>
      </c>
      <c r="K1" s="3" t="s">
        <v>37</v>
      </c>
      <c r="L1" s="3" t="s">
        <v>38</v>
      </c>
      <c r="M1" s="3" t="s">
        <v>48</v>
      </c>
      <c r="N1" s="3" t="s">
        <v>46</v>
      </c>
      <c r="O1" s="3" t="s">
        <v>50</v>
      </c>
    </row>
    <row r="2" spans="1:15" x14ac:dyDescent="0.15">
      <c r="A2" t="s">
        <v>13</v>
      </c>
      <c r="B2">
        <v>729</v>
      </c>
      <c r="C2">
        <v>2000</v>
      </c>
      <c r="D2" s="1">
        <v>41965</v>
      </c>
      <c r="E2" s="1">
        <v>41965</v>
      </c>
      <c r="F2" s="1">
        <v>42162</v>
      </c>
      <c r="G2">
        <v>67.63</v>
      </c>
      <c r="H2">
        <f t="shared" ref="H2:H23" si="0">ROUND(G2*365/(F2-E2)/C2*100,2)</f>
        <v>6.27</v>
      </c>
      <c r="I2" s="1">
        <v>42055</v>
      </c>
      <c r="J2">
        <v>2034.81</v>
      </c>
      <c r="K2">
        <v>215.47</v>
      </c>
      <c r="L2">
        <v>4.07</v>
      </c>
      <c r="M2">
        <f t="shared" ref="M2:M8" si="1">J2-L2</f>
        <v>2030.74</v>
      </c>
      <c r="N2">
        <v>0.01</v>
      </c>
      <c r="O2">
        <f t="shared" ref="O2:O8" si="2">ROUND((M2-C2)/C2*365/(I2-D2)*100,2)</f>
        <v>6.23</v>
      </c>
    </row>
    <row r="3" spans="1:15" x14ac:dyDescent="0.15">
      <c r="A3" t="s">
        <v>12</v>
      </c>
      <c r="B3">
        <v>729</v>
      </c>
      <c r="C3">
        <v>2000</v>
      </c>
      <c r="D3" s="1">
        <v>41965</v>
      </c>
      <c r="E3" s="1">
        <v>41965</v>
      </c>
      <c r="F3" s="1">
        <f t="shared" ref="F3:F23" si="3">F2</f>
        <v>42162</v>
      </c>
      <c r="G3">
        <v>67.63</v>
      </c>
      <c r="H3">
        <f t="shared" si="0"/>
        <v>6.27</v>
      </c>
      <c r="I3" s="1">
        <v>42055</v>
      </c>
      <c r="J3">
        <v>2052.64</v>
      </c>
      <c r="K3">
        <v>197.64</v>
      </c>
      <c r="L3">
        <v>4.1100000000000003</v>
      </c>
      <c r="M3">
        <f t="shared" si="1"/>
        <v>2048.5299999999997</v>
      </c>
      <c r="N3">
        <v>0.01</v>
      </c>
      <c r="O3">
        <f t="shared" si="2"/>
        <v>9.84</v>
      </c>
    </row>
    <row r="4" spans="1:15" x14ac:dyDescent="0.15">
      <c r="A4" t="s">
        <v>11</v>
      </c>
      <c r="B4">
        <v>729</v>
      </c>
      <c r="C4">
        <f>2426.85</f>
        <v>2426.85</v>
      </c>
      <c r="D4" s="1">
        <v>41965</v>
      </c>
      <c r="E4" s="1">
        <v>41965</v>
      </c>
      <c r="F4" s="1">
        <f t="shared" si="3"/>
        <v>42162</v>
      </c>
      <c r="G4">
        <v>82.06</v>
      </c>
      <c r="H4">
        <f t="shared" si="0"/>
        <v>6.26</v>
      </c>
      <c r="I4" s="1">
        <v>42055</v>
      </c>
      <c r="J4">
        <v>2490.7199999999998</v>
      </c>
      <c r="K4">
        <v>239.82</v>
      </c>
      <c r="L4">
        <v>4.9800000000000004</v>
      </c>
      <c r="M4">
        <f t="shared" si="1"/>
        <v>2485.7399999999998</v>
      </c>
      <c r="N4">
        <v>0.01</v>
      </c>
      <c r="O4">
        <f t="shared" si="2"/>
        <v>9.84</v>
      </c>
    </row>
    <row r="5" spans="1:15" x14ac:dyDescent="0.15">
      <c r="A5" t="s">
        <v>10</v>
      </c>
      <c r="B5">
        <v>731</v>
      </c>
      <c r="C5">
        <v>2000</v>
      </c>
      <c r="D5" s="1">
        <v>41972</v>
      </c>
      <c r="E5" s="1">
        <v>41973</v>
      </c>
      <c r="F5" s="1">
        <f t="shared" si="3"/>
        <v>42162</v>
      </c>
      <c r="G5">
        <v>68.31</v>
      </c>
      <c r="H5">
        <f t="shared" si="0"/>
        <v>6.6</v>
      </c>
      <c r="I5" s="1">
        <v>42155</v>
      </c>
      <c r="J5">
        <f>1907.6</f>
        <v>1907.6</v>
      </c>
      <c r="K5">
        <v>192.52</v>
      </c>
      <c r="L5">
        <v>3.82</v>
      </c>
      <c r="M5">
        <f t="shared" si="1"/>
        <v>1903.78</v>
      </c>
      <c r="N5">
        <f>176.86</f>
        <v>176.86</v>
      </c>
      <c r="O5">
        <f t="shared" si="2"/>
        <v>-9.6</v>
      </c>
    </row>
    <row r="6" spans="1:15" x14ac:dyDescent="0.15">
      <c r="A6" t="s">
        <v>9</v>
      </c>
      <c r="B6">
        <v>730</v>
      </c>
      <c r="C6">
        <v>1000</v>
      </c>
      <c r="D6" s="1">
        <v>42010</v>
      </c>
      <c r="E6" s="1">
        <v>42010</v>
      </c>
      <c r="F6" s="1">
        <f t="shared" si="3"/>
        <v>42162</v>
      </c>
      <c r="G6">
        <v>28.94</v>
      </c>
      <c r="H6">
        <f t="shared" si="0"/>
        <v>6.95</v>
      </c>
      <c r="I6" s="1">
        <v>42059</v>
      </c>
      <c r="J6">
        <v>1040.56</v>
      </c>
      <c r="K6">
        <v>98.42</v>
      </c>
      <c r="L6">
        <v>2.0699999999999998</v>
      </c>
      <c r="M6">
        <f t="shared" si="1"/>
        <v>1038.49</v>
      </c>
      <c r="N6">
        <v>0.02</v>
      </c>
      <c r="O6">
        <f t="shared" si="2"/>
        <v>28.67</v>
      </c>
    </row>
    <row r="7" spans="1:15" x14ac:dyDescent="0.15">
      <c r="A7" t="s">
        <v>19</v>
      </c>
      <c r="B7">
        <v>365</v>
      </c>
      <c r="C7">
        <v>1000</v>
      </c>
      <c r="D7" s="1">
        <v>42055</v>
      </c>
      <c r="E7" s="1">
        <v>42056</v>
      </c>
      <c r="F7" s="1">
        <f t="shared" si="3"/>
        <v>42162</v>
      </c>
      <c r="G7">
        <v>19.79</v>
      </c>
      <c r="H7">
        <f t="shared" si="0"/>
        <v>6.81</v>
      </c>
      <c r="I7" s="1">
        <v>42132</v>
      </c>
      <c r="J7">
        <v>980.51</v>
      </c>
      <c r="K7">
        <v>44.47</v>
      </c>
      <c r="L7">
        <v>1.94</v>
      </c>
      <c r="M7">
        <f t="shared" si="1"/>
        <v>978.56999999999994</v>
      </c>
      <c r="N7">
        <v>44.02</v>
      </c>
      <c r="O7">
        <f t="shared" si="2"/>
        <v>-10.16</v>
      </c>
    </row>
    <row r="8" spans="1:15" x14ac:dyDescent="0.15">
      <c r="A8" t="s">
        <v>32</v>
      </c>
      <c r="B8">
        <v>365</v>
      </c>
      <c r="C8">
        <v>1000</v>
      </c>
      <c r="D8" s="1">
        <v>42055</v>
      </c>
      <c r="E8" s="1">
        <v>42056</v>
      </c>
      <c r="F8" s="1">
        <f t="shared" si="3"/>
        <v>42162</v>
      </c>
      <c r="G8">
        <v>19.57</v>
      </c>
      <c r="H8">
        <f t="shared" si="0"/>
        <v>6.74</v>
      </c>
      <c r="I8" s="1">
        <v>42132</v>
      </c>
      <c r="J8">
        <v>980.51</v>
      </c>
      <c r="K8">
        <v>44.48</v>
      </c>
      <c r="L8">
        <v>1.96</v>
      </c>
      <c r="M8">
        <f t="shared" si="1"/>
        <v>978.55</v>
      </c>
      <c r="N8">
        <v>44.01</v>
      </c>
      <c r="O8">
        <f t="shared" si="2"/>
        <v>-10.17</v>
      </c>
    </row>
    <row r="9" spans="1:15" x14ac:dyDescent="0.15">
      <c r="A9" t="s">
        <v>33</v>
      </c>
      <c r="B9">
        <v>1096</v>
      </c>
      <c r="C9">
        <v>4000</v>
      </c>
      <c r="D9" s="1">
        <v>42055</v>
      </c>
      <c r="E9" s="1">
        <v>42056</v>
      </c>
      <c r="F9" s="1">
        <f t="shared" si="3"/>
        <v>42162</v>
      </c>
      <c r="G9">
        <v>78.97</v>
      </c>
      <c r="H9">
        <f t="shared" si="0"/>
        <v>6.8</v>
      </c>
      <c r="J9"/>
    </row>
    <row r="10" spans="1:15" x14ac:dyDescent="0.15">
      <c r="A10" t="s">
        <v>34</v>
      </c>
      <c r="B10">
        <v>365</v>
      </c>
      <c r="C10">
        <v>2000</v>
      </c>
      <c r="D10" s="1">
        <v>42055</v>
      </c>
      <c r="E10" s="1">
        <v>42056</v>
      </c>
      <c r="F10" s="1">
        <f t="shared" si="3"/>
        <v>42162</v>
      </c>
      <c r="G10">
        <v>39.58</v>
      </c>
      <c r="H10">
        <f t="shared" si="0"/>
        <v>6.81</v>
      </c>
      <c r="I10" s="1">
        <v>42132</v>
      </c>
      <c r="J10">
        <v>1961.02</v>
      </c>
      <c r="K10">
        <v>88.95</v>
      </c>
      <c r="L10">
        <v>3.9</v>
      </c>
      <c r="M10">
        <f>J10-L10</f>
        <v>1957.12</v>
      </c>
      <c r="N10">
        <v>88.03</v>
      </c>
      <c r="O10">
        <f>ROUND((M10-C10)/C10*365/(I10-D10)*100,2)</f>
        <v>-10.16</v>
      </c>
    </row>
    <row r="11" spans="1:15" x14ac:dyDescent="0.15">
      <c r="A11" t="s">
        <v>32</v>
      </c>
      <c r="B11">
        <v>365</v>
      </c>
      <c r="C11">
        <v>1000</v>
      </c>
      <c r="D11" s="1">
        <v>42059</v>
      </c>
      <c r="E11" s="1">
        <v>42060</v>
      </c>
      <c r="F11" s="1">
        <f t="shared" si="3"/>
        <v>42162</v>
      </c>
      <c r="G11">
        <v>18.82</v>
      </c>
      <c r="H11">
        <f t="shared" si="0"/>
        <v>6.73</v>
      </c>
      <c r="I11" s="1">
        <v>42132</v>
      </c>
      <c r="J11">
        <v>980</v>
      </c>
      <c r="K11">
        <v>44.99</v>
      </c>
      <c r="L11">
        <v>1.96</v>
      </c>
      <c r="M11">
        <f>J11-L11</f>
        <v>978.04</v>
      </c>
      <c r="N11">
        <v>44.01</v>
      </c>
      <c r="O11">
        <f>ROUND((M11-C11)/C11*365/(I11-D11)*100,2)</f>
        <v>-10.98</v>
      </c>
    </row>
    <row r="12" spans="1:15" x14ac:dyDescent="0.15">
      <c r="A12" t="s">
        <v>39</v>
      </c>
      <c r="B12">
        <v>1096</v>
      </c>
      <c r="C12">
        <v>3000</v>
      </c>
      <c r="D12" s="1">
        <v>42060</v>
      </c>
      <c r="E12" s="1">
        <v>42061</v>
      </c>
      <c r="F12" s="1">
        <f t="shared" si="3"/>
        <v>42162</v>
      </c>
      <c r="G12">
        <v>55.91</v>
      </c>
      <c r="H12">
        <f t="shared" si="0"/>
        <v>6.74</v>
      </c>
      <c r="J12"/>
    </row>
    <row r="13" spans="1:15" x14ac:dyDescent="0.15">
      <c r="A13" t="s">
        <v>40</v>
      </c>
      <c r="B13">
        <v>1096</v>
      </c>
      <c r="C13">
        <v>2000</v>
      </c>
      <c r="D13" s="1">
        <v>42060</v>
      </c>
      <c r="E13" s="1">
        <v>42061</v>
      </c>
      <c r="F13" s="1">
        <f t="shared" si="3"/>
        <v>42162</v>
      </c>
      <c r="G13">
        <v>37.69</v>
      </c>
      <c r="H13">
        <f t="shared" si="0"/>
        <v>6.81</v>
      </c>
      <c r="J13"/>
    </row>
    <row r="14" spans="1:15" x14ac:dyDescent="0.15">
      <c r="A14" t="s">
        <v>41</v>
      </c>
      <c r="B14">
        <v>365</v>
      </c>
      <c r="C14">
        <v>4000</v>
      </c>
      <c r="D14" s="1">
        <v>42094</v>
      </c>
      <c r="E14" s="1">
        <v>42095</v>
      </c>
      <c r="F14" s="1">
        <f t="shared" si="3"/>
        <v>42162</v>
      </c>
      <c r="G14">
        <v>49.71</v>
      </c>
      <c r="H14">
        <f t="shared" si="0"/>
        <v>6.77</v>
      </c>
      <c r="I14" s="1">
        <v>42132</v>
      </c>
      <c r="J14">
        <f>3899.22</f>
        <v>3899.22</v>
      </c>
      <c r="K14">
        <f>200.77</f>
        <v>200.77</v>
      </c>
      <c r="L14">
        <v>7.79</v>
      </c>
      <c r="M14">
        <f t="shared" ref="M14:M21" si="4">J14-L14</f>
        <v>3891.43</v>
      </c>
      <c r="N14">
        <v>178.41</v>
      </c>
      <c r="O14">
        <f t="shared" ref="O14:O21" si="5">ROUND((M14-C14)/C14*365/(I14-D14)*100,2)</f>
        <v>-26.07</v>
      </c>
    </row>
    <row r="15" spans="1:15" x14ac:dyDescent="0.15">
      <c r="A15" t="s">
        <v>42</v>
      </c>
      <c r="B15">
        <v>366</v>
      </c>
      <c r="C15">
        <v>4000</v>
      </c>
      <c r="D15" s="1">
        <v>42094</v>
      </c>
      <c r="E15" s="1">
        <v>42095</v>
      </c>
      <c r="F15" s="1">
        <f t="shared" si="3"/>
        <v>42162</v>
      </c>
      <c r="G15">
        <v>49.71</v>
      </c>
      <c r="H15">
        <f t="shared" si="0"/>
        <v>6.77</v>
      </c>
      <c r="I15" s="1">
        <v>42132</v>
      </c>
      <c r="J15">
        <f>3898.89</f>
        <v>3898.89</v>
      </c>
      <c r="K15">
        <f>201.37</f>
        <v>201.37</v>
      </c>
      <c r="L15">
        <v>7.8</v>
      </c>
      <c r="M15">
        <f t="shared" si="4"/>
        <v>3891.0899999999997</v>
      </c>
      <c r="N15">
        <v>178.14</v>
      </c>
      <c r="O15">
        <f t="shared" si="5"/>
        <v>-26.15</v>
      </c>
    </row>
    <row r="16" spans="1:15" x14ac:dyDescent="0.15">
      <c r="A16" t="s">
        <v>23</v>
      </c>
      <c r="B16">
        <v>1096</v>
      </c>
      <c r="C16">
        <v>10000</v>
      </c>
      <c r="D16" s="1">
        <v>42132</v>
      </c>
      <c r="E16" s="1">
        <v>42133</v>
      </c>
      <c r="F16" s="1">
        <f t="shared" si="3"/>
        <v>42162</v>
      </c>
      <c r="G16">
        <v>56.27</v>
      </c>
      <c r="H16">
        <f t="shared" si="0"/>
        <v>7.08</v>
      </c>
      <c r="I16" s="1">
        <v>42144</v>
      </c>
      <c r="J16" s="2">
        <f>10240.28</f>
        <v>10240.280000000001</v>
      </c>
      <c r="K16">
        <v>2027.32</v>
      </c>
      <c r="L16">
        <v>20.48</v>
      </c>
      <c r="M16">
        <f t="shared" si="4"/>
        <v>10219.800000000001</v>
      </c>
      <c r="N16">
        <v>0.01</v>
      </c>
      <c r="O16">
        <f t="shared" si="5"/>
        <v>66.86</v>
      </c>
    </row>
    <row r="17" spans="1:15" x14ac:dyDescent="0.15">
      <c r="A17" t="s">
        <v>43</v>
      </c>
      <c r="B17">
        <v>366</v>
      </c>
      <c r="C17">
        <v>2000</v>
      </c>
      <c r="D17" s="1">
        <v>42132</v>
      </c>
      <c r="E17" s="1">
        <v>42133</v>
      </c>
      <c r="F17" s="1">
        <f t="shared" si="3"/>
        <v>42162</v>
      </c>
      <c r="G17">
        <v>10.85</v>
      </c>
      <c r="H17">
        <f t="shared" si="0"/>
        <v>6.83</v>
      </c>
      <c r="I17" s="1">
        <v>42143</v>
      </c>
      <c r="J17" s="2">
        <f>2034.82</f>
        <v>2034.82</v>
      </c>
      <c r="K17">
        <f>106.15</f>
        <v>106.15</v>
      </c>
      <c r="L17">
        <v>4.0599999999999996</v>
      </c>
      <c r="M17">
        <f t="shared" si="4"/>
        <v>2030.76</v>
      </c>
      <c r="N17">
        <v>0.03</v>
      </c>
      <c r="O17">
        <f t="shared" si="5"/>
        <v>51.03</v>
      </c>
    </row>
    <row r="18" spans="1:15" x14ac:dyDescent="0.15">
      <c r="A18" t="s">
        <v>43</v>
      </c>
      <c r="B18">
        <v>366</v>
      </c>
      <c r="C18">
        <v>5000</v>
      </c>
      <c r="D18" s="1">
        <v>42132</v>
      </c>
      <c r="E18" s="1">
        <v>42133</v>
      </c>
      <c r="F18" s="1">
        <f t="shared" si="3"/>
        <v>42162</v>
      </c>
      <c r="G18">
        <v>27.14</v>
      </c>
      <c r="H18">
        <f t="shared" si="0"/>
        <v>6.83</v>
      </c>
      <c r="I18" s="1">
        <v>42143</v>
      </c>
      <c r="J18" s="2">
        <f>5087.05</f>
        <v>5087.05</v>
      </c>
      <c r="K18">
        <f>265.43</f>
        <v>265.43</v>
      </c>
      <c r="L18">
        <v>10.14</v>
      </c>
      <c r="M18">
        <f t="shared" si="4"/>
        <v>5076.91</v>
      </c>
      <c r="N18">
        <v>0.02</v>
      </c>
      <c r="O18">
        <f t="shared" si="5"/>
        <v>51.04</v>
      </c>
    </row>
    <row r="19" spans="1:15" x14ac:dyDescent="0.15">
      <c r="A19" t="s">
        <v>43</v>
      </c>
      <c r="B19">
        <v>366</v>
      </c>
      <c r="C19">
        <v>7000</v>
      </c>
      <c r="D19" s="1">
        <v>42132</v>
      </c>
      <c r="E19" s="1">
        <v>42133</v>
      </c>
      <c r="F19" s="1">
        <f t="shared" si="3"/>
        <v>42162</v>
      </c>
      <c r="G19">
        <v>37.99</v>
      </c>
      <c r="H19">
        <f t="shared" si="0"/>
        <v>6.83</v>
      </c>
      <c r="I19" s="1">
        <v>42143</v>
      </c>
      <c r="J19" s="2">
        <f>7121.87</f>
        <v>7121.87</v>
      </c>
      <c r="K19">
        <f>371.62</f>
        <v>371.62</v>
      </c>
      <c r="L19">
        <v>14.24</v>
      </c>
      <c r="M19">
        <f t="shared" si="4"/>
        <v>7107.63</v>
      </c>
      <c r="N19">
        <v>0.01</v>
      </c>
      <c r="O19">
        <f t="shared" si="5"/>
        <v>51.02</v>
      </c>
    </row>
    <row r="20" spans="1:15" x14ac:dyDescent="0.15">
      <c r="A20" t="s">
        <v>44</v>
      </c>
      <c r="B20">
        <v>366</v>
      </c>
      <c r="C20">
        <v>10000</v>
      </c>
      <c r="D20" s="1">
        <v>42143</v>
      </c>
      <c r="E20" s="1">
        <v>42144</v>
      </c>
      <c r="F20" s="1">
        <f t="shared" si="3"/>
        <v>42162</v>
      </c>
      <c r="G20">
        <v>32.22</v>
      </c>
      <c r="H20">
        <f t="shared" si="0"/>
        <v>6.53</v>
      </c>
      <c r="I20" s="1">
        <v>42154</v>
      </c>
      <c r="J20" s="2">
        <f>10173.4</f>
        <v>10173.4</v>
      </c>
      <c r="K20">
        <f>543.75</f>
        <v>543.75</v>
      </c>
      <c r="L20">
        <f>20.35</f>
        <v>20.350000000000001</v>
      </c>
      <c r="M20">
        <f t="shared" si="4"/>
        <v>10153.049999999999</v>
      </c>
      <c r="N20">
        <v>0.01</v>
      </c>
      <c r="O20">
        <f t="shared" si="5"/>
        <v>50.78</v>
      </c>
    </row>
    <row r="21" spans="1:15" x14ac:dyDescent="0.15">
      <c r="A21" t="s">
        <v>47</v>
      </c>
      <c r="B21">
        <v>366</v>
      </c>
      <c r="C21">
        <v>10000</v>
      </c>
      <c r="D21" s="1">
        <v>42144</v>
      </c>
      <c r="E21" s="1">
        <v>42145</v>
      </c>
      <c r="F21" s="1">
        <f t="shared" si="3"/>
        <v>42162</v>
      </c>
      <c r="G21">
        <v>30.31</v>
      </c>
      <c r="H21">
        <f t="shared" si="0"/>
        <v>6.51</v>
      </c>
      <c r="I21" s="1">
        <v>42155</v>
      </c>
      <c r="J21" s="2">
        <v>10177.17</v>
      </c>
      <c r="K21">
        <v>539.91</v>
      </c>
      <c r="L21">
        <v>20.23</v>
      </c>
      <c r="M21">
        <f t="shared" si="4"/>
        <v>10156.94</v>
      </c>
      <c r="N21">
        <v>0.08</v>
      </c>
      <c r="O21">
        <f t="shared" si="5"/>
        <v>52.08</v>
      </c>
    </row>
    <row r="22" spans="1:15" x14ac:dyDescent="0.15">
      <c r="A22" t="s">
        <v>58</v>
      </c>
      <c r="B22">
        <v>366</v>
      </c>
      <c r="C22">
        <v>12000</v>
      </c>
      <c r="D22" s="1">
        <v>42154</v>
      </c>
      <c r="E22" s="1">
        <v>42155</v>
      </c>
      <c r="F22" s="1">
        <f t="shared" si="3"/>
        <v>42162</v>
      </c>
      <c r="G22">
        <v>13.66</v>
      </c>
      <c r="H22">
        <f t="shared" si="0"/>
        <v>5.94</v>
      </c>
    </row>
    <row r="23" spans="1:15" x14ac:dyDescent="0.15">
      <c r="A23" t="s">
        <v>58</v>
      </c>
      <c r="B23">
        <v>366</v>
      </c>
      <c r="C23">
        <v>13000</v>
      </c>
      <c r="D23" s="1">
        <v>42155</v>
      </c>
      <c r="E23" s="1">
        <v>42156</v>
      </c>
      <c r="F23" s="1">
        <f t="shared" si="3"/>
        <v>42162</v>
      </c>
      <c r="G23">
        <v>12.33</v>
      </c>
      <c r="H23">
        <f t="shared" si="0"/>
        <v>5.77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Normal="100" workbookViewId="0">
      <pane ySplit="1" topLeftCell="A2" activePane="bottomLeft" state="frozen"/>
      <selection pane="bottomLeft" activeCell="G3" sqref="G3"/>
    </sheetView>
  </sheetViews>
  <sheetFormatPr defaultRowHeight="13.5" x14ac:dyDescent="0.15"/>
  <cols>
    <col min="1" max="1" width="22.5" bestFit="1" customWidth="1"/>
    <col min="2" max="2" width="10" bestFit="1" customWidth="1"/>
    <col min="3" max="3" width="9.75" bestFit="1" customWidth="1"/>
    <col min="4" max="4" width="11.625" bestFit="1" customWidth="1"/>
    <col min="5" max="5" width="11.625" customWidth="1"/>
    <col min="6" max="6" width="10.5" bestFit="1" customWidth="1"/>
    <col min="7" max="7" width="9.5" bestFit="1" customWidth="1"/>
    <col min="9" max="9" width="10.5" bestFit="1" customWidth="1"/>
    <col min="10" max="10" width="10.5" style="2" bestFit="1" customWidth="1"/>
    <col min="11" max="11" width="13" bestFit="1" customWidth="1"/>
    <col min="12" max="12" width="7.125" bestFit="1" customWidth="1"/>
    <col min="13" max="13" width="9.5" customWidth="1"/>
    <col min="14" max="14" width="15.125" bestFit="1" customWidth="1"/>
    <col min="15" max="15" width="11.875" bestFit="1" customWidth="1"/>
  </cols>
  <sheetData>
    <row r="1" spans="1:15" s="3" customFormat="1" x14ac:dyDescent="0.15">
      <c r="B1" s="3" t="s">
        <v>45</v>
      </c>
      <c r="C1" s="3" t="s">
        <v>18</v>
      </c>
      <c r="D1" s="3" t="s">
        <v>14</v>
      </c>
      <c r="E1" s="3" t="s">
        <v>30</v>
      </c>
      <c r="F1" s="3" t="s">
        <v>15</v>
      </c>
      <c r="G1" s="3" t="s">
        <v>16</v>
      </c>
      <c r="H1" s="3" t="s">
        <v>17</v>
      </c>
      <c r="I1" s="3" t="s">
        <v>28</v>
      </c>
      <c r="J1" s="4" t="s">
        <v>36</v>
      </c>
      <c r="K1" s="3" t="s">
        <v>37</v>
      </c>
      <c r="L1" s="3" t="s">
        <v>38</v>
      </c>
      <c r="M1" s="3" t="s">
        <v>48</v>
      </c>
      <c r="N1" s="3" t="s">
        <v>29</v>
      </c>
      <c r="O1" s="3" t="s">
        <v>50</v>
      </c>
    </row>
    <row r="2" spans="1:15" x14ac:dyDescent="0.15">
      <c r="A2" t="s">
        <v>13</v>
      </c>
      <c r="B2">
        <v>729</v>
      </c>
      <c r="C2">
        <v>2000</v>
      </c>
      <c r="D2" s="1">
        <v>41965</v>
      </c>
      <c r="E2" s="1">
        <v>41965</v>
      </c>
      <c r="F2" s="1">
        <v>42162</v>
      </c>
      <c r="G2">
        <v>65.23</v>
      </c>
      <c r="H2">
        <f t="shared" ref="H2:H3" si="0">ROUND(G2*365/(F2-E2)/C2*100,2)</f>
        <v>6.04</v>
      </c>
      <c r="I2" s="1">
        <v>42055</v>
      </c>
      <c r="J2">
        <v>2034.81</v>
      </c>
      <c r="K2">
        <v>215.47</v>
      </c>
      <c r="L2">
        <v>4.07</v>
      </c>
      <c r="M2">
        <f t="shared" ref="M2" si="1">J2-L2</f>
        <v>2030.74</v>
      </c>
      <c r="N2">
        <v>0.01</v>
      </c>
      <c r="O2">
        <f t="shared" ref="O2:O3" si="2">ROUND((M2-C2)/C2*365/(I2-D2)*100,2)</f>
        <v>6.23</v>
      </c>
    </row>
    <row r="3" spans="1:15" x14ac:dyDescent="0.15">
      <c r="A3" t="s">
        <v>59</v>
      </c>
      <c r="B3">
        <v>366</v>
      </c>
      <c r="C3">
        <v>16000</v>
      </c>
      <c r="D3" s="1">
        <v>42158</v>
      </c>
      <c r="E3" s="1">
        <v>42159</v>
      </c>
      <c r="F3" s="1">
        <f t="shared" ref="F3" si="3">F2</f>
        <v>42162</v>
      </c>
      <c r="G3">
        <v>9.15</v>
      </c>
      <c r="H3">
        <f t="shared" si="0"/>
        <v>6.96</v>
      </c>
      <c r="I3" s="1"/>
      <c r="J3"/>
      <c r="O3">
        <f t="shared" si="2"/>
        <v>0.87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G6" sqref="G6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55</v>
      </c>
      <c r="C1" t="s">
        <v>18</v>
      </c>
      <c r="D1" t="s">
        <v>14</v>
      </c>
      <c r="E1" t="s">
        <v>54</v>
      </c>
      <c r="F1" t="s">
        <v>15</v>
      </c>
      <c r="G1" t="s">
        <v>16</v>
      </c>
      <c r="H1" t="s">
        <v>17</v>
      </c>
      <c r="I1" t="s">
        <v>56</v>
      </c>
      <c r="J1" t="s">
        <v>57</v>
      </c>
    </row>
    <row r="2" spans="1:10" x14ac:dyDescent="0.15">
      <c r="A2" t="s">
        <v>51</v>
      </c>
      <c r="B2">
        <v>33</v>
      </c>
      <c r="C2">
        <v>10000</v>
      </c>
      <c r="D2" s="1">
        <v>42130</v>
      </c>
      <c r="E2" s="1">
        <v>42131</v>
      </c>
      <c r="F2" s="1">
        <v>42162</v>
      </c>
      <c r="G2">
        <v>49.61</v>
      </c>
      <c r="H2">
        <f>ROUND(G2*365/(F2-E2)/C2*100,2)</f>
        <v>5.84</v>
      </c>
      <c r="I2">
        <v>25</v>
      </c>
      <c r="J2">
        <f>ROUND((G2+I2)*365/(F2-D2)/C2*100,2)</f>
        <v>8.51</v>
      </c>
    </row>
    <row r="3" spans="1:10" x14ac:dyDescent="0.15">
      <c r="A3" t="s">
        <v>52</v>
      </c>
      <c r="B3">
        <v>33</v>
      </c>
      <c r="C3">
        <v>10000</v>
      </c>
      <c r="D3" s="1">
        <v>42130</v>
      </c>
      <c r="E3" s="1">
        <v>42131</v>
      </c>
      <c r="F3" s="1">
        <f>F2</f>
        <v>42162</v>
      </c>
      <c r="G3">
        <v>49.61</v>
      </c>
      <c r="H3">
        <f>ROUND(G3*365/(F3-E3)/C3*100,2)</f>
        <v>5.84</v>
      </c>
      <c r="I3">
        <v>25</v>
      </c>
      <c r="J3">
        <f>ROUND((G3+I3)*365/(F3-D3)/C3*100,2)</f>
        <v>8.51</v>
      </c>
    </row>
    <row r="4" spans="1:10" x14ac:dyDescent="0.15">
      <c r="A4" t="s">
        <v>53</v>
      </c>
      <c r="B4">
        <v>92</v>
      </c>
      <c r="C4">
        <v>10000</v>
      </c>
      <c r="D4" s="1">
        <v>42142</v>
      </c>
      <c r="E4" s="1">
        <v>42143</v>
      </c>
      <c r="F4" s="1">
        <f>F3</f>
        <v>42162</v>
      </c>
      <c r="G4">
        <v>31.84</v>
      </c>
      <c r="H4">
        <f>ROUND(G4*365/(F4-E4)/C4*100,2)</f>
        <v>6.12</v>
      </c>
      <c r="I4">
        <v>50</v>
      </c>
      <c r="J4">
        <f>ROUND((G4+I4)*365/(F4-D4)/C4*100,2)</f>
        <v>14.94</v>
      </c>
    </row>
    <row r="5" spans="1:10" x14ac:dyDescent="0.15">
      <c r="A5" t="s">
        <v>53</v>
      </c>
      <c r="B5">
        <v>91</v>
      </c>
      <c r="C5">
        <v>10000</v>
      </c>
      <c r="D5" s="1">
        <v>42143</v>
      </c>
      <c r="E5" s="1">
        <v>42144</v>
      </c>
      <c r="F5" s="1">
        <f>F4</f>
        <v>42162</v>
      </c>
      <c r="G5">
        <v>30.17</v>
      </c>
      <c r="H5">
        <f>ROUND(G5*365/(F5-E5)/C5*100,2)</f>
        <v>6.12</v>
      </c>
      <c r="I5">
        <v>50</v>
      </c>
      <c r="J5">
        <f>ROUND((G5+I5)*365/(F5-D5)/C5*100,2)</f>
        <v>15.4</v>
      </c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  <row r="10" spans="1:10" x14ac:dyDescent="0.15">
      <c r="D10" s="1"/>
      <c r="E10" s="1"/>
      <c r="F10" s="1"/>
    </row>
    <row r="11" spans="1:10" x14ac:dyDescent="0.15">
      <c r="D11" s="1"/>
      <c r="E11" s="1"/>
      <c r="F11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5" t="s">
        <v>49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bb</cp:lastModifiedBy>
  <dcterms:created xsi:type="dcterms:W3CDTF">2014-11-15T05:48:29Z</dcterms:created>
  <dcterms:modified xsi:type="dcterms:W3CDTF">2015-06-07T00:38:08Z</dcterms:modified>
</cp:coreProperties>
</file>