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1970" windowHeight="5025" activeTab="1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 concurrentCalc="0"/>
</workbook>
</file>

<file path=xl/calcChain.xml><?xml version="1.0" encoding="utf-8"?>
<calcChain xmlns="http://schemas.openxmlformats.org/spreadsheetml/2006/main">
  <c r="G181" i="2" l="1"/>
  <c r="F181" i="2"/>
  <c r="G180" i="2"/>
  <c r="F180" i="2"/>
  <c r="G179" i="2"/>
  <c r="F179" i="2"/>
  <c r="G178" i="2"/>
  <c r="F178" i="2"/>
  <c r="B21" i="12"/>
  <c r="B3" i="12"/>
  <c r="B2" i="12"/>
  <c r="G177" i="2"/>
  <c r="F177" i="2"/>
  <c r="K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G176" i="2"/>
  <c r="F176" i="2"/>
  <c r="K158" i="2"/>
  <c r="G158" i="2"/>
  <c r="J158" i="2"/>
  <c r="H158" i="2"/>
  <c r="G115" i="7"/>
  <c r="F115" i="7"/>
  <c r="G114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G113" i="7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G10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<sst xmlns="http://schemas.openxmlformats.org/spreadsheetml/2006/main" count="638" uniqueCount="135">
  <si>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</si>
  <si>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</si>
  <si>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</si>
  <si>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</si>
  <si>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</si>
  <si>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</si>
  <si>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</si>
  <si>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</si>
  <si>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</si>
  <si>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</si>
  <si>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</si>
  <si>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</si>
  <si>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</si>
  <si>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</si>
  <si>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</si>
  <si>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</si>
  <si>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</si>
  <si>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</si>
  <si>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</si>
  <si>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</si>
  <si>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</si>
  <si>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</si>
  <si>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</si>
  <si>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</si>
  <si>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</si>
  <si>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</si>
  <si>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</si>
  <si>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</si>
  <si>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</si>
  <si>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</si>
  <si>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</si>
  <si>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</si>
  <si>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</si>
  <si>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</si>
  <si>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</si>
  <si>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</si>
  <si>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</si>
  <si>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</si>
  <si>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</si>
  <si>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</si>
  <si>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</si>
  <si>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</si>
  <si>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</si>
  <si>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</si>
  <si>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</si>
  <si>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</si>
  <si>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</si>
  <si>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</si>
  <si>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</si>
  <si>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</si>
  <si>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</si>
  <si>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</si>
  <si>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</si>
  <si>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</si>
  <si>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</si>
  <si>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</si>
  <si>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</si>
  <si>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</si>
  <si>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</si>
  <si>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</si>
  <si>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</si>
  <si>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</si>
  <si>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</si>
  <si>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</si>
  <si>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</si>
  <si>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</si>
  <si>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</si>
  <si>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</si>
  <si>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</si>
  <si>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</si>
  <si>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</si>
  <si>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</si>
  <si>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</si>
  <si>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</si>
  <si>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</si>
  <si>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</si>
  <si>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</si>
  <si>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</si>
  <si>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</si>
  <si>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</si>
  <si>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</si>
  <si>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</si>
  <si>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</si>
  <si>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</si>
  <si>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</si>
  <si>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</si>
  <si>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</si>
  <si>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</si>
  <si>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</si>
  <si>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</si>
  <si>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</si>
  <si>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</si>
  <si>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</si>
  <si>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</si>
  <si>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</si>
  <si>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</si>
  <si>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</si>
  <si>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</si>
  <si>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</si>
  <si>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</si>
  <si>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</si>
  <si>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</si>
  <si>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</si>
  <si>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</si>
  <si>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</si>
  <si>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</si>
  <si>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</si>
  <si>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</si>
  <si>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</si>
  <si>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</si>
  <si>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</si>
  <si>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</si>
  <si>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</si>
  <si>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</si>
  <si>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</si>
  <si>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</si>
  <si>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</si>
  <si>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</si>
  <si>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</si>
  <si>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</si>
  <si>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</si>
  <si>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</si>
  <si>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</si>
  <si>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</si>
  <si>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安盈-票据 150914214643</t>
    <phoneticPr fontId="1" type="noConversion"/>
  </si>
  <si>
    <t>活期</t>
    <phoneticPr fontId="1" type="noConversion"/>
  </si>
  <si>
    <t>余额宝</t>
    <phoneticPr fontId="1" type="noConversion"/>
  </si>
  <si>
    <t>个人贷006333号</t>
    <phoneticPr fontId="1" type="noConversion"/>
  </si>
  <si>
    <t xml:space="preserve">个人贷425958号 </t>
    <phoneticPr fontId="1" type="noConversion"/>
  </si>
  <si>
    <t xml:space="preserve">个人贷021191号 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</si>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</sst>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"/>
  <sheetViews>
    <sheetView tabSelected="1" zoomScaleNormal="100" workbookViewId="0">
      <pane xSplit="5" ySplit="1" topLeftCell="F160" activePane="bottomRight" state="frozen"/>
      <selection pane="topRight" activeCell="F1" sqref="F1"/>
      <selection pane="bottomLeft" activeCell="A2" sqref="A2"/>
      <selection pane="bottomRight" activeCell="E181" sqref="E181:G181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2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4">
        <f t="shared" ref="G176" si="256">E176+11</f>
        <v>42264</v>
      </c>
    </row>
    <row r="177" spans="1:7" x14ac:dyDescent="0.15">
      <c r="A177" s="2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7">E177+1</f>
        <v>42264</v>
      </c>
      <c r="G177" s="4">
        <f t="shared" ref="G177" si="258">E177+11</f>
        <v>42274</v>
      </c>
    </row>
    <row r="178" spans="1:7" x14ac:dyDescent="0.15">
      <c r="A178" s="3" t="s">
        <v>131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59">E178+1</f>
        <v>42265</v>
      </c>
      <c r="G178" s="4">
        <f t="shared" ref="G178" si="260">E178+11</f>
        <v>42275</v>
      </c>
    </row>
    <row r="179" spans="1:7" x14ac:dyDescent="0.15">
      <c r="A179" s="3" t="s">
        <v>132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1">E179+1</f>
        <v>42265</v>
      </c>
      <c r="G179" s="4">
        <f t="shared" ref="G179:G181" si="262">E179+11</f>
        <v>42275</v>
      </c>
    </row>
    <row r="180" spans="1:7" x14ac:dyDescent="0.15">
      <c r="A180" s="3" t="s">
        <v>133</v>
      </c>
      <c r="B180">
        <v>654</v>
      </c>
      <c r="C180">
        <v>7.1</v>
      </c>
      <c r="D180">
        <v>5015</v>
      </c>
      <c r="E180" s="1">
        <v>42264</v>
      </c>
      <c r="F180" s="1">
        <f t="shared" si="261"/>
        <v>42265</v>
      </c>
      <c r="G180" s="4">
        <f t="shared" si="262"/>
        <v>42275</v>
      </c>
    </row>
    <row r="181" spans="1:7" x14ac:dyDescent="0.15">
      <c r="A181" s="3" t="s">
        <v>134</v>
      </c>
      <c r="B181">
        <v>582</v>
      </c>
      <c r="C181">
        <v>7.1</v>
      </c>
      <c r="D181">
        <v>7919.33</v>
      </c>
      <c r="E181" s="1">
        <v>42264</v>
      </c>
      <c r="F181" s="1">
        <f t="shared" si="261"/>
        <v>42265</v>
      </c>
      <c r="G181" s="4">
        <f t="shared" si="262"/>
        <v>42275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15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G113" sqref="G113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hidden="1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hidden="1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hidden="1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hidden="1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hidden="1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hidden="1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hidden="1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hidden="1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hidden="1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hidden="1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hidden="1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hidden="1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hidden="1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hidden="1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hidden="1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hidden="1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hidden="1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hidden="1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hidden="1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hidden="1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hidden="1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hidden="1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hidden="1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hidden="1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hidden="1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hidden="1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hidden="1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hidden="1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hidden="1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hidden="1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hidden="1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hidden="1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hidden="1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hidden="1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hidden="1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hidden="1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hidden="1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hidden="1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hidden="1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hidden="1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hidden="1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hidden="1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hidden="1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hidden="1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hidden="1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hidden="1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hidden="1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hidden="1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hidden="1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hidden="1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hidden="1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hidden="1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hidden="1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hidden="1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hidden="1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hidden="1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hidden="1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hidden="1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hidden="1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hidden="1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hidden="1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hidden="1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hidden="1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hidden="1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hidden="1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hidden="1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hidden="1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hidden="1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hidden="1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hidden="1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hidden="1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hidden="1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hidden="1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hidden="1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hidden="1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hidden="1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hidden="1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hidden="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hidden="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hidden="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hidden="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hidden="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hidden="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hidden="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hidden="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hidden="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hidden="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hidden="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hidden="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hidden="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hidden="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hidden="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" si="202">E106+11</f>
        <v>42253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3">E107+1</f>
        <v>42244</v>
      </c>
      <c r="G107" s="5">
        <v>42261</v>
      </c>
      <c r="H107">
        <f>3057.01-6.1</f>
        <v>3050.9100000000003</v>
      </c>
      <c r="J107">
        <f t="shared" ref="J107:J112" si="204">ROUND((H107-D107)/D107*365/(G107-E107)*100,2)</f>
        <v>34.409999999999997</v>
      </c>
      <c r="K107">
        <f t="shared" ref="K107:K112" si="205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6">E108+1</f>
        <v>42245</v>
      </c>
      <c r="G108" s="5">
        <v>42261</v>
      </c>
      <c r="H108">
        <f>2037.67-4.06</f>
        <v>2033.6100000000001</v>
      </c>
      <c r="J108">
        <f t="shared" si="204"/>
        <v>36.08</v>
      </c>
      <c r="K108">
        <f t="shared" si="205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7">E109+1</f>
        <v>42247</v>
      </c>
      <c r="G109" s="5">
        <v>42261</v>
      </c>
      <c r="H109">
        <f>10356.58+3901.62-10.34*2-3.9*2</f>
        <v>14229.720000000001</v>
      </c>
      <c r="J109">
        <f t="shared" si="204"/>
        <v>39.93</v>
      </c>
      <c r="K109">
        <f t="shared" si="205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7"/>
        <v>42249</v>
      </c>
      <c r="G110" s="5">
        <v>42261</v>
      </c>
      <c r="H110">
        <f>7107.48-14.2</f>
        <v>7093.28</v>
      </c>
      <c r="J110">
        <f t="shared" si="204"/>
        <v>37.409999999999997</v>
      </c>
      <c r="K110">
        <f t="shared" si="205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8">E111+1</f>
        <v>42250</v>
      </c>
      <c r="G111" s="5">
        <v>42261</v>
      </c>
      <c r="H111">
        <f>3961.13+100-7.92-0.2</f>
        <v>4053.01</v>
      </c>
      <c r="J111">
        <f t="shared" si="204"/>
        <v>40.31</v>
      </c>
      <c r="K111">
        <f t="shared" si="205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09">E112+1</f>
        <v>42251</v>
      </c>
      <c r="G112" s="5">
        <v>42261</v>
      </c>
      <c r="H112">
        <f>7105.18-7.1*2</f>
        <v>7090.9800000000005</v>
      </c>
      <c r="J112">
        <f t="shared" si="204"/>
        <v>43.13</v>
      </c>
      <c r="K112">
        <f t="shared" si="205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0">E113+1</f>
        <v>42252</v>
      </c>
      <c r="G113" s="5">
        <f t="shared" ref="G113" si="211">E113+11</f>
        <v>42262</v>
      </c>
      <c r="H113">
        <f>4056.74-4.05*2</f>
        <v>4048.64</v>
      </c>
      <c r="J113">
        <f t="shared" ref="J113" si="212">ROUND((H113-D113)/D113*365/(G113-E113)*100,2)</f>
        <v>40.35</v>
      </c>
      <c r="K113">
        <f t="shared" ref="K113" si="213">H113-D113+I113</f>
        <v>48.639999999999873</v>
      </c>
    </row>
    <row r="114" spans="1:11" x14ac:dyDescent="0.15">
      <c r="A114" s="2" t="s">
        <v>121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5" si="214">E114+1</f>
        <v>42254</v>
      </c>
      <c r="G114" s="4">
        <f t="shared" ref="G114:G115" si="215">E114+11</f>
        <v>42264</v>
      </c>
    </row>
    <row r="115" spans="1:11" x14ac:dyDescent="0.15">
      <c r="A115" s="2" t="s">
        <v>118</v>
      </c>
      <c r="B115">
        <v>366</v>
      </c>
      <c r="C115">
        <v>7.7</v>
      </c>
      <c r="D115">
        <v>4000</v>
      </c>
      <c r="E115" s="1">
        <v>42253</v>
      </c>
      <c r="F115" s="1">
        <f t="shared" si="214"/>
        <v>42254</v>
      </c>
      <c r="G115" s="4">
        <f t="shared" si="215"/>
        <v>42264</v>
      </c>
    </row>
  </sheetData>
  <autoFilter ref="A1:L115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3.5" x14ac:dyDescent="0.15"/>
  <cols>
    <col min="1" max="1" width="30.25" customWidth="1"/>
  </cols>
  <sheetData>
    <row r="1" spans="1:2" x14ac:dyDescent="0.15">
      <c r="A1" t="s">
        <v>124</v>
      </c>
      <c r="B1">
        <v>20000</v>
      </c>
    </row>
    <row r="2" spans="1:2" x14ac:dyDescent="0.15">
      <c r="A2" t="s">
        <v>125</v>
      </c>
      <c r="B2">
        <f>4048.64</f>
        <v>4048.64</v>
      </c>
    </row>
    <row r="3" spans="1:2" x14ac:dyDescent="0.15">
      <c r="A3" t="s">
        <v>126</v>
      </c>
      <c r="B3">
        <f>21658.86</f>
        <v>21658.86</v>
      </c>
    </row>
    <row r="4" spans="1:2" x14ac:dyDescent="0.15">
      <c r="A4" t="s">
        <v>127</v>
      </c>
      <c r="B4">
        <v>541</v>
      </c>
    </row>
    <row r="5" spans="1:2" x14ac:dyDescent="0.15">
      <c r="A5" t="s">
        <v>128</v>
      </c>
      <c r="B5">
        <v>156</v>
      </c>
    </row>
    <row r="6" spans="1:2" x14ac:dyDescent="0.15">
      <c r="A6" t="s">
        <v>129</v>
      </c>
      <c r="B6">
        <v>117</v>
      </c>
    </row>
    <row r="7" spans="1:2" x14ac:dyDescent="0.15">
      <c r="A7" t="s">
        <v>121</v>
      </c>
      <c r="B7">
        <v>370</v>
      </c>
    </row>
    <row r="8" spans="1:2" x14ac:dyDescent="0.15">
      <c r="A8" t="s">
        <v>118</v>
      </c>
      <c r="B8">
        <v>4000</v>
      </c>
    </row>
    <row r="21" spans="1:2" x14ac:dyDescent="0.15">
      <c r="A21" t="s">
        <v>130</v>
      </c>
      <c r="B21">
        <f>SUM(B1:B20)</f>
        <v>50891.5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京东</vt:lpstr>
      <vt:lpstr>招财宝-其他</vt:lpstr>
      <vt:lpstr>资产_王蕾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2015-09-17T14:08:35Z</dcterms:modified>
</cp:coreProperties>
</file>