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5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B5" i="12" l="1"/>
  <c r="K115" i="7" l="1"/>
  <c r="J115" i="7"/>
  <c r="H115" i="7"/>
  <c r="K176" i="2" l="1"/>
  <c r="J176" i="2"/>
  <c r="H176" i="2"/>
  <c r="L2" i="13" l="1"/>
  <c r="H2" i="13"/>
  <c r="F2" i="13"/>
  <c r="G2" i="13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B14" i="1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G10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<sst xmlns="http://schemas.openxmlformats.org/spreadsheetml/2006/main" count="654" uniqueCount="152">
  <si>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</si>
  <si>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</si>
  <si>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</si>
  <si>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</si>
  <si>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</si>
  <si>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</si>
  <si>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</si>
  <si>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</si>
  <si>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</si>
  <si>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</si>
  <si>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</si>
  <si>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</si>
  <si>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</si>
  <si>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</si>
  <si>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</si>
  <si>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</si>
  <si>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</si>
  <si>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</si>
  <si>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</si>
  <si>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</si>
  <si>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</si>
  <si>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</si>
  <si>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</si>
  <si>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</si>
  <si>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</si>
  <si>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</si>
  <si>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</si>
  <si>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</si>
  <si>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</si>
  <si>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</si>
  <si>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</si>
  <si>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</si>
  <si>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</si>
  <si>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</si>
  <si>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</si>
  <si>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</si>
  <si>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</si>
  <si>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</si>
  <si>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</si>
  <si>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</si>
  <si>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</si>
  <si>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</si>
  <si>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</si>
  <si>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</si>
  <si>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</si>
  <si>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</si>
  <si>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</si>
  <si>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</si>
  <si>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</si>
  <si>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</si>
  <si>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</si>
  <si>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</si>
  <si>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</si>
  <si>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</si>
  <si>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</si>
  <si>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</si>
  <si>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</si>
  <si>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</si>
  <si>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</si>
  <si>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</si>
  <si>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</si>
  <si>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</si>
  <si>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</si>
  <si>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</si>
  <si>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</si>
  <si>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</si>
  <si>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</si>
  <si>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</si>
  <si>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</si>
  <si>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</si>
  <si>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</si>
  <si>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</si>
  <si>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</si>
  <si>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</si>
  <si>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</si>
  <si>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</si>
  <si>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</si>
  <si>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</si>
  <si>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</si>
  <si>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</si>
  <si>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</si>
  <si>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</si>
  <si>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</si>
  <si>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</si>
  <si>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</si>
  <si>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</si>
  <si>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</si>
  <si>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</si>
  <si>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</si>
  <si>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</si>
  <si>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</si>
  <si>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</si>
  <si>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</si>
  <si>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</si>
  <si>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</si>
  <si>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</si>
  <si>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</si>
  <si>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</si>
  <si>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</si>
  <si>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</si>
  <si>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</si>
  <si>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</si>
  <si>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</si>
  <si>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</si>
  <si>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</si>
  <si>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</si>
  <si>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</si>
  <si>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</si>
  <si>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</si>
  <si>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</si>
  <si>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</si>
  <si>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</si>
  <si>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</si>
  <si>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</si>
  <si>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</si>
  <si>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</si>
  <si>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</si>
  <si>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</si>
  <si>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</si>
  <si>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</si>
  <si>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</si>
  <si>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</si>
  <si>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</si>
  <si>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</si>
  <si>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安盈-票据 150914214643</t>
    <phoneticPr fontId="1" type="noConversion"/>
  </si>
  <si>
    <t>余额宝</t>
    <phoneticPr fontId="1" type="noConversion"/>
  </si>
  <si>
    <t xml:space="preserve">个人贷021191号 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</si>
  <si>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</si>
  <si>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</si>
  <si>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</si>
  <si>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</si>
  <si>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</si>
  <si>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稳盈-安e15092001789</t>
    <phoneticPr fontId="1" type="noConversion"/>
  </si>
  <si>
    <t>陆金所-可用余额</t>
    <phoneticPr fontId="1" type="noConversion"/>
  </si>
  <si>
    <t>稳盈-变现通-共用</t>
    <phoneticPr fontId="1" type="noConversion"/>
  </si>
  <si>
    <t>陆金所-可用余额-共用</t>
    <phoneticPr fontId="1" type="noConversion"/>
  </si>
  <si>
    <t>日期</t>
    <phoneticPr fontId="1" type="noConversion"/>
  </si>
  <si>
    <t>招财宝-&gt;保险</t>
    <phoneticPr fontId="1" type="noConversion"/>
  </si>
  <si>
    <t>招财宝-&gt;个人贷</t>
    <phoneticPr fontId="1" type="noConversion"/>
  </si>
  <si>
    <t>招财宝-&gt;其他</t>
    <phoneticPr fontId="1" type="noConversion"/>
  </si>
  <si>
    <t>余额宝</t>
    <phoneticPr fontId="1" type="noConversion"/>
  </si>
  <si>
    <t>钱大掌柜</t>
    <phoneticPr fontId="1" type="noConversion"/>
  </si>
  <si>
    <t>陆金所-票据</t>
    <phoneticPr fontId="1" type="noConversion"/>
  </si>
  <si>
    <t>陆金所-&gt;变现通</t>
    <phoneticPr fontId="1" type="noConversion"/>
  </si>
  <si>
    <t>陆金所-&gt;P2P</t>
    <phoneticPr fontId="1" type="noConversion"/>
  </si>
  <si>
    <t>陆金所-&gt;余额</t>
    <phoneticPr fontId="1" type="noConversion"/>
  </si>
  <si>
    <t>京东金融</t>
    <phoneticPr fontId="1" type="noConversion"/>
  </si>
  <si>
    <t>零活宝</t>
    <phoneticPr fontId="1" type="noConversion"/>
  </si>
  <si>
    <t>零活宝-共用</t>
    <phoneticPr fontId="1" type="noConversion"/>
  </si>
  <si>
    <t>稳盈-变现通</t>
    <phoneticPr fontId="1" type="noConversion"/>
  </si>
  <si>
    <t>基金</t>
    <phoneticPr fontId="1" type="noConversion"/>
  </si>
  <si>
    <t>灵活宝28天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</si>
</sst>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J176" sqref="J176:K176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5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5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128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5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129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5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130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5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131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5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J115" sqref="J115:K115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" si="202">E106+11</f>
        <v>42253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3">E107+1</f>
        <v>42244</v>
      </c>
      <c r="G107" s="5">
        <v>42261</v>
      </c>
      <c r="H107">
        <f>3057.01-6.1</f>
        <v>3050.9100000000003</v>
      </c>
      <c r="J107">
        <f t="shared" ref="J107:J112" si="204">ROUND((H107-D107)/D107*365/(G107-E107)*100,2)</f>
        <v>34.409999999999997</v>
      </c>
      <c r="K107">
        <f t="shared" ref="K107:K112" si="205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6">E108+1</f>
        <v>42245</v>
      </c>
      <c r="G108" s="5">
        <v>42261</v>
      </c>
      <c r="H108">
        <f>2037.67-4.06</f>
        <v>2033.6100000000001</v>
      </c>
      <c r="J108">
        <f t="shared" si="204"/>
        <v>36.08</v>
      </c>
      <c r="K108">
        <f t="shared" si="205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7">E109+1</f>
        <v>42247</v>
      </c>
      <c r="G109" s="5">
        <v>42261</v>
      </c>
      <c r="H109">
        <f>10356.58+3901.62-10.34*2-3.9*2</f>
        <v>14229.720000000001</v>
      </c>
      <c r="J109">
        <f t="shared" si="204"/>
        <v>39.93</v>
      </c>
      <c r="K109">
        <f t="shared" si="205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7"/>
        <v>42249</v>
      </c>
      <c r="G110" s="5">
        <v>42261</v>
      </c>
      <c r="H110">
        <f>7107.48-14.2</f>
        <v>7093.28</v>
      </c>
      <c r="J110">
        <f t="shared" si="204"/>
        <v>37.409999999999997</v>
      </c>
      <c r="K110">
        <f t="shared" si="205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8">E111+1</f>
        <v>42250</v>
      </c>
      <c r="G111" s="5">
        <v>42261</v>
      </c>
      <c r="H111">
        <f>3961.13+100-7.92-0.2</f>
        <v>4053.01</v>
      </c>
      <c r="J111">
        <f t="shared" si="204"/>
        <v>40.31</v>
      </c>
      <c r="K111">
        <f t="shared" si="205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09">E112+1</f>
        <v>42251</v>
      </c>
      <c r="G112" s="5">
        <v>42261</v>
      </c>
      <c r="H112">
        <f>7105.18-7.1*2</f>
        <v>7090.9800000000005</v>
      </c>
      <c r="J112">
        <f t="shared" si="204"/>
        <v>43.13</v>
      </c>
      <c r="K112">
        <f t="shared" si="205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0">E113+1</f>
        <v>42252</v>
      </c>
      <c r="G113" s="5">
        <f t="shared" ref="G113" si="211">E113+11</f>
        <v>42262</v>
      </c>
      <c r="H113">
        <f>4056.74-4.05*2</f>
        <v>4048.64</v>
      </c>
      <c r="J113">
        <f t="shared" ref="J113" si="212">ROUND((H113-D113)/D113*365/(G113-E113)*100,2)</f>
        <v>40.35</v>
      </c>
      <c r="K113">
        <f t="shared" ref="K113" si="213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5" si="214">E114+1</f>
        <v>42254</v>
      </c>
      <c r="G114" s="5">
        <v>42267</v>
      </c>
      <c r="H114">
        <f>373.13-0.37*2</f>
        <v>372.39</v>
      </c>
      <c r="J114">
        <f t="shared" ref="J114" si="215">ROUND((H114-D114)/D114*365/(G114-E114)*100,2)</f>
        <v>16.84</v>
      </c>
      <c r="K114">
        <f t="shared" ref="K114" si="216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4"/>
        <v>42254</v>
      </c>
      <c r="G115" s="5">
        <v>42287</v>
      </c>
      <c r="H115">
        <f>4114.31-4.1*2</f>
        <v>4106.1100000000006</v>
      </c>
      <c r="J115">
        <f t="shared" ref="J115" si="217">ROUND((H115-D115)/D115*365/(G115-E115)*100,2)</f>
        <v>28.48</v>
      </c>
      <c r="K115">
        <f t="shared" ref="K115" si="218">H115-D115+I115</f>
        <v>106.11000000000058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RowHeight="13.5" x14ac:dyDescent="0.15"/>
  <cols>
    <col min="1" max="1" width="30.25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2" x14ac:dyDescent="0.15">
      <c r="A1" t="s">
        <v>124</v>
      </c>
      <c r="B1">
        <v>0</v>
      </c>
    </row>
    <row r="2" spans="1:2" x14ac:dyDescent="0.15">
      <c r="A2" t="s">
        <v>125</v>
      </c>
      <c r="B2">
        <v>1558.34</v>
      </c>
    </row>
    <row r="3" spans="1:2" x14ac:dyDescent="0.15">
      <c r="A3" t="s">
        <v>126</v>
      </c>
      <c r="B3">
        <v>117</v>
      </c>
    </row>
    <row r="4" spans="1:2" x14ac:dyDescent="0.15">
      <c r="A4" t="s">
        <v>150</v>
      </c>
      <c r="B4">
        <v>6</v>
      </c>
    </row>
    <row r="5" spans="1:2" x14ac:dyDescent="0.15">
      <c r="A5" t="s">
        <v>132</v>
      </c>
      <c r="B5">
        <f>21296.18</f>
        <v>21296.18</v>
      </c>
    </row>
    <row r="6" spans="1:2" x14ac:dyDescent="0.15">
      <c r="A6" t="s">
        <v>149</v>
      </c>
      <c r="B6">
        <v>0</v>
      </c>
    </row>
    <row r="7" spans="1:2" x14ac:dyDescent="0.15">
      <c r="A7" t="s">
        <v>133</v>
      </c>
      <c r="B7">
        <v>0</v>
      </c>
    </row>
    <row r="8" spans="1:2" x14ac:dyDescent="0.15">
      <c r="A8" s="2" t="s">
        <v>134</v>
      </c>
      <c r="B8">
        <v>0</v>
      </c>
    </row>
    <row r="9" spans="1:2" x14ac:dyDescent="0.15">
      <c r="A9" s="2" t="s">
        <v>135</v>
      </c>
      <c r="B9">
        <v>0</v>
      </c>
    </row>
    <row r="10" spans="1:2" x14ac:dyDescent="0.15">
      <c r="A10" t="s">
        <v>147</v>
      </c>
      <c r="B10">
        <v>20000</v>
      </c>
    </row>
    <row r="11" spans="1:2" x14ac:dyDescent="0.15">
      <c r="A11" t="s">
        <v>151</v>
      </c>
      <c r="B11">
        <v>10000</v>
      </c>
    </row>
    <row r="12" spans="1:2" x14ac:dyDescent="0.15">
      <c r="A12" t="s">
        <v>148</v>
      </c>
      <c r="B12">
        <v>0</v>
      </c>
    </row>
    <row r="14" spans="1:2" x14ac:dyDescent="0.15">
      <c r="A14" t="s">
        <v>127</v>
      </c>
      <c r="B14">
        <f>SUM(B1:B13)</f>
        <v>52977.520000000004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3.5" x14ac:dyDescent="0.15"/>
  <cols>
    <col min="1" max="1" width="10.5" bestFit="1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12" x14ac:dyDescent="0.15">
      <c r="A1" t="s">
        <v>136</v>
      </c>
      <c r="B1" t="s">
        <v>137</v>
      </c>
      <c r="C1" t="s">
        <v>138</v>
      </c>
      <c r="D1" t="s">
        <v>139</v>
      </c>
      <c r="E1" t="s">
        <v>142</v>
      </c>
      <c r="F1" t="s">
        <v>143</v>
      </c>
      <c r="G1" t="s">
        <v>144</v>
      </c>
      <c r="H1" t="s">
        <v>145</v>
      </c>
      <c r="I1" t="s">
        <v>140</v>
      </c>
      <c r="J1" t="s">
        <v>141</v>
      </c>
      <c r="K1" t="s">
        <v>146</v>
      </c>
      <c r="L1" t="s">
        <v>127</v>
      </c>
    </row>
    <row r="2" spans="1:12" x14ac:dyDescent="0.15">
      <c r="A2" s="1">
        <v>42278</v>
      </c>
      <c r="B2">
        <v>4000</v>
      </c>
      <c r="C2">
        <v>117</v>
      </c>
      <c r="D2">
        <v>0</v>
      </c>
      <c r="E2">
        <v>20000</v>
      </c>
      <c r="F2">
        <f>10000-2914.99</f>
        <v>7085.01</v>
      </c>
      <c r="G2">
        <f>21868.09</f>
        <v>21868.09</v>
      </c>
      <c r="H2">
        <f>29-8</f>
        <v>21</v>
      </c>
      <c r="I2">
        <v>0</v>
      </c>
      <c r="J2">
        <v>0</v>
      </c>
      <c r="K2">
        <v>0</v>
      </c>
      <c r="L2">
        <f>SUM(B2:K2)</f>
        <v>53091.100000000006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2015-10-22T14:08:04Z</dcterms:modified>
</cp:coreProperties>
</file>