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89" i="2" l="1"/>
  <c r="J189" i="2"/>
  <c r="H189" i="2"/>
  <c r="C3" i="12" l="1"/>
  <c r="H188" i="2"/>
  <c r="J188" i="2" s="1"/>
  <c r="K120" i="7"/>
  <c r="J120" i="7"/>
  <c r="K119" i="7"/>
  <c r="J119" i="7"/>
  <c r="H119" i="7"/>
  <c r="K187" i="2"/>
  <c r="J187" i="2"/>
  <c r="G187" i="2"/>
  <c r="G188" i="2"/>
  <c r="K188" i="2" l="1"/>
  <c r="C8" i="12" l="1"/>
  <c r="K185" i="2" l="1"/>
  <c r="J185" i="2"/>
  <c r="H185" i="2"/>
  <c r="K186" i="2" l="1"/>
  <c r="J186" i="2"/>
  <c r="K184" i="2"/>
  <c r="J184" i="2"/>
  <c r="H184" i="2"/>
  <c r="H186" i="2"/>
  <c r="K118" i="7"/>
  <c r="J118" i="7"/>
  <c r="H118" i="7"/>
  <c r="G189" i="2" l="1"/>
  <c r="F189" i="2"/>
  <c r="K183" i="2"/>
  <c r="J183" i="2"/>
  <c r="H183" i="2"/>
  <c r="F188" i="2" l="1"/>
  <c r="G120" i="7"/>
  <c r="F120" i="7"/>
  <c r="K117" i="7"/>
  <c r="J117" i="7"/>
  <c r="H117" i="7"/>
  <c r="K106" i="7" l="1"/>
  <c r="J106" i="7"/>
  <c r="H106" i="7"/>
  <c r="F187" i="2" l="1"/>
  <c r="G119" i="7"/>
  <c r="F119" i="7"/>
  <c r="K116" i="7"/>
  <c r="J116" i="7"/>
  <c r="H116" i="7"/>
  <c r="G186" i="2" l="1"/>
  <c r="F186" i="2"/>
  <c r="G185" i="2" l="1"/>
  <c r="F185" i="2"/>
  <c r="K182" i="2"/>
  <c r="J182" i="2"/>
  <c r="H182" i="2"/>
  <c r="F118" i="7" l="1"/>
  <c r="F184" i="2"/>
  <c r="G183" i="2" l="1"/>
  <c r="F183" i="2"/>
  <c r="G117" i="7" l="1"/>
  <c r="F117" i="7"/>
  <c r="I5" i="13" l="1"/>
  <c r="D3" i="13"/>
  <c r="D2" i="13"/>
  <c r="B4" i="13"/>
  <c r="B2" i="13"/>
  <c r="C10" i="12" l="1"/>
  <c r="E10" i="12" s="1"/>
  <c r="G116" i="7"/>
  <c r="F116" i="7"/>
  <c r="F182" i="2" l="1"/>
  <c r="G182" i="2"/>
  <c r="D4" i="13" l="1"/>
  <c r="I4" i="13" l="1"/>
  <c r="I3" i="13" l="1"/>
  <c r="K115" i="7" l="1"/>
  <c r="J115" i="7"/>
  <c r="H115" i="7"/>
  <c r="K176" i="2" l="1"/>
  <c r="J176" i="2"/>
  <c r="H176" i="2"/>
  <c r="E2" i="13" l="1"/>
  <c r="I2" i="13" s="1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K114" i="7" l="1"/>
  <c r="J114" i="7"/>
  <c r="H114" i="7"/>
  <c r="F181" i="2"/>
  <c r="F180" i="2"/>
  <c r="F179" i="2"/>
  <c r="F178" i="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<sst xmlns="http://schemas.openxmlformats.org/spreadsheetml/2006/main" count="663" uniqueCount="150">
  <si>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</si>
  <si>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</si>
  <si>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</si>
  <si>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</si>
  <si>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</si>
  <si>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</si>
  <si>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</si>
  <si>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</si>
  <si>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</si>
  <si>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</si>
  <si>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</si>
  <si>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</si>
  <si>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</si>
  <si>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</si>
  <si>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</si>
  <si>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</si>
  <si>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</si>
  <si>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</si>
  <si>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</si>
  <si>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</si>
  <si>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</si>
  <si>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</si>
  <si>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</si>
  <si>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</si>
  <si>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</si>
  <si>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</si>
  <si>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</si>
  <si>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</si>
  <si>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</si>
  <si>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</si>
  <si>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</si>
  <si>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</si>
  <si>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</si>
  <si>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</si>
  <si>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</si>
  <si>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</si>
  <si>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</si>
  <si>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</si>
  <si>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</si>
  <si>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</si>
  <si>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</si>
  <si>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</si>
  <si>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</si>
  <si>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</si>
  <si>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</si>
  <si>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</si>
  <si>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</si>
  <si>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</si>
  <si>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</si>
  <si>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</si>
  <si>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</si>
  <si>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</si>
  <si>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</si>
  <si>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</si>
  <si>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</si>
  <si>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</si>
  <si>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</si>
  <si>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</si>
  <si>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</si>
  <si>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</si>
  <si>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</si>
  <si>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</si>
  <si>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</si>
  <si>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</si>
  <si>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</si>
  <si>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</si>
  <si>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</si>
  <si>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</si>
  <si>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</si>
  <si>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</si>
  <si>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</si>
  <si>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</si>
  <si>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</si>
  <si>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</si>
  <si>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</si>
  <si>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</si>
  <si>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</si>
  <si>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</si>
  <si>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</si>
  <si>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</si>
  <si>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</si>
  <si>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</si>
  <si>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</si>
  <si>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</si>
  <si>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</si>
  <si>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</si>
  <si>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</si>
  <si>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</si>
  <si>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</si>
  <si>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</si>
  <si>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</si>
  <si>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</si>
  <si>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</si>
  <si>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</si>
  <si>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</si>
  <si>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</si>
  <si>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</si>
  <si>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</si>
  <si>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</si>
  <si>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</si>
  <si>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</si>
  <si>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</si>
  <si>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</si>
  <si>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</si>
  <si>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</si>
  <si>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</si>
  <si>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</si>
  <si>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</si>
  <si>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</si>
  <si>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</si>
  <si>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</si>
  <si>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</si>
  <si>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</si>
  <si>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</si>
  <si>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</si>
  <si>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</si>
  <si>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</si>
  <si>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</si>
  <si>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</si>
  <si>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</si>
  <si>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</si>
  <si>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</si>
  <si>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</si>
  <si>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</si>
  <si>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</si>
  <si>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</si>
  <si>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</si>
  <si>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</si>
  <si>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</si>
  <si>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</si>
  <si>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</si>
  <si>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钱大掌柜</t>
    <phoneticPr fontId="1" type="noConversion"/>
  </si>
  <si>
    <t>京东金融</t>
    <phoneticPr fontId="1" type="noConversion"/>
  </si>
  <si>
    <t>中新大东方恒大稳盈2号</t>
    <phoneticPr fontId="1" type="noConversion"/>
  </si>
  <si>
    <t>陆金所-保险/票据/基金</t>
    <phoneticPr fontId="1" type="noConversion"/>
  </si>
  <si>
    <t>招财宝</t>
    <phoneticPr fontId="1" type="noConversion"/>
  </si>
  <si>
    <t>陆金所-&gt;P2P/变现通</t>
    <phoneticPr fontId="1" type="noConversion"/>
  </si>
  <si>
    <t>陆金所-&gt;余额/零活宝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</si>
  <si>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</si>
  <si>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</si>
  <si>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</si>
  <si>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</si>
  <si>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</si>
  <si>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</si>
  <si>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平安-财富宝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</si>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</sst>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tabSelected="1"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89" sqref="J189:K18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4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125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126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127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128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133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133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133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133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133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133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133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133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3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133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133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133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133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133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24.5" bestFit="1" customWidth="1"/>
    <col min="7" max="7" width="11.5" customWidth="1"/>
  </cols>
  <sheetData>
    <row r="1" spans="1:5" s="5" customFormat="1" x14ac:dyDescent="0.15">
      <c r="A1" s="5" t="s">
        <v>145</v>
      </c>
      <c r="B1" s="5" t="s">
        <v>146</v>
      </c>
      <c r="C1" s="5" t="s">
        <v>147</v>
      </c>
    </row>
    <row r="2" spans="1:5" x14ac:dyDescent="0.15">
      <c r="A2" s="6">
        <v>2015.12</v>
      </c>
      <c r="B2" s="7" t="s">
        <v>144</v>
      </c>
      <c r="C2" s="7">
        <v>32000</v>
      </c>
      <c r="D2" s="7"/>
      <c r="E2" s="7"/>
    </row>
    <row r="3" spans="1:5" x14ac:dyDescent="0.15">
      <c r="A3" s="6">
        <v>2015.12</v>
      </c>
      <c r="B3" s="7" t="s">
        <v>140</v>
      </c>
      <c r="C3" s="7">
        <f>761.72+13163.22+1000</f>
        <v>14924.939999999999</v>
      </c>
      <c r="D3" s="7"/>
      <c r="E3" s="7"/>
    </row>
    <row r="4" spans="1:5" x14ac:dyDescent="0.15">
      <c r="A4" s="6">
        <v>2015.12</v>
      </c>
      <c r="B4" s="7" t="s">
        <v>139</v>
      </c>
      <c r="C4" s="7">
        <v>2000</v>
      </c>
      <c r="D4" s="6"/>
      <c r="E4" s="7"/>
    </row>
    <row r="5" spans="1:5" x14ac:dyDescent="0.15">
      <c r="A5" s="6">
        <v>2015.12</v>
      </c>
      <c r="B5" s="7" t="s">
        <v>148</v>
      </c>
      <c r="C5" s="7">
        <v>10000</v>
      </c>
      <c r="D5" s="6"/>
      <c r="E5" s="7"/>
    </row>
    <row r="6" spans="1:5" x14ac:dyDescent="0.15">
      <c r="A6" s="6">
        <v>2015.12</v>
      </c>
      <c r="B6" s="7" t="s">
        <v>149</v>
      </c>
      <c r="C6" s="7">
        <v>12.16</v>
      </c>
      <c r="D6" s="6"/>
      <c r="E6" s="7"/>
    </row>
    <row r="7" spans="1:5" x14ac:dyDescent="0.15">
      <c r="A7" s="6"/>
      <c r="B7" s="7"/>
      <c r="C7" s="7"/>
      <c r="D7" s="6"/>
      <c r="E7" s="7"/>
    </row>
    <row r="8" spans="1:5" x14ac:dyDescent="0.15">
      <c r="A8" s="6">
        <v>2015.12</v>
      </c>
      <c r="B8" s="7" t="s">
        <v>138</v>
      </c>
      <c r="C8" s="7">
        <f>SUM(C2:C7)</f>
        <v>58937.100000000006</v>
      </c>
      <c r="D8" s="7"/>
      <c r="E8" s="7"/>
    </row>
    <row r="9" spans="1:5" x14ac:dyDescent="0.15">
      <c r="A9" s="6">
        <v>2015.12</v>
      </c>
      <c r="B9" s="7" t="s">
        <v>141</v>
      </c>
      <c r="C9" s="7">
        <v>56161.21</v>
      </c>
      <c r="D9" s="7"/>
      <c r="E9" s="7"/>
    </row>
    <row r="10" spans="1:5" x14ac:dyDescent="0.15">
      <c r="A10" s="6">
        <v>2015.12</v>
      </c>
      <c r="B10" s="7" t="s">
        <v>142</v>
      </c>
      <c r="C10" s="7">
        <f>C8-C9</f>
        <v>2775.8900000000067</v>
      </c>
      <c r="D10" s="7" t="s">
        <v>143</v>
      </c>
      <c r="E10" s="8">
        <f>(C10-2000)/C9</f>
        <v>1.3815407467182539E-2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4" sqref="I4"/>
    </sheetView>
  </sheetViews>
  <sheetFormatPr defaultRowHeight="13.5" x14ac:dyDescent="0.15"/>
  <cols>
    <col min="1" max="1" width="11.625" bestFit="1" customWidth="1"/>
    <col min="2" max="2" width="13.125" bestFit="1" customWidth="1"/>
    <col min="3" max="3" width="20.875" customWidth="1"/>
    <col min="4" max="4" width="19.75" bestFit="1" customWidth="1"/>
    <col min="5" max="5" width="19.875" customWidth="1"/>
  </cols>
  <sheetData>
    <row r="1" spans="1:9" x14ac:dyDescent="0.15">
      <c r="A1" t="s">
        <v>129</v>
      </c>
      <c r="B1" t="s">
        <v>135</v>
      </c>
      <c r="C1" t="s">
        <v>134</v>
      </c>
      <c r="D1" t="s">
        <v>136</v>
      </c>
      <c r="E1" t="s">
        <v>137</v>
      </c>
      <c r="F1" t="s">
        <v>130</v>
      </c>
      <c r="G1" t="s">
        <v>131</v>
      </c>
      <c r="H1" t="s">
        <v>132</v>
      </c>
      <c r="I1" t="s">
        <v>124</v>
      </c>
    </row>
    <row r="2" spans="1:9" x14ac:dyDescent="0.15">
      <c r="A2" s="1">
        <v>42278</v>
      </c>
      <c r="B2">
        <f>4000+117</f>
        <v>4117</v>
      </c>
      <c r="C2">
        <v>20000</v>
      </c>
      <c r="D2">
        <f>21868.09+10000-2914.99</f>
        <v>28953.1</v>
      </c>
      <c r="E2">
        <f>29-8</f>
        <v>21</v>
      </c>
      <c r="F2">
        <v>0</v>
      </c>
      <c r="G2">
        <v>0</v>
      </c>
      <c r="H2">
        <v>0</v>
      </c>
      <c r="I2">
        <f>SUM(B2:H2)</f>
        <v>53091.1</v>
      </c>
    </row>
    <row r="3" spans="1:9" x14ac:dyDescent="0.15">
      <c r="A3" s="1">
        <v>42305</v>
      </c>
      <c r="B3">
        <v>117</v>
      </c>
      <c r="C3">
        <v>0</v>
      </c>
      <c r="D3">
        <f>21296.18+1006.07</f>
        <v>22302.25</v>
      </c>
      <c r="E3">
        <v>31191.34</v>
      </c>
      <c r="F3">
        <v>0</v>
      </c>
      <c r="G3">
        <v>0</v>
      </c>
      <c r="H3">
        <v>0</v>
      </c>
      <c r="I3">
        <f>SUM(B3:H3)</f>
        <v>53610.59</v>
      </c>
    </row>
    <row r="4" spans="1:9" x14ac:dyDescent="0.15">
      <c r="A4" s="1">
        <v>42338</v>
      </c>
      <c r="B4">
        <f>20000+117</f>
        <v>20117</v>
      </c>
      <c r="C4">
        <v>0</v>
      </c>
      <c r="D4">
        <f>20720.27</f>
        <v>20720.27</v>
      </c>
      <c r="E4">
        <v>0</v>
      </c>
      <c r="F4">
        <v>15323.94</v>
      </c>
      <c r="G4">
        <v>0</v>
      </c>
      <c r="H4">
        <v>0</v>
      </c>
      <c r="I4">
        <f>SUM(B4:H4)</f>
        <v>56161.210000000006</v>
      </c>
    </row>
    <row r="5" spans="1:9" x14ac:dyDescent="0.15">
      <c r="A5" s="1">
        <v>42343</v>
      </c>
      <c r="B5">
        <v>33117</v>
      </c>
      <c r="C5">
        <v>10000</v>
      </c>
      <c r="D5">
        <v>0</v>
      </c>
      <c r="E5">
        <v>0</v>
      </c>
      <c r="F5">
        <v>15114.67</v>
      </c>
      <c r="G5">
        <v>0</v>
      </c>
      <c r="H5">
        <v>0</v>
      </c>
      <c r="I5">
        <f>SUM(B5:H5)</f>
        <v>58231.67</v>
      </c>
    </row>
    <row r="6" spans="1:9" x14ac:dyDescent="0.15">
      <c r="A6" s="1">
        <v>42360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2015-12-29T01:35:18Z</dcterms:modified>
</cp:coreProperties>
</file>