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6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  <sheet name="资产_王蕾" sheetId="12" r:id="rId6"/>
    <sheet name="王蕾_资产统计" sheetId="13" r:id="rId7"/>
  </sheets>
  <definedNames>
    <definedName name="_xlnm._FilterDatabase" localSheetId="1" hidden="1">招财宝!$A$1:$L$176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B11" i="12" l="1"/>
  <c r="I4" i="13" l="1"/>
  <c r="L4" i="13"/>
  <c r="H4" i="13"/>
  <c r="F4" i="13"/>
  <c r="L3" i="13" l="1"/>
  <c r="F3" i="13"/>
  <c r="B5" i="12" l="1"/>
  <c r="K115" i="7" l="1"/>
  <c r="J115" i="7"/>
  <c r="H115" i="7"/>
  <c r="K176" i="2" l="1"/>
  <c r="J176" i="2"/>
  <c r="H176" i="2"/>
  <c r="G2" i="13" l="1"/>
  <c r="E2" i="13"/>
  <c r="L2" i="13" s="1"/>
  <c r="F2" i="13"/>
  <c r="K181" i="2" l="1"/>
  <c r="J181" i="2"/>
  <c r="K178" i="2"/>
  <c r="J178" i="2"/>
  <c r="H178" i="2"/>
  <c r="H181" i="2"/>
  <c r="K177" i="2"/>
  <c r="J177" i="2"/>
  <c r="H177" i="2"/>
  <c r="K180" i="2" l="1"/>
  <c r="J180" i="2"/>
  <c r="K179" i="2"/>
  <c r="J179" i="2"/>
  <c r="H179" i="2"/>
  <c r="H180" i="2"/>
  <c r="K114" i="7" l="1"/>
  <c r="J114" i="7"/>
  <c r="H114" i="7"/>
  <c r="F181" i="2"/>
  <c r="F180" i="2"/>
  <c r="F179" i="2"/>
  <c r="F178" i="2"/>
  <c r="B15" i="12"/>
  <c r="F177" i="2"/>
  <c r="K113" i="7"/>
  <c r="G113" i="7"/>
  <c r="J113" i="7"/>
  <c r="H113" i="7"/>
  <c r="K175" i="2"/>
  <c r="J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/>
  <c r="H171" i="2"/>
  <c r="H170" i="2"/>
  <c r="F170" i="2"/>
  <c r="H165" i="2"/>
  <c r="H159" i="2"/>
  <c r="F176" i="2"/>
  <c r="K158" i="2"/>
  <c r="G158" i="2"/>
  <c r="J158" i="2"/>
  <c r="H158" i="2"/>
  <c r="F115" i="7"/>
  <c r="F114" i="7"/>
  <c r="K104" i="7"/>
  <c r="G104" i="7"/>
  <c r="J104" i="7"/>
  <c r="K102" i="7"/>
  <c r="G102" i="7"/>
  <c r="J102" i="7"/>
  <c r="H104" i="7"/>
  <c r="H102" i="7"/>
  <c r="G175" i="2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G10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/>
  <c r="F159" i="2"/>
  <c r="F158" i="2"/>
  <c r="G157" i="2"/>
  <c r="J157" i="2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/>
  <c r="F151" i="2"/>
  <c r="G150" i="2"/>
  <c r="J150" i="2"/>
  <c r="F150" i="2"/>
  <c r="G149" i="2"/>
  <c r="J149" i="2"/>
  <c r="F149" i="2"/>
  <c r="G148" i="2"/>
  <c r="J148" i="2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/>
  <c r="F146" i="2"/>
  <c r="G145" i="2"/>
  <c r="J145" i="2"/>
  <c r="F145" i="2"/>
  <c r="G144" i="2"/>
  <c r="J144" i="2"/>
  <c r="F144" i="2"/>
  <c r="G142" i="2"/>
  <c r="J142" i="2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/>
  <c r="F138" i="2"/>
  <c r="G137" i="2"/>
  <c r="J137" i="2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/>
  <c r="F136" i="2"/>
  <c r="G135" i="2"/>
  <c r="J135" i="2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/>
  <c r="F134" i="2"/>
  <c r="G133" i="2"/>
  <c r="J133" i="2"/>
  <c r="F133" i="2"/>
  <c r="H109" i="2"/>
  <c r="H110" i="2"/>
  <c r="G132" i="2"/>
  <c r="J132" i="2"/>
  <c r="F132" i="2"/>
  <c r="G131" i="2"/>
  <c r="J131" i="2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/>
  <c r="F130" i="2"/>
  <c r="G129" i="2"/>
  <c r="J129" i="2"/>
  <c r="F129" i="2"/>
  <c r="K106" i="2"/>
  <c r="K105" i="2"/>
  <c r="K104" i="2"/>
  <c r="K103" i="2"/>
  <c r="H103" i="2"/>
  <c r="H104" i="2"/>
  <c r="H106" i="2"/>
  <c r="H105" i="2"/>
  <c r="G128" i="2"/>
  <c r="J128" i="2"/>
  <c r="F128" i="2"/>
  <c r="G127" i="2"/>
  <c r="J127" i="2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/>
  <c r="F126" i="2"/>
  <c r="G125" i="2"/>
  <c r="J125" i="2"/>
  <c r="F125" i="2"/>
  <c r="G124" i="2"/>
  <c r="J124" i="2"/>
  <c r="F124" i="2"/>
  <c r="G123" i="2"/>
  <c r="J123" i="2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/>
  <c r="F122" i="2"/>
  <c r="G121" i="2"/>
  <c r="J121" i="2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/>
  <c r="F120" i="2"/>
  <c r="G119" i="2"/>
  <c r="J119" i="2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/>
  <c r="F118" i="2"/>
  <c r="G117" i="2"/>
  <c r="J117" i="2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/>
  <c r="F116" i="2"/>
  <c r="G115" i="2"/>
  <c r="J115" i="2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/>
  <c r="F112" i="2"/>
  <c r="G111" i="2"/>
  <c r="J111" i="2"/>
  <c r="F111" i="2"/>
  <c r="H88" i="2"/>
  <c r="K44" i="7"/>
  <c r="K43" i="7"/>
  <c r="H43" i="7"/>
  <c r="K88" i="2"/>
  <c r="H87" i="2"/>
  <c r="K87" i="2"/>
  <c r="G110" i="2"/>
  <c r="J110" i="2"/>
  <c r="F110" i="2"/>
  <c r="G109" i="2"/>
  <c r="J109" i="2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/>
  <c r="F108" i="2"/>
  <c r="G107" i="2"/>
  <c r="J107" i="2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/>
  <c r="F105" i="2"/>
  <c r="K38" i="7"/>
  <c r="H38" i="7"/>
  <c r="H37" i="7"/>
  <c r="K37" i="7"/>
  <c r="G58" i="7"/>
  <c r="J58" i="7"/>
  <c r="F58" i="7"/>
  <c r="G57" i="7"/>
  <c r="J57" i="7"/>
  <c r="F57" i="7"/>
  <c r="G104" i="2"/>
  <c r="J104" i="2"/>
  <c r="F104" i="2"/>
  <c r="G103" i="2"/>
  <c r="J103" i="2"/>
  <c r="F103" i="2"/>
  <c r="G102" i="2"/>
  <c r="J102" i="2"/>
  <c r="F102" i="2"/>
  <c r="G101" i="2"/>
  <c r="J101" i="2"/>
  <c r="F101" i="2"/>
  <c r="G100" i="2"/>
  <c r="J100" i="2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/>
  <c r="F99" i="2"/>
  <c r="H77" i="2"/>
  <c r="K77" i="2"/>
  <c r="H32" i="7"/>
  <c r="G53" i="7"/>
  <c r="J53" i="7"/>
  <c r="F53" i="7"/>
  <c r="G52" i="7"/>
  <c r="J52" i="7"/>
  <c r="F52" i="7"/>
  <c r="G98" i="2"/>
  <c r="J98" i="2"/>
  <c r="F98" i="2"/>
  <c r="G97" i="2"/>
  <c r="J97" i="2"/>
  <c r="F97" i="2"/>
  <c r="H76" i="2"/>
  <c r="K76" i="2"/>
  <c r="H75" i="2"/>
  <c r="K75" i="2"/>
  <c r="K32" i="7"/>
  <c r="K31" i="7"/>
  <c r="H31" i="7"/>
  <c r="G96" i="2"/>
  <c r="J96" i="2"/>
  <c r="F96" i="2"/>
  <c r="G95" i="2"/>
  <c r="J95" i="2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/>
  <c r="F94" i="2"/>
  <c r="G93" i="2"/>
  <c r="J93" i="2"/>
  <c r="F93" i="2"/>
  <c r="G49" i="7"/>
  <c r="J49" i="7"/>
  <c r="F49" i="7"/>
  <c r="G48" i="7"/>
  <c r="J48" i="7"/>
  <c r="F48" i="7"/>
  <c r="H28" i="7"/>
  <c r="K28" i="7"/>
  <c r="H27" i="7"/>
  <c r="K27" i="7"/>
  <c r="G92" i="2"/>
  <c r="J92" i="2"/>
  <c r="F92" i="2"/>
  <c r="H68" i="2"/>
  <c r="K68" i="2"/>
  <c r="G91" i="2"/>
  <c r="J91" i="2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/>
  <c r="F90" i="2"/>
  <c r="G89" i="2"/>
  <c r="J89" i="2"/>
  <c r="F89" i="2"/>
  <c r="H67" i="2"/>
  <c r="K67" i="2"/>
  <c r="H66" i="2"/>
  <c r="K66" i="2"/>
  <c r="G88" i="2"/>
  <c r="J88" i="2"/>
  <c r="F88" i="2"/>
  <c r="G87" i="2"/>
  <c r="J87" i="2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/>
  <c r="F86" i="2"/>
  <c r="G85" i="2"/>
  <c r="J85" i="2"/>
  <c r="F85" i="2"/>
  <c r="H63" i="2"/>
  <c r="K63" i="2"/>
  <c r="H62" i="2"/>
  <c r="K62" i="2"/>
  <c r="G84" i="2"/>
  <c r="J84" i="2"/>
  <c r="F84" i="2"/>
  <c r="G83" i="2"/>
  <c r="J83" i="2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/>
  <c r="F81" i="2"/>
  <c r="F36" i="7"/>
  <c r="G35" i="7"/>
  <c r="J35" i="7"/>
  <c r="F35" i="7"/>
  <c r="H15" i="7"/>
  <c r="K15" i="7"/>
  <c r="H58" i="2"/>
  <c r="K58" i="2"/>
  <c r="G80" i="2"/>
  <c r="J80" i="2"/>
  <c r="F80" i="2"/>
  <c r="G79" i="2"/>
  <c r="J79" i="2"/>
  <c r="F79" i="2"/>
  <c r="H59" i="2"/>
  <c r="K59" i="2"/>
  <c r="H14" i="7"/>
  <c r="K14" i="7"/>
  <c r="G77" i="2"/>
  <c r="J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/>
  <c r="F76" i="2"/>
  <c r="G75" i="2"/>
  <c r="J75" i="2"/>
  <c r="F75" i="2"/>
  <c r="K55" i="2"/>
  <c r="K53" i="2"/>
  <c r="K54" i="2"/>
  <c r="G74" i="2"/>
  <c r="J74" i="2"/>
  <c r="F74" i="2"/>
  <c r="G73" i="2"/>
  <c r="J73" i="2"/>
  <c r="F73" i="2"/>
  <c r="K52" i="2"/>
  <c r="G30" i="7"/>
  <c r="J30" i="7"/>
  <c r="F30" i="7"/>
  <c r="G29" i="7"/>
  <c r="J29" i="7"/>
  <c r="F29" i="7"/>
  <c r="K10" i="7"/>
  <c r="K9" i="7"/>
  <c r="G72" i="2"/>
  <c r="J72" i="2"/>
  <c r="F72" i="2"/>
  <c r="G28" i="7"/>
  <c r="J28" i="7"/>
  <c r="F28" i="7"/>
  <c r="G27" i="7"/>
  <c r="J27" i="7"/>
  <c r="F27" i="7"/>
  <c r="G71" i="2"/>
  <c r="J71" i="2"/>
  <c r="F71" i="2"/>
  <c r="G70" i="2"/>
  <c r="J70" i="2"/>
  <c r="F70" i="2"/>
  <c r="K51" i="2"/>
  <c r="G69" i="2"/>
  <c r="J69" i="2"/>
  <c r="F69" i="2"/>
  <c r="G68" i="2"/>
  <c r="J68" i="2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/>
  <c r="F67" i="2"/>
  <c r="G66" i="2"/>
  <c r="J66" i="2"/>
  <c r="F66" i="2"/>
  <c r="K49" i="2"/>
  <c r="G49" i="2"/>
  <c r="J49" i="2"/>
  <c r="G65" i="2"/>
  <c r="J65" i="2"/>
  <c r="F65" i="2"/>
  <c r="G64" i="2"/>
  <c r="J64" i="2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/>
  <c r="F59" i="2"/>
  <c r="G58" i="2"/>
  <c r="J58" i="2"/>
  <c r="F58" i="2"/>
  <c r="G57" i="2"/>
  <c r="J57" i="2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/>
  <c r="F56" i="2"/>
  <c r="K40" i="2"/>
  <c r="K39" i="2"/>
  <c r="J39" i="2"/>
  <c r="G55" i="2"/>
  <c r="J55" i="2"/>
  <c r="F55" i="2"/>
  <c r="K38" i="2"/>
  <c r="G54" i="2"/>
  <c r="J54" i="2"/>
  <c r="F54" i="2"/>
  <c r="G53" i="2"/>
  <c r="J53" i="2"/>
  <c r="F53" i="2"/>
  <c r="G10" i="7"/>
  <c r="J10" i="7"/>
  <c r="F10" i="7"/>
  <c r="K6" i="7"/>
  <c r="J6" i="7"/>
  <c r="G52" i="2"/>
  <c r="J52" i="2"/>
  <c r="F52" i="2"/>
  <c r="K37" i="2"/>
  <c r="G51" i="2"/>
  <c r="J51" i="2"/>
  <c r="F51" i="2"/>
  <c r="K36" i="2"/>
  <c r="G9" i="7"/>
  <c r="J9" i="7"/>
  <c r="F9" i="7"/>
  <c r="G50" i="2"/>
  <c r="J50" i="2"/>
  <c r="F50" i="2"/>
  <c r="K35" i="2"/>
  <c r="G35" i="2"/>
  <c r="J35" i="2"/>
  <c r="F49" i="2"/>
  <c r="K34" i="2"/>
  <c r="G34" i="2"/>
  <c r="J34" i="2"/>
  <c r="F8" i="7"/>
  <c r="G48" i="2"/>
  <c r="J48" i="2"/>
  <c r="F48" i="2"/>
  <c r="G47" i="2"/>
  <c r="J47" i="2"/>
  <c r="F47" i="2"/>
  <c r="K33" i="2"/>
  <c r="G46" i="2"/>
  <c r="J46" i="2"/>
  <c r="F46" i="2"/>
  <c r="G45" i="2"/>
  <c r="J45" i="2"/>
  <c r="F45" i="2"/>
  <c r="K32" i="2"/>
  <c r="G44" i="2"/>
  <c r="J44" i="2"/>
  <c r="F44" i="2"/>
  <c r="K31" i="2"/>
  <c r="G43" i="2"/>
  <c r="J43" i="2"/>
  <c r="F43" i="2"/>
  <c r="K30" i="2"/>
  <c r="G30" i="2"/>
  <c r="J30" i="2"/>
  <c r="G42" i="2"/>
  <c r="J42" i="2"/>
  <c r="F42" i="2"/>
  <c r="G41" i="2"/>
  <c r="J41" i="2"/>
  <c r="F41" i="2"/>
  <c r="K29" i="2"/>
  <c r="F40" i="2"/>
  <c r="G40" i="2"/>
  <c r="J40" i="2"/>
  <c r="K28" i="2"/>
  <c r="J28" i="2"/>
  <c r="F39" i="2"/>
  <c r="F7" i="7"/>
  <c r="F38" i="2"/>
  <c r="G38" i="2"/>
  <c r="J38" i="2"/>
  <c r="J27" i="2"/>
  <c r="K4" i="7"/>
  <c r="J4" i="7"/>
  <c r="K27" i="2"/>
  <c r="G37" i="2"/>
  <c r="J37" i="2"/>
  <c r="F37" i="2"/>
  <c r="J25" i="2"/>
  <c r="K25" i="2"/>
  <c r="F6" i="7"/>
  <c r="F5" i="7"/>
  <c r="G36" i="2"/>
  <c r="J36" i="2"/>
  <c r="F36" i="2"/>
  <c r="K26" i="2"/>
  <c r="K3" i="7"/>
  <c r="J26" i="2"/>
  <c r="F35" i="2"/>
  <c r="K23" i="2"/>
  <c r="J23" i="2"/>
  <c r="F34" i="2"/>
  <c r="G33" i="2"/>
  <c r="J33" i="2"/>
  <c r="F33" i="2"/>
  <c r="K24" i="2"/>
  <c r="J24" i="2"/>
  <c r="F32" i="2"/>
  <c r="G32" i="2"/>
  <c r="J32" i="2"/>
  <c r="K22" i="2"/>
  <c r="J22" i="2"/>
  <c r="G31" i="2"/>
  <c r="J31" i="2"/>
  <c r="K21" i="2"/>
  <c r="J21" i="2"/>
  <c r="G29" i="2"/>
  <c r="J29" i="2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<sst xmlns="http://schemas.openxmlformats.org/spreadsheetml/2006/main" count="655" uniqueCount="153">
  <si>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</si>
  <si>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</si>
  <si>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</si>
  <si>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</si>
  <si>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</si>
  <si>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</si>
  <si>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</si>
  <si>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</si>
  <si>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</si>
  <si>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</si>
  <si>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</si>
  <si>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</si>
  <si>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</si>
  <si>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</si>
  <si>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</si>
  <si>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</si>
  <si>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</si>
  <si>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</si>
  <si>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</si>
  <si>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</si>
  <si>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</si>
  <si>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</si>
  <si>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</si>
  <si>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</si>
  <si>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</si>
  <si>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</si>
  <si>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</si>
  <si>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</si>
  <si>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</si>
  <si>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</si>
  <si>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</si>
  <si>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</si>
  <si>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</si>
  <si>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</si>
  <si>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</si>
  <si>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</si>
  <si>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</si>
  <si>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</si>
  <si>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</si>
  <si>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</si>
  <si>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</si>
  <si>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</si>
  <si>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</si>
  <si>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</si>
  <si>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</si>
  <si>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</si>
  <si>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</si>
  <si>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</si>
  <si>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</si>
  <si>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</si>
  <si>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</si>
  <si>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</si>
  <si>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</si>
  <si>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</si>
  <si>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</si>
  <si>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</si>
  <si>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</si>
  <si>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</si>
  <si>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</si>
  <si>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</si>
  <si>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</si>
  <si>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</si>
  <si>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</si>
  <si>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</si>
  <si>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</si>
  <si>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</si>
  <si>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</si>
  <si>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</si>
  <si>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</si>
  <si>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</si>
  <si>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</si>
  <si>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</si>
  <si>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</si>
  <si>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</si>
  <si>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</si>
  <si>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</si>
  <si>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</si>
  <si>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</si>
  <si>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</si>
  <si>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</si>
  <si>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</si>
  <si>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</si>
  <si>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</si>
  <si>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</si>
  <si>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</si>
  <si>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</si>
  <si>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</si>
  <si>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</si>
  <si>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</si>
  <si>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</si>
  <si>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</si>
  <si>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</si>
  <si>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</si>
  <si>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</si>
  <si>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</si>
  <si>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</si>
  <si>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</si>
  <si>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</si>
  <si>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</si>
  <si>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</si>
  <si>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</si>
  <si>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</si>
  <si>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</si>
  <si>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</si>
  <si>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</si>
  <si>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</si>
  <si>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</si>
  <si>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</si>
  <si>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</si>
  <si>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</si>
  <si>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</si>
  <si>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</si>
  <si>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</si>
  <si>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</si>
  <si>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</si>
  <si>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</si>
  <si>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</si>
  <si>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</si>
  <si>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</si>
  <si>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</si>
  <si>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</si>
  <si>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</si>
  <si>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</si>
  <si>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</si>
  <si>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安盈-票据 150914214643</t>
    <phoneticPr fontId="1" type="noConversion"/>
  </si>
  <si>
    <t>余额宝</t>
    <phoneticPr fontId="1" type="noConversion"/>
  </si>
  <si>
    <t xml:space="preserve">个人贷021191号 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</si>
  <si>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</si>
  <si>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</si>
  <si>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</si>
  <si>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</si>
  <si>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</si>
  <si>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稳盈-安e15092001789</t>
    <phoneticPr fontId="1" type="noConversion"/>
  </si>
  <si>
    <t>陆金所-可用余额</t>
    <phoneticPr fontId="1" type="noConversion"/>
  </si>
  <si>
    <t>稳盈-变现通-共用</t>
    <phoneticPr fontId="1" type="noConversion"/>
  </si>
  <si>
    <t>陆金所-可用余额-共用</t>
    <phoneticPr fontId="1" type="noConversion"/>
  </si>
  <si>
    <t>日期</t>
    <phoneticPr fontId="1" type="noConversion"/>
  </si>
  <si>
    <t>招财宝-&gt;个人贷</t>
    <phoneticPr fontId="1" type="noConversion"/>
  </si>
  <si>
    <t>余额宝</t>
    <phoneticPr fontId="1" type="noConversion"/>
  </si>
  <si>
    <t>钱大掌柜</t>
    <phoneticPr fontId="1" type="noConversion"/>
  </si>
  <si>
    <t>陆金所-&gt;变现通</t>
    <phoneticPr fontId="1" type="noConversion"/>
  </si>
  <si>
    <t>陆金所-&gt;P2P</t>
    <phoneticPr fontId="1" type="noConversion"/>
  </si>
  <si>
    <t>陆金所-&gt;余额</t>
    <phoneticPr fontId="1" type="noConversion"/>
  </si>
  <si>
    <t>京东金融</t>
    <phoneticPr fontId="1" type="noConversion"/>
  </si>
  <si>
    <t>零活宝</t>
    <phoneticPr fontId="1" type="noConversion"/>
  </si>
  <si>
    <t>零活宝-共用</t>
    <phoneticPr fontId="1" type="noConversion"/>
  </si>
  <si>
    <t>稳盈-变现通</t>
    <phoneticPr fontId="1" type="noConversion"/>
  </si>
  <si>
    <t>基金</t>
    <phoneticPr fontId="1" type="noConversion"/>
  </si>
  <si>
    <t>灵活宝28天</t>
    <phoneticPr fontId="1" type="noConversion"/>
  </si>
  <si>
    <t>活期</t>
    <phoneticPr fontId="1" type="noConversion"/>
  </si>
  <si>
    <t>陆金所-&gt;零活宝</t>
    <phoneticPr fontId="1" type="noConversion"/>
  </si>
  <si>
    <t>招财宝-&gt;一手</t>
    <phoneticPr fontId="1" type="noConversion"/>
  </si>
  <si>
    <t>陆金所-票据/基金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</si>
</sst>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1"/>
  <sheetViews>
    <sheetView zoomScaleNormal="100" workbookViewId="0">
      <pane xSplit="5" ySplit="1" topLeftCell="F169" activePane="bottomRight" state="frozen"/>
      <selection pane="topRight" activeCell="F1" sqref="F1"/>
      <selection pane="bottomLeft" activeCell="A2" sqref="A2"/>
      <selection pane="bottomRight" activeCell="J176" sqref="J176:K176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hidden="1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hidden="1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hidden="1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hidden="1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hidden="1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hidden="1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hidden="1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hidden="1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hidden="1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hidden="1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hidden="1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hidden="1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hidden="1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hidden="1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hidden="1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hidden="1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hidden="1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hidden="1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5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hidden="1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5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hidden="1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5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hidden="1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5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hidden="1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5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hidden="1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5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hidden="1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5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hidden="1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5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hidden="1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5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hidden="1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5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hidden="1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5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hidden="1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5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hidden="1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5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hidden="1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5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hidden="1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5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hidden="1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5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hidden="1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5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hidden="1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5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hidden="1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5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hidden="1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5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hidden="1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5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hidden="1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5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hidden="1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5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hidden="1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5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hidden="1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5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hidden="1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5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hidden="1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5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hidden="1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5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hidden="1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5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hidden="1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5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hidden="1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5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hidden="1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5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hidden="1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5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hidden="1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5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hidden="1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5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hidden="1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5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hidden="1" x14ac:dyDescent="0.15">
      <c r="A56" s="3" t="s">
        <v>51</v>
      </c>
      <c r="B56" s="3">
        <v>366</v>
      </c>
      <c r="C56" s="3">
        <v>7.65</v>
      </c>
      <c r="D56" s="3">
        <v>2000</v>
      </c>
      <c r="E56" s="5">
        <v>42194</v>
      </c>
      <c r="F56" s="5">
        <f t="shared" ref="F56:F57" si="35">E56+1</f>
        <v>42195</v>
      </c>
      <c r="G56" s="5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hidden="1" x14ac:dyDescent="0.15">
      <c r="A57" s="3" t="s">
        <v>73</v>
      </c>
      <c r="B57" s="3">
        <v>731</v>
      </c>
      <c r="C57" s="3">
        <v>7.25</v>
      </c>
      <c r="D57" s="3">
        <v>3000</v>
      </c>
      <c r="E57" s="5">
        <v>42194</v>
      </c>
      <c r="F57" s="5">
        <f t="shared" si="35"/>
        <v>42195</v>
      </c>
      <c r="G57" s="5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hidden="1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5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hidden="1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5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hidden="1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5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hidden="1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5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hidden="1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5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hidden="1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5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hidden="1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5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hidden="1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5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hidden="1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5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hidden="1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5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hidden="1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5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hidden="1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5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hidden="1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5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hidden="1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5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hidden="1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5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hidden="1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5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hidden="1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5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hidden="1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5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hidden="1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5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hidden="1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5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hidden="1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5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hidden="1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5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hidden="1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5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hidden="1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5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hidden="1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5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hidden="1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5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hidden="1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5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hidden="1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5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hidden="1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5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hidden="1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5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hidden="1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5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hidden="1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5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hidden="1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5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hidden="1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5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hidden="1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5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hidden="1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5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hidden="1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5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hidden="1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5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hidden="1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5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hidden="1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5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hidden="1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5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hidden="1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5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hidden="1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5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hidden="1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5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hidden="1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5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hidden="1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5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hidden="1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5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hidden="1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5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hidden="1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5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hidden="1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5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hidden="1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5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hidden="1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5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hidden="1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5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hidden="1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5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hidden="1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5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hidden="1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5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hidden="1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5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hidden="1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5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hidden="1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5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hidden="1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5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hidden="1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5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hidden="1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5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hidden="1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5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hidden="1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5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hidden="1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5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hidden="1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5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hidden="1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5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hidden="1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5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hidden="1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5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hidden="1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5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hidden="1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5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hidden="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5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hidden="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5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hidden="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5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hidden="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5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hidden="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5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1" hidden="1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5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1" hidden="1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5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1" hidden="1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5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1" hidden="1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5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1" hidden="1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5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1" hidden="1" x14ac:dyDescent="0.15">
      <c r="A139" s="3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5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1" hidden="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5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1" hidden="1" x14ac:dyDescent="0.15">
      <c r="A141" s="3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205">E141+1</f>
        <v>42236</v>
      </c>
      <c r="G141" s="5">
        <v>42247</v>
      </c>
      <c r="H141">
        <f>2681.7-2.68*2+3385.75-3.07*2</f>
        <v>6055.95</v>
      </c>
      <c r="J141">
        <f t="shared" si="203"/>
        <v>28.36</v>
      </c>
      <c r="K141">
        <f t="shared" si="204"/>
        <v>55.949999999999818</v>
      </c>
    </row>
    <row r="142" spans="1:11" hidden="1" x14ac:dyDescent="0.15">
      <c r="A142" s="3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5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1" hidden="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5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1" hidden="1" x14ac:dyDescent="0.15">
      <c r="A144" s="3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5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hidden="1" x14ac:dyDescent="0.15">
      <c r="A145" s="3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5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hidden="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5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hidden="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5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5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5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5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5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5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hidden="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5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hidden="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5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hidden="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5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hidden="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5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5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5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5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112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5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113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5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115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5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116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5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110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5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117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5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110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5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118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5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118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5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118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5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122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5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120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5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118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5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118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5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118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5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118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5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118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5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x14ac:dyDescent="0.15">
      <c r="A177" s="3" t="s">
        <v>123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5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x14ac:dyDescent="0.15">
      <c r="A178" s="3" t="s">
        <v>128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5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x14ac:dyDescent="0.15">
      <c r="A179" s="3" t="s">
        <v>129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5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x14ac:dyDescent="0.15">
      <c r="A180" s="3" t="s">
        <v>130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5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x14ac:dyDescent="0.15">
      <c r="A181" s="3" t="s">
        <v>131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5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</sheetData>
  <autoFilter ref="A1:L176">
    <filterColumn colId="6">
      <filters>
        <dateGroupItem year="2015" month="9" dateTimeGrouping="month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J115" sqref="J115:K115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5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5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5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5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5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5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5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5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5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5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5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5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5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5">
        <v>42199</v>
      </c>
      <c r="F22" s="5">
        <f t="shared" ref="F22:F23" si="29">E22+1</f>
        <v>42200</v>
      </c>
      <c r="G22" s="5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29"/>
        <v>42200</v>
      </c>
      <c r="G23" s="5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5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5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5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5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5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5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5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5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5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5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5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5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5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5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5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5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5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5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5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5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5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5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5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5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5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5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5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5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5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5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5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5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5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5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5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5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5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5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5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5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5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5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5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5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5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5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5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5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5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5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5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5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5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5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5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5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5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5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5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5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5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5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5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5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5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5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5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5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5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5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5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5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5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5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5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5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5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5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5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5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5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110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5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2" t="s">
        <v>114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f t="shared" ref="G106" si="202">E106+11</f>
        <v>42253</v>
      </c>
    </row>
    <row r="107" spans="1:11" x14ac:dyDescent="0.15">
      <c r="A107" s="3" t="s">
        <v>110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3">E107+1</f>
        <v>42244</v>
      </c>
      <c r="G107" s="5">
        <v>42261</v>
      </c>
      <c r="H107">
        <f>3057.01-6.1</f>
        <v>3050.9100000000003</v>
      </c>
      <c r="J107">
        <f t="shared" ref="J107:J112" si="204">ROUND((H107-D107)/D107*365/(G107-E107)*100,2)</f>
        <v>34.409999999999997</v>
      </c>
      <c r="K107">
        <f t="shared" ref="K107:K112" si="205">H107-D107+I107</f>
        <v>50.910000000000309</v>
      </c>
    </row>
    <row r="108" spans="1:11" x14ac:dyDescent="0.15">
      <c r="A108" s="3" t="s">
        <v>110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6">E108+1</f>
        <v>42245</v>
      </c>
      <c r="G108" s="5">
        <v>42261</v>
      </c>
      <c r="H108">
        <f>2037.67-4.06</f>
        <v>2033.6100000000001</v>
      </c>
      <c r="J108">
        <f t="shared" si="204"/>
        <v>36.08</v>
      </c>
      <c r="K108">
        <f t="shared" si="205"/>
        <v>33.610000000000127</v>
      </c>
    </row>
    <row r="109" spans="1:11" x14ac:dyDescent="0.15">
      <c r="A109" s="3" t="s">
        <v>110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7">E109+1</f>
        <v>42247</v>
      </c>
      <c r="G109" s="5">
        <v>42261</v>
      </c>
      <c r="H109">
        <f>10356.58+3901.62-10.34*2-3.9*2</f>
        <v>14229.720000000001</v>
      </c>
      <c r="J109">
        <f t="shared" si="204"/>
        <v>39.93</v>
      </c>
      <c r="K109">
        <f t="shared" si="205"/>
        <v>229.72000000000116</v>
      </c>
    </row>
    <row r="110" spans="1:11" x14ac:dyDescent="0.15">
      <c r="A110" s="3" t="s">
        <v>119</v>
      </c>
      <c r="B110">
        <v>366</v>
      </c>
      <c r="C110">
        <v>7.7</v>
      </c>
      <c r="D110">
        <v>7000</v>
      </c>
      <c r="E110" s="1">
        <v>42248</v>
      </c>
      <c r="F110" s="1">
        <f t="shared" si="207"/>
        <v>42249</v>
      </c>
      <c r="G110" s="5">
        <v>42261</v>
      </c>
      <c r="H110">
        <f>7107.48-14.2</f>
        <v>7093.28</v>
      </c>
      <c r="J110">
        <f t="shared" si="204"/>
        <v>37.409999999999997</v>
      </c>
      <c r="K110">
        <f t="shared" si="205"/>
        <v>93.279999999999745</v>
      </c>
    </row>
    <row r="111" spans="1:11" x14ac:dyDescent="0.15">
      <c r="A111" s="3" t="s">
        <v>118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8">E111+1</f>
        <v>42250</v>
      </c>
      <c r="G111" s="5">
        <v>42261</v>
      </c>
      <c r="H111">
        <f>3961.13+100-7.92-0.2</f>
        <v>4053.01</v>
      </c>
      <c r="J111">
        <f t="shared" si="204"/>
        <v>40.31</v>
      </c>
      <c r="K111">
        <f t="shared" si="205"/>
        <v>53.010000000000218</v>
      </c>
    </row>
    <row r="112" spans="1:11" x14ac:dyDescent="0.15">
      <c r="A112" s="3" t="s">
        <v>118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09">E112+1</f>
        <v>42251</v>
      </c>
      <c r="G112" s="5">
        <v>42261</v>
      </c>
      <c r="H112">
        <f>7105.18-7.1*2</f>
        <v>7090.9800000000005</v>
      </c>
      <c r="J112">
        <f t="shared" si="204"/>
        <v>43.13</v>
      </c>
      <c r="K112">
        <f t="shared" si="205"/>
        <v>90.980000000000473</v>
      </c>
    </row>
    <row r="113" spans="1:11" x14ac:dyDescent="0.15">
      <c r="A113" s="3" t="s">
        <v>118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0">E113+1</f>
        <v>42252</v>
      </c>
      <c r="G113" s="5">
        <f t="shared" ref="G113" si="211">E113+11</f>
        <v>42262</v>
      </c>
      <c r="H113">
        <f>4056.74-4.05*2</f>
        <v>4048.64</v>
      </c>
      <c r="J113">
        <f t="shared" ref="J113" si="212">ROUND((H113-D113)/D113*365/(G113-E113)*100,2)</f>
        <v>40.35</v>
      </c>
      <c r="K113">
        <f t="shared" ref="K113" si="213">H113-D113+I113</f>
        <v>48.639999999999873</v>
      </c>
    </row>
    <row r="114" spans="1:11" x14ac:dyDescent="0.15">
      <c r="A114" s="3" t="s">
        <v>121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5" si="214">E114+1</f>
        <v>42254</v>
      </c>
      <c r="G114" s="5">
        <v>42267</v>
      </c>
      <c r="H114">
        <f>373.13-0.37*2</f>
        <v>372.39</v>
      </c>
      <c r="J114">
        <f t="shared" ref="J114" si="215">ROUND((H114-D114)/D114*365/(G114-E114)*100,2)</f>
        <v>16.84</v>
      </c>
      <c r="K114">
        <f t="shared" ref="K114" si="216">H114-D114+I114</f>
        <v>2.3899999999999864</v>
      </c>
    </row>
    <row r="115" spans="1:11" x14ac:dyDescent="0.15">
      <c r="A115" s="3" t="s">
        <v>118</v>
      </c>
      <c r="B115">
        <v>366</v>
      </c>
      <c r="C115">
        <v>7.7</v>
      </c>
      <c r="D115">
        <v>4000</v>
      </c>
      <c r="E115" s="1">
        <v>42253</v>
      </c>
      <c r="F115" s="1">
        <f t="shared" si="214"/>
        <v>42254</v>
      </c>
      <c r="G115" s="5">
        <v>42287</v>
      </c>
      <c r="H115">
        <f>4114.31-4.1*2</f>
        <v>4106.1100000000006</v>
      </c>
      <c r="J115">
        <f t="shared" ref="J115" si="217">ROUND((H115-D115)/D115*365/(G115-E115)*100,2)</f>
        <v>28.48</v>
      </c>
      <c r="K115">
        <f t="shared" ref="K115" si="218">H115-D115+I115</f>
        <v>106.11000000000058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10" sqref="C10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3" sqref="B3"/>
    </sheetView>
  </sheetViews>
  <sheetFormatPr defaultRowHeight="13.5" x14ac:dyDescent="0.15"/>
  <cols>
    <col min="1" max="1" width="30.25" customWidth="1"/>
    <col min="2" max="2" width="13.125" bestFit="1" customWidth="1"/>
    <col min="3" max="3" width="15.25" bestFit="1" customWidth="1"/>
    <col min="4" max="4" width="13.125" bestFit="1" customWidth="1"/>
    <col min="5" max="5" width="12.125" bestFit="1" customWidth="1"/>
    <col min="6" max="6" width="15.25" bestFit="1" customWidth="1"/>
    <col min="7" max="7" width="12.375" bestFit="1" customWidth="1"/>
    <col min="8" max="8" width="13.125" bestFit="1" customWidth="1"/>
  </cols>
  <sheetData>
    <row r="1" spans="1:2" x14ac:dyDescent="0.15">
      <c r="A1" t="s">
        <v>124</v>
      </c>
      <c r="B1">
        <v>0</v>
      </c>
    </row>
    <row r="2" spans="1:2" x14ac:dyDescent="0.15">
      <c r="A2" t="s">
        <v>125</v>
      </c>
      <c r="B2">
        <v>0</v>
      </c>
    </row>
    <row r="3" spans="1:2" x14ac:dyDescent="0.15">
      <c r="A3" t="s">
        <v>126</v>
      </c>
      <c r="B3">
        <v>117</v>
      </c>
    </row>
    <row r="4" spans="1:2" x14ac:dyDescent="0.15">
      <c r="A4" t="s">
        <v>147</v>
      </c>
      <c r="B4">
        <v>0</v>
      </c>
    </row>
    <row r="5" spans="1:2" x14ac:dyDescent="0.15">
      <c r="A5" t="s">
        <v>132</v>
      </c>
      <c r="B5">
        <f>21296.18</f>
        <v>21296.18</v>
      </c>
    </row>
    <row r="6" spans="1:2" x14ac:dyDescent="0.15">
      <c r="A6" t="s">
        <v>146</v>
      </c>
      <c r="B6">
        <v>0</v>
      </c>
    </row>
    <row r="7" spans="1:2" x14ac:dyDescent="0.15">
      <c r="A7" t="s">
        <v>133</v>
      </c>
      <c r="B7">
        <v>0</v>
      </c>
    </row>
    <row r="8" spans="1:2" x14ac:dyDescent="0.15">
      <c r="A8" s="2" t="s">
        <v>134</v>
      </c>
      <c r="B8">
        <v>0</v>
      </c>
    </row>
    <row r="9" spans="1:2" x14ac:dyDescent="0.15">
      <c r="A9" s="2" t="s">
        <v>135</v>
      </c>
      <c r="B9">
        <v>0</v>
      </c>
    </row>
    <row r="10" spans="1:2" x14ac:dyDescent="0.15">
      <c r="A10" t="s">
        <v>144</v>
      </c>
      <c r="B10">
        <v>0</v>
      </c>
    </row>
    <row r="11" spans="1:2" x14ac:dyDescent="0.15">
      <c r="A11" t="s">
        <v>148</v>
      </c>
      <c r="B11">
        <f>10000+9035.47+(20000-7844.13)+2000+1007.04</f>
        <v>34198.379999999997</v>
      </c>
    </row>
    <row r="12" spans="1:2" x14ac:dyDescent="0.15">
      <c r="A12" t="s">
        <v>145</v>
      </c>
      <c r="B12">
        <v>0</v>
      </c>
    </row>
    <row r="13" spans="1:2" x14ac:dyDescent="0.15">
      <c r="A13" t="s">
        <v>149</v>
      </c>
      <c r="B13">
        <v>0</v>
      </c>
    </row>
    <row r="15" spans="1:2" x14ac:dyDescent="0.15">
      <c r="A15" t="s">
        <v>127</v>
      </c>
      <c r="B15">
        <f>SUM(B1:B14)</f>
        <v>55611.56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L4" sqref="L4"/>
    </sheetView>
  </sheetViews>
  <sheetFormatPr defaultRowHeight="13.5" x14ac:dyDescent="0.15"/>
  <cols>
    <col min="1" max="1" width="11.625" bestFit="1" customWidth="1"/>
    <col min="2" max="2" width="13.125" bestFit="1" customWidth="1"/>
    <col min="3" max="3" width="15.25" bestFit="1" customWidth="1"/>
    <col min="4" max="4" width="17.375" bestFit="1" customWidth="1"/>
    <col min="5" max="5" width="15.25" bestFit="1" customWidth="1"/>
    <col min="6" max="6" width="12.375" bestFit="1" customWidth="1"/>
    <col min="7" max="7" width="13.125" bestFit="1" customWidth="1"/>
    <col min="8" max="8" width="15.25" bestFit="1" customWidth="1"/>
  </cols>
  <sheetData>
    <row r="1" spans="1:12" x14ac:dyDescent="0.15">
      <c r="A1" t="s">
        <v>136</v>
      </c>
      <c r="B1" t="s">
        <v>151</v>
      </c>
      <c r="C1" t="s">
        <v>137</v>
      </c>
      <c r="D1" t="s">
        <v>152</v>
      </c>
      <c r="E1" t="s">
        <v>140</v>
      </c>
      <c r="F1" t="s">
        <v>141</v>
      </c>
      <c r="G1" t="s">
        <v>142</v>
      </c>
      <c r="H1" t="s">
        <v>150</v>
      </c>
      <c r="I1" t="s">
        <v>138</v>
      </c>
      <c r="J1" t="s">
        <v>139</v>
      </c>
      <c r="K1" t="s">
        <v>143</v>
      </c>
      <c r="L1" t="s">
        <v>127</v>
      </c>
    </row>
    <row r="2" spans="1:12" x14ac:dyDescent="0.15">
      <c r="A2" s="1">
        <v>42278</v>
      </c>
      <c r="B2">
        <v>4000</v>
      </c>
      <c r="C2">
        <v>117</v>
      </c>
      <c r="D2">
        <v>20000</v>
      </c>
      <c r="E2">
        <f>10000-2914.99</f>
        <v>7085.01</v>
      </c>
      <c r="F2">
        <f>21868.09</f>
        <v>21868.09</v>
      </c>
      <c r="G2">
        <f>29-8</f>
        <v>21</v>
      </c>
      <c r="H2">
        <v>0</v>
      </c>
      <c r="I2">
        <v>0</v>
      </c>
      <c r="J2">
        <v>0</v>
      </c>
      <c r="K2">
        <v>0</v>
      </c>
      <c r="L2">
        <f>SUM(B2:K2)</f>
        <v>53091.100000000006</v>
      </c>
    </row>
    <row r="3" spans="1:12" x14ac:dyDescent="0.15">
      <c r="A3" s="1">
        <v>42305</v>
      </c>
      <c r="B3">
        <v>0</v>
      </c>
      <c r="C3">
        <v>117</v>
      </c>
      <c r="D3">
        <v>0</v>
      </c>
      <c r="E3">
        <v>1006.07</v>
      </c>
      <c r="F3">
        <f>21296.18</f>
        <v>21296.18</v>
      </c>
      <c r="G3">
        <v>0</v>
      </c>
      <c r="H3">
        <v>31191.34</v>
      </c>
      <c r="I3">
        <v>0</v>
      </c>
      <c r="J3">
        <v>0</v>
      </c>
      <c r="K3">
        <v>0</v>
      </c>
      <c r="L3">
        <f>SUM(B3:K3)</f>
        <v>53610.59</v>
      </c>
    </row>
    <row r="4" spans="1:12" x14ac:dyDescent="0.15">
      <c r="A4" s="1">
        <v>42313</v>
      </c>
      <c r="B4">
        <v>0</v>
      </c>
      <c r="C4">
        <v>117</v>
      </c>
      <c r="D4">
        <v>0</v>
      </c>
      <c r="E4">
        <v>0</v>
      </c>
      <c r="F4">
        <f>21296.18</f>
        <v>21296.18</v>
      </c>
      <c r="G4">
        <v>0</v>
      </c>
      <c r="H4">
        <f>10000+9035.47+(20000-7844.13)+2000</f>
        <v>33191.339999999997</v>
      </c>
      <c r="I4">
        <f>1007.04</f>
        <v>1007.04</v>
      </c>
      <c r="J4">
        <v>0</v>
      </c>
      <c r="K4">
        <v>0</v>
      </c>
      <c r="L4">
        <f>SUM(B4:K4)</f>
        <v>55611.56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京东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2015-11-12T14:16:06Z</dcterms:modified>
</cp:coreProperties>
</file>