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我的家\装修\"/>
    </mc:Choice>
  </mc:AlternateContent>
  <bookViews>
    <workbookView xWindow="0" yWindow="0" windowWidth="13560" windowHeight="5925"/>
  </bookViews>
  <sheets>
    <sheet name="水电改造" sheetId="8" r:id="rId1"/>
    <sheet name="目录" sheetId="5" r:id="rId2"/>
    <sheet name="双控版" sheetId="1" r:id="rId3"/>
    <sheet name="单控版" sheetId="2" r:id="rId4"/>
    <sheet name="插座" sheetId="3" r:id="rId5"/>
    <sheet name="弱电" sheetId="4" r:id="rId6"/>
    <sheet name="专线" sheetId="6" r:id="rId7"/>
    <sheet name="混凝土开槽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7" l="1"/>
  <c r="B3" i="7"/>
  <c r="F9" i="6"/>
  <c r="H9" i="6"/>
  <c r="I14" i="8"/>
  <c r="D13" i="8"/>
  <c r="I12" i="8"/>
  <c r="I9" i="8"/>
  <c r="I8" i="8"/>
  <c r="I7" i="8"/>
  <c r="I6" i="8"/>
  <c r="I5" i="8"/>
  <c r="I4" i="8"/>
  <c r="I3" i="8"/>
  <c r="I2" i="8"/>
  <c r="D3" i="8"/>
  <c r="D7" i="8"/>
  <c r="D6" i="8"/>
  <c r="D5" i="8"/>
  <c r="D4" i="8"/>
  <c r="D2" i="8"/>
  <c r="D12" i="8" l="1"/>
  <c r="D14" i="8" s="1"/>
  <c r="G5" i="4"/>
  <c r="G4" i="4"/>
  <c r="G3" i="4"/>
  <c r="G2" i="4"/>
  <c r="D3" i="6" l="1"/>
  <c r="D8" i="6"/>
  <c r="D7" i="6"/>
  <c r="D6" i="6"/>
  <c r="C8" i="6"/>
  <c r="C7" i="6"/>
  <c r="C6" i="6"/>
  <c r="D5" i="6"/>
  <c r="D2" i="6"/>
  <c r="H8" i="6"/>
  <c r="H7" i="6"/>
  <c r="H6" i="6"/>
  <c r="H3" i="6" l="1"/>
  <c r="G14" i="2" l="1"/>
  <c r="G13" i="2"/>
  <c r="G12" i="2"/>
  <c r="G11" i="2"/>
  <c r="G10" i="2"/>
  <c r="G9" i="2"/>
  <c r="G8" i="2"/>
  <c r="G7" i="2"/>
  <c r="G6" i="2"/>
  <c r="G5" i="2"/>
  <c r="G4" i="2"/>
  <c r="G2" i="2"/>
  <c r="G3" i="2"/>
  <c r="E17" i="2"/>
  <c r="B27" i="7" l="1"/>
  <c r="B20" i="7"/>
  <c r="B19" i="7"/>
  <c r="B16" i="7"/>
  <c r="B15" i="7"/>
  <c r="B13" i="7"/>
  <c r="B12" i="7"/>
  <c r="B6" i="7"/>
  <c r="B5" i="7"/>
  <c r="E7" i="5" l="1"/>
  <c r="B7" i="5"/>
  <c r="C10" i="4"/>
  <c r="B10" i="4"/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F16" i="3" l="1"/>
  <c r="G13" i="3"/>
  <c r="G9" i="3"/>
  <c r="G7" i="3"/>
  <c r="G6" i="3"/>
  <c r="G5" i="3"/>
  <c r="G4" i="3"/>
  <c r="G3" i="3"/>
  <c r="I6" i="4" l="1"/>
  <c r="I7" i="4"/>
  <c r="I5" i="4"/>
  <c r="I4" i="4"/>
  <c r="I3" i="4"/>
  <c r="I2" i="4"/>
  <c r="D17" i="2" l="1"/>
  <c r="C17" i="2"/>
  <c r="B17" i="2"/>
  <c r="H2" i="6" l="1"/>
  <c r="B2" i="5"/>
  <c r="E2" i="5" s="1"/>
  <c r="B12" i="4"/>
  <c r="C12" i="4"/>
  <c r="F17" i="1"/>
  <c r="E17" i="1"/>
  <c r="D17" i="1"/>
  <c r="C17" i="1"/>
  <c r="B17" i="1"/>
  <c r="B16" i="3"/>
  <c r="C16" i="3"/>
  <c r="D16" i="3"/>
  <c r="E16" i="3"/>
  <c r="G16" i="3"/>
  <c r="G18" i="3" s="1"/>
  <c r="F17" i="2"/>
  <c r="G17" i="2"/>
  <c r="G19" i="2" s="1"/>
  <c r="H19" i="2" s="1"/>
  <c r="G17" i="1"/>
  <c r="H17" i="1"/>
  <c r="H19" i="1" s="1"/>
  <c r="H5" i="6" l="1"/>
  <c r="F4" i="6"/>
  <c r="H4" i="6" s="1"/>
  <c r="I19" i="1"/>
  <c r="B3" i="5" s="1"/>
  <c r="E3" i="5"/>
  <c r="B4" i="5"/>
  <c r="E4" i="5"/>
  <c r="D12" i="4"/>
  <c r="B5" i="5" s="1"/>
  <c r="H11" i="6" l="1"/>
  <c r="E6" i="5" s="1"/>
  <c r="E5" i="5"/>
  <c r="B6" i="5" l="1"/>
  <c r="B14" i="5" s="1"/>
  <c r="E14" i="5"/>
  <c r="G14" i="5" l="1"/>
</calcChain>
</file>

<file path=xl/sharedStrings.xml><?xml version="1.0" encoding="utf-8"?>
<sst xmlns="http://schemas.openxmlformats.org/spreadsheetml/2006/main" count="196" uniqueCount="138">
  <si>
    <t>厨房</t>
  </si>
  <si>
    <t>单联开关</t>
  </si>
  <si>
    <t>双联开关</t>
  </si>
  <si>
    <t>洗漱间</t>
  </si>
  <si>
    <t>座便区</t>
  </si>
  <si>
    <t>单联双控</t>
  </si>
  <si>
    <t>双联双控</t>
  </si>
  <si>
    <t>卫生间</t>
  </si>
  <si>
    <t>小阳台</t>
  </si>
  <si>
    <t>点位</t>
  </si>
  <si>
    <t>玄关</t>
  </si>
  <si>
    <t>餐厅</t>
  </si>
  <si>
    <t>吊顶灯(1),镜前灯(1)</t>
  </si>
  <si>
    <t>筒灯(2),弱电箱(1)</t>
  </si>
  <si>
    <t>父母房</t>
  </si>
  <si>
    <t>主灯(2)，书桌灯(1)</t>
  </si>
  <si>
    <t>筒灯(1)</t>
  </si>
  <si>
    <t>女孩房</t>
  </si>
  <si>
    <t>主灯(2)</t>
  </si>
  <si>
    <t>男孩房</t>
  </si>
  <si>
    <t>大阳台</t>
  </si>
  <si>
    <t>吸顶灯(1)</t>
  </si>
  <si>
    <t>合计</t>
  </si>
  <si>
    <t>主灯(1)，书桌灯(1)</t>
  </si>
  <si>
    <t>主灯(1)</t>
  </si>
  <si>
    <t>5孔</t>
  </si>
  <si>
    <t>5孔带开关</t>
  </si>
  <si>
    <t>16A带开关</t>
  </si>
  <si>
    <t>客厅</t>
  </si>
  <si>
    <t>镜子下方(1)</t>
  </si>
  <si>
    <t>每边一个(1+1)</t>
  </si>
  <si>
    <t>电视机(2)，沙发旁(2)，空调(1)</t>
  </si>
  <si>
    <t>单价</t>
  </si>
  <si>
    <t>小计</t>
  </si>
  <si>
    <t>父母房网线</t>
  </si>
  <si>
    <t>女孩房网线</t>
  </si>
  <si>
    <t>男孩房网线</t>
  </si>
  <si>
    <t>全部改造费用增加</t>
  </si>
  <si>
    <t>开关费用(双控)</t>
  </si>
  <si>
    <t>插座费用</t>
  </si>
  <si>
    <t>弱电费用</t>
  </si>
  <si>
    <t>开关费用(单控)</t>
  </si>
  <si>
    <t>专线</t>
  </si>
  <si>
    <t>强电到地</t>
  </si>
  <si>
    <t>出墙距离</t>
  </si>
  <si>
    <t>客厅空调(4m2)</t>
  </si>
  <si>
    <t>厨房(4m2)</t>
  </si>
  <si>
    <t>往前距离</t>
  </si>
  <si>
    <t>上墙距离</t>
  </si>
  <si>
    <t>差额</t>
    <phoneticPr fontId="1" type="noConversion"/>
  </si>
  <si>
    <t>弱电箱到地</t>
    <phoneticPr fontId="1" type="noConversion"/>
  </si>
  <si>
    <t>向前距离</t>
    <phoneticPr fontId="1" type="noConversion"/>
  </si>
  <si>
    <t>上墙距离</t>
    <phoneticPr fontId="1" type="noConversion"/>
  </si>
  <si>
    <t>合计</t>
    <phoneticPr fontId="1" type="noConversion"/>
  </si>
  <si>
    <t>客厅网线1</t>
    <phoneticPr fontId="1" type="noConversion"/>
  </si>
  <si>
    <t>客厅网线2</t>
    <phoneticPr fontId="1" type="noConversion"/>
  </si>
  <si>
    <t>有线点位</t>
    <phoneticPr fontId="1" type="noConversion"/>
  </si>
  <si>
    <t>网线点位</t>
    <phoneticPr fontId="1" type="noConversion"/>
  </si>
  <si>
    <t>客厅有线</t>
    <phoneticPr fontId="1" type="noConversion"/>
  </si>
  <si>
    <t>弱电箱内</t>
    <phoneticPr fontId="1" type="noConversion"/>
  </si>
  <si>
    <t>冰箱(1)(防水盒1),电吹风(1)(防水盒1)</t>
    <phoneticPr fontId="1" type="noConversion"/>
  </si>
  <si>
    <t>浴霸(4+1)</t>
    <phoneticPr fontId="1" type="noConversion"/>
  </si>
  <si>
    <t>灯(1)，凉霸(1+1)，油烟机+柜底灯(1+1)</t>
    <phoneticPr fontId="1" type="noConversion"/>
  </si>
  <si>
    <t>客厅</t>
    <phoneticPr fontId="1" type="noConversion"/>
  </si>
  <si>
    <t>筒灯(1)，主灯(1)</t>
    <phoneticPr fontId="1" type="noConversion"/>
  </si>
  <si>
    <t>过道</t>
    <phoneticPr fontId="1" type="noConversion"/>
  </si>
  <si>
    <t>衣柜边(1),床边(1+1),桌子边(1),空调(1)</t>
    <phoneticPr fontId="1" type="noConversion"/>
  </si>
  <si>
    <t>超距离</t>
    <phoneticPr fontId="1" type="noConversion"/>
  </si>
  <si>
    <t>客厅</t>
    <phoneticPr fontId="1" type="noConversion"/>
  </si>
  <si>
    <t>筒灯,主灯</t>
    <phoneticPr fontId="1" type="noConversion"/>
  </si>
  <si>
    <t>床边(1+1),窗边(1+1),A面门边(1),空调(1)</t>
    <phoneticPr fontId="1" type="noConversion"/>
  </si>
  <si>
    <t>生活阳台</t>
    <phoneticPr fontId="1" type="noConversion"/>
  </si>
  <si>
    <t>插座防水盒</t>
    <phoneticPr fontId="1" type="noConversion"/>
  </si>
  <si>
    <t>开关防水盒</t>
    <phoneticPr fontId="1" type="noConversion"/>
  </si>
  <si>
    <t>已买</t>
    <phoneticPr fontId="1" type="noConversion"/>
  </si>
  <si>
    <t>已购买</t>
    <phoneticPr fontId="1" type="noConversion"/>
  </si>
  <si>
    <t>浴霸开关(预留一组线)</t>
    <phoneticPr fontId="1" type="noConversion"/>
  </si>
  <si>
    <t>灯(1)，凉霸(1+1)</t>
  </si>
  <si>
    <t>马桶盖(1)</t>
  </si>
  <si>
    <t>床边(1+1),书桌边(2),空调(1)</t>
    <phoneticPr fontId="1" type="noConversion"/>
  </si>
  <si>
    <t>10A-燃气灶下(消毒柜),微波炉(1),吊顶上(1,油烟机),水槽下方(1,带防水盒),推拉门左边(1)
10A带开-下水管右边(1+1，需要有一定的间隔),水槽两边(1+1)</t>
    <phoneticPr fontId="1" type="noConversion"/>
  </si>
  <si>
    <t>浴霸开关</t>
    <phoneticPr fontId="1" type="noConversion"/>
  </si>
  <si>
    <t>吊顶灯(1),镜前灯(用插座上的开关),浴霸</t>
    <phoneticPr fontId="1" type="noConversion"/>
  </si>
  <si>
    <t>浴霸,阳台吸顶灯(1)</t>
    <phoneticPr fontId="1" type="noConversion"/>
  </si>
  <si>
    <t>热水器,洗衣机(10A带开),电热水器(16A带开关，预留，走厨房回路)，全部加防水盒</t>
    <phoneticPr fontId="1" type="noConversion"/>
  </si>
  <si>
    <t>烤鞋用</t>
    <phoneticPr fontId="1" type="noConversion"/>
  </si>
  <si>
    <t>父母房空调(4m2)</t>
    <phoneticPr fontId="1" type="noConversion"/>
  </si>
  <si>
    <t>女孩房空调(4m2)</t>
    <phoneticPr fontId="1" type="noConversion"/>
  </si>
  <si>
    <t>男孩房空调(4m2)</t>
    <phoneticPr fontId="1" type="noConversion"/>
  </si>
  <si>
    <t>卫生间风暖浴霸(4m2)</t>
    <phoneticPr fontId="1" type="noConversion"/>
  </si>
  <si>
    <t>座便区电器(4m2)</t>
    <phoneticPr fontId="1" type="noConversion"/>
  </si>
  <si>
    <t>父母房空调</t>
    <phoneticPr fontId="1" type="noConversion"/>
  </si>
  <si>
    <t>长度</t>
    <phoneticPr fontId="1" type="noConversion"/>
  </si>
  <si>
    <t>父母房床边插座</t>
    <phoneticPr fontId="1" type="noConversion"/>
  </si>
  <si>
    <t>父母房门边插座</t>
    <phoneticPr fontId="1" type="noConversion"/>
  </si>
  <si>
    <t>餐厅插座</t>
    <phoneticPr fontId="1" type="noConversion"/>
  </si>
  <si>
    <t>客厅插座</t>
    <phoneticPr fontId="1" type="noConversion"/>
  </si>
  <si>
    <t>厨房消毒柜插座</t>
    <phoneticPr fontId="1" type="noConversion"/>
  </si>
  <si>
    <t>厨房微波炉插座</t>
    <phoneticPr fontId="1" type="noConversion"/>
  </si>
  <si>
    <t>厨房排水管边插座</t>
    <phoneticPr fontId="1" type="noConversion"/>
  </si>
  <si>
    <t>水槽右边插座</t>
    <phoneticPr fontId="1" type="noConversion"/>
  </si>
  <si>
    <t>水槽左边插座</t>
    <phoneticPr fontId="1" type="noConversion"/>
  </si>
  <si>
    <t>水槽下边插座</t>
    <phoneticPr fontId="1" type="noConversion"/>
  </si>
  <si>
    <t>电热水器预留插座</t>
    <phoneticPr fontId="1" type="noConversion"/>
  </si>
  <si>
    <t>燃气热水器插座</t>
    <phoneticPr fontId="1" type="noConversion"/>
  </si>
  <si>
    <t>燃气管管线</t>
    <phoneticPr fontId="1" type="noConversion"/>
  </si>
  <si>
    <t>阳台插座</t>
    <phoneticPr fontId="1" type="noConversion"/>
  </si>
  <si>
    <t>女孩房床边插座</t>
    <phoneticPr fontId="1" type="noConversion"/>
  </si>
  <si>
    <t>女孩房空调插座</t>
    <phoneticPr fontId="1" type="noConversion"/>
  </si>
  <si>
    <t>男孩房床边插座</t>
    <phoneticPr fontId="1" type="noConversion"/>
  </si>
  <si>
    <t>男孩房窗边插座</t>
    <phoneticPr fontId="1" type="noConversion"/>
  </si>
  <si>
    <t>单价</t>
    <phoneticPr fontId="1" type="noConversion"/>
  </si>
  <si>
    <t>金额</t>
    <phoneticPr fontId="1" type="noConversion"/>
  </si>
  <si>
    <t>小计</t>
    <phoneticPr fontId="1" type="noConversion"/>
  </si>
  <si>
    <t>混凝土开槽</t>
    <phoneticPr fontId="1" type="noConversion"/>
  </si>
  <si>
    <t>换配电箱</t>
    <phoneticPr fontId="1" type="noConversion"/>
  </si>
  <si>
    <t>换开关面板</t>
    <phoneticPr fontId="1" type="noConversion"/>
  </si>
  <si>
    <t>插座共用开关</t>
    <phoneticPr fontId="1" type="noConversion"/>
  </si>
  <si>
    <t>筒灯(1),洗漱间吸顶灯(1)</t>
    <phoneticPr fontId="1" type="noConversion"/>
  </si>
  <si>
    <t>25水管</t>
    <phoneticPr fontId="1" type="noConversion"/>
  </si>
  <si>
    <t>50排水</t>
    <phoneticPr fontId="1" type="noConversion"/>
  </si>
  <si>
    <t>75排水</t>
    <phoneticPr fontId="1" type="noConversion"/>
  </si>
  <si>
    <t>110排水</t>
    <phoneticPr fontId="1" type="noConversion"/>
  </si>
  <si>
    <t>开孔</t>
    <phoneticPr fontId="1" type="noConversion"/>
  </si>
  <si>
    <t>水管阀门</t>
    <phoneticPr fontId="1" type="noConversion"/>
  </si>
  <si>
    <t>工程量</t>
    <phoneticPr fontId="1" type="noConversion"/>
  </si>
  <si>
    <t>照明点位</t>
    <phoneticPr fontId="1" type="noConversion"/>
  </si>
  <si>
    <t>插座点位</t>
    <phoneticPr fontId="1" type="noConversion"/>
  </si>
  <si>
    <t>4mm2专线</t>
    <phoneticPr fontId="1" type="noConversion"/>
  </si>
  <si>
    <t>网线</t>
    <phoneticPr fontId="1" type="noConversion"/>
  </si>
  <si>
    <t>有线</t>
    <phoneticPr fontId="1" type="noConversion"/>
  </si>
  <si>
    <t>全部改造</t>
    <phoneticPr fontId="1" type="noConversion"/>
  </si>
  <si>
    <t>移配电箱</t>
    <phoneticPr fontId="1" type="noConversion"/>
  </si>
  <si>
    <t>预收</t>
    <phoneticPr fontId="1" type="noConversion"/>
  </si>
  <si>
    <t>超出</t>
    <phoneticPr fontId="1" type="noConversion"/>
  </si>
  <si>
    <t>专线不算点位</t>
  </si>
  <si>
    <t>餐桌边(1)</t>
    <phoneticPr fontId="1" type="noConversion"/>
  </si>
  <si>
    <t>冰箱(4m2)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</si>
</sst>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tabSelected="1" workbookViewId="0">
      <selection activeCell="A3" sqref="A3:D3"/>
    </sheetView>
  </sheetViews>
  <sheetFormatPr defaultRowHeight="13.5"/>
  <sheetData>
    <row r="1" spans="1:9">
      <c r="B1" t="s">
        <v>125</v>
      </c>
      <c r="C1" t="s">
        <v>111</v>
      </c>
      <c r="D1" t="s">
        <v>113</v>
      </c>
      <c r="G1" t="s">
        <v>125</v>
      </c>
      <c r="H1" t="s">
        <v>111</v>
      </c>
      <c r="I1" t="s">
        <v>113</v>
      </c>
    </row>
    <row r="2" spans="1:9">
      <c r="A2" t="s">
        <v>119</v>
      </c>
      <c r="B2">
        <v>35.299999999999997</v>
      </c>
      <c r="C2">
        <v>62</v>
      </c>
      <c r="D2">
        <f t="shared" ref="D2:D7" si="0">B2*C2</f>
        <v>2188.6</v>
      </c>
      <c r="F2" t="s">
        <v>126</v>
      </c>
      <c r="G2">
        <v>35</v>
      </c>
      <c r="H2">
        <v>66</v>
      </c>
      <c r="I2">
        <f t="shared" ref="I2:I9" si="1">G2*H2</f>
        <v>2310</v>
      </c>
    </row>
    <row r="3" spans="1:9">
      <c r="A3" t="s">
        <v>124</v>
      </c>
      <c r="B3">
        <v>1</v>
      </c>
      <c r="C3">
        <v>225</v>
      </c>
      <c r="D3">
        <f>B3*C3</f>
        <v>225</v>
      </c>
      <c r="F3" t="s">
        <v>127</v>
      </c>
      <c r="G3">
        <v>38</v>
      </c>
      <c r="H3">
        <v>74</v>
      </c>
      <c r="I3">
        <f t="shared" si="1"/>
        <v>2812</v>
      </c>
    </row>
    <row r="4" spans="1:9">
      <c r="A4" t="s">
        <v>120</v>
      </c>
      <c r="B4">
        <v>4.3</v>
      </c>
      <c r="C4">
        <v>90</v>
      </c>
      <c r="D4">
        <f>B4*C4</f>
        <v>387</v>
      </c>
      <c r="F4" t="s">
        <v>129</v>
      </c>
      <c r="G4">
        <v>3</v>
      </c>
      <c r="H4">
        <v>148</v>
      </c>
      <c r="I4">
        <f t="shared" si="1"/>
        <v>444</v>
      </c>
    </row>
    <row r="5" spans="1:9">
      <c r="A5" t="s">
        <v>121</v>
      </c>
      <c r="B5">
        <v>6.9</v>
      </c>
      <c r="C5">
        <v>105</v>
      </c>
      <c r="D5">
        <f>B5*C5</f>
        <v>724.5</v>
      </c>
      <c r="F5" t="s">
        <v>130</v>
      </c>
      <c r="G5">
        <v>1</v>
      </c>
      <c r="H5">
        <v>139</v>
      </c>
      <c r="I5">
        <f t="shared" si="1"/>
        <v>139</v>
      </c>
    </row>
    <row r="6" spans="1:9">
      <c r="A6" t="s">
        <v>122</v>
      </c>
      <c r="B6">
        <v>3.83</v>
      </c>
      <c r="C6">
        <v>120</v>
      </c>
      <c r="D6">
        <f>B6*C6</f>
        <v>459.6</v>
      </c>
      <c r="F6" t="s">
        <v>128</v>
      </c>
      <c r="G6">
        <v>19</v>
      </c>
      <c r="H6">
        <v>39</v>
      </c>
      <c r="I6">
        <f t="shared" si="1"/>
        <v>741</v>
      </c>
    </row>
    <row r="7" spans="1:9">
      <c r="A7" t="s">
        <v>123</v>
      </c>
      <c r="B7">
        <v>3</v>
      </c>
      <c r="C7">
        <v>48</v>
      </c>
      <c r="D7">
        <f>B7*C7</f>
        <v>144</v>
      </c>
      <c r="F7" t="s">
        <v>114</v>
      </c>
      <c r="G7">
        <v>26.23</v>
      </c>
      <c r="H7">
        <v>18</v>
      </c>
      <c r="I7">
        <f t="shared" si="1"/>
        <v>472.14</v>
      </c>
    </row>
    <row r="8" spans="1:9">
      <c r="F8" t="s">
        <v>131</v>
      </c>
      <c r="G8">
        <v>97</v>
      </c>
      <c r="H8">
        <v>22</v>
      </c>
      <c r="I8">
        <f t="shared" si="1"/>
        <v>2134</v>
      </c>
    </row>
    <row r="9" spans="1:9">
      <c r="F9" t="s">
        <v>132</v>
      </c>
      <c r="G9">
        <v>1</v>
      </c>
      <c r="H9">
        <v>120</v>
      </c>
      <c r="I9">
        <f t="shared" si="1"/>
        <v>120</v>
      </c>
    </row>
    <row r="12" spans="1:9">
      <c r="A12" t="s">
        <v>53</v>
      </c>
      <c r="D12">
        <f>SUM(D2:D8)</f>
        <v>4128.7</v>
      </c>
      <c r="I12">
        <f>SUM(I2:I9)</f>
        <v>9172.14</v>
      </c>
    </row>
    <row r="13" spans="1:9">
      <c r="A13" t="s">
        <v>133</v>
      </c>
      <c r="D13">
        <f>4000+720</f>
        <v>4720</v>
      </c>
      <c r="I13">
        <v>8500</v>
      </c>
    </row>
    <row r="14" spans="1:9">
      <c r="A14" t="s">
        <v>134</v>
      </c>
      <c r="D14">
        <f>D12-D13</f>
        <v>-591.30000000000018</v>
      </c>
      <c r="I14">
        <f>I12-I13</f>
        <v>672.13999999999942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14"/>
  <sheetViews>
    <sheetView workbookViewId="0">
      <selection activeCell="A9" sqref="A9"/>
    </sheetView>
  </sheetViews>
  <sheetFormatPr defaultRowHeight="13.5"/>
  <cols>
    <col min="1" max="1" width="18.375" bestFit="1" customWidth="1"/>
    <col min="4" max="4" width="18.375" bestFit="1" customWidth="1"/>
  </cols>
  <sheetData>
    <row r="2" spans="1:7">
      <c r="A2" t="s">
        <v>37</v>
      </c>
      <c r="B2">
        <f>97*22</f>
        <v>2134</v>
      </c>
      <c r="D2" t="s">
        <v>37</v>
      </c>
      <c r="E2">
        <f>B2</f>
        <v>2134</v>
      </c>
    </row>
    <row r="3" spans="1:7">
      <c r="A3" t="s">
        <v>38</v>
      </c>
      <c r="B3">
        <f>双控版!I19</f>
        <v>3234</v>
      </c>
      <c r="D3" t="s">
        <v>41</v>
      </c>
      <c r="E3">
        <f>单控版!H19</f>
        <v>2310</v>
      </c>
    </row>
    <row r="4" spans="1:7">
      <c r="A4" t="s">
        <v>39</v>
      </c>
      <c r="B4">
        <f>插座!G18</f>
        <v>2812</v>
      </c>
      <c r="D4" t="s">
        <v>39</v>
      </c>
      <c r="E4">
        <f>插座!G18</f>
        <v>2812</v>
      </c>
    </row>
    <row r="5" spans="1:7">
      <c r="A5" t="s">
        <v>40</v>
      </c>
      <c r="B5">
        <f>弱电!D12</f>
        <v>583</v>
      </c>
      <c r="D5" t="s">
        <v>40</v>
      </c>
      <c r="E5">
        <f>弱电!D12</f>
        <v>583</v>
      </c>
    </row>
    <row r="6" spans="1:7">
      <c r="A6" t="s">
        <v>42</v>
      </c>
      <c r="B6">
        <f>专线!H11</f>
        <v>484</v>
      </c>
      <c r="D6" t="s">
        <v>42</v>
      </c>
      <c r="E6">
        <f>专线!H11</f>
        <v>484</v>
      </c>
    </row>
    <row r="7" spans="1:7">
      <c r="A7" t="s">
        <v>114</v>
      </c>
      <c r="B7">
        <f>混凝土开槽!B27</f>
        <v>472.14</v>
      </c>
      <c r="D7" t="s">
        <v>114</v>
      </c>
      <c r="E7">
        <f>混凝土开槽!B27</f>
        <v>472.14</v>
      </c>
    </row>
    <row r="8" spans="1:7">
      <c r="A8" t="s">
        <v>115</v>
      </c>
      <c r="B8">
        <v>120</v>
      </c>
      <c r="D8" t="s">
        <v>115</v>
      </c>
      <c r="E8">
        <v>120</v>
      </c>
    </row>
    <row r="9" spans="1:7">
      <c r="A9" t="s">
        <v>116</v>
      </c>
      <c r="B9">
        <v>9</v>
      </c>
      <c r="D9" t="s">
        <v>116</v>
      </c>
      <c r="E9">
        <v>9</v>
      </c>
    </row>
    <row r="13" spans="1:7">
      <c r="G13" t="s">
        <v>49</v>
      </c>
    </row>
    <row r="14" spans="1:7">
      <c r="A14" t="s">
        <v>22</v>
      </c>
      <c r="B14">
        <f>SUM(B2:B12)</f>
        <v>9848.14</v>
      </c>
      <c r="E14">
        <f>SUM(E2:E12)</f>
        <v>8924.14</v>
      </c>
      <c r="G14">
        <f>B14-E14</f>
        <v>924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workbookViewId="0">
      <selection activeCell="B17" sqref="B17"/>
    </sheetView>
  </sheetViews>
  <sheetFormatPr defaultRowHeight="13.5"/>
  <cols>
    <col min="4" max="4" width="21.375" bestFit="1" customWidth="1"/>
    <col min="7" max="7" width="11.75" bestFit="1" customWidth="1"/>
    <col min="9" max="9" width="34.375" bestFit="1" customWidth="1"/>
  </cols>
  <sheetData>
    <row r="1" spans="1:9">
      <c r="B1" t="s">
        <v>1</v>
      </c>
      <c r="C1" t="s">
        <v>2</v>
      </c>
      <c r="D1" t="s">
        <v>76</v>
      </c>
      <c r="E1" t="s">
        <v>5</v>
      </c>
      <c r="F1" t="s">
        <v>6</v>
      </c>
      <c r="G1" t="s">
        <v>67</v>
      </c>
      <c r="H1" t="s">
        <v>9</v>
      </c>
    </row>
    <row r="2" spans="1:9">
      <c r="A2" t="s">
        <v>0</v>
      </c>
      <c r="B2">
        <v>1</v>
      </c>
      <c r="C2">
        <v>2</v>
      </c>
      <c r="H2">
        <f t="shared" ref="H2:H14" si="0">B2+C2*2+D2*5+E2*1.5+F2*3+G2</f>
        <v>5</v>
      </c>
      <c r="I2" t="s">
        <v>62</v>
      </c>
    </row>
    <row r="3" spans="1:9">
      <c r="A3" t="s">
        <v>3</v>
      </c>
      <c r="B3">
        <v>2</v>
      </c>
      <c r="H3">
        <f t="shared" si="0"/>
        <v>2</v>
      </c>
      <c r="I3" t="s">
        <v>12</v>
      </c>
    </row>
    <row r="4" spans="1:9">
      <c r="A4" t="s">
        <v>4</v>
      </c>
      <c r="D4">
        <v>1</v>
      </c>
      <c r="H4">
        <f t="shared" si="0"/>
        <v>5</v>
      </c>
      <c r="I4" t="s">
        <v>61</v>
      </c>
    </row>
    <row r="5" spans="1:9">
      <c r="A5" t="s">
        <v>7</v>
      </c>
      <c r="D5">
        <v>1</v>
      </c>
      <c r="H5">
        <f t="shared" si="0"/>
        <v>5</v>
      </c>
      <c r="I5" t="s">
        <v>61</v>
      </c>
    </row>
    <row r="6" spans="1:9">
      <c r="A6" t="s">
        <v>8</v>
      </c>
      <c r="B6">
        <v>1</v>
      </c>
      <c r="H6">
        <f t="shared" si="0"/>
        <v>1</v>
      </c>
      <c r="I6" t="s">
        <v>21</v>
      </c>
    </row>
    <row r="7" spans="1:9">
      <c r="A7" t="s">
        <v>10</v>
      </c>
      <c r="B7">
        <v>1</v>
      </c>
      <c r="E7">
        <v>2</v>
      </c>
      <c r="H7">
        <f t="shared" si="0"/>
        <v>4</v>
      </c>
      <c r="I7" t="s">
        <v>13</v>
      </c>
    </row>
    <row r="8" spans="1:9">
      <c r="A8" t="s">
        <v>11</v>
      </c>
      <c r="F8">
        <v>2</v>
      </c>
      <c r="G8">
        <v>1</v>
      </c>
      <c r="H8">
        <f t="shared" si="0"/>
        <v>7</v>
      </c>
      <c r="I8" t="s">
        <v>69</v>
      </c>
    </row>
    <row r="9" spans="1:9">
      <c r="A9" t="s">
        <v>68</v>
      </c>
      <c r="F9">
        <v>2</v>
      </c>
      <c r="G9">
        <v>2</v>
      </c>
      <c r="H9">
        <f t="shared" si="0"/>
        <v>8</v>
      </c>
      <c r="I9" t="s">
        <v>69</v>
      </c>
    </row>
    <row r="10" spans="1:9">
      <c r="A10" t="s">
        <v>65</v>
      </c>
      <c r="B10">
        <v>1</v>
      </c>
      <c r="H10">
        <f t="shared" si="0"/>
        <v>1</v>
      </c>
      <c r="I10" t="s">
        <v>16</v>
      </c>
    </row>
    <row r="11" spans="1:9">
      <c r="A11" t="s">
        <v>14</v>
      </c>
      <c r="B11">
        <v>1</v>
      </c>
      <c r="E11">
        <v>2</v>
      </c>
      <c r="H11">
        <f t="shared" si="0"/>
        <v>4</v>
      </c>
      <c r="I11" t="s">
        <v>15</v>
      </c>
    </row>
    <row r="12" spans="1:9">
      <c r="A12" t="s">
        <v>17</v>
      </c>
      <c r="E12">
        <v>2</v>
      </c>
      <c r="H12">
        <f t="shared" si="0"/>
        <v>3</v>
      </c>
      <c r="I12" t="s">
        <v>18</v>
      </c>
    </row>
    <row r="13" spans="1:9">
      <c r="A13" t="s">
        <v>19</v>
      </c>
      <c r="E13">
        <v>2</v>
      </c>
      <c r="H13">
        <f t="shared" si="0"/>
        <v>3</v>
      </c>
      <c r="I13" t="s">
        <v>18</v>
      </c>
    </row>
    <row r="14" spans="1:9">
      <c r="A14" t="s">
        <v>20</v>
      </c>
      <c r="B14">
        <v>1</v>
      </c>
      <c r="H14">
        <f t="shared" si="0"/>
        <v>1</v>
      </c>
      <c r="I14" t="s">
        <v>21</v>
      </c>
    </row>
    <row r="17" spans="1:9">
      <c r="A17" t="s">
        <v>22</v>
      </c>
      <c r="B17">
        <f t="shared" ref="B17:G17" si="1">SUM(B2:B15)</f>
        <v>8</v>
      </c>
      <c r="C17">
        <f t="shared" si="1"/>
        <v>2</v>
      </c>
      <c r="D17">
        <f t="shared" si="1"/>
        <v>2</v>
      </c>
      <c r="E17">
        <f t="shared" si="1"/>
        <v>8</v>
      </c>
      <c r="F17">
        <f t="shared" si="1"/>
        <v>4</v>
      </c>
      <c r="G17">
        <f t="shared" si="1"/>
        <v>3</v>
      </c>
      <c r="H17">
        <f>SUM(H2:H15)</f>
        <v>49</v>
      </c>
    </row>
    <row r="18" spans="1:9">
      <c r="H18">
        <v>66</v>
      </c>
    </row>
    <row r="19" spans="1:9">
      <c r="H19">
        <f>H17*H18</f>
        <v>3234</v>
      </c>
      <c r="I19">
        <f>H19+G19</f>
        <v>3234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9"/>
  <sheetViews>
    <sheetView workbookViewId="0">
      <selection activeCell="F9" sqref="F9"/>
    </sheetView>
  </sheetViews>
  <sheetFormatPr defaultRowHeight="13.5"/>
  <cols>
    <col min="4" max="4" width="9" bestFit="1" customWidth="1"/>
    <col min="5" max="5" width="13" bestFit="1" customWidth="1"/>
    <col min="6" max="6" width="11.75" bestFit="1" customWidth="1"/>
    <col min="8" max="8" width="39" bestFit="1" customWidth="1"/>
  </cols>
  <sheetData>
    <row r="1" spans="1:8">
      <c r="B1" t="s">
        <v>1</v>
      </c>
      <c r="C1" t="s">
        <v>2</v>
      </c>
      <c r="D1" t="s">
        <v>81</v>
      </c>
      <c r="E1" t="s">
        <v>117</v>
      </c>
      <c r="F1" t="s">
        <v>67</v>
      </c>
      <c r="G1" t="s">
        <v>9</v>
      </c>
    </row>
    <row r="2" spans="1:8">
      <c r="A2" t="s">
        <v>0</v>
      </c>
      <c r="B2">
        <v>1</v>
      </c>
      <c r="C2">
        <v>1</v>
      </c>
      <c r="G2">
        <f t="shared" ref="G2:G14" si="0">B2+C2*2+D2*6+E2+F2</f>
        <v>3</v>
      </c>
      <c r="H2" t="s">
        <v>77</v>
      </c>
    </row>
    <row r="3" spans="1:8">
      <c r="A3" t="s">
        <v>3</v>
      </c>
      <c r="D3">
        <v>1</v>
      </c>
      <c r="E3">
        <v>1</v>
      </c>
      <c r="G3">
        <f t="shared" si="0"/>
        <v>7</v>
      </c>
      <c r="H3" t="s">
        <v>82</v>
      </c>
    </row>
    <row r="4" spans="1:8">
      <c r="A4" t="s">
        <v>4</v>
      </c>
      <c r="G4">
        <f t="shared" si="0"/>
        <v>0</v>
      </c>
    </row>
    <row r="5" spans="1:8">
      <c r="A5" t="s">
        <v>7</v>
      </c>
      <c r="B5">
        <v>1</v>
      </c>
      <c r="D5">
        <v>1</v>
      </c>
      <c r="G5">
        <f t="shared" si="0"/>
        <v>7</v>
      </c>
      <c r="H5" t="s">
        <v>83</v>
      </c>
    </row>
    <row r="6" spans="1:8">
      <c r="A6" t="s">
        <v>8</v>
      </c>
      <c r="G6">
        <f t="shared" si="0"/>
        <v>0</v>
      </c>
    </row>
    <row r="7" spans="1:8">
      <c r="A7" t="s">
        <v>10</v>
      </c>
      <c r="C7">
        <v>1</v>
      </c>
      <c r="G7">
        <f t="shared" si="0"/>
        <v>2</v>
      </c>
      <c r="H7" t="s">
        <v>118</v>
      </c>
    </row>
    <row r="8" spans="1:8">
      <c r="A8" t="s">
        <v>11</v>
      </c>
      <c r="C8">
        <v>1</v>
      </c>
      <c r="F8">
        <v>3</v>
      </c>
      <c r="G8">
        <f t="shared" si="0"/>
        <v>5</v>
      </c>
      <c r="H8" t="s">
        <v>64</v>
      </c>
    </row>
    <row r="9" spans="1:8" ht="12.75" customHeight="1">
      <c r="A9" t="s">
        <v>63</v>
      </c>
      <c r="C9">
        <v>1</v>
      </c>
      <c r="F9">
        <v>3</v>
      </c>
      <c r="G9">
        <f t="shared" si="0"/>
        <v>5</v>
      </c>
      <c r="H9" t="s">
        <v>64</v>
      </c>
    </row>
    <row r="10" spans="1:8">
      <c r="A10" t="s">
        <v>65</v>
      </c>
      <c r="B10">
        <v>1</v>
      </c>
      <c r="G10">
        <f t="shared" si="0"/>
        <v>1</v>
      </c>
      <c r="H10" t="s">
        <v>16</v>
      </c>
    </row>
    <row r="11" spans="1:8">
      <c r="A11" t="s">
        <v>14</v>
      </c>
      <c r="B11">
        <v>2</v>
      </c>
      <c r="G11">
        <f t="shared" si="0"/>
        <v>2</v>
      </c>
      <c r="H11" t="s">
        <v>23</v>
      </c>
    </row>
    <row r="12" spans="1:8">
      <c r="A12" t="s">
        <v>17</v>
      </c>
      <c r="B12">
        <v>1</v>
      </c>
      <c r="G12">
        <f t="shared" si="0"/>
        <v>1</v>
      </c>
      <c r="H12" t="s">
        <v>24</v>
      </c>
    </row>
    <row r="13" spans="1:8">
      <c r="A13" t="s">
        <v>19</v>
      </c>
      <c r="B13">
        <v>1</v>
      </c>
      <c r="G13">
        <f t="shared" si="0"/>
        <v>1</v>
      </c>
      <c r="H13" t="s">
        <v>24</v>
      </c>
    </row>
    <row r="14" spans="1:8">
      <c r="A14" t="s">
        <v>20</v>
      </c>
      <c r="B14">
        <v>1</v>
      </c>
      <c r="G14">
        <f t="shared" si="0"/>
        <v>1</v>
      </c>
      <c r="H14" t="s">
        <v>21</v>
      </c>
    </row>
    <row r="17" spans="1:8">
      <c r="A17" t="s">
        <v>22</v>
      </c>
      <c r="B17">
        <f t="shared" ref="B17:E17" si="1">SUM(B2:B15)</f>
        <v>8</v>
      </c>
      <c r="C17">
        <f t="shared" si="1"/>
        <v>4</v>
      </c>
      <c r="D17">
        <f t="shared" si="1"/>
        <v>2</v>
      </c>
      <c r="E17">
        <f t="shared" si="1"/>
        <v>1</v>
      </c>
      <c r="F17">
        <f>SUM(F2:F15)</f>
        <v>6</v>
      </c>
      <c r="G17">
        <f>SUM(G2:G15)</f>
        <v>35</v>
      </c>
    </row>
    <row r="18" spans="1:8">
      <c r="A18" t="s">
        <v>75</v>
      </c>
      <c r="B18">
        <v>12</v>
      </c>
      <c r="C18">
        <v>4</v>
      </c>
      <c r="D18">
        <v>2</v>
      </c>
      <c r="E18">
        <v>1</v>
      </c>
      <c r="G18">
        <v>66</v>
      </c>
    </row>
    <row r="19" spans="1:8">
      <c r="G19">
        <f>G17*G18</f>
        <v>2310</v>
      </c>
      <c r="H19">
        <f>G19</f>
        <v>2310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G10" sqref="G10"/>
    </sheetView>
  </sheetViews>
  <sheetFormatPr defaultRowHeight="13.5"/>
  <cols>
    <col min="3" max="3" width="10.625" bestFit="1" customWidth="1"/>
    <col min="4" max="4" width="10.75" bestFit="1" customWidth="1"/>
    <col min="5" max="6" width="11" bestFit="1" customWidth="1"/>
    <col min="8" max="8" width="94.625" bestFit="1" customWidth="1"/>
  </cols>
  <sheetData>
    <row r="1" spans="1:8">
      <c r="B1" t="s">
        <v>25</v>
      </c>
      <c r="C1" t="s">
        <v>26</v>
      </c>
      <c r="D1" t="s">
        <v>27</v>
      </c>
      <c r="E1" t="s">
        <v>72</v>
      </c>
      <c r="F1" t="s">
        <v>73</v>
      </c>
      <c r="G1" t="s">
        <v>9</v>
      </c>
      <c r="H1" t="s">
        <v>135</v>
      </c>
    </row>
    <row r="2" spans="1:8">
      <c r="A2" t="s">
        <v>3</v>
      </c>
      <c r="B2">
        <v>1</v>
      </c>
      <c r="C2">
        <v>1</v>
      </c>
      <c r="E2">
        <v>1</v>
      </c>
      <c r="G2" s="2">
        <v>1</v>
      </c>
      <c r="H2" t="s">
        <v>60</v>
      </c>
    </row>
    <row r="3" spans="1:8">
      <c r="A3" t="s">
        <v>4</v>
      </c>
      <c r="C3">
        <v>1</v>
      </c>
      <c r="E3">
        <v>1</v>
      </c>
      <c r="G3" s="2">
        <f t="shared" ref="G3:G13" si="0">SUM(B3:D3)</f>
        <v>1</v>
      </c>
      <c r="H3" t="s">
        <v>78</v>
      </c>
    </row>
    <row r="4" spans="1:8" ht="31.5" customHeight="1">
      <c r="A4" t="s">
        <v>0</v>
      </c>
      <c r="B4">
        <v>5</v>
      </c>
      <c r="C4">
        <v>4</v>
      </c>
      <c r="E4">
        <v>1</v>
      </c>
      <c r="G4" s="2">
        <f t="shared" si="0"/>
        <v>9</v>
      </c>
      <c r="H4" s="1" t="s">
        <v>80</v>
      </c>
    </row>
    <row r="5" spans="1:8">
      <c r="A5" t="s">
        <v>71</v>
      </c>
      <c r="B5">
        <v>1</v>
      </c>
      <c r="C5">
        <v>1</v>
      </c>
      <c r="D5">
        <v>1</v>
      </c>
      <c r="E5">
        <v>3</v>
      </c>
      <c r="G5" s="2">
        <f t="shared" si="0"/>
        <v>3</v>
      </c>
      <c r="H5" t="s">
        <v>84</v>
      </c>
    </row>
    <row r="6" spans="1:8">
      <c r="A6" t="s">
        <v>10</v>
      </c>
      <c r="B6">
        <v>3</v>
      </c>
      <c r="F6">
        <v>0</v>
      </c>
      <c r="G6" s="2">
        <f t="shared" si="0"/>
        <v>3</v>
      </c>
      <c r="H6" t="s">
        <v>85</v>
      </c>
    </row>
    <row r="7" spans="1:8">
      <c r="A7" t="s">
        <v>11</v>
      </c>
      <c r="B7">
        <v>1</v>
      </c>
      <c r="G7" s="2">
        <f t="shared" si="0"/>
        <v>1</v>
      </c>
      <c r="H7" t="s">
        <v>136</v>
      </c>
    </row>
    <row r="8" spans="1:8">
      <c r="A8" t="s">
        <v>28</v>
      </c>
      <c r="B8">
        <v>4</v>
      </c>
      <c r="D8">
        <v>1</v>
      </c>
      <c r="G8" s="2">
        <v>4</v>
      </c>
      <c r="H8" t="s">
        <v>31</v>
      </c>
    </row>
    <row r="9" spans="1:8">
      <c r="A9" t="s">
        <v>65</v>
      </c>
      <c r="B9">
        <v>1</v>
      </c>
      <c r="G9" s="2">
        <f t="shared" si="0"/>
        <v>1</v>
      </c>
      <c r="H9" t="s">
        <v>29</v>
      </c>
    </row>
    <row r="10" spans="1:8">
      <c r="A10" t="s">
        <v>14</v>
      </c>
      <c r="B10">
        <v>4</v>
      </c>
      <c r="D10">
        <v>1</v>
      </c>
      <c r="G10" s="2">
        <v>4</v>
      </c>
      <c r="H10" t="s">
        <v>66</v>
      </c>
    </row>
    <row r="11" spans="1:8">
      <c r="A11" t="s">
        <v>17</v>
      </c>
      <c r="B11">
        <v>4</v>
      </c>
      <c r="D11">
        <v>1</v>
      </c>
      <c r="G11" s="2">
        <v>4</v>
      </c>
      <c r="H11" t="s">
        <v>79</v>
      </c>
    </row>
    <row r="12" spans="1:8">
      <c r="A12" t="s">
        <v>19</v>
      </c>
      <c r="B12">
        <v>5</v>
      </c>
      <c r="D12">
        <v>1</v>
      </c>
      <c r="G12" s="2">
        <v>5</v>
      </c>
      <c r="H12" t="s">
        <v>70</v>
      </c>
    </row>
    <row r="13" spans="1:8">
      <c r="A13" t="s">
        <v>20</v>
      </c>
      <c r="B13">
        <v>2</v>
      </c>
      <c r="G13" s="2">
        <f t="shared" si="0"/>
        <v>2</v>
      </c>
      <c r="H13" t="s">
        <v>30</v>
      </c>
    </row>
    <row r="16" spans="1:8">
      <c r="A16" t="s">
        <v>22</v>
      </c>
      <c r="B16">
        <f t="shared" ref="B16:G16" si="1">SUM(B2:B15)</f>
        <v>31</v>
      </c>
      <c r="C16">
        <f t="shared" si="1"/>
        <v>7</v>
      </c>
      <c r="D16">
        <f t="shared" si="1"/>
        <v>5</v>
      </c>
      <c r="E16">
        <f t="shared" si="1"/>
        <v>6</v>
      </c>
      <c r="F16">
        <f t="shared" si="1"/>
        <v>0</v>
      </c>
      <c r="G16">
        <f t="shared" si="1"/>
        <v>38</v>
      </c>
    </row>
    <row r="17" spans="1:7">
      <c r="A17" t="s">
        <v>32</v>
      </c>
      <c r="G17">
        <v>74</v>
      </c>
    </row>
    <row r="18" spans="1:7">
      <c r="A18" t="s">
        <v>33</v>
      </c>
      <c r="G18">
        <f>G16*G17</f>
        <v>2812</v>
      </c>
    </row>
    <row r="19" spans="1:7">
      <c r="A19" t="s">
        <v>74</v>
      </c>
      <c r="B19">
        <v>26</v>
      </c>
      <c r="C19">
        <v>7</v>
      </c>
      <c r="D19">
        <v>5</v>
      </c>
      <c r="E19">
        <v>6</v>
      </c>
      <c r="F19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2"/>
  <sheetViews>
    <sheetView workbookViewId="0">
      <selection activeCell="C20" sqref="C20"/>
    </sheetView>
  </sheetViews>
  <sheetFormatPr defaultRowHeight="13.5"/>
  <cols>
    <col min="1" max="1" width="11.75" bestFit="1" customWidth="1"/>
    <col min="6" max="6" width="11" bestFit="1" customWidth="1"/>
    <col min="7" max="7" width="13" bestFit="1" customWidth="1"/>
  </cols>
  <sheetData>
    <row r="1" spans="1:9">
      <c r="B1" t="s">
        <v>56</v>
      </c>
      <c r="C1" t="s">
        <v>57</v>
      </c>
      <c r="E1" t="s">
        <v>59</v>
      </c>
      <c r="F1" t="s">
        <v>50</v>
      </c>
      <c r="G1" t="s">
        <v>51</v>
      </c>
      <c r="H1" t="s">
        <v>52</v>
      </c>
      <c r="I1" t="s">
        <v>53</v>
      </c>
    </row>
    <row r="2" spans="1:9">
      <c r="A2" t="s">
        <v>34</v>
      </c>
      <c r="C2">
        <v>1</v>
      </c>
      <c r="E2">
        <v>0.2</v>
      </c>
      <c r="F2">
        <v>0.5</v>
      </c>
      <c r="G2">
        <f>0.75+1.9+3.5+0.6+1</f>
        <v>7.75</v>
      </c>
      <c r="H2">
        <v>1.4</v>
      </c>
      <c r="I2">
        <f t="shared" ref="I2:I7" si="0">SUM(E2:H2)</f>
        <v>9.85</v>
      </c>
    </row>
    <row r="3" spans="1:9">
      <c r="A3" t="s">
        <v>54</v>
      </c>
      <c r="C3">
        <v>1</v>
      </c>
      <c r="E3">
        <v>0.2</v>
      </c>
      <c r="F3">
        <v>0.5</v>
      </c>
      <c r="G3">
        <f>0.57+4+2.95+0.83</f>
        <v>8.35</v>
      </c>
      <c r="H3">
        <v>0.5</v>
      </c>
      <c r="I3">
        <f t="shared" si="0"/>
        <v>9.5499999999999989</v>
      </c>
    </row>
    <row r="4" spans="1:9">
      <c r="A4" t="s">
        <v>55</v>
      </c>
      <c r="C4">
        <v>1</v>
      </c>
      <c r="E4">
        <v>0.2</v>
      </c>
      <c r="F4">
        <v>0.5</v>
      </c>
      <c r="G4">
        <f>0.83+2.95+4+0.57</f>
        <v>8.35</v>
      </c>
      <c r="H4">
        <v>0.5</v>
      </c>
      <c r="I4">
        <f t="shared" si="0"/>
        <v>9.5499999999999989</v>
      </c>
    </row>
    <row r="5" spans="1:9">
      <c r="A5" t="s">
        <v>58</v>
      </c>
      <c r="B5">
        <v>1</v>
      </c>
      <c r="E5">
        <v>0.2</v>
      </c>
      <c r="F5">
        <v>0.5</v>
      </c>
      <c r="G5">
        <f>0.83+2.95+4+0.57</f>
        <v>8.35</v>
      </c>
      <c r="H5">
        <v>0.5</v>
      </c>
      <c r="I5">
        <f t="shared" si="0"/>
        <v>9.5499999999999989</v>
      </c>
    </row>
    <row r="6" spans="1:9">
      <c r="A6" t="s">
        <v>35</v>
      </c>
      <c r="C6">
        <v>0</v>
      </c>
      <c r="E6">
        <v>0.2</v>
      </c>
      <c r="F6">
        <v>0.5</v>
      </c>
      <c r="G6">
        <v>9</v>
      </c>
      <c r="H6">
        <v>1.4</v>
      </c>
      <c r="I6">
        <f t="shared" si="0"/>
        <v>11.1</v>
      </c>
    </row>
    <row r="7" spans="1:9">
      <c r="A7" t="s">
        <v>36</v>
      </c>
      <c r="C7">
        <v>0</v>
      </c>
      <c r="E7">
        <v>0.2</v>
      </c>
      <c r="F7">
        <v>0.5</v>
      </c>
      <c r="G7">
        <v>14.1</v>
      </c>
      <c r="H7">
        <v>1.4</v>
      </c>
      <c r="I7">
        <f t="shared" si="0"/>
        <v>16.2</v>
      </c>
    </row>
    <row r="10" spans="1:9">
      <c r="A10" t="s">
        <v>22</v>
      </c>
      <c r="B10">
        <f>SUM(B2:B8)</f>
        <v>1</v>
      </c>
      <c r="C10">
        <f>SUM(C2:C8)</f>
        <v>3</v>
      </c>
    </row>
    <row r="11" spans="1:9">
      <c r="A11" t="s">
        <v>32</v>
      </c>
      <c r="B11">
        <v>139</v>
      </c>
      <c r="C11">
        <v>148</v>
      </c>
    </row>
    <row r="12" spans="1:9">
      <c r="A12" t="s">
        <v>33</v>
      </c>
      <c r="B12">
        <f>B10*B11</f>
        <v>139</v>
      </c>
      <c r="C12">
        <f>C10*C11</f>
        <v>444</v>
      </c>
      <c r="D12">
        <f>B12+C12</f>
        <v>583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"/>
  <sheetViews>
    <sheetView topLeftCell="B1" workbookViewId="0">
      <selection activeCell="F9" sqref="F4:F9"/>
    </sheetView>
  </sheetViews>
  <sheetFormatPr defaultRowHeight="13.5"/>
  <cols>
    <col min="1" max="1" width="31.375" bestFit="1" customWidth="1"/>
  </cols>
  <sheetData>
    <row r="1" spans="1:8">
      <c r="B1" t="s">
        <v>43</v>
      </c>
      <c r="C1" t="s">
        <v>44</v>
      </c>
      <c r="D1" t="s">
        <v>47</v>
      </c>
      <c r="E1" t="s">
        <v>48</v>
      </c>
      <c r="F1" t="s">
        <v>22</v>
      </c>
      <c r="G1" t="s">
        <v>32</v>
      </c>
      <c r="H1" t="s">
        <v>33</v>
      </c>
    </row>
    <row r="2" spans="1:8">
      <c r="A2" t="s">
        <v>45</v>
      </c>
      <c r="B2">
        <v>2.15</v>
      </c>
      <c r="C2">
        <v>0.48</v>
      </c>
      <c r="D2">
        <f>3.33+6+0.85</f>
        <v>10.18</v>
      </c>
      <c r="E2">
        <v>0.5</v>
      </c>
      <c r="F2">
        <v>0</v>
      </c>
      <c r="G2">
        <v>39</v>
      </c>
      <c r="H2">
        <f t="shared" ref="H2:H8" si="0">ROUND(F2*G2,0)</f>
        <v>0</v>
      </c>
    </row>
    <row r="3" spans="1:8">
      <c r="A3" t="s">
        <v>86</v>
      </c>
      <c r="B3">
        <v>2.15</v>
      </c>
      <c r="C3">
        <v>0.5</v>
      </c>
      <c r="D3">
        <f>2.6+0.5</f>
        <v>3.1</v>
      </c>
      <c r="E3">
        <v>0.9</v>
      </c>
      <c r="F3">
        <v>0</v>
      </c>
      <c r="G3">
        <v>39</v>
      </c>
      <c r="H3">
        <f t="shared" si="0"/>
        <v>0</v>
      </c>
    </row>
    <row r="4" spans="1:8">
      <c r="A4" t="s">
        <v>87</v>
      </c>
      <c r="B4">
        <v>2.15</v>
      </c>
      <c r="C4">
        <v>0.48</v>
      </c>
      <c r="D4">
        <v>7.47</v>
      </c>
      <c r="E4">
        <v>2.2999999999999998</v>
      </c>
      <c r="F4">
        <f t="shared" ref="F4" si="1">SUM(B4:E4)</f>
        <v>12.399999999999999</v>
      </c>
      <c r="G4">
        <v>39</v>
      </c>
      <c r="H4">
        <f t="shared" si="0"/>
        <v>484</v>
      </c>
    </row>
    <row r="5" spans="1:8">
      <c r="A5" t="s">
        <v>88</v>
      </c>
      <c r="B5">
        <v>2.15</v>
      </c>
      <c r="C5">
        <v>0.48</v>
      </c>
      <c r="D5">
        <f>3.33+6+0.85+0.3</f>
        <v>10.48</v>
      </c>
      <c r="E5">
        <v>2.2999999999999998</v>
      </c>
      <c r="F5">
        <v>0</v>
      </c>
      <c r="G5">
        <v>39</v>
      </c>
      <c r="H5">
        <f t="shared" si="0"/>
        <v>0</v>
      </c>
    </row>
    <row r="6" spans="1:8">
      <c r="A6" t="s">
        <v>90</v>
      </c>
      <c r="B6">
        <v>2.15</v>
      </c>
      <c r="C6">
        <f>(1150+220+315)/1000</f>
        <v>1.6850000000000001</v>
      </c>
      <c r="D6">
        <f>(1490-370+970+300)/1000</f>
        <v>2.39</v>
      </c>
      <c r="E6">
        <v>300</v>
      </c>
      <c r="F6">
        <v>0</v>
      </c>
      <c r="G6">
        <v>39</v>
      </c>
      <c r="H6">
        <f t="shared" si="0"/>
        <v>0</v>
      </c>
    </row>
    <row r="7" spans="1:8">
      <c r="A7" t="s">
        <v>89</v>
      </c>
      <c r="B7">
        <v>2.15</v>
      </c>
      <c r="C7">
        <f>(1150+220+315+100)/1000</f>
        <v>1.7849999999999999</v>
      </c>
      <c r="D7">
        <f>(1490-370+970+1175-100+400)/1000</f>
        <v>3.5649999999999999</v>
      </c>
      <c r="E7">
        <v>1.4</v>
      </c>
      <c r="F7">
        <v>0</v>
      </c>
      <c r="G7">
        <v>39</v>
      </c>
      <c r="H7">
        <f t="shared" si="0"/>
        <v>0</v>
      </c>
    </row>
    <row r="8" spans="1:8">
      <c r="A8" t="s">
        <v>46</v>
      </c>
      <c r="B8">
        <v>2.15</v>
      </c>
      <c r="C8">
        <f>(1150+220+315+200)/1000</f>
        <v>1.885</v>
      </c>
      <c r="D8">
        <f>(600+515)/1000</f>
        <v>1.115</v>
      </c>
      <c r="E8">
        <v>1.4</v>
      </c>
      <c r="F8">
        <v>0</v>
      </c>
      <c r="G8">
        <v>39</v>
      </c>
      <c r="H8">
        <f t="shared" si="0"/>
        <v>0</v>
      </c>
    </row>
    <row r="9" spans="1:8">
      <c r="A9" t="s">
        <v>137</v>
      </c>
      <c r="B9">
        <v>2.15</v>
      </c>
      <c r="C9">
        <v>0</v>
      </c>
      <c r="D9">
        <v>3.55</v>
      </c>
      <c r="E9">
        <v>0.9</v>
      </c>
      <c r="F9">
        <f t="shared" ref="F9" si="2">SUM(B9:E9)</f>
        <v>6.6</v>
      </c>
      <c r="G9">
        <v>39</v>
      </c>
      <c r="H9">
        <f t="shared" ref="H9" si="3">ROUND(F9*G9,0)</f>
        <v>257</v>
      </c>
    </row>
    <row r="11" spans="1:8">
      <c r="H11">
        <f>SUM(H2:H8)</f>
        <v>484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7"/>
  <sheetViews>
    <sheetView topLeftCell="A16" workbookViewId="0">
      <selection activeCell="B25" sqref="B25"/>
    </sheetView>
  </sheetViews>
  <sheetFormatPr defaultRowHeight="13.5"/>
  <cols>
    <col min="1" max="1" width="15.125" bestFit="1" customWidth="1"/>
  </cols>
  <sheetData>
    <row r="1" spans="1:2">
      <c r="B1" t="s">
        <v>92</v>
      </c>
    </row>
    <row r="2" spans="1:2">
      <c r="A2" t="s">
        <v>91</v>
      </c>
      <c r="B2">
        <v>0</v>
      </c>
    </row>
    <row r="3" spans="1:2">
      <c r="A3" t="s">
        <v>93</v>
      </c>
      <c r="B3">
        <f>650*2</f>
        <v>1300</v>
      </c>
    </row>
    <row r="4" spans="1:2">
      <c r="A4" t="s">
        <v>94</v>
      </c>
      <c r="B4">
        <v>300</v>
      </c>
    </row>
    <row r="5" spans="1:2">
      <c r="A5" t="s">
        <v>95</v>
      </c>
      <c r="B5">
        <f>2*300</f>
        <v>600</v>
      </c>
    </row>
    <row r="6" spans="1:2">
      <c r="A6" t="s">
        <v>96</v>
      </c>
      <c r="B6">
        <f>2*300</f>
        <v>600</v>
      </c>
    </row>
    <row r="7" spans="1:2">
      <c r="A7" t="s">
        <v>97</v>
      </c>
      <c r="B7">
        <v>0</v>
      </c>
    </row>
    <row r="8" spans="1:2">
      <c r="A8" t="s">
        <v>98</v>
      </c>
      <c r="B8">
        <v>0</v>
      </c>
    </row>
    <row r="9" spans="1:2">
      <c r="A9" t="s">
        <v>99</v>
      </c>
      <c r="B9">
        <v>400</v>
      </c>
    </row>
    <row r="10" spans="1:2">
      <c r="A10" t="s">
        <v>100</v>
      </c>
      <c r="B10">
        <v>200</v>
      </c>
    </row>
    <row r="11" spans="1:2">
      <c r="A11" t="s">
        <v>101</v>
      </c>
      <c r="B11">
        <v>1500</v>
      </c>
    </row>
    <row r="12" spans="1:2">
      <c r="A12" t="s">
        <v>102</v>
      </c>
      <c r="B12">
        <f>500+500</f>
        <v>1000</v>
      </c>
    </row>
    <row r="13" spans="1:2">
      <c r="A13" t="s">
        <v>103</v>
      </c>
      <c r="B13">
        <f>500</f>
        <v>500</v>
      </c>
    </row>
    <row r="14" spans="1:2">
      <c r="A14" t="s">
        <v>104</v>
      </c>
      <c r="B14">
        <v>1500</v>
      </c>
    </row>
    <row r="15" spans="1:2">
      <c r="A15" t="s">
        <v>105</v>
      </c>
      <c r="B15">
        <f>1500+1500</f>
        <v>3000</v>
      </c>
    </row>
    <row r="16" spans="1:2">
      <c r="A16" t="s">
        <v>106</v>
      </c>
      <c r="B16">
        <f>2*300</f>
        <v>600</v>
      </c>
    </row>
    <row r="17" spans="1:2">
      <c r="A17" t="s">
        <v>107</v>
      </c>
      <c r="B17">
        <f>650*2</f>
        <v>1300</v>
      </c>
    </row>
    <row r="18" spans="1:2">
      <c r="A18" t="s">
        <v>108</v>
      </c>
      <c r="B18">
        <v>2000</v>
      </c>
    </row>
    <row r="19" spans="1:2">
      <c r="A19" t="s">
        <v>109</v>
      </c>
      <c r="B19">
        <f>2*650</f>
        <v>1300</v>
      </c>
    </row>
    <row r="20" spans="1:2">
      <c r="A20" t="s">
        <v>110</v>
      </c>
      <c r="B20">
        <f>2*750</f>
        <v>1500</v>
      </c>
    </row>
    <row r="25" spans="1:2">
      <c r="A25" t="s">
        <v>113</v>
      </c>
      <c r="B25">
        <v>26230</v>
      </c>
    </row>
    <row r="26" spans="1:2">
      <c r="A26" t="s">
        <v>111</v>
      </c>
      <c r="B26">
        <v>18</v>
      </c>
    </row>
    <row r="27" spans="1:2">
      <c r="A27" t="s">
        <v>112</v>
      </c>
      <c r="B27">
        <f>B25/1000*B26</f>
        <v>472.14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水电改造</vt:lpstr>
      <vt:lpstr>目录</vt:lpstr>
      <vt:lpstr>双控版</vt:lpstr>
      <vt:lpstr>单控版</vt:lpstr>
      <vt:lpstr>插座</vt:lpstr>
      <vt:lpstr>弱电</vt:lpstr>
      <vt:lpstr>专线</vt:lpstr>
      <vt:lpstr>混凝土开槽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Su</dc:creator>
  <cp:lastModifiedBy>KENNY</cp:lastModifiedBy>
  <dcterms:created xsi:type="dcterms:W3CDTF">2017-11-22T04:50:34Z</dcterms:created>
  <dcterms:modified xsi:type="dcterms:W3CDTF">2018-01-04T07:50:08Z</dcterms:modified>
</cp:coreProperties>
</file>