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E74" i="1" s="1"/>
  <c r="E75" i="1" s="1"/>
  <c r="E76" i="1" s="1"/>
  <c r="E72" i="1"/>
  <c r="K29" i="2" l="1"/>
  <c r="I29" i="2"/>
  <c r="H29" i="2"/>
  <c r="G29" i="2"/>
  <c r="F26" i="2"/>
  <c r="E29" i="2"/>
  <c r="E26" i="2"/>
  <c r="D26" i="2" l="1"/>
  <c r="B26" i="2"/>
  <c r="E70" i="1" l="1"/>
  <c r="E71" i="1" s="1"/>
  <c r="D24" i="2" l="1"/>
  <c r="C24" i="2"/>
  <c r="B24" i="2"/>
  <c r="E69" i="1"/>
  <c r="E68" i="1"/>
  <c r="D23" i="2" l="1"/>
  <c r="C23" i="2"/>
  <c r="B23" i="2"/>
  <c r="E67" i="1"/>
  <c r="E66" i="1"/>
  <c r="D66" i="1"/>
  <c r="D22" i="2" l="1"/>
  <c r="B22" i="2"/>
  <c r="E65" i="1"/>
  <c r="E61" i="1" l="1"/>
  <c r="E60" i="1"/>
  <c r="B21" i="2" l="1"/>
  <c r="D20" i="2" l="1"/>
  <c r="C20" i="2"/>
  <c r="B20" i="2"/>
  <c r="D58" i="1" l="1"/>
  <c r="M37" i="2" l="1"/>
  <c r="D37" i="2"/>
  <c r="B37" i="2"/>
  <c r="B43" i="2"/>
  <c r="M43" i="2"/>
  <c r="D43" i="2"/>
  <c r="M31" i="2"/>
  <c r="C31" i="2"/>
  <c r="B31" i="2"/>
  <c r="D29" i="2"/>
  <c r="D31" i="2" s="1"/>
  <c r="D18" i="2"/>
  <c r="B18" i="2"/>
  <c r="D56" i="1" l="1"/>
  <c r="D55" i="1"/>
  <c r="D53" i="1"/>
  <c r="M16" i="2" l="1"/>
  <c r="M44" i="2" l="1"/>
  <c r="B44" i="2"/>
  <c r="D44" i="2"/>
  <c r="D14" i="2"/>
  <c r="C14" i="2"/>
  <c r="M13" i="2" l="1"/>
  <c r="C13" i="2"/>
  <c r="B13" i="2"/>
  <c r="D12" i="2"/>
  <c r="M12" i="2"/>
  <c r="C12" i="2"/>
  <c r="B12" i="2"/>
  <c r="D11" i="2"/>
  <c r="C11" i="2"/>
  <c r="B10" i="2"/>
  <c r="C9" i="2"/>
  <c r="B9" i="2"/>
  <c r="M8" i="2"/>
  <c r="B8" i="2"/>
  <c r="C7" i="2"/>
  <c r="B7" i="2"/>
  <c r="M5" i="2"/>
  <c r="C5" i="2"/>
  <c r="D27" i="1" l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2" i="1" s="1"/>
  <c r="E63" i="1" s="1"/>
  <c r="E64" i="1" s="1"/>
  <c r="E22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<sst xmlns="http://schemas.openxmlformats.org/spreadsheetml/2006/main" count="194" uniqueCount="58">
  <si>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</si>
  <si>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</si>
  <si>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</si>
  <si>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</si>
  <si>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</si>
  <si>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</si>
  <si>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</si>
  <si>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</si>
  <si>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</si>
  <si>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</si>
  <si>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</si>
  <si>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</si>
  <si>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</si>
  <si>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</si>
  <si>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</si>
  <si>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</si>
  <si>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</si>
  <si>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</si>
  <si>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</si>
  <si>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</si>
  <si>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</si>
  <si>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</si>
  <si>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</si>
  <si>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</si>
  <si>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</si>
  <si>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</si>
  <si>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</si>
  <si>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</si>
  <si>
    <t>2015工资</t>
    <phoneticPr fontId="1" type="noConversion"/>
  </si>
  <si>
    <t>2016工资</t>
    <phoneticPr fontId="1" type="noConversion"/>
  </si>
  <si>
    <t>66590/63954.00</t>
    <phoneticPr fontId="1" type="noConversion"/>
  </si>
  <si>
    <t>28307/25876.00</t>
    <phoneticPr fontId="1" type="noConversion"/>
  </si>
  <si>
    <t>划拨</t>
    <phoneticPr fontId="1" type="noConversion"/>
  </si>
  <si>
    <t>利息</t>
    <phoneticPr fontId="1" type="noConversion"/>
  </si>
  <si>
    <t>月缴存额</t>
    <phoneticPr fontId="1" type="noConversion"/>
  </si>
  <si>
    <t>2017工资</t>
    <phoneticPr fontId="1" type="noConversion"/>
  </si>
  <si>
    <t>2016年审前月数</t>
    <phoneticPr fontId="1" type="noConversion"/>
  </si>
  <si>
    <t>2016年审后月数</t>
    <phoneticPr fontId="1" type="noConversion"/>
  </si>
  <si>
    <t>2017年审前月数</t>
    <phoneticPr fontId="1" type="noConversion"/>
  </si>
  <si>
    <t>2017年审后月数</t>
    <phoneticPr fontId="1" type="noConversion"/>
  </si>
  <si>
    <t>缴费基数</t>
    <phoneticPr fontId="1" type="noConversion"/>
  </si>
  <si>
    <t>2017.10</t>
    <phoneticPr fontId="1" type="noConversion"/>
  </si>
  <si>
    <t>罗义璋</t>
    <phoneticPr fontId="1" type="noConversion"/>
  </si>
  <si>
    <t>432524198305070015</t>
    <phoneticPr fontId="1" type="noConversion"/>
  </si>
  <si>
    <t>吴斌</t>
    <phoneticPr fontId="1" type="noConversion"/>
  </si>
  <si>
    <t>430603198508043537</t>
    <phoneticPr fontId="1" type="noConversion"/>
  </si>
  <si>
    <t>殷珊丹</t>
    <phoneticPr fontId="1" type="noConversion"/>
  </si>
  <si>
    <t>430122198511110034</t>
    <phoneticPr fontId="1" type="noConversion"/>
  </si>
  <si>
    <t>周雄</t>
    <phoneticPr fontId="1" type="noConversion"/>
  </si>
  <si>
    <t>432503198802280089</t>
    <phoneticPr fontId="1" type="noConversion"/>
  </si>
  <si>
    <t>梁湘亚</t>
    <phoneticPr fontId="1" type="noConversion"/>
  </si>
  <si>
    <t>43032119830430712X</t>
    <phoneticPr fontId="1" type="noConversion"/>
  </si>
  <si>
    <t>李肖渊</t>
    <phoneticPr fontId="1" type="noConversion"/>
  </si>
  <si>
    <t>430122198704285535</t>
    <phoneticPr fontId="1" type="noConversion"/>
  </si>
  <si>
    <t>420581198703210056</t>
    <phoneticPr fontId="1" type="noConversion"/>
  </si>
  <si>
    <t>刘琪</t>
    <phoneticPr fontId="1" type="noConversion"/>
  </si>
  <si>
    <t>43060219870531351X</t>
    <phoneticPr fontId="1" type="noConversion"/>
  </si>
  <si>
    <t>罗威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</si>
</sst>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7"/>
  <sheetViews>
    <sheetView tabSelected="1" topLeftCell="A59" workbookViewId="0">
      <selection activeCell="D76" sqref="D76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42775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  <row r="49" spans="1:6" x14ac:dyDescent="0.15">
      <c r="A49">
        <v>2017.02</v>
      </c>
      <c r="B49" s="2">
        <v>42801</v>
      </c>
      <c r="C49" s="2" t="s">
        <v>7</v>
      </c>
      <c r="D49">
        <v>3080</v>
      </c>
      <c r="E49">
        <f t="shared" ref="E49" si="17">E48+D49</f>
        <v>64236.9</v>
      </c>
      <c r="F49" t="s">
        <v>2</v>
      </c>
    </row>
    <row r="50" spans="1:6" x14ac:dyDescent="0.15">
      <c r="A50">
        <v>2017.03</v>
      </c>
      <c r="B50" s="2">
        <v>42837</v>
      </c>
      <c r="C50" s="2" t="s">
        <v>7</v>
      </c>
      <c r="D50">
        <v>3080</v>
      </c>
      <c r="E50">
        <f t="shared" ref="E50" si="18">E49+D50</f>
        <v>67316.899999999994</v>
      </c>
      <c r="F50" t="s">
        <v>2</v>
      </c>
    </row>
    <row r="51" spans="1:6" x14ac:dyDescent="0.15">
      <c r="A51">
        <v>2017.04</v>
      </c>
      <c r="B51" s="2">
        <v>42858</v>
      </c>
      <c r="C51" s="2" t="s">
        <v>7</v>
      </c>
      <c r="D51">
        <v>3080</v>
      </c>
      <c r="E51">
        <f t="shared" ref="E51" si="19">E50+D51</f>
        <v>70396.899999999994</v>
      </c>
      <c r="F51" t="s">
        <v>2</v>
      </c>
    </row>
    <row r="52" spans="1:6" x14ac:dyDescent="0.15">
      <c r="A52">
        <v>2017.05</v>
      </c>
      <c r="B52" s="2">
        <v>42877</v>
      </c>
      <c r="C52" s="2" t="s">
        <v>7</v>
      </c>
      <c r="D52">
        <v>3080</v>
      </c>
      <c r="E52">
        <f t="shared" ref="E52:E53" si="20">E51+D52</f>
        <v>73476.899999999994</v>
      </c>
      <c r="F52" t="s">
        <v>2</v>
      </c>
    </row>
    <row r="53" spans="1:6" x14ac:dyDescent="0.15">
      <c r="A53">
        <v>2017.06</v>
      </c>
      <c r="B53" s="2">
        <v>42901</v>
      </c>
      <c r="C53" s="2" t="s">
        <v>32</v>
      </c>
      <c r="D53">
        <f>-8988.15</f>
        <v>-8988.15</v>
      </c>
      <c r="E53">
        <f t="shared" si="20"/>
        <v>64488.749999999993</v>
      </c>
      <c r="F53" t="s">
        <v>2</v>
      </c>
    </row>
    <row r="54" spans="1:6" x14ac:dyDescent="0.15">
      <c r="A54">
        <v>2017.06</v>
      </c>
      <c r="B54" s="2">
        <v>42914</v>
      </c>
      <c r="C54" s="2" t="s">
        <v>7</v>
      </c>
      <c r="D54">
        <v>3080</v>
      </c>
      <c r="E54">
        <f t="shared" ref="E54" si="21">E53+D54</f>
        <v>67568.75</v>
      </c>
      <c r="F54" t="s">
        <v>2</v>
      </c>
    </row>
    <row r="55" spans="1:6" x14ac:dyDescent="0.15">
      <c r="A55">
        <v>2017.06</v>
      </c>
      <c r="B55" s="2">
        <v>42916</v>
      </c>
      <c r="C55" s="2" t="s">
        <v>33</v>
      </c>
      <c r="D55">
        <f>837.89</f>
        <v>837.89</v>
      </c>
      <c r="E55">
        <f t="shared" ref="E55" si="22">E54+D55</f>
        <v>68406.64</v>
      </c>
      <c r="F55" t="s">
        <v>2</v>
      </c>
    </row>
    <row r="56" spans="1:6" x14ac:dyDescent="0.15">
      <c r="A56">
        <v>2017.07</v>
      </c>
      <c r="B56" s="2">
        <v>42930</v>
      </c>
      <c r="C56" s="2" t="s">
        <v>32</v>
      </c>
      <c r="D56">
        <f>-4486.25</f>
        <v>-4486.25</v>
      </c>
      <c r="E56">
        <f t="shared" ref="E56" si="23">E55+D56</f>
        <v>63920.39</v>
      </c>
      <c r="F56" t="s">
        <v>2</v>
      </c>
    </row>
    <row r="57" spans="1:6" x14ac:dyDescent="0.15">
      <c r="A57">
        <v>2017.07</v>
      </c>
      <c r="B57" s="2">
        <v>42941</v>
      </c>
      <c r="C57" s="2" t="s">
        <v>7</v>
      </c>
      <c r="D57">
        <v>3660</v>
      </c>
      <c r="E57">
        <f t="shared" ref="E57" si="24">E56+D57</f>
        <v>67580.39</v>
      </c>
      <c r="F57" t="s">
        <v>2</v>
      </c>
    </row>
    <row r="58" spans="1:6" x14ac:dyDescent="0.15">
      <c r="A58">
        <v>2017.08</v>
      </c>
      <c r="B58" s="2">
        <v>42963</v>
      </c>
      <c r="C58" s="2" t="s">
        <v>32</v>
      </c>
      <c r="D58">
        <f>-4478.44</f>
        <v>-4478.4399999999996</v>
      </c>
      <c r="E58">
        <f t="shared" ref="E58:E59" si="25">E57+D58</f>
        <v>63101.95</v>
      </c>
      <c r="F58" t="s">
        <v>2</v>
      </c>
    </row>
    <row r="59" spans="1:6" x14ac:dyDescent="0.15">
      <c r="A59">
        <v>2017.08</v>
      </c>
      <c r="B59" s="2">
        <v>42976</v>
      </c>
      <c r="C59" s="2" t="s">
        <v>7</v>
      </c>
      <c r="D59">
        <v>3660</v>
      </c>
      <c r="E59">
        <f t="shared" si="25"/>
        <v>66761.95</v>
      </c>
      <c r="F59" t="s">
        <v>2</v>
      </c>
    </row>
    <row r="60" spans="1:6" x14ac:dyDescent="0.15">
      <c r="A60">
        <v>2017.09</v>
      </c>
      <c r="B60" s="2">
        <v>42992</v>
      </c>
      <c r="C60" s="2" t="s">
        <v>32</v>
      </c>
      <c r="D60">
        <v>-4470.62</v>
      </c>
      <c r="E60">
        <f t="shared" ref="E60:E61" si="26">E59+D60</f>
        <v>62291.329999999994</v>
      </c>
      <c r="F60" t="s">
        <v>2</v>
      </c>
    </row>
    <row r="61" spans="1:6" x14ac:dyDescent="0.15">
      <c r="A61">
        <v>2017.09</v>
      </c>
      <c r="B61" s="2">
        <v>43018</v>
      </c>
      <c r="C61" s="2" t="s">
        <v>7</v>
      </c>
      <c r="D61">
        <v>3660</v>
      </c>
      <c r="E61">
        <f t="shared" si="26"/>
        <v>65951.329999999987</v>
      </c>
      <c r="F61" t="s">
        <v>2</v>
      </c>
    </row>
    <row r="62" spans="1:6" x14ac:dyDescent="0.15">
      <c r="A62" s="3" t="s">
        <v>41</v>
      </c>
      <c r="B62" s="2">
        <v>43024</v>
      </c>
      <c r="C62" s="2" t="s">
        <v>32</v>
      </c>
      <c r="D62">
        <v>-4462.79</v>
      </c>
      <c r="E62">
        <f t="shared" ref="E62:E64" si="27">E61+D62</f>
        <v>61488.539999999986</v>
      </c>
      <c r="F62" t="s">
        <v>2</v>
      </c>
    </row>
    <row r="63" spans="1:6" x14ac:dyDescent="0.15">
      <c r="A63" s="3" t="s">
        <v>41</v>
      </c>
      <c r="B63" s="2">
        <v>43042</v>
      </c>
      <c r="C63" s="2" t="s">
        <v>7</v>
      </c>
      <c r="D63">
        <v>3660</v>
      </c>
      <c r="E63">
        <f>E62+D63</f>
        <v>65148.539999999986</v>
      </c>
      <c r="F63" t="s">
        <v>2</v>
      </c>
    </row>
    <row r="64" spans="1:6" x14ac:dyDescent="0.15">
      <c r="A64">
        <v>2017.11</v>
      </c>
      <c r="B64" s="2">
        <v>43054</v>
      </c>
      <c r="C64" s="2" t="s">
        <v>32</v>
      </c>
      <c r="D64">
        <v>-4454.97</v>
      </c>
      <c r="E64">
        <f t="shared" si="27"/>
        <v>60693.569999999985</v>
      </c>
      <c r="F64" t="s">
        <v>2</v>
      </c>
    </row>
    <row r="65" spans="1:6" x14ac:dyDescent="0.15">
      <c r="A65">
        <v>2017.11</v>
      </c>
      <c r="B65" s="2">
        <v>43066</v>
      </c>
      <c r="C65" s="2" t="s">
        <v>7</v>
      </c>
      <c r="D65">
        <v>3660</v>
      </c>
      <c r="E65">
        <f t="shared" ref="E65:E71" si="28">E64+D65</f>
        <v>64353.569999999985</v>
      </c>
      <c r="F65" t="s">
        <v>2</v>
      </c>
    </row>
    <row r="66" spans="1:6" x14ac:dyDescent="0.15">
      <c r="A66">
        <v>2017.12</v>
      </c>
      <c r="B66" s="2">
        <v>43084</v>
      </c>
      <c r="C66" s="2" t="s">
        <v>32</v>
      </c>
      <c r="D66">
        <f>-4447.15</f>
        <v>-4447.1499999999996</v>
      </c>
      <c r="E66">
        <f t="shared" si="28"/>
        <v>59906.419999999984</v>
      </c>
      <c r="F66" t="s">
        <v>2</v>
      </c>
    </row>
    <row r="67" spans="1:6" x14ac:dyDescent="0.15">
      <c r="A67">
        <v>2017.12</v>
      </c>
      <c r="B67" s="2">
        <v>43097</v>
      </c>
      <c r="C67" s="2" t="s">
        <v>7</v>
      </c>
      <c r="D67">
        <v>3660</v>
      </c>
      <c r="E67">
        <f t="shared" si="28"/>
        <v>63566.419999999984</v>
      </c>
      <c r="F67" t="s">
        <v>2</v>
      </c>
    </row>
    <row r="68" spans="1:6" x14ac:dyDescent="0.15">
      <c r="A68">
        <v>2018.01</v>
      </c>
      <c r="B68" s="2">
        <v>43116</v>
      </c>
      <c r="C68" s="2" t="s">
        <v>32</v>
      </c>
      <c r="D68">
        <v>-4439.34</v>
      </c>
      <c r="E68">
        <f t="shared" si="28"/>
        <v>59127.079999999987</v>
      </c>
      <c r="F68" t="s">
        <v>2</v>
      </c>
    </row>
    <row r="69" spans="1:6" x14ac:dyDescent="0.15">
      <c r="A69">
        <v>2018.01</v>
      </c>
      <c r="B69" s="2">
        <v>43129</v>
      </c>
      <c r="C69" s="2" t="s">
        <v>7</v>
      </c>
      <c r="D69">
        <v>3660</v>
      </c>
      <c r="E69">
        <f t="shared" si="28"/>
        <v>62787.079999999987</v>
      </c>
      <c r="F69" t="s">
        <v>2</v>
      </c>
    </row>
    <row r="70" spans="1:6" x14ac:dyDescent="0.15">
      <c r="A70">
        <v>2018.02</v>
      </c>
      <c r="B70" s="2">
        <v>43144</v>
      </c>
      <c r="C70" s="2" t="s">
        <v>7</v>
      </c>
      <c r="D70">
        <v>3660</v>
      </c>
      <c r="E70">
        <f t="shared" si="28"/>
        <v>66447.079999999987</v>
      </c>
      <c r="F70" t="s">
        <v>2</v>
      </c>
    </row>
    <row r="71" spans="1:6" x14ac:dyDescent="0.15">
      <c r="A71">
        <v>2018.02</v>
      </c>
      <c r="B71" s="2">
        <v>43144</v>
      </c>
      <c r="C71" s="2" t="s">
        <v>32</v>
      </c>
      <c r="D71">
        <v>-4431.51</v>
      </c>
      <c r="E71">
        <f t="shared" si="28"/>
        <v>62015.569999999985</v>
      </c>
      <c r="F71" t="s">
        <v>2</v>
      </c>
    </row>
    <row r="72" spans="1:6" x14ac:dyDescent="0.15">
      <c r="A72">
        <v>2018.03</v>
      </c>
      <c r="B72" s="2">
        <v>43175</v>
      </c>
      <c r="C72" s="2" t="s">
        <v>32</v>
      </c>
      <c r="D72">
        <v>-4423.6899999999996</v>
      </c>
      <c r="E72">
        <f t="shared" ref="E72:E76" si="29">E71+D72</f>
        <v>57591.879999999983</v>
      </c>
      <c r="F72" t="s">
        <v>2</v>
      </c>
    </row>
    <row r="73" spans="1:6" x14ac:dyDescent="0.15">
      <c r="A73">
        <v>2018.03</v>
      </c>
      <c r="B73" s="2">
        <v>42458</v>
      </c>
      <c r="C73" s="2" t="s">
        <v>7</v>
      </c>
      <c r="D73">
        <v>3660</v>
      </c>
      <c r="E73">
        <f t="shared" si="29"/>
        <v>61251.879999999983</v>
      </c>
      <c r="F73" t="s">
        <v>2</v>
      </c>
    </row>
    <row r="74" spans="1:6" x14ac:dyDescent="0.15">
      <c r="A74">
        <v>2018.04</v>
      </c>
      <c r="B74" s="2">
        <v>43207</v>
      </c>
      <c r="C74" s="2" t="s">
        <v>32</v>
      </c>
      <c r="D74">
        <v>-4415.87</v>
      </c>
      <c r="E74">
        <f t="shared" si="29"/>
        <v>56836.00999999998</v>
      </c>
      <c r="F74" t="s">
        <v>2</v>
      </c>
    </row>
    <row r="75" spans="1:6" x14ac:dyDescent="0.15">
      <c r="A75">
        <v>2018.04</v>
      </c>
      <c r="B75" s="2">
        <v>43208</v>
      </c>
      <c r="C75" s="2" t="s">
        <v>7</v>
      </c>
      <c r="D75">
        <v>3660</v>
      </c>
      <c r="E75">
        <f t="shared" si="29"/>
        <v>60496.00999999998</v>
      </c>
      <c r="F75" t="s">
        <v>2</v>
      </c>
    </row>
    <row r="76" spans="1:6" x14ac:dyDescent="0.15">
      <c r="A76">
        <v>2018.05</v>
      </c>
      <c r="B76" s="2">
        <v>43236</v>
      </c>
      <c r="C76" s="2" t="s">
        <v>32</v>
      </c>
      <c r="D76">
        <v>-4408.05</v>
      </c>
      <c r="E76">
        <f t="shared" si="29"/>
        <v>56087.959999999977</v>
      </c>
      <c r="F76" t="s">
        <v>2</v>
      </c>
    </row>
    <row r="77" spans="1:6" x14ac:dyDescent="0.15">
      <c r="A77">
        <v>2018.05</v>
      </c>
      <c r="C77" s="2" t="s">
        <v>7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4"/>
  <sheetViews>
    <sheetView workbookViewId="0">
      <pane xSplit="1" ySplit="2" topLeftCell="K24" activePane="bottomRight" state="frozen"/>
      <selection pane="topRight" activeCell="B1" sqref="B1"/>
      <selection pane="bottomLeft" activeCell="A3" sqref="A3"/>
      <selection pane="bottomRight" activeCell="K27" sqref="K27"/>
    </sheetView>
  </sheetViews>
  <sheetFormatPr defaultRowHeight="13.5" x14ac:dyDescent="0.15"/>
  <cols>
    <col min="1" max="1" width="13.625" bestFit="1" customWidth="1"/>
    <col min="2" max="4" width="20.5" bestFit="1" customWidth="1"/>
    <col min="5" max="6" width="20.5" customWidth="1"/>
    <col min="7" max="11" width="19.375" customWidth="1"/>
    <col min="12" max="13" width="20.5" bestFit="1" customWidth="1"/>
  </cols>
  <sheetData>
    <row r="1" spans="1:13" x14ac:dyDescent="0.15">
      <c r="B1" s="5" t="s">
        <v>17</v>
      </c>
      <c r="C1" s="5" t="s">
        <v>18</v>
      </c>
      <c r="D1" s="5" t="s">
        <v>20</v>
      </c>
      <c r="E1" s="5" t="s">
        <v>42</v>
      </c>
      <c r="F1" s="5" t="s">
        <v>44</v>
      </c>
      <c r="G1" s="5" t="s">
        <v>46</v>
      </c>
      <c r="H1" s="5" t="s">
        <v>50</v>
      </c>
      <c r="I1" s="5" t="s">
        <v>52</v>
      </c>
      <c r="J1" s="5" t="s">
        <v>55</v>
      </c>
      <c r="K1" s="5" t="s">
        <v>57</v>
      </c>
      <c r="L1" s="5" t="s">
        <v>48</v>
      </c>
      <c r="M1" s="5" t="s">
        <v>19</v>
      </c>
    </row>
    <row r="2" spans="1:13" x14ac:dyDescent="0.15">
      <c r="B2" s="5" t="s">
        <v>21</v>
      </c>
      <c r="C2" s="5" t="s">
        <v>22</v>
      </c>
      <c r="D2" s="6" t="s">
        <v>24</v>
      </c>
      <c r="E2" s="6" t="s">
        <v>43</v>
      </c>
      <c r="F2" s="6" t="s">
        <v>45</v>
      </c>
      <c r="G2" s="6" t="s">
        <v>49</v>
      </c>
      <c r="H2" s="6" t="s">
        <v>51</v>
      </c>
      <c r="I2" s="6" t="s">
        <v>53</v>
      </c>
      <c r="J2" s="6" t="s">
        <v>54</v>
      </c>
      <c r="K2" s="6" t="s">
        <v>56</v>
      </c>
      <c r="L2" s="6" t="s">
        <v>47</v>
      </c>
      <c r="M2" s="5" t="s">
        <v>23</v>
      </c>
    </row>
    <row r="3" spans="1:13" x14ac:dyDescent="0.15">
      <c r="A3">
        <v>201605</v>
      </c>
      <c r="B3">
        <v>54928</v>
      </c>
      <c r="C3">
        <v>26083</v>
      </c>
      <c r="M3">
        <v>24173</v>
      </c>
    </row>
    <row r="4" spans="1:13" x14ac:dyDescent="0.15">
      <c r="A4">
        <v>201606</v>
      </c>
      <c r="B4">
        <v>57568</v>
      </c>
      <c r="C4">
        <v>29794</v>
      </c>
      <c r="M4">
        <v>26513</v>
      </c>
    </row>
    <row r="5" spans="1:13" x14ac:dyDescent="0.15">
      <c r="A5" t="s">
        <v>25</v>
      </c>
      <c r="B5">
        <v>58213</v>
      </c>
      <c r="C5">
        <f>30288</f>
        <v>30288</v>
      </c>
      <c r="M5">
        <f>24393</f>
        <v>24393</v>
      </c>
    </row>
    <row r="6" spans="1:13" x14ac:dyDescent="0.15">
      <c r="A6">
        <v>201607</v>
      </c>
      <c r="B6">
        <v>60853</v>
      </c>
      <c r="C6">
        <v>33999</v>
      </c>
      <c r="M6">
        <v>26733</v>
      </c>
    </row>
    <row r="7" spans="1:13" x14ac:dyDescent="0.15">
      <c r="A7">
        <v>201608</v>
      </c>
      <c r="B7">
        <f>63547</f>
        <v>63547</v>
      </c>
      <c r="C7">
        <f>38035</f>
        <v>38035</v>
      </c>
      <c r="M7" s="1" t="s">
        <v>26</v>
      </c>
    </row>
    <row r="8" spans="1:13" x14ac:dyDescent="0.15">
      <c r="A8">
        <v>201609</v>
      </c>
      <c r="B8">
        <f>66241</f>
        <v>66241</v>
      </c>
      <c r="C8">
        <v>42071</v>
      </c>
      <c r="M8" s="1">
        <f>27097</f>
        <v>27097</v>
      </c>
    </row>
    <row r="9" spans="1:13" x14ac:dyDescent="0.15">
      <c r="A9">
        <v>201610</v>
      </c>
      <c r="B9">
        <f>68935</f>
        <v>68935</v>
      </c>
      <c r="C9">
        <f>46107</f>
        <v>46107</v>
      </c>
      <c r="D9">
        <v>149531</v>
      </c>
      <c r="M9" s="1">
        <v>27287</v>
      </c>
    </row>
    <row r="10" spans="1:13" x14ac:dyDescent="0.15">
      <c r="A10">
        <v>201611</v>
      </c>
      <c r="B10">
        <f>66357</f>
        <v>66357</v>
      </c>
      <c r="C10">
        <v>50143</v>
      </c>
      <c r="D10">
        <v>153021</v>
      </c>
      <c r="M10" s="1">
        <v>27481</v>
      </c>
    </row>
    <row r="11" spans="1:13" x14ac:dyDescent="0.15">
      <c r="A11">
        <v>201612</v>
      </c>
      <c r="C11">
        <f>54179</f>
        <v>54179</v>
      </c>
      <c r="D11">
        <f>156511</f>
        <v>156511</v>
      </c>
      <c r="M11" s="1"/>
    </row>
    <row r="12" spans="1:13" x14ac:dyDescent="0.15">
      <c r="A12">
        <v>201701</v>
      </c>
      <c r="B12">
        <f>63837</f>
        <v>63837</v>
      </c>
      <c r="C12">
        <f>58215</f>
        <v>58215</v>
      </c>
      <c r="D12">
        <f>160001</f>
        <v>160001</v>
      </c>
      <c r="M12" s="1">
        <f>25443</f>
        <v>25443</v>
      </c>
    </row>
    <row r="13" spans="1:13" x14ac:dyDescent="0.15">
      <c r="A13">
        <v>201702</v>
      </c>
      <c r="B13">
        <f>66531</f>
        <v>66531</v>
      </c>
      <c r="C13">
        <f>24251</f>
        <v>24251</v>
      </c>
      <c r="D13">
        <v>163491</v>
      </c>
      <c r="M13" s="1">
        <f>28093</f>
        <v>28093</v>
      </c>
    </row>
    <row r="14" spans="1:13" x14ac:dyDescent="0.15">
      <c r="A14">
        <v>201703</v>
      </c>
      <c r="B14" s="1" t="s">
        <v>30</v>
      </c>
      <c r="C14">
        <f>28287</f>
        <v>28287</v>
      </c>
      <c r="D14">
        <f>166981</f>
        <v>166981</v>
      </c>
      <c r="M14" s="1" t="s">
        <v>31</v>
      </c>
    </row>
    <row r="15" spans="1:13" x14ac:dyDescent="0.15">
      <c r="A15">
        <v>201704</v>
      </c>
      <c r="B15" s="1">
        <v>66648</v>
      </c>
      <c r="C15">
        <v>32323</v>
      </c>
      <c r="D15" s="1">
        <v>170471</v>
      </c>
      <c r="E15" s="1"/>
      <c r="F15" s="1"/>
      <c r="G15" s="1"/>
      <c r="H15" s="1"/>
      <c r="I15" s="1"/>
      <c r="J15" s="1"/>
      <c r="K15" s="1"/>
      <c r="M15" s="1">
        <v>28526</v>
      </c>
    </row>
    <row r="16" spans="1:13" x14ac:dyDescent="0.15">
      <c r="A16">
        <v>201705</v>
      </c>
      <c r="B16" s="1">
        <v>66706</v>
      </c>
      <c r="C16">
        <v>36359</v>
      </c>
      <c r="D16" s="1">
        <v>173961</v>
      </c>
      <c r="E16" s="1"/>
      <c r="F16" s="1"/>
      <c r="G16" s="1"/>
      <c r="H16" s="1"/>
      <c r="I16" s="1"/>
      <c r="J16" s="1"/>
      <c r="K16" s="1"/>
      <c r="M16" s="1">
        <f>28749</f>
        <v>28749</v>
      </c>
    </row>
    <row r="17" spans="1:13" x14ac:dyDescent="0.15">
      <c r="A17">
        <v>201706</v>
      </c>
      <c r="B17" s="1"/>
      <c r="D17" s="1"/>
      <c r="E17" s="1"/>
      <c r="F17" s="1"/>
      <c r="G17" s="1"/>
      <c r="H17" s="1"/>
      <c r="I17" s="1"/>
      <c r="J17" s="1"/>
      <c r="K17" s="1"/>
      <c r="M17" s="1"/>
    </row>
    <row r="18" spans="1:13" x14ac:dyDescent="0.15">
      <c r="A18">
        <v>201707</v>
      </c>
      <c r="B18" s="1">
        <f>67929</f>
        <v>67929</v>
      </c>
      <c r="C18">
        <v>49716</v>
      </c>
      <c r="D18" s="1">
        <f>187549</f>
        <v>187549</v>
      </c>
      <c r="E18" s="1"/>
      <c r="F18" s="1"/>
      <c r="G18" s="1"/>
      <c r="H18" s="1"/>
      <c r="I18" s="1"/>
      <c r="J18" s="1"/>
      <c r="K18" s="1"/>
      <c r="M18" s="1"/>
    </row>
    <row r="19" spans="1:13" x14ac:dyDescent="0.15">
      <c r="A19">
        <v>201708</v>
      </c>
      <c r="B19" s="1">
        <v>68065</v>
      </c>
      <c r="C19">
        <v>54382</v>
      </c>
      <c r="D19" s="1">
        <v>49873</v>
      </c>
      <c r="E19" s="1"/>
      <c r="F19" s="1"/>
      <c r="G19" s="1"/>
      <c r="H19" s="1"/>
      <c r="I19" s="1"/>
      <c r="J19" s="1"/>
      <c r="K19" s="1"/>
      <c r="M19" s="1"/>
    </row>
    <row r="20" spans="1:13" x14ac:dyDescent="0.15">
      <c r="A20">
        <v>201709</v>
      </c>
      <c r="B20" s="1">
        <f>65565</f>
        <v>65565</v>
      </c>
      <c r="C20">
        <f>59048</f>
        <v>59048</v>
      </c>
      <c r="D20" s="1">
        <f>54097</f>
        <v>54097</v>
      </c>
      <c r="E20" s="1"/>
      <c r="F20" s="1"/>
      <c r="G20" s="1"/>
      <c r="H20" s="1"/>
      <c r="I20" s="1"/>
      <c r="J20" s="1"/>
      <c r="K20" s="1"/>
      <c r="M20" s="1"/>
    </row>
    <row r="21" spans="1:13" x14ac:dyDescent="0.15">
      <c r="A21">
        <v>201710</v>
      </c>
      <c r="B21" s="1">
        <f>68337</f>
        <v>68337</v>
      </c>
      <c r="C21">
        <v>63714</v>
      </c>
      <c r="D21" s="1">
        <v>58321</v>
      </c>
      <c r="E21" s="1"/>
      <c r="F21" s="1"/>
      <c r="G21" s="1"/>
      <c r="H21" s="1"/>
      <c r="I21" s="1"/>
      <c r="J21" s="1"/>
      <c r="K21" s="1"/>
      <c r="M21" s="1"/>
    </row>
    <row r="22" spans="1:13" x14ac:dyDescent="0.15">
      <c r="A22">
        <v>201711</v>
      </c>
      <c r="B22" s="1">
        <f>68473</f>
        <v>68473</v>
      </c>
      <c r="C22">
        <v>68380</v>
      </c>
      <c r="D22" s="1">
        <f>62545</f>
        <v>62545</v>
      </c>
      <c r="E22" s="1"/>
      <c r="F22" s="1"/>
      <c r="G22" s="1"/>
      <c r="H22" s="1"/>
      <c r="I22" s="1"/>
      <c r="J22" s="1"/>
      <c r="K22" s="1"/>
      <c r="M22" s="1"/>
    </row>
    <row r="23" spans="1:13" x14ac:dyDescent="0.15">
      <c r="A23">
        <v>201712</v>
      </c>
      <c r="B23" s="1">
        <f>68609</f>
        <v>68609</v>
      </c>
      <c r="C23">
        <f>73046</f>
        <v>73046</v>
      </c>
      <c r="D23" s="1">
        <f>66769</f>
        <v>66769</v>
      </c>
      <c r="E23" s="1"/>
      <c r="F23" s="1"/>
      <c r="G23" s="1"/>
      <c r="H23" s="1"/>
      <c r="I23" s="1"/>
      <c r="J23" s="1"/>
      <c r="K23" s="1"/>
      <c r="M23" s="1"/>
    </row>
    <row r="24" spans="1:13" x14ac:dyDescent="0.15">
      <c r="A24">
        <v>201801</v>
      </c>
      <c r="B24" s="1">
        <f>68745</f>
        <v>68745</v>
      </c>
      <c r="C24">
        <f>77712</f>
        <v>77712</v>
      </c>
      <c r="D24" s="1">
        <f>70993</f>
        <v>70993</v>
      </c>
      <c r="E24" s="1"/>
      <c r="F24" s="1"/>
      <c r="G24" s="1"/>
      <c r="H24" s="1"/>
      <c r="I24" s="1"/>
      <c r="J24" s="1"/>
      <c r="K24" s="1"/>
      <c r="M24" s="1"/>
    </row>
    <row r="25" spans="1:13" x14ac:dyDescent="0.15">
      <c r="M25" s="1"/>
    </row>
    <row r="26" spans="1:13" x14ac:dyDescent="0.15">
      <c r="A26">
        <v>201803</v>
      </c>
      <c r="B26" s="1">
        <f>69017</f>
        <v>69017</v>
      </c>
      <c r="C26">
        <v>87044</v>
      </c>
      <c r="D26" s="1">
        <f>79441</f>
        <v>79441</v>
      </c>
      <c r="E26" s="1">
        <f>76922</f>
        <v>76922</v>
      </c>
      <c r="F26" s="1">
        <f>90470</f>
        <v>90470</v>
      </c>
      <c r="G26" s="1">
        <v>30959</v>
      </c>
      <c r="H26" s="1">
        <v>123645</v>
      </c>
      <c r="I26" s="1">
        <v>97286</v>
      </c>
      <c r="J26" s="1">
        <v>12106</v>
      </c>
      <c r="K26" s="1">
        <v>18562</v>
      </c>
      <c r="M26" s="1"/>
    </row>
    <row r="27" spans="1:13" x14ac:dyDescent="0.15">
      <c r="B27" s="1"/>
      <c r="D27" s="1"/>
      <c r="E27" s="1"/>
      <c r="F27" s="1"/>
      <c r="G27" s="1"/>
      <c r="H27" s="1"/>
      <c r="I27" s="1"/>
      <c r="J27" s="1"/>
      <c r="K27" s="1"/>
      <c r="M27" s="1"/>
    </row>
    <row r="28" spans="1:13" x14ac:dyDescent="0.15">
      <c r="M28" s="1"/>
    </row>
    <row r="29" spans="1:13" x14ac:dyDescent="0.15">
      <c r="A29" t="s">
        <v>34</v>
      </c>
      <c r="B29">
        <v>1386</v>
      </c>
      <c r="C29">
        <v>2334</v>
      </c>
      <c r="D29">
        <f>2112</f>
        <v>2112</v>
      </c>
      <c r="E29">
        <f>1674</f>
        <v>1674</v>
      </c>
      <c r="F29">
        <v>1578</v>
      </c>
      <c r="G29">
        <f>723</f>
        <v>723</v>
      </c>
      <c r="H29">
        <f>1086</f>
        <v>1086</v>
      </c>
      <c r="I29">
        <f>1674</f>
        <v>1674</v>
      </c>
      <c r="J29">
        <v>1053</v>
      </c>
      <c r="K29">
        <f>1854</f>
        <v>1854</v>
      </c>
      <c r="M29">
        <v>1325</v>
      </c>
    </row>
    <row r="31" spans="1:13" x14ac:dyDescent="0.15">
      <c r="A31" t="s">
        <v>27</v>
      </c>
      <c r="B31">
        <f>B29/0.12</f>
        <v>11550</v>
      </c>
      <c r="C31">
        <f>C29/0.12</f>
        <v>19450</v>
      </c>
      <c r="D31">
        <f>D29/0.12</f>
        <v>17600</v>
      </c>
      <c r="M31">
        <f>M29/0.12</f>
        <v>11041.666666666668</v>
      </c>
    </row>
    <row r="33" spans="1:13" x14ac:dyDescent="0.15">
      <c r="A33" t="s">
        <v>29</v>
      </c>
      <c r="B33">
        <v>12000</v>
      </c>
      <c r="D33">
        <v>16000</v>
      </c>
      <c r="M33">
        <v>12500</v>
      </c>
    </row>
    <row r="34" spans="1:13" x14ac:dyDescent="0.15">
      <c r="A34" t="s">
        <v>38</v>
      </c>
      <c r="B34">
        <v>6</v>
      </c>
      <c r="D34">
        <v>6</v>
      </c>
      <c r="M34">
        <v>6</v>
      </c>
    </row>
    <row r="35" spans="1:13" x14ac:dyDescent="0.15">
      <c r="A35" t="s">
        <v>35</v>
      </c>
      <c r="B35">
        <v>11100</v>
      </c>
      <c r="D35">
        <v>19200</v>
      </c>
      <c r="M35">
        <v>1250</v>
      </c>
    </row>
    <row r="36" spans="1:13" x14ac:dyDescent="0.15">
      <c r="A36" t="s">
        <v>39</v>
      </c>
      <c r="B36">
        <v>6</v>
      </c>
      <c r="D36">
        <v>6</v>
      </c>
      <c r="M36">
        <v>6</v>
      </c>
    </row>
    <row r="37" spans="1:13" x14ac:dyDescent="0.15">
      <c r="A37" t="s">
        <v>40</v>
      </c>
      <c r="B37">
        <f>(B33*B34+B35*B36)/12</f>
        <v>11550</v>
      </c>
      <c r="D37">
        <f>(D33*D34+D35*D36)/12</f>
        <v>17600</v>
      </c>
      <c r="M37">
        <f>(M33*M34+M35*M36)/12</f>
        <v>6875</v>
      </c>
    </row>
    <row r="40" spans="1:13" x14ac:dyDescent="0.15">
      <c r="A40" t="s">
        <v>28</v>
      </c>
      <c r="B40">
        <v>10500</v>
      </c>
      <c r="D40">
        <v>13500</v>
      </c>
      <c r="M40">
        <v>10000</v>
      </c>
    </row>
    <row r="41" spans="1:13" x14ac:dyDescent="0.15">
      <c r="A41" t="s">
        <v>36</v>
      </c>
      <c r="B41">
        <v>7</v>
      </c>
      <c r="D41">
        <v>7</v>
      </c>
      <c r="M41">
        <v>7</v>
      </c>
    </row>
    <row r="42" spans="1:13" x14ac:dyDescent="0.15">
      <c r="A42" t="s">
        <v>29</v>
      </c>
      <c r="B42">
        <v>12000</v>
      </c>
      <c r="D42">
        <v>16000</v>
      </c>
      <c r="M42">
        <v>12500</v>
      </c>
    </row>
    <row r="43" spans="1:13" x14ac:dyDescent="0.15">
      <c r="A43" t="s">
        <v>37</v>
      </c>
      <c r="B43">
        <f>12-B41</f>
        <v>5</v>
      </c>
      <c r="D43">
        <f>12-D41</f>
        <v>5</v>
      </c>
      <c r="M43">
        <f>12-M41</f>
        <v>5</v>
      </c>
    </row>
    <row r="44" spans="1:13" x14ac:dyDescent="0.15">
      <c r="A44" t="s">
        <v>40</v>
      </c>
      <c r="B44">
        <f>(B40*B41+B42*B43)/12</f>
        <v>11125</v>
      </c>
      <c r="D44">
        <f>(D40*D41+D42*D43)/12</f>
        <v>14541.666666666666</v>
      </c>
      <c r="M44">
        <f>(M40*M41+M42*M43)/12</f>
        <v>11041.666666666666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2018-05-20T02:39:03Z</dcterms:modified>
</cp:coreProperties>
</file>