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E28" i="2"/>
  <c r="D28" i="2"/>
  <c r="B28" i="2"/>
  <c r="B34" i="2"/>
  <c r="G34" i="2"/>
  <c r="D34" i="2"/>
  <c r="E34" i="2"/>
  <c r="D22" i="2"/>
  <c r="G22" i="2"/>
  <c r="C22" i="2"/>
  <c r="B22" i="2"/>
  <c r="E20" i="2"/>
  <c r="E22" i="2" s="1"/>
  <c r="E18" i="2"/>
  <c r="B18" i="2"/>
  <c r="E57" i="1"/>
  <c r="E56" i="1" l="1"/>
  <c r="D56" i="1"/>
  <c r="E55" i="1"/>
  <c r="D55" i="1"/>
  <c r="E54" i="1"/>
  <c r="E53" i="1"/>
  <c r="D53" i="1"/>
  <c r="E52" i="1"/>
  <c r="E51" i="1" l="1"/>
  <c r="G16" i="2"/>
  <c r="E50" i="1" l="1"/>
  <c r="G35" i="2" l="1"/>
  <c r="B35" i="2"/>
  <c r="E35" i="2"/>
  <c r="D35" i="2"/>
  <c r="E14" i="2"/>
  <c r="C14" i="2"/>
  <c r="E49" i="1"/>
  <c r="G13" i="2" l="1"/>
  <c r="C13" i="2"/>
  <c r="B13" i="2"/>
  <c r="E12" i="2"/>
  <c r="G12" i="2"/>
  <c r="C12" i="2"/>
  <c r="B12" i="2"/>
  <c r="E11" i="2"/>
  <c r="C11" i="2"/>
  <c r="B10" i="2"/>
  <c r="C9" i="2"/>
  <c r="B9" i="2"/>
  <c r="G8" i="2"/>
  <c r="B8" i="2"/>
  <c r="C7" i="2"/>
  <c r="B7" i="2"/>
  <c r="D5" i="2"/>
  <c r="G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<sst xmlns="http://schemas.openxmlformats.org/spreadsheetml/2006/main" count="138" uniqueCount="42">
  <si>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</si>
  <si>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</si>
  <si>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</si>
  <si>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</si>
  <si>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</si>
  <si>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</si>
  <si>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</si>
  <si>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</si>
  <si>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</si>
  <si>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</si>
  <si>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</si>
  <si>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</si>
  <si>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</si>
  <si>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</si>
  <si>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</si>
  <si>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</si>
  <si>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</si>
  <si>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</si>
  <si>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</si>
  <si>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</si>
  <si>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</si>
  <si>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</si>
  <si>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</si>
  <si>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</si>
  <si>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</si>
  <si>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</si>
  <si>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</si>
  <si>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</si>
  <si>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</si>
  <si>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</si>
  <si>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</si>
  <si>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</si>
  <si>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</si>
  <si>
    <t>划拨</t>
    <phoneticPr fontId="1" type="noConversion"/>
  </si>
  <si>
    <t>利息</t>
    <phoneticPr fontId="1" type="noConversion"/>
  </si>
  <si>
    <t>月缴存额</t>
    <phoneticPr fontId="1" type="noConversion"/>
  </si>
  <si>
    <t>2017工资</t>
    <phoneticPr fontId="1" type="noConversion"/>
  </si>
  <si>
    <t>2016年审前月数</t>
    <phoneticPr fontId="1" type="noConversion"/>
  </si>
  <si>
    <t>2016年审后月数</t>
    <phoneticPr fontId="1" type="noConversion"/>
  </si>
  <si>
    <t>2017年审前月数</t>
    <phoneticPr fontId="1" type="noConversion"/>
  </si>
  <si>
    <t>2017年审后月数</t>
    <phoneticPr fontId="1" type="noConversion"/>
  </si>
  <si>
    <t>缴费基数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</si>
</sst>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opLeftCell="A43" workbookViewId="0">
      <selection activeCell="E57" sqref="E57:F57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  <row r="52" spans="1:6" x14ac:dyDescent="0.15">
      <c r="A52">
        <v>2017.05</v>
      </c>
      <c r="B52" s="2">
        <v>42877</v>
      </c>
      <c r="C52" s="2" t="s">
        <v>7</v>
      </c>
      <c r="D52">
        <v>3080</v>
      </c>
      <c r="E52">
        <f t="shared" ref="E52:E53" si="20">E51+D52</f>
        <v>73476.899999999994</v>
      </c>
      <c r="F52" t="s">
        <v>2</v>
      </c>
    </row>
    <row r="53" spans="1:6" x14ac:dyDescent="0.15">
      <c r="A53">
        <v>2017.05</v>
      </c>
      <c r="B53" s="2">
        <v>42901</v>
      </c>
      <c r="C53" s="2" t="s">
        <v>33</v>
      </c>
      <c r="D53">
        <f>-8988.15</f>
        <v>-8988.15</v>
      </c>
      <c r="E53">
        <f t="shared" si="20"/>
        <v>64488.749999999993</v>
      </c>
      <c r="F53" t="s">
        <v>2</v>
      </c>
    </row>
    <row r="54" spans="1:6" x14ac:dyDescent="0.15">
      <c r="A54">
        <v>2017.06</v>
      </c>
      <c r="B54" s="2">
        <v>42914</v>
      </c>
      <c r="C54" s="2" t="s">
        <v>7</v>
      </c>
      <c r="D54">
        <v>3080</v>
      </c>
      <c r="E54">
        <f t="shared" ref="E54" si="21">E53+D54</f>
        <v>67568.75</v>
      </c>
      <c r="F54" t="s">
        <v>2</v>
      </c>
    </row>
    <row r="55" spans="1:6" x14ac:dyDescent="0.15">
      <c r="A55">
        <v>2017.06</v>
      </c>
      <c r="B55" s="2">
        <v>42916</v>
      </c>
      <c r="C55" s="2" t="s">
        <v>34</v>
      </c>
      <c r="D55">
        <f>837.89</f>
        <v>837.89</v>
      </c>
      <c r="E55">
        <f t="shared" ref="E55" si="22">E54+D55</f>
        <v>68406.64</v>
      </c>
      <c r="F55" t="s">
        <v>2</v>
      </c>
    </row>
    <row r="56" spans="1:6" x14ac:dyDescent="0.15">
      <c r="A56">
        <v>2017.06</v>
      </c>
      <c r="B56" s="2">
        <v>42930</v>
      </c>
      <c r="C56" s="2" t="s">
        <v>33</v>
      </c>
      <c r="D56">
        <f>-4486.25</f>
        <v>-4486.25</v>
      </c>
      <c r="E56">
        <f t="shared" ref="E56" si="23">E55+D56</f>
        <v>63920.39</v>
      </c>
      <c r="F56" t="s">
        <v>2</v>
      </c>
    </row>
    <row r="57" spans="1:6" x14ac:dyDescent="0.15">
      <c r="A57">
        <v>2017.07</v>
      </c>
      <c r="B57" s="2">
        <v>42941</v>
      </c>
      <c r="C57" s="2" t="s">
        <v>7</v>
      </c>
      <c r="D57">
        <v>3660</v>
      </c>
      <c r="E57">
        <f t="shared" ref="E57" si="24">E56+D57</f>
        <v>67580.39</v>
      </c>
      <c r="F57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workbookViewId="0">
      <selection activeCell="A29" sqref="A29:XFD29"/>
    </sheetView>
  </sheetViews>
  <sheetFormatPr defaultRowHeight="13.5" x14ac:dyDescent="0.15"/>
  <cols>
    <col min="1" max="1" width="13.625" bestFit="1" customWidth="1"/>
    <col min="2" max="3" width="20.5" bestFit="1" customWidth="1"/>
    <col min="4" max="4" width="12.75" bestFit="1" customWidth="1"/>
    <col min="5" max="5" width="20.5" bestFit="1" customWidth="1"/>
    <col min="7" max="7" width="20.5" bestFit="1" customWidth="1"/>
  </cols>
  <sheetData>
    <row r="1" spans="1:7" x14ac:dyDescent="0.15">
      <c r="B1" s="5" t="s">
        <v>17</v>
      </c>
      <c r="C1" s="5" t="s">
        <v>18</v>
      </c>
      <c r="D1" s="5" t="s">
        <v>20</v>
      </c>
      <c r="E1" s="5" t="s">
        <v>21</v>
      </c>
      <c r="G1" s="5" t="s">
        <v>19</v>
      </c>
    </row>
    <row r="2" spans="1:7" x14ac:dyDescent="0.15">
      <c r="B2" s="5" t="s">
        <v>22</v>
      </c>
      <c r="C2" s="5" t="s">
        <v>23</v>
      </c>
      <c r="E2" s="6" t="s">
        <v>25</v>
      </c>
      <c r="G2" s="5" t="s">
        <v>24</v>
      </c>
    </row>
    <row r="3" spans="1:7" x14ac:dyDescent="0.15">
      <c r="A3">
        <v>201605</v>
      </c>
      <c r="B3">
        <v>54928</v>
      </c>
      <c r="C3">
        <v>26083</v>
      </c>
      <c r="G3">
        <v>24173</v>
      </c>
    </row>
    <row r="4" spans="1:7" x14ac:dyDescent="0.15">
      <c r="A4">
        <v>201606</v>
      </c>
      <c r="B4">
        <v>57568</v>
      </c>
      <c r="C4">
        <v>29794</v>
      </c>
      <c r="G4">
        <v>26513</v>
      </c>
    </row>
    <row r="5" spans="1:7" x14ac:dyDescent="0.15">
      <c r="A5" t="s">
        <v>26</v>
      </c>
      <c r="B5">
        <v>58213</v>
      </c>
      <c r="C5">
        <f>30288</f>
        <v>30288</v>
      </c>
      <c r="D5">
        <f>36716</f>
        <v>36716</v>
      </c>
      <c r="G5">
        <f>24393</f>
        <v>24393</v>
      </c>
    </row>
    <row r="6" spans="1:7" x14ac:dyDescent="0.15">
      <c r="A6">
        <v>201607</v>
      </c>
      <c r="B6">
        <v>60853</v>
      </c>
      <c r="C6">
        <v>33999</v>
      </c>
      <c r="D6">
        <v>39596</v>
      </c>
      <c r="G6">
        <v>26733</v>
      </c>
    </row>
    <row r="7" spans="1:7" x14ac:dyDescent="0.15">
      <c r="A7">
        <v>201608</v>
      </c>
      <c r="B7">
        <f>63547</f>
        <v>63547</v>
      </c>
      <c r="C7">
        <f>38035</f>
        <v>38035</v>
      </c>
      <c r="D7">
        <v>42676</v>
      </c>
      <c r="G7" s="1" t="s">
        <v>27</v>
      </c>
    </row>
    <row r="8" spans="1:7" x14ac:dyDescent="0.15">
      <c r="A8">
        <v>201609</v>
      </c>
      <c r="B8">
        <f>66241</f>
        <v>66241</v>
      </c>
      <c r="C8">
        <v>42071</v>
      </c>
      <c r="G8" s="1">
        <f>27097</f>
        <v>27097</v>
      </c>
    </row>
    <row r="9" spans="1:7" x14ac:dyDescent="0.15">
      <c r="A9">
        <v>201610</v>
      </c>
      <c r="B9">
        <f>68935</f>
        <v>68935</v>
      </c>
      <c r="C9">
        <f>46107</f>
        <v>46107</v>
      </c>
      <c r="E9">
        <v>149531</v>
      </c>
      <c r="G9" s="1">
        <v>27287</v>
      </c>
    </row>
    <row r="10" spans="1:7" x14ac:dyDescent="0.15">
      <c r="A10">
        <v>201611</v>
      </c>
      <c r="B10">
        <f>66357</f>
        <v>66357</v>
      </c>
      <c r="C10">
        <v>50143</v>
      </c>
      <c r="E10">
        <v>153021</v>
      </c>
      <c r="G10" s="1">
        <v>27481</v>
      </c>
    </row>
    <row r="11" spans="1:7" x14ac:dyDescent="0.15">
      <c r="A11">
        <v>201612</v>
      </c>
      <c r="C11">
        <f>54179</f>
        <v>54179</v>
      </c>
      <c r="E11">
        <f>156511</f>
        <v>156511</v>
      </c>
      <c r="G11" s="1"/>
    </row>
    <row r="12" spans="1:7" x14ac:dyDescent="0.15">
      <c r="A12">
        <v>201701</v>
      </c>
      <c r="B12">
        <f>63837</f>
        <v>63837</v>
      </c>
      <c r="C12">
        <f>58215</f>
        <v>58215</v>
      </c>
      <c r="E12">
        <f>160001</f>
        <v>160001</v>
      </c>
      <c r="G12" s="1">
        <f>25443</f>
        <v>25443</v>
      </c>
    </row>
    <row r="13" spans="1:7" x14ac:dyDescent="0.15">
      <c r="A13">
        <v>201702</v>
      </c>
      <c r="B13">
        <f>66531</f>
        <v>66531</v>
      </c>
      <c r="C13">
        <f>24251</f>
        <v>24251</v>
      </c>
      <c r="E13">
        <v>163491</v>
      </c>
      <c r="G13" s="1">
        <f>28093</f>
        <v>28093</v>
      </c>
    </row>
    <row r="14" spans="1:7" x14ac:dyDescent="0.15">
      <c r="A14">
        <v>201703</v>
      </c>
      <c r="B14" s="1" t="s">
        <v>31</v>
      </c>
      <c r="C14">
        <f>28287</f>
        <v>28287</v>
      </c>
      <c r="E14">
        <f>166981</f>
        <v>166981</v>
      </c>
      <c r="G14" s="1" t="s">
        <v>32</v>
      </c>
    </row>
    <row r="15" spans="1:7" x14ac:dyDescent="0.15">
      <c r="A15">
        <v>201704</v>
      </c>
      <c r="B15" s="1">
        <v>66648</v>
      </c>
      <c r="C15">
        <v>32323</v>
      </c>
      <c r="E15" s="1">
        <v>170471</v>
      </c>
      <c r="G15" s="1">
        <v>28526</v>
      </c>
    </row>
    <row r="16" spans="1:7" x14ac:dyDescent="0.15">
      <c r="A16">
        <v>201705</v>
      </c>
      <c r="B16" s="1">
        <v>66706</v>
      </c>
      <c r="C16">
        <v>36359</v>
      </c>
      <c r="E16" s="1">
        <v>173961</v>
      </c>
      <c r="G16" s="1">
        <f>28749</f>
        <v>28749</v>
      </c>
    </row>
    <row r="17" spans="1:7" x14ac:dyDescent="0.15">
      <c r="A17">
        <v>201706</v>
      </c>
      <c r="B17" s="1"/>
      <c r="E17" s="1"/>
      <c r="G17" s="1"/>
    </row>
    <row r="18" spans="1:7" x14ac:dyDescent="0.15">
      <c r="A18">
        <v>201707</v>
      </c>
      <c r="B18" s="1">
        <f>67929</f>
        <v>67929</v>
      </c>
      <c r="C18">
        <v>49716</v>
      </c>
      <c r="E18" s="1">
        <f>187549</f>
        <v>187549</v>
      </c>
      <c r="G18" s="1"/>
    </row>
    <row r="19" spans="1:7" x14ac:dyDescent="0.15">
      <c r="G19" s="1"/>
    </row>
    <row r="20" spans="1:7" x14ac:dyDescent="0.15">
      <c r="A20" t="s">
        <v>35</v>
      </c>
      <c r="B20">
        <v>1386</v>
      </c>
      <c r="C20">
        <v>2334</v>
      </c>
      <c r="D20">
        <v>1830</v>
      </c>
      <c r="E20">
        <f>2112</f>
        <v>2112</v>
      </c>
      <c r="G20">
        <v>1325</v>
      </c>
    </row>
    <row r="22" spans="1:7" x14ac:dyDescent="0.15">
      <c r="A22" t="s">
        <v>28</v>
      </c>
      <c r="B22">
        <f>B20/0.12</f>
        <v>11550</v>
      </c>
      <c r="C22">
        <f>C20/0.12</f>
        <v>19450</v>
      </c>
      <c r="D22">
        <f>D20/0.12</f>
        <v>15250</v>
      </c>
      <c r="E22">
        <f>E20/0.12</f>
        <v>17600</v>
      </c>
      <c r="G22">
        <f>G20/0.12</f>
        <v>11041.666666666668</v>
      </c>
    </row>
    <row r="24" spans="1:7" x14ac:dyDescent="0.15">
      <c r="A24" t="s">
        <v>30</v>
      </c>
      <c r="B24">
        <v>12000</v>
      </c>
      <c r="D24">
        <v>14000</v>
      </c>
      <c r="E24">
        <v>16000</v>
      </c>
      <c r="G24">
        <v>12500</v>
      </c>
    </row>
    <row r="25" spans="1:7" x14ac:dyDescent="0.15">
      <c r="A25" t="s">
        <v>39</v>
      </c>
      <c r="B25">
        <v>6</v>
      </c>
      <c r="D25">
        <v>6</v>
      </c>
      <c r="E25">
        <v>6</v>
      </c>
      <c r="G25">
        <v>6</v>
      </c>
    </row>
    <row r="26" spans="1:7" x14ac:dyDescent="0.15">
      <c r="A26" t="s">
        <v>36</v>
      </c>
      <c r="B26">
        <v>11100</v>
      </c>
      <c r="D26">
        <v>16500</v>
      </c>
      <c r="E26">
        <v>19200</v>
      </c>
      <c r="G26">
        <v>1250</v>
      </c>
    </row>
    <row r="27" spans="1:7" x14ac:dyDescent="0.15">
      <c r="A27" t="s">
        <v>40</v>
      </c>
      <c r="B27">
        <v>6</v>
      </c>
      <c r="D27">
        <v>6</v>
      </c>
      <c r="E27">
        <v>6</v>
      </c>
      <c r="G27">
        <v>6</v>
      </c>
    </row>
    <row r="28" spans="1:7" x14ac:dyDescent="0.15">
      <c r="A28" t="s">
        <v>41</v>
      </c>
      <c r="B28">
        <f>(B24*B25+B26*B27)/12</f>
        <v>11550</v>
      </c>
      <c r="D28">
        <f>(D24*D25+D26*D27)/12</f>
        <v>15250</v>
      </c>
      <c r="E28">
        <f>(E24*E25+E26*E27)/12</f>
        <v>17600</v>
      </c>
      <c r="G28">
        <f>(G24*G25+G26*G27)/12</f>
        <v>6875</v>
      </c>
    </row>
    <row r="31" spans="1:7" x14ac:dyDescent="0.15">
      <c r="A31" t="s">
        <v>29</v>
      </c>
      <c r="B31">
        <v>10500</v>
      </c>
      <c r="D31">
        <v>12000</v>
      </c>
      <c r="E31">
        <v>13500</v>
      </c>
      <c r="G31">
        <v>10000</v>
      </c>
    </row>
    <row r="32" spans="1:7" x14ac:dyDescent="0.15">
      <c r="A32" t="s">
        <v>37</v>
      </c>
      <c r="B32">
        <v>7</v>
      </c>
      <c r="D32">
        <v>7</v>
      </c>
      <c r="E32">
        <v>7</v>
      </c>
      <c r="G32">
        <v>7</v>
      </c>
    </row>
    <row r="33" spans="1:7" x14ac:dyDescent="0.15">
      <c r="A33" t="s">
        <v>30</v>
      </c>
      <c r="B33">
        <v>12000</v>
      </c>
      <c r="D33">
        <v>14000</v>
      </c>
      <c r="E33">
        <v>16000</v>
      </c>
      <c r="G33">
        <v>12500</v>
      </c>
    </row>
    <row r="34" spans="1:7" x14ac:dyDescent="0.15">
      <c r="A34" t="s">
        <v>38</v>
      </c>
      <c r="B34">
        <f>12-B32</f>
        <v>5</v>
      </c>
      <c r="D34">
        <f>12-D32</f>
        <v>5</v>
      </c>
      <c r="E34">
        <f>12-E32</f>
        <v>5</v>
      </c>
      <c r="G34">
        <f>12-G32</f>
        <v>5</v>
      </c>
    </row>
    <row r="35" spans="1:7" x14ac:dyDescent="0.15">
      <c r="A35" t="s">
        <v>41</v>
      </c>
      <c r="B35">
        <f>(B31*B32+B33*B34)/12</f>
        <v>11125</v>
      </c>
      <c r="D35">
        <f>(D31*D32+D33*D34)/12</f>
        <v>12833.333333333334</v>
      </c>
      <c r="E35">
        <f>(E31*E32+E33*E34)/12</f>
        <v>14541.666666666666</v>
      </c>
      <c r="G35">
        <f>(G31*G32+G33*G34)/12</f>
        <v>11041.666666666666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2017-07-27T00:06:12Z</dcterms:modified>
</cp:coreProperties>
</file>