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My Documents\My Pictures\北辰\"/>
    </mc:Choice>
  </mc:AlternateContent>
  <bookViews>
    <workbookView xWindow="0" yWindow="0" windowWidth="9840" windowHeight="4665" activeTab="1"/>
  </bookViews>
  <sheets>
    <sheet name="外框面积" sheetId="1" r:id="rId1"/>
    <sheet name="电路改造" sheetId="2" r:id="rId2"/>
    <sheet name="水路改造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J14" i="1"/>
  <c r="E14" i="1"/>
  <c r="E13" i="1"/>
  <c r="E12" i="1"/>
  <c r="J13" i="1"/>
  <c r="J12" i="1"/>
  <c r="I11" i="1"/>
  <c r="I7" i="1"/>
  <c r="I6" i="1"/>
  <c r="I5" i="1"/>
  <c r="I4" i="1"/>
  <c r="I3" i="1"/>
  <c r="I2" i="1"/>
  <c r="H6" i="1"/>
  <c r="G6" i="1"/>
  <c r="H5" i="1"/>
  <c r="G5" i="1"/>
  <c r="H4" i="1"/>
  <c r="G4" i="1"/>
  <c r="H3" i="1"/>
  <c r="G3" i="1"/>
  <c r="G2" i="1"/>
  <c r="H2" i="1"/>
  <c r="B25" i="3" l="1"/>
  <c r="G23" i="3"/>
  <c r="C23" i="3"/>
  <c r="B23" i="3"/>
  <c r="C22" i="3"/>
  <c r="G21" i="3"/>
  <c r="E21" i="3"/>
  <c r="C21" i="3"/>
  <c r="B21" i="3"/>
  <c r="C8" i="3"/>
  <c r="B8" i="3"/>
  <c r="C5" i="3"/>
  <c r="B5" i="3"/>
  <c r="P20" i="2"/>
  <c r="P18" i="2"/>
  <c r="P10" i="2"/>
  <c r="O10" i="2"/>
  <c r="N10" i="2"/>
  <c r="O9" i="2"/>
  <c r="P9" i="2" s="1"/>
  <c r="N9" i="2"/>
  <c r="O8" i="2"/>
  <c r="N8" i="2"/>
  <c r="P8" i="2" s="1"/>
  <c r="O7" i="2"/>
  <c r="N7" i="2"/>
  <c r="P7" i="2" s="1"/>
  <c r="P6" i="2"/>
  <c r="O6" i="2"/>
  <c r="N6" i="2"/>
  <c r="O5" i="2"/>
  <c r="P5" i="2" s="1"/>
  <c r="N5" i="2"/>
  <c r="P4" i="2"/>
  <c r="O3" i="2"/>
  <c r="P3" i="2" s="1"/>
  <c r="N3" i="2"/>
  <c r="J20" i="2"/>
  <c r="H20" i="2"/>
  <c r="B20" i="2"/>
  <c r="L18" i="2"/>
  <c r="L20" i="2" s="1"/>
  <c r="J18" i="2"/>
  <c r="H18" i="2"/>
  <c r="F18" i="2"/>
  <c r="F20" i="2" s="1"/>
  <c r="D18" i="2"/>
  <c r="D20" i="2" s="1"/>
  <c r="B18" i="2"/>
  <c r="H4" i="2"/>
  <c r="H3" i="2"/>
  <c r="J2" i="2"/>
  <c r="H2" i="2"/>
  <c r="D11" i="1"/>
  <c r="D9" i="1"/>
  <c r="D8" i="1"/>
  <c r="D7" i="1"/>
  <c r="D6" i="1"/>
  <c r="D5" i="1"/>
  <c r="D4" i="1"/>
  <c r="D3" i="1"/>
  <c r="D2" i="1"/>
  <c r="C9" i="1"/>
  <c r="B9" i="1"/>
  <c r="C8" i="1"/>
  <c r="B8" i="1"/>
  <c r="B7" i="1"/>
  <c r="C7" i="1"/>
  <c r="C6" i="1"/>
  <c r="B6" i="1"/>
  <c r="B5" i="1"/>
  <c r="C5" i="1"/>
  <c r="C4" i="1"/>
  <c r="B4" i="1"/>
  <c r="C2" i="1"/>
  <c r="B2" i="1"/>
  <c r="B22" i="2" l="1"/>
</calcChain>
</file>

<file path=xl/sharedStrings.xml><?xml version="1.0" encoding="utf-8"?>
<sst xmlns="http://schemas.openxmlformats.org/spreadsheetml/2006/main" count="115" uniqueCount="79">
  <si>
    <t>厨卫1</t>
    <phoneticPr fontId="1" type="noConversion"/>
  </si>
  <si>
    <t>厨卫2</t>
    <phoneticPr fontId="1" type="noConversion"/>
  </si>
  <si>
    <t>玄关</t>
    <phoneticPr fontId="1" type="noConversion"/>
  </si>
  <si>
    <t>长</t>
    <phoneticPr fontId="1" type="noConversion"/>
  </si>
  <si>
    <t>宽</t>
    <phoneticPr fontId="1" type="noConversion"/>
  </si>
  <si>
    <t>父母房</t>
    <phoneticPr fontId="1" type="noConversion"/>
  </si>
  <si>
    <t>父母房1</t>
    <phoneticPr fontId="1" type="noConversion"/>
  </si>
  <si>
    <t>父母房2</t>
    <phoneticPr fontId="1" type="noConversion"/>
  </si>
  <si>
    <t>客餐厅</t>
    <phoneticPr fontId="1" type="noConversion"/>
  </si>
  <si>
    <t>2卧室</t>
    <phoneticPr fontId="1" type="noConversion"/>
  </si>
  <si>
    <t>大阳台</t>
    <phoneticPr fontId="1" type="noConversion"/>
  </si>
  <si>
    <t>合计</t>
    <phoneticPr fontId="1" type="noConversion"/>
  </si>
  <si>
    <t>开关点位</t>
    <phoneticPr fontId="1" type="noConversion"/>
  </si>
  <si>
    <t>插座点位</t>
    <phoneticPr fontId="1" type="noConversion"/>
  </si>
  <si>
    <t>厨房</t>
    <phoneticPr fontId="1" type="noConversion"/>
  </si>
  <si>
    <t>洗漱间</t>
    <phoneticPr fontId="1" type="noConversion"/>
  </si>
  <si>
    <t>卫生间</t>
    <phoneticPr fontId="1" type="noConversion"/>
  </si>
  <si>
    <t>座便区</t>
    <phoneticPr fontId="1" type="noConversion"/>
  </si>
  <si>
    <t>小阳台</t>
    <phoneticPr fontId="1" type="noConversion"/>
  </si>
  <si>
    <t>冰箱</t>
    <phoneticPr fontId="1" type="noConversion"/>
  </si>
  <si>
    <t>洗漱台</t>
    <phoneticPr fontId="1" type="noConversion"/>
  </si>
  <si>
    <t>餐厅</t>
    <phoneticPr fontId="1" type="noConversion"/>
  </si>
  <si>
    <t>客厅</t>
    <phoneticPr fontId="1" type="noConversion"/>
  </si>
  <si>
    <t>房门中间</t>
    <phoneticPr fontId="1" type="noConversion"/>
  </si>
  <si>
    <t>女孩房</t>
    <phoneticPr fontId="1" type="noConversion"/>
  </si>
  <si>
    <t>男孩房</t>
    <phoneticPr fontId="1" type="noConversion"/>
  </si>
  <si>
    <t>有线</t>
    <phoneticPr fontId="1" type="noConversion"/>
  </si>
  <si>
    <t>网线点位</t>
    <phoneticPr fontId="1" type="noConversion"/>
  </si>
  <si>
    <t>小计</t>
    <phoneticPr fontId="1" type="noConversion"/>
  </si>
  <si>
    <t>单价</t>
    <phoneticPr fontId="1" type="noConversion"/>
  </si>
  <si>
    <t>2.5专线</t>
    <phoneticPr fontId="1" type="noConversion"/>
  </si>
  <si>
    <t>4专线</t>
    <phoneticPr fontId="1" type="noConversion"/>
  </si>
  <si>
    <t>外框面积</t>
    <phoneticPr fontId="1" type="noConversion"/>
  </si>
  <si>
    <t>总金额</t>
    <phoneticPr fontId="1" type="noConversion"/>
  </si>
  <si>
    <t>25水管</t>
    <phoneticPr fontId="1" type="noConversion"/>
  </si>
  <si>
    <t>丝头</t>
    <phoneticPr fontId="1" type="noConversion"/>
  </si>
  <si>
    <t>25阀门</t>
    <phoneticPr fontId="1" type="noConversion"/>
  </si>
  <si>
    <t>50下水</t>
    <phoneticPr fontId="1" type="noConversion"/>
  </si>
  <si>
    <t>75下水</t>
    <phoneticPr fontId="1" type="noConversion"/>
  </si>
  <si>
    <t>110下水</t>
    <phoneticPr fontId="1" type="noConversion"/>
  </si>
  <si>
    <t>冷</t>
    <phoneticPr fontId="1" type="noConversion"/>
  </si>
  <si>
    <t>热</t>
    <phoneticPr fontId="1" type="noConversion"/>
  </si>
  <si>
    <t>进水</t>
    <phoneticPr fontId="1" type="noConversion"/>
  </si>
  <si>
    <t>水槽到顶部</t>
    <phoneticPr fontId="1" type="noConversion"/>
  </si>
  <si>
    <t>水槽顶部到热水器顶部</t>
    <phoneticPr fontId="1" type="noConversion"/>
  </si>
  <si>
    <t>热水器顶部到热水器</t>
    <phoneticPr fontId="1" type="noConversion"/>
  </si>
  <si>
    <t>热水器到洗衣机</t>
    <phoneticPr fontId="1" type="noConversion"/>
  </si>
  <si>
    <t>水槽</t>
    <phoneticPr fontId="1" type="noConversion"/>
  </si>
  <si>
    <t>水槽到净水器</t>
    <phoneticPr fontId="1" type="noConversion"/>
  </si>
  <si>
    <t>净水器</t>
    <phoneticPr fontId="1" type="noConversion"/>
  </si>
  <si>
    <t>花洒1</t>
    <phoneticPr fontId="1" type="noConversion"/>
  </si>
  <si>
    <t>水龙头</t>
    <phoneticPr fontId="1" type="noConversion"/>
  </si>
  <si>
    <t>花洒2</t>
    <phoneticPr fontId="1" type="noConversion"/>
  </si>
  <si>
    <t>马桶</t>
    <phoneticPr fontId="1" type="noConversion"/>
  </si>
  <si>
    <t>洗衣机</t>
    <phoneticPr fontId="1" type="noConversion"/>
  </si>
  <si>
    <t>热水器</t>
    <phoneticPr fontId="1" type="noConversion"/>
  </si>
  <si>
    <t>电热水器</t>
    <phoneticPr fontId="1" type="noConversion"/>
  </si>
  <si>
    <t>热水器顶部到座便区顶部</t>
    <phoneticPr fontId="1" type="noConversion"/>
  </si>
  <si>
    <t>卫生间顶部到花洒顶部</t>
    <phoneticPr fontId="1" type="noConversion"/>
  </si>
  <si>
    <t>花洒顶部到花洒</t>
    <phoneticPr fontId="1" type="noConversion"/>
  </si>
  <si>
    <t>花洒到水龙头</t>
    <phoneticPr fontId="1" type="noConversion"/>
  </si>
  <si>
    <t>卫生间顶部到水箱顶部</t>
    <phoneticPr fontId="1" type="noConversion"/>
  </si>
  <si>
    <t>水箱顶部到水箱</t>
    <phoneticPr fontId="1" type="noConversion"/>
  </si>
  <si>
    <t>座便区顶部到电热水器顶部</t>
    <phoneticPr fontId="1" type="noConversion"/>
  </si>
  <si>
    <t>电热水器顶部到电热水器</t>
    <phoneticPr fontId="1" type="noConversion"/>
  </si>
  <si>
    <t>座便区顶部到洗漱台顶部</t>
    <phoneticPr fontId="1" type="noConversion"/>
  </si>
  <si>
    <t>洗漱台顶部到洗漱台</t>
    <phoneticPr fontId="1" type="noConversion"/>
  </si>
  <si>
    <t>前置滤水</t>
    <phoneticPr fontId="1" type="noConversion"/>
  </si>
  <si>
    <t>厨卫在整体下面的面积</t>
    <phoneticPr fontId="1" type="noConversion"/>
  </si>
  <si>
    <t>长</t>
    <phoneticPr fontId="1" type="noConversion"/>
  </si>
  <si>
    <t>宽</t>
    <phoneticPr fontId="1" type="noConversion"/>
  </si>
  <si>
    <t>厨卫和2卧室</t>
    <phoneticPr fontId="1" type="noConversion"/>
  </si>
  <si>
    <t>父母房下面部分和客餐厅</t>
    <phoneticPr fontId="1" type="noConversion"/>
  </si>
  <si>
    <t>父母房上面部分</t>
    <phoneticPr fontId="1" type="noConversion"/>
  </si>
  <si>
    <t>父母房空调机位</t>
    <phoneticPr fontId="1" type="noConversion"/>
  </si>
  <si>
    <t>大阳台</t>
    <phoneticPr fontId="1" type="noConversion"/>
  </si>
  <si>
    <t>局部改造</t>
    <phoneticPr fontId="1" type="noConversion"/>
  </si>
  <si>
    <t>主体布线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</si>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</sst>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workbookViewId="0">
      <selection activeCell="J14" sqref="J14"/>
    </sheetView>
  </sheetViews>
  <sheetFormatPr defaultRowHeight="13.5" x14ac:dyDescent="0.15"/>
  <cols>
    <col min="6" max="6" width="28.75" customWidth="1"/>
  </cols>
  <sheetData>
    <row r="1" spans="1:10" x14ac:dyDescent="0.15">
      <c r="B1" t="s">
        <v>3</v>
      </c>
      <c r="C1" t="s">
        <v>4</v>
      </c>
      <c r="G1" t="s">
        <v>69</v>
      </c>
      <c r="H1" t="s">
        <v>70</v>
      </c>
    </row>
    <row r="2" spans="1:10" x14ac:dyDescent="0.15">
      <c r="A2" t="s">
        <v>0</v>
      </c>
      <c r="B2">
        <f>1160+200+1780+200+1175+200</f>
        <v>4715</v>
      </c>
      <c r="C2">
        <f>200+1765+200+1585</f>
        <v>3750</v>
      </c>
      <c r="D2">
        <f t="shared" ref="D2:D9" si="0">(B2/1000)*(C2/1000)</f>
        <v>17.681249999999999</v>
      </c>
      <c r="F2" t="s">
        <v>68</v>
      </c>
      <c r="G2">
        <f>240+135+835+190</f>
        <v>1400</v>
      </c>
      <c r="H2">
        <f>240+1765+215+1705+240</f>
        <v>4165</v>
      </c>
      <c r="I2">
        <f t="shared" ref="I2:I7" si="1">(G2/1000)*(H2/1000)</f>
        <v>5.8309999999999995</v>
      </c>
    </row>
    <row r="3" spans="1:10" x14ac:dyDescent="0.15">
      <c r="A3" t="s">
        <v>1</v>
      </c>
      <c r="B3">
        <v>1160</v>
      </c>
      <c r="C3">
        <v>300</v>
      </c>
      <c r="D3">
        <f t="shared" si="0"/>
        <v>0.34799999999999998</v>
      </c>
      <c r="F3" t="s">
        <v>71</v>
      </c>
      <c r="G3">
        <f>315+760+2650-190</f>
        <v>3535</v>
      </c>
      <c r="H3">
        <f>240+515+1490+970+3140+1090+3490+240</f>
        <v>11175</v>
      </c>
      <c r="I3">
        <f t="shared" si="1"/>
        <v>39.503625000000007</v>
      </c>
    </row>
    <row r="4" spans="1:10" x14ac:dyDescent="0.15">
      <c r="A4" t="s">
        <v>2</v>
      </c>
      <c r="B4">
        <f>1150+220</f>
        <v>1370</v>
      </c>
      <c r="C4">
        <f>2075+880+330</f>
        <v>3285</v>
      </c>
      <c r="D4">
        <f t="shared" si="0"/>
        <v>4.5004500000000007</v>
      </c>
      <c r="F4" t="s">
        <v>72</v>
      </c>
      <c r="G4">
        <f>2210+210+1150+220</f>
        <v>3790</v>
      </c>
      <c r="H4">
        <f>240+2075+880+330+6895+220</f>
        <v>10640</v>
      </c>
      <c r="I4">
        <f t="shared" si="1"/>
        <v>40.325600000000001</v>
      </c>
    </row>
    <row r="5" spans="1:10" x14ac:dyDescent="0.15">
      <c r="A5" t="s">
        <v>6</v>
      </c>
      <c r="B5">
        <f>2210+200</f>
        <v>2410</v>
      </c>
      <c r="C5">
        <f>200+2075+880+200</f>
        <v>3355</v>
      </c>
      <c r="D5">
        <f t="shared" si="0"/>
        <v>8.0855499999999996</v>
      </c>
      <c r="F5" t="s">
        <v>73</v>
      </c>
      <c r="G5">
        <f>240+30+930+240</f>
        <v>1440</v>
      </c>
      <c r="H5">
        <f>240+3840+240</f>
        <v>4320</v>
      </c>
      <c r="I5">
        <f t="shared" si="1"/>
        <v>6.2208000000000006</v>
      </c>
    </row>
    <row r="6" spans="1:10" x14ac:dyDescent="0.15">
      <c r="A6" t="s">
        <v>7</v>
      </c>
      <c r="B6">
        <f>1200+200</f>
        <v>1400</v>
      </c>
      <c r="C6">
        <f>3840+200+200</f>
        <v>4240</v>
      </c>
      <c r="D6">
        <f t="shared" si="0"/>
        <v>5.9359999999999999</v>
      </c>
      <c r="F6" t="s">
        <v>75</v>
      </c>
      <c r="G6">
        <f>240+3090+240</f>
        <v>3570</v>
      </c>
      <c r="H6">
        <f>990+240</f>
        <v>1230</v>
      </c>
      <c r="I6">
        <f t="shared" si="1"/>
        <v>4.3910999999999998</v>
      </c>
    </row>
    <row r="7" spans="1:10" x14ac:dyDescent="0.15">
      <c r="A7" t="s">
        <v>8</v>
      </c>
      <c r="B7">
        <f>200+2220+1150+220</f>
        <v>3790</v>
      </c>
      <c r="C7">
        <f>6895+200</f>
        <v>7095</v>
      </c>
      <c r="D7">
        <f t="shared" si="0"/>
        <v>26.890049999999999</v>
      </c>
      <c r="F7" t="s">
        <v>74</v>
      </c>
      <c r="G7">
        <v>1440</v>
      </c>
      <c r="H7">
        <v>730</v>
      </c>
      <c r="I7">
        <f t="shared" si="1"/>
        <v>1.0511999999999999</v>
      </c>
    </row>
    <row r="8" spans="1:10" x14ac:dyDescent="0.15">
      <c r="A8" t="s">
        <v>9</v>
      </c>
      <c r="B8">
        <f>200+3100+200</f>
        <v>3500</v>
      </c>
      <c r="C8">
        <f>200+1175+1460+200+3970+200</f>
        <v>7205</v>
      </c>
      <c r="D8">
        <f t="shared" si="0"/>
        <v>25.217500000000001</v>
      </c>
    </row>
    <row r="9" spans="1:10" x14ac:dyDescent="0.15">
      <c r="A9" t="s">
        <v>10</v>
      </c>
      <c r="B9">
        <f>200+3090+200</f>
        <v>3490</v>
      </c>
      <c r="C9">
        <f>990+200</f>
        <v>1190</v>
      </c>
      <c r="D9">
        <f t="shared" si="0"/>
        <v>4.1531000000000002</v>
      </c>
    </row>
    <row r="11" spans="1:10" x14ac:dyDescent="0.15">
      <c r="A11" t="s">
        <v>11</v>
      </c>
      <c r="D11">
        <f>SUM(D2:D9)</f>
        <v>92.811899999999994</v>
      </c>
      <c r="I11">
        <f>SUM(I2:I9)</f>
        <v>97.323324999999983</v>
      </c>
    </row>
    <row r="12" spans="1:10" x14ac:dyDescent="0.15">
      <c r="A12" t="s">
        <v>76</v>
      </c>
      <c r="D12">
        <v>98</v>
      </c>
      <c r="E12">
        <f>D11*D12</f>
        <v>9095.5661999999993</v>
      </c>
      <c r="I12">
        <v>98</v>
      </c>
      <c r="J12">
        <f>I11*I12</f>
        <v>9537.685849999998</v>
      </c>
    </row>
    <row r="13" spans="1:10" x14ac:dyDescent="0.15">
      <c r="A13" t="s">
        <v>77</v>
      </c>
      <c r="D13">
        <v>22</v>
      </c>
      <c r="E13">
        <f>D11*D13</f>
        <v>2041.8617999999999</v>
      </c>
      <c r="I13">
        <v>22</v>
      </c>
      <c r="J13">
        <f>I11*I13</f>
        <v>2141.1131499999997</v>
      </c>
    </row>
    <row r="14" spans="1:10" x14ac:dyDescent="0.15">
      <c r="A14" t="s">
        <v>78</v>
      </c>
      <c r="E14">
        <f>E12+E13</f>
        <v>11137.428</v>
      </c>
      <c r="J14">
        <f>J12+J13</f>
        <v>11678.798999999997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2"/>
  <sheetViews>
    <sheetView tabSelected="1" workbookViewId="0">
      <selection activeCell="B2" sqref="B2"/>
    </sheetView>
  </sheetViews>
  <sheetFormatPr defaultRowHeight="13.5" x14ac:dyDescent="0.15"/>
  <sheetData>
    <row r="1" spans="1:16" x14ac:dyDescent="0.15">
      <c r="A1" t="s">
        <v>12</v>
      </c>
      <c r="C1" t="s">
        <v>13</v>
      </c>
      <c r="E1" t="s">
        <v>27</v>
      </c>
      <c r="G1" t="s">
        <v>30</v>
      </c>
      <c r="I1" t="s">
        <v>31</v>
      </c>
      <c r="K1" t="s">
        <v>26</v>
      </c>
      <c r="M1" t="s">
        <v>32</v>
      </c>
    </row>
    <row r="2" spans="1:16" x14ac:dyDescent="0.15">
      <c r="A2" t="s">
        <v>14</v>
      </c>
      <c r="B2">
        <v>4</v>
      </c>
      <c r="C2" t="s">
        <v>14</v>
      </c>
      <c r="D2">
        <v>9</v>
      </c>
      <c r="E2" t="s">
        <v>22</v>
      </c>
      <c r="F2">
        <v>4</v>
      </c>
      <c r="G2" t="s">
        <v>5</v>
      </c>
      <c r="H2">
        <f>1.8+2.8+2.5+1+2.3</f>
        <v>10.399999999999999</v>
      </c>
      <c r="I2" t="s">
        <v>22</v>
      </c>
      <c r="J2">
        <f>1.8+2.5+7+0.5</f>
        <v>11.8</v>
      </c>
      <c r="K2" t="s">
        <v>22</v>
      </c>
      <c r="L2">
        <v>2</v>
      </c>
      <c r="N2" t="s">
        <v>3</v>
      </c>
      <c r="O2" t="s">
        <v>4</v>
      </c>
    </row>
    <row r="3" spans="1:16" x14ac:dyDescent="0.15">
      <c r="A3" t="s">
        <v>15</v>
      </c>
      <c r="B3">
        <v>2</v>
      </c>
      <c r="C3" t="s">
        <v>19</v>
      </c>
      <c r="D3">
        <v>1</v>
      </c>
      <c r="E3" t="s">
        <v>5</v>
      </c>
      <c r="F3">
        <v>1</v>
      </c>
      <c r="G3" t="s">
        <v>24</v>
      </c>
      <c r="H3">
        <f>1.8+2.5+3.2+1.2+4.5+2.3</f>
        <v>15.5</v>
      </c>
      <c r="M3" t="s">
        <v>0</v>
      </c>
      <c r="N3">
        <f>1160+200+1780+200+1175+200</f>
        <v>4715</v>
      </c>
      <c r="O3">
        <f>200+1765+200+1585</f>
        <v>3750</v>
      </c>
      <c r="P3">
        <f t="shared" ref="P3:P10" si="0">(N3/1000)*(O3/1000)</f>
        <v>17.681249999999999</v>
      </c>
    </row>
    <row r="4" spans="1:16" x14ac:dyDescent="0.15">
      <c r="A4" t="s">
        <v>16</v>
      </c>
      <c r="B4">
        <v>5</v>
      </c>
      <c r="C4" t="s">
        <v>20</v>
      </c>
      <c r="D4">
        <v>1</v>
      </c>
      <c r="G4" t="s">
        <v>25</v>
      </c>
      <c r="H4">
        <f>1.8+2.5+3.2+1.2+1+4.5+2.3</f>
        <v>16.5</v>
      </c>
      <c r="M4" t="s">
        <v>1</v>
      </c>
      <c r="N4">
        <v>1160</v>
      </c>
      <c r="O4">
        <v>300</v>
      </c>
      <c r="P4">
        <f t="shared" si="0"/>
        <v>0.34799999999999998</v>
      </c>
    </row>
    <row r="5" spans="1:16" x14ac:dyDescent="0.15">
      <c r="A5" t="s">
        <v>17</v>
      </c>
      <c r="B5">
        <v>5</v>
      </c>
      <c r="C5" t="s">
        <v>17</v>
      </c>
      <c r="D5">
        <v>2</v>
      </c>
      <c r="M5" t="s">
        <v>2</v>
      </c>
      <c r="N5">
        <f>1150+220</f>
        <v>1370</v>
      </c>
      <c r="O5">
        <f>2075+880+330</f>
        <v>3285</v>
      </c>
      <c r="P5">
        <f t="shared" si="0"/>
        <v>4.5004500000000007</v>
      </c>
    </row>
    <row r="6" spans="1:16" x14ac:dyDescent="0.15">
      <c r="A6" t="s">
        <v>18</v>
      </c>
      <c r="B6">
        <v>1</v>
      </c>
      <c r="C6" t="s">
        <v>18</v>
      </c>
      <c r="D6">
        <v>2</v>
      </c>
      <c r="M6" t="s">
        <v>6</v>
      </c>
      <c r="N6">
        <f>2210+200</f>
        <v>2410</v>
      </c>
      <c r="O6">
        <f>200+2075+880+200</f>
        <v>3355</v>
      </c>
      <c r="P6">
        <f t="shared" si="0"/>
        <v>8.0855499999999996</v>
      </c>
    </row>
    <row r="7" spans="1:16" x14ac:dyDescent="0.15">
      <c r="A7" t="s">
        <v>2</v>
      </c>
      <c r="B7">
        <v>2</v>
      </c>
      <c r="C7" t="s">
        <v>2</v>
      </c>
      <c r="D7">
        <v>2</v>
      </c>
      <c r="M7" t="s">
        <v>7</v>
      </c>
      <c r="N7">
        <f>1200+200</f>
        <v>1400</v>
      </c>
      <c r="O7">
        <f>3840+200+200</f>
        <v>4240</v>
      </c>
      <c r="P7">
        <f t="shared" si="0"/>
        <v>5.9359999999999999</v>
      </c>
    </row>
    <row r="8" spans="1:16" x14ac:dyDescent="0.15">
      <c r="A8" t="s">
        <v>5</v>
      </c>
      <c r="B8">
        <v>2</v>
      </c>
      <c r="C8" t="s">
        <v>5</v>
      </c>
      <c r="D8">
        <v>4</v>
      </c>
      <c r="M8" t="s">
        <v>8</v>
      </c>
      <c r="N8">
        <f>200+2220+1150+220</f>
        <v>3790</v>
      </c>
      <c r="O8">
        <f>6895+200</f>
        <v>7095</v>
      </c>
      <c r="P8">
        <f t="shared" si="0"/>
        <v>26.890049999999999</v>
      </c>
    </row>
    <row r="9" spans="1:16" x14ac:dyDescent="0.15">
      <c r="A9" t="s">
        <v>21</v>
      </c>
      <c r="B9">
        <v>3</v>
      </c>
      <c r="C9" t="s">
        <v>21</v>
      </c>
      <c r="D9">
        <v>2</v>
      </c>
      <c r="M9" t="s">
        <v>9</v>
      </c>
      <c r="N9">
        <f>200+3100+200</f>
        <v>3500</v>
      </c>
      <c r="O9">
        <f>200+1175+1460+200+3970+200</f>
        <v>7205</v>
      </c>
      <c r="P9">
        <f t="shared" si="0"/>
        <v>25.217500000000001</v>
      </c>
    </row>
    <row r="10" spans="1:16" x14ac:dyDescent="0.15">
      <c r="A10" t="s">
        <v>22</v>
      </c>
      <c r="B10">
        <v>4</v>
      </c>
      <c r="C10" t="s">
        <v>22</v>
      </c>
      <c r="D10">
        <v>4</v>
      </c>
      <c r="M10" t="s">
        <v>10</v>
      </c>
      <c r="N10">
        <f>200+3090+200</f>
        <v>3490</v>
      </c>
      <c r="O10">
        <f>990+200</f>
        <v>1190</v>
      </c>
      <c r="P10">
        <f t="shared" si="0"/>
        <v>4.1531000000000002</v>
      </c>
    </row>
    <row r="11" spans="1:16" x14ac:dyDescent="0.15">
      <c r="A11" t="s">
        <v>10</v>
      </c>
      <c r="B11">
        <v>1</v>
      </c>
      <c r="C11" t="s">
        <v>10</v>
      </c>
      <c r="D11">
        <v>2</v>
      </c>
    </row>
    <row r="12" spans="1:16" x14ac:dyDescent="0.15">
      <c r="A12" t="s">
        <v>23</v>
      </c>
      <c r="B12">
        <v>1</v>
      </c>
      <c r="C12" t="s">
        <v>23</v>
      </c>
      <c r="D12">
        <v>1</v>
      </c>
    </row>
    <row r="13" spans="1:16" x14ac:dyDescent="0.15">
      <c r="A13" t="s">
        <v>24</v>
      </c>
      <c r="B13">
        <v>1</v>
      </c>
      <c r="C13" t="s">
        <v>24</v>
      </c>
      <c r="D13">
        <v>4</v>
      </c>
    </row>
    <row r="14" spans="1:16" x14ac:dyDescent="0.15">
      <c r="A14" t="s">
        <v>25</v>
      </c>
      <c r="B14">
        <v>1</v>
      </c>
      <c r="C14" t="s">
        <v>25</v>
      </c>
      <c r="D14">
        <v>4</v>
      </c>
    </row>
    <row r="18" spans="1:16" x14ac:dyDescent="0.15">
      <c r="A18" t="s">
        <v>28</v>
      </c>
      <c r="B18">
        <f>SUM(B2:B17)</f>
        <v>32</v>
      </c>
      <c r="D18">
        <f>SUM(D2:D17)</f>
        <v>38</v>
      </c>
      <c r="F18">
        <f>SUM(F2:F17)</f>
        <v>5</v>
      </c>
      <c r="H18">
        <f>SUM(H2:H17)</f>
        <v>42.4</v>
      </c>
      <c r="J18">
        <f>SUM(J2:J17)</f>
        <v>11.8</v>
      </c>
      <c r="L18">
        <f>SUM(L2:L17)</f>
        <v>2</v>
      </c>
      <c r="P18">
        <f>SUM(P2:P17)</f>
        <v>92.811899999999994</v>
      </c>
    </row>
    <row r="19" spans="1:16" x14ac:dyDescent="0.15">
      <c r="A19" t="s">
        <v>29</v>
      </c>
      <c r="B19">
        <v>66</v>
      </c>
      <c r="D19">
        <v>74</v>
      </c>
      <c r="F19">
        <v>148</v>
      </c>
      <c r="H19">
        <v>25</v>
      </c>
      <c r="J19">
        <v>39</v>
      </c>
      <c r="L19">
        <v>139</v>
      </c>
      <c r="P19">
        <v>22</v>
      </c>
    </row>
    <row r="20" spans="1:16" x14ac:dyDescent="0.15">
      <c r="A20" t="s">
        <v>11</v>
      </c>
      <c r="B20">
        <f>B18*B19</f>
        <v>2112</v>
      </c>
      <c r="D20">
        <f>D18*D19</f>
        <v>2812</v>
      </c>
      <c r="F20">
        <f>F18*F19</f>
        <v>740</v>
      </c>
      <c r="H20">
        <f>H18*H19</f>
        <v>1060</v>
      </c>
      <c r="J20">
        <f>J18*J19</f>
        <v>460.20000000000005</v>
      </c>
      <c r="L20">
        <f>L18*L19</f>
        <v>278</v>
      </c>
      <c r="P20">
        <f>P18*P19</f>
        <v>2041.8617999999999</v>
      </c>
    </row>
    <row r="22" spans="1:16" x14ac:dyDescent="0.15">
      <c r="A22" t="s">
        <v>33</v>
      </c>
      <c r="B22">
        <f>SUM(B20:P20)</f>
        <v>9504.0617999999995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5"/>
  <sheetViews>
    <sheetView workbookViewId="0">
      <selection activeCell="E23" sqref="E23"/>
    </sheetView>
  </sheetViews>
  <sheetFormatPr defaultRowHeight="13.5" x14ac:dyDescent="0.15"/>
  <cols>
    <col min="1" max="1" width="25.5" bestFit="1" customWidth="1"/>
  </cols>
  <sheetData>
    <row r="1" spans="1:12" x14ac:dyDescent="0.15">
      <c r="A1" t="s">
        <v>34</v>
      </c>
      <c r="B1" t="s">
        <v>40</v>
      </c>
      <c r="C1" t="s">
        <v>41</v>
      </c>
      <c r="D1" t="s">
        <v>35</v>
      </c>
      <c r="F1" t="s">
        <v>36</v>
      </c>
      <c r="H1" t="s">
        <v>37</v>
      </c>
      <c r="J1" t="s">
        <v>38</v>
      </c>
      <c r="L1" t="s">
        <v>39</v>
      </c>
    </row>
    <row r="2" spans="1:12" x14ac:dyDescent="0.15">
      <c r="A2" t="s">
        <v>42</v>
      </c>
      <c r="B2">
        <v>5</v>
      </c>
      <c r="D2" t="s">
        <v>47</v>
      </c>
      <c r="E2">
        <v>2</v>
      </c>
      <c r="F2" t="s">
        <v>67</v>
      </c>
      <c r="G2">
        <v>2</v>
      </c>
    </row>
    <row r="3" spans="1:12" x14ac:dyDescent="0.15">
      <c r="A3" t="s">
        <v>48</v>
      </c>
      <c r="B3">
        <v>0.5</v>
      </c>
      <c r="D3" t="s">
        <v>49</v>
      </c>
      <c r="E3">
        <v>1</v>
      </c>
    </row>
    <row r="4" spans="1:12" x14ac:dyDescent="0.15">
      <c r="A4" t="s">
        <v>43</v>
      </c>
      <c r="B4">
        <v>2.4</v>
      </c>
      <c r="C4">
        <v>2.4</v>
      </c>
      <c r="D4" t="s">
        <v>50</v>
      </c>
      <c r="E4">
        <v>2</v>
      </c>
    </row>
    <row r="5" spans="1:12" x14ac:dyDescent="0.15">
      <c r="A5" t="s">
        <v>44</v>
      </c>
      <c r="B5">
        <f>0.9+0.2+1.5</f>
        <v>2.6</v>
      </c>
      <c r="C5">
        <f>0.9+0.2+1.5</f>
        <v>2.6</v>
      </c>
      <c r="D5" t="s">
        <v>51</v>
      </c>
      <c r="E5">
        <v>1</v>
      </c>
    </row>
    <row r="6" spans="1:12" x14ac:dyDescent="0.15">
      <c r="A6" t="s">
        <v>45</v>
      </c>
      <c r="B6">
        <v>1.8</v>
      </c>
      <c r="C6">
        <v>1.8</v>
      </c>
      <c r="D6" t="s">
        <v>52</v>
      </c>
      <c r="E6">
        <v>2</v>
      </c>
    </row>
    <row r="7" spans="1:12" x14ac:dyDescent="0.15">
      <c r="A7" t="s">
        <v>46</v>
      </c>
      <c r="B7">
        <v>0.5</v>
      </c>
      <c r="D7" t="s">
        <v>53</v>
      </c>
      <c r="E7">
        <v>1</v>
      </c>
    </row>
    <row r="8" spans="1:12" x14ac:dyDescent="0.15">
      <c r="A8" t="s">
        <v>57</v>
      </c>
      <c r="B8">
        <f>1.2+0.2+1.8+0.2+1.2</f>
        <v>4.6000000000000005</v>
      </c>
      <c r="C8">
        <f>1.2+0.2+1.8+0.2+1.2</f>
        <v>4.6000000000000005</v>
      </c>
      <c r="D8" t="s">
        <v>54</v>
      </c>
      <c r="E8">
        <v>1</v>
      </c>
    </row>
    <row r="9" spans="1:12" x14ac:dyDescent="0.15">
      <c r="A9" t="s">
        <v>58</v>
      </c>
      <c r="B9">
        <v>1.5</v>
      </c>
      <c r="C9">
        <v>1.5</v>
      </c>
      <c r="D9" t="s">
        <v>55</v>
      </c>
      <c r="E9">
        <v>2</v>
      </c>
    </row>
    <row r="10" spans="1:12" x14ac:dyDescent="0.15">
      <c r="A10" t="s">
        <v>59</v>
      </c>
      <c r="B10">
        <v>1.8</v>
      </c>
      <c r="C10">
        <v>1.8</v>
      </c>
      <c r="D10" t="s">
        <v>56</v>
      </c>
      <c r="E10">
        <v>2</v>
      </c>
    </row>
    <row r="11" spans="1:12" x14ac:dyDescent="0.15">
      <c r="A11" t="s">
        <v>60</v>
      </c>
      <c r="B11">
        <v>0.5</v>
      </c>
    </row>
    <row r="12" spans="1:12" x14ac:dyDescent="0.15">
      <c r="A12" t="s">
        <v>61</v>
      </c>
      <c r="B12">
        <v>0.3</v>
      </c>
    </row>
    <row r="13" spans="1:12" x14ac:dyDescent="0.15">
      <c r="A13" t="s">
        <v>62</v>
      </c>
      <c r="B13">
        <v>2.4</v>
      </c>
    </row>
    <row r="14" spans="1:12" x14ac:dyDescent="0.15">
      <c r="A14" t="s">
        <v>63</v>
      </c>
      <c r="B14">
        <v>0.3</v>
      </c>
      <c r="C14">
        <v>0.3</v>
      </c>
    </row>
    <row r="15" spans="1:12" x14ac:dyDescent="0.15">
      <c r="A15" t="s">
        <v>64</v>
      </c>
      <c r="B15">
        <v>1</v>
      </c>
      <c r="C15">
        <v>1</v>
      </c>
    </row>
    <row r="16" spans="1:12" x14ac:dyDescent="0.15">
      <c r="A16" t="s">
        <v>65</v>
      </c>
      <c r="B16">
        <v>1.2</v>
      </c>
      <c r="C16">
        <v>1.2</v>
      </c>
    </row>
    <row r="17" spans="1:7" x14ac:dyDescent="0.15">
      <c r="A17" t="s">
        <v>59</v>
      </c>
      <c r="B17">
        <v>1.8</v>
      </c>
      <c r="C17">
        <v>1.8</v>
      </c>
    </row>
    <row r="18" spans="1:7" x14ac:dyDescent="0.15">
      <c r="A18" t="s">
        <v>66</v>
      </c>
      <c r="B18">
        <v>2</v>
      </c>
      <c r="C18">
        <v>2</v>
      </c>
    </row>
    <row r="21" spans="1:7" x14ac:dyDescent="0.15">
      <c r="A21" t="s">
        <v>28</v>
      </c>
      <c r="B21">
        <f>SUM(B2:B20)</f>
        <v>30.200000000000003</v>
      </c>
      <c r="C21">
        <f>SUM(C2:C20)</f>
        <v>21</v>
      </c>
      <c r="E21">
        <f>SUM(E2:E20)</f>
        <v>14</v>
      </c>
      <c r="G21">
        <f>SUM(G2:G20)</f>
        <v>2</v>
      </c>
    </row>
    <row r="22" spans="1:7" x14ac:dyDescent="0.15">
      <c r="A22" t="s">
        <v>29</v>
      </c>
      <c r="B22">
        <v>62</v>
      </c>
      <c r="C22">
        <f>62+19</f>
        <v>81</v>
      </c>
      <c r="E22">
        <v>80</v>
      </c>
      <c r="G22">
        <v>225</v>
      </c>
    </row>
    <row r="23" spans="1:7" x14ac:dyDescent="0.15">
      <c r="A23" t="s">
        <v>11</v>
      </c>
      <c r="B23">
        <f>B21*B22</f>
        <v>1872.4</v>
      </c>
      <c r="C23">
        <f>C21*C22</f>
        <v>1701</v>
      </c>
      <c r="E23">
        <f>E21*E22</f>
        <v>1120</v>
      </c>
      <c r="G23">
        <f>G21*G22</f>
        <v>450</v>
      </c>
    </row>
    <row r="25" spans="1:7" x14ac:dyDescent="0.15">
      <c r="A25" t="s">
        <v>33</v>
      </c>
      <c r="B25">
        <f>SUM(B23:P23)</f>
        <v>5143.3999999999996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外框面积</vt:lpstr>
      <vt:lpstr>电路改造</vt:lpstr>
      <vt:lpstr>水路改造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2017-11-18T04:27:39Z</dcterms:created>
  <dcterms:modified xsi:type="dcterms:W3CDTF">2017-12-02T12:18:55Z</dcterms:modified>
</cp:coreProperties>
</file>