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1" l="1"/>
  <c r="E60" i="1"/>
  <c r="B21" i="2" l="1"/>
  <c r="E20" i="2" l="1"/>
  <c r="C20" i="2"/>
  <c r="B20" i="2"/>
  <c r="D58" i="1" l="1"/>
  <c r="G32" i="2" l="1"/>
  <c r="E32" i="2"/>
  <c r="D32" i="2"/>
  <c r="B32" i="2"/>
  <c r="B38" i="2"/>
  <c r="G38" i="2"/>
  <c r="D38" i="2"/>
  <c r="E38" i="2"/>
  <c r="D26" i="2"/>
  <c r="G26" i="2"/>
  <c r="C26" i="2"/>
  <c r="B26" i="2"/>
  <c r="E24" i="2"/>
  <c r="E26" i="2" s="1"/>
  <c r="E18" i="2"/>
  <c r="B18" i="2"/>
  <c r="D56" i="1" l="1"/>
  <c r="D55" i="1"/>
  <c r="D53" i="1"/>
  <c r="G16" i="2" l="1"/>
  <c r="G39" i="2" l="1"/>
  <c r="B39" i="2"/>
  <c r="E39" i="2"/>
  <c r="D39" i="2"/>
  <c r="E14" i="2"/>
  <c r="C14" i="2"/>
  <c r="G13" i="2" l="1"/>
  <c r="C13" i="2"/>
  <c r="B13" i="2"/>
  <c r="E12" i="2"/>
  <c r="G12" i="2"/>
  <c r="C12" i="2"/>
  <c r="B12" i="2"/>
  <c r="E11" i="2"/>
  <c r="C11" i="2"/>
  <c r="B10" i="2"/>
  <c r="C9" i="2"/>
  <c r="B9" i="2"/>
  <c r="G8" i="2"/>
  <c r="B8" i="2"/>
  <c r="C7" i="2"/>
  <c r="B7" i="2"/>
  <c r="D5" i="2"/>
  <c r="G5" i="2"/>
  <c r="C5" i="2"/>
  <c r="D27" i="1" l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2" i="1" s="1"/>
  <c r="E63" i="1" s="1"/>
  <c r="E64" i="1" s="1"/>
  <c r="E22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<sst xmlns="http://schemas.openxmlformats.org/spreadsheetml/2006/main" count="154" uniqueCount="43">
  <si>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</si>
  <si>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</si>
  <si>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</si>
  <si>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</si>
  <si>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</si>
  <si>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</si>
  <si>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</si>
  <si>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</si>
  <si>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</si>
  <si>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</si>
  <si>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</si>
  <si>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</si>
  <si>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</si>
  <si>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</si>
  <si>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</si>
  <si>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</si>
  <si>
    <t>2016.10</t>
    <phoneticPr fontId="1" type="noConversion"/>
  </si>
  <si>
    <t>邹平</t>
  </si>
  <si>
    <t>王嘉</t>
  </si>
  <si>
    <t>谭德晟</t>
  </si>
  <si>
    <t>苏建超</t>
    <phoneticPr fontId="1" type="noConversion"/>
  </si>
  <si>
    <t>何斌</t>
    <phoneticPr fontId="1" type="noConversion"/>
  </si>
  <si>
    <t>430281198510309119</t>
  </si>
  <si>
    <t>430903198303110317</t>
  </si>
  <si>
    <t>43292219770808001X</t>
  </si>
  <si>
    <t>430221198412101115</t>
    <phoneticPr fontId="1" type="noConversion"/>
  </si>
  <si>
    <t>201607(结息)</t>
    <phoneticPr fontId="1" type="noConversion"/>
  </si>
  <si>
    <t>26913/24447.00</t>
    <phoneticPr fontId="1" type="noConversion"/>
  </si>
  <si>
    <t xml:space="preserve"> 折算工资</t>
    <phoneticPr fontId="1" type="noConversion"/>
  </si>
  <si>
    <t>2015工资</t>
    <phoneticPr fontId="1" type="noConversion"/>
  </si>
  <si>
    <t>2016工资</t>
    <phoneticPr fontId="1" type="noConversion"/>
  </si>
  <si>
    <t>66590/63954.00</t>
    <phoneticPr fontId="1" type="noConversion"/>
  </si>
  <si>
    <t>28307/25876.00</t>
    <phoneticPr fontId="1" type="noConversion"/>
  </si>
  <si>
    <t>划拨</t>
    <phoneticPr fontId="1" type="noConversion"/>
  </si>
  <si>
    <t>利息</t>
    <phoneticPr fontId="1" type="noConversion"/>
  </si>
  <si>
    <t>月缴存额</t>
    <phoneticPr fontId="1" type="noConversion"/>
  </si>
  <si>
    <t>2017工资</t>
    <phoneticPr fontId="1" type="noConversion"/>
  </si>
  <si>
    <t>2016年审前月数</t>
    <phoneticPr fontId="1" type="noConversion"/>
  </si>
  <si>
    <t>2016年审后月数</t>
    <phoneticPr fontId="1" type="noConversion"/>
  </si>
  <si>
    <t>2017年审前月数</t>
    <phoneticPr fontId="1" type="noConversion"/>
  </si>
  <si>
    <t>2017年审后月数</t>
    <phoneticPr fontId="1" type="noConversion"/>
  </si>
  <si>
    <t>缴费基数</t>
    <phoneticPr fontId="1" type="noConversion"/>
  </si>
  <si>
    <t>2017.10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</si>
</sst>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"/>
  <sheetViews>
    <sheetView tabSelected="1" topLeftCell="A41" workbookViewId="0">
      <selection activeCell="E64" sqref="E64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B38" s="2">
        <v>42487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  <c r="B39" s="2">
        <v>42520</v>
      </c>
      <c r="C39" s="2" t="s">
        <v>7</v>
      </c>
      <c r="D39">
        <v>2880</v>
      </c>
      <c r="E39">
        <f t="shared" ref="E39:E40" si="9">E38+D39</f>
        <v>36409.5</v>
      </c>
      <c r="F39" t="s">
        <v>2</v>
      </c>
    </row>
    <row r="40" spans="1:6" x14ac:dyDescent="0.15">
      <c r="A40">
        <v>2016.06</v>
      </c>
      <c r="B40" s="2">
        <v>42551</v>
      </c>
      <c r="C40" s="2" t="s">
        <v>9</v>
      </c>
      <c r="D40" s="4">
        <v>307.39999999999998</v>
      </c>
      <c r="E40">
        <f t="shared" si="9"/>
        <v>36716.9</v>
      </c>
    </row>
    <row r="41" spans="1:6" x14ac:dyDescent="0.15">
      <c r="A41">
        <v>2016.06</v>
      </c>
      <c r="B41" s="2">
        <v>42556</v>
      </c>
      <c r="C41" s="2" t="s">
        <v>7</v>
      </c>
      <c r="D41">
        <v>2880</v>
      </c>
      <c r="E41">
        <f t="shared" ref="E41:E42" si="10">E40+D41</f>
        <v>39596.9</v>
      </c>
      <c r="F41" t="s">
        <v>2</v>
      </c>
    </row>
    <row r="42" spans="1:6" x14ac:dyDescent="0.15">
      <c r="A42">
        <v>2016.07</v>
      </c>
      <c r="B42" s="2">
        <v>42590</v>
      </c>
      <c r="C42" s="2" t="s">
        <v>7</v>
      </c>
      <c r="D42">
        <v>3080</v>
      </c>
      <c r="E42">
        <f t="shared" si="10"/>
        <v>42676.9</v>
      </c>
      <c r="F42" t="s">
        <v>2</v>
      </c>
    </row>
    <row r="43" spans="1:6" x14ac:dyDescent="0.15">
      <c r="A43">
        <v>2016.08</v>
      </c>
      <c r="B43" s="2">
        <v>42607</v>
      </c>
      <c r="C43" s="2" t="s">
        <v>7</v>
      </c>
      <c r="D43">
        <v>3080</v>
      </c>
      <c r="E43">
        <f t="shared" ref="E43" si="11">E42+D43</f>
        <v>45756.9</v>
      </c>
      <c r="F43" t="s">
        <v>2</v>
      </c>
    </row>
    <row r="44" spans="1:6" x14ac:dyDescent="0.15">
      <c r="A44">
        <v>2016.09</v>
      </c>
      <c r="B44" s="2">
        <v>42641</v>
      </c>
      <c r="C44" s="2" t="s">
        <v>7</v>
      </c>
      <c r="D44">
        <v>3080</v>
      </c>
      <c r="E44">
        <f t="shared" ref="E44" si="12">E43+D44</f>
        <v>48836.9</v>
      </c>
      <c r="F44" t="s">
        <v>2</v>
      </c>
    </row>
    <row r="45" spans="1:6" x14ac:dyDescent="0.15">
      <c r="A45" s="3" t="s">
        <v>16</v>
      </c>
      <c r="B45" s="2">
        <v>42674</v>
      </c>
      <c r="C45" s="2" t="s">
        <v>7</v>
      </c>
      <c r="D45">
        <v>3080</v>
      </c>
      <c r="E45">
        <f t="shared" ref="E45" si="13">E44+D45</f>
        <v>51916.9</v>
      </c>
      <c r="F45" t="s">
        <v>2</v>
      </c>
    </row>
    <row r="46" spans="1:6" x14ac:dyDescent="0.15">
      <c r="A46">
        <v>2016.11</v>
      </c>
      <c r="B46" s="2">
        <v>42709</v>
      </c>
      <c r="C46" s="2" t="s">
        <v>7</v>
      </c>
      <c r="D46">
        <v>3080</v>
      </c>
      <c r="E46">
        <f t="shared" ref="E46" si="14">E45+D46</f>
        <v>54996.9</v>
      </c>
      <c r="F46" t="s">
        <v>2</v>
      </c>
    </row>
    <row r="47" spans="1:6" x14ac:dyDescent="0.15">
      <c r="A47">
        <v>2016.12</v>
      </c>
      <c r="B47" s="2">
        <v>42734</v>
      </c>
      <c r="C47" s="2" t="s">
        <v>7</v>
      </c>
      <c r="D47">
        <v>3080</v>
      </c>
      <c r="E47">
        <f t="shared" ref="E47" si="15">E46+D47</f>
        <v>58076.9</v>
      </c>
      <c r="F47" t="s">
        <v>2</v>
      </c>
    </row>
    <row r="48" spans="1:6" x14ac:dyDescent="0.15">
      <c r="A48">
        <v>2017.01</v>
      </c>
      <c r="B48" s="2">
        <v>42775</v>
      </c>
      <c r="C48" s="2" t="s">
        <v>7</v>
      </c>
      <c r="D48">
        <v>3080</v>
      </c>
      <c r="E48">
        <f t="shared" ref="E48" si="16">E47+D48</f>
        <v>61156.9</v>
      </c>
      <c r="F48" t="s">
        <v>2</v>
      </c>
    </row>
    <row r="49" spans="1:6" x14ac:dyDescent="0.15">
      <c r="A49">
        <v>2017.02</v>
      </c>
      <c r="B49" s="2">
        <v>42801</v>
      </c>
      <c r="C49" s="2" t="s">
        <v>7</v>
      </c>
      <c r="D49">
        <v>3080</v>
      </c>
      <c r="E49">
        <f t="shared" ref="E49" si="17">E48+D49</f>
        <v>64236.9</v>
      </c>
      <c r="F49" t="s">
        <v>2</v>
      </c>
    </row>
    <row r="50" spans="1:6" x14ac:dyDescent="0.15">
      <c r="A50">
        <v>2017.03</v>
      </c>
      <c r="B50" s="2">
        <v>42837</v>
      </c>
      <c r="C50" s="2" t="s">
        <v>7</v>
      </c>
      <c r="D50">
        <v>3080</v>
      </c>
      <c r="E50">
        <f t="shared" ref="E50" si="18">E49+D50</f>
        <v>67316.899999999994</v>
      </c>
      <c r="F50" t="s">
        <v>2</v>
      </c>
    </row>
    <row r="51" spans="1:6" x14ac:dyDescent="0.15">
      <c r="A51">
        <v>2017.04</v>
      </c>
      <c r="B51" s="2">
        <v>42858</v>
      </c>
      <c r="C51" s="2" t="s">
        <v>7</v>
      </c>
      <c r="D51">
        <v>3080</v>
      </c>
      <c r="E51">
        <f t="shared" ref="E51" si="19">E50+D51</f>
        <v>70396.899999999994</v>
      </c>
      <c r="F51" t="s">
        <v>2</v>
      </c>
    </row>
    <row r="52" spans="1:6" x14ac:dyDescent="0.15">
      <c r="A52">
        <v>2017.05</v>
      </c>
      <c r="B52" s="2">
        <v>42877</v>
      </c>
      <c r="C52" s="2" t="s">
        <v>7</v>
      </c>
      <c r="D52">
        <v>3080</v>
      </c>
      <c r="E52">
        <f t="shared" ref="E52:E53" si="20">E51+D52</f>
        <v>73476.899999999994</v>
      </c>
      <c r="F52" t="s">
        <v>2</v>
      </c>
    </row>
    <row r="53" spans="1:6" x14ac:dyDescent="0.15">
      <c r="A53">
        <v>2017.06</v>
      </c>
      <c r="B53" s="2">
        <v>42901</v>
      </c>
      <c r="C53" s="2" t="s">
        <v>33</v>
      </c>
      <c r="D53">
        <f>-8988.15</f>
        <v>-8988.15</v>
      </c>
      <c r="E53">
        <f t="shared" si="20"/>
        <v>64488.749999999993</v>
      </c>
      <c r="F53" t="s">
        <v>2</v>
      </c>
    </row>
    <row r="54" spans="1:6" x14ac:dyDescent="0.15">
      <c r="A54">
        <v>2017.06</v>
      </c>
      <c r="B54" s="2">
        <v>42914</v>
      </c>
      <c r="C54" s="2" t="s">
        <v>7</v>
      </c>
      <c r="D54">
        <v>3080</v>
      </c>
      <c r="E54">
        <f t="shared" ref="E54" si="21">E53+D54</f>
        <v>67568.75</v>
      </c>
      <c r="F54" t="s">
        <v>2</v>
      </c>
    </row>
    <row r="55" spans="1:6" x14ac:dyDescent="0.15">
      <c r="A55">
        <v>2017.06</v>
      </c>
      <c r="B55" s="2">
        <v>42916</v>
      </c>
      <c r="C55" s="2" t="s">
        <v>34</v>
      </c>
      <c r="D55">
        <f>837.89</f>
        <v>837.89</v>
      </c>
      <c r="E55">
        <f t="shared" ref="E55" si="22">E54+D55</f>
        <v>68406.64</v>
      </c>
      <c r="F55" t="s">
        <v>2</v>
      </c>
    </row>
    <row r="56" spans="1:6" x14ac:dyDescent="0.15">
      <c r="A56">
        <v>2017.07</v>
      </c>
      <c r="B56" s="2">
        <v>42930</v>
      </c>
      <c r="C56" s="2" t="s">
        <v>33</v>
      </c>
      <c r="D56">
        <f>-4486.25</f>
        <v>-4486.25</v>
      </c>
      <c r="E56">
        <f t="shared" ref="E56" si="23">E55+D56</f>
        <v>63920.39</v>
      </c>
      <c r="F56" t="s">
        <v>2</v>
      </c>
    </row>
    <row r="57" spans="1:6" x14ac:dyDescent="0.15">
      <c r="A57">
        <v>2017.07</v>
      </c>
      <c r="B57" s="2">
        <v>42941</v>
      </c>
      <c r="C57" s="2" t="s">
        <v>7</v>
      </c>
      <c r="D57">
        <v>3660</v>
      </c>
      <c r="E57">
        <f t="shared" ref="E57" si="24">E56+D57</f>
        <v>67580.39</v>
      </c>
      <c r="F57" t="s">
        <v>2</v>
      </c>
    </row>
    <row r="58" spans="1:6" x14ac:dyDescent="0.15">
      <c r="A58">
        <v>2017.08</v>
      </c>
      <c r="B58" s="2">
        <v>42963</v>
      </c>
      <c r="C58" s="2" t="s">
        <v>33</v>
      </c>
      <c r="D58">
        <f>-4478.44</f>
        <v>-4478.4399999999996</v>
      </c>
      <c r="E58">
        <f t="shared" ref="E58:E59" si="25">E57+D58</f>
        <v>63101.95</v>
      </c>
      <c r="F58" t="s">
        <v>2</v>
      </c>
    </row>
    <row r="59" spans="1:6" x14ac:dyDescent="0.15">
      <c r="A59">
        <v>2017.08</v>
      </c>
      <c r="B59" s="2">
        <v>42976</v>
      </c>
      <c r="C59" s="2" t="s">
        <v>7</v>
      </c>
      <c r="D59">
        <v>3660</v>
      </c>
      <c r="E59">
        <f t="shared" si="25"/>
        <v>66761.95</v>
      </c>
      <c r="F59" t="s">
        <v>2</v>
      </c>
    </row>
    <row r="60" spans="1:6" x14ac:dyDescent="0.15">
      <c r="A60">
        <v>2017.09</v>
      </c>
      <c r="B60" s="2">
        <v>42992</v>
      </c>
      <c r="C60" s="2" t="s">
        <v>33</v>
      </c>
      <c r="D60">
        <v>-4470.62</v>
      </c>
      <c r="E60">
        <f t="shared" ref="E60:E61" si="26">E59+D60</f>
        <v>62291.329999999994</v>
      </c>
      <c r="F60" t="s">
        <v>2</v>
      </c>
    </row>
    <row r="61" spans="1:6" x14ac:dyDescent="0.15">
      <c r="A61">
        <v>2017.09</v>
      </c>
      <c r="B61" s="2">
        <v>43018</v>
      </c>
      <c r="C61" s="2" t="s">
        <v>7</v>
      </c>
      <c r="D61">
        <v>3660</v>
      </c>
      <c r="E61">
        <f t="shared" si="26"/>
        <v>65951.329999999987</v>
      </c>
      <c r="F61" t="s">
        <v>2</v>
      </c>
    </row>
    <row r="62" spans="1:6" x14ac:dyDescent="0.15">
      <c r="A62" s="3" t="s">
        <v>42</v>
      </c>
      <c r="B62" s="2">
        <v>43024</v>
      </c>
      <c r="C62" s="2" t="s">
        <v>33</v>
      </c>
      <c r="D62">
        <v>-4462.79</v>
      </c>
      <c r="E62">
        <f t="shared" ref="E62:E64" si="27">E61+D62</f>
        <v>61488.539999999986</v>
      </c>
      <c r="F62" t="s">
        <v>2</v>
      </c>
    </row>
    <row r="63" spans="1:6" x14ac:dyDescent="0.15">
      <c r="A63" s="3" t="s">
        <v>42</v>
      </c>
      <c r="B63" s="2">
        <v>43042</v>
      </c>
      <c r="C63" s="2" t="s">
        <v>7</v>
      </c>
      <c r="D63">
        <v>3660</v>
      </c>
      <c r="E63">
        <f>E62+D63</f>
        <v>65148.539999999986</v>
      </c>
      <c r="F63" t="s">
        <v>2</v>
      </c>
    </row>
    <row r="64" spans="1:6" x14ac:dyDescent="0.15">
      <c r="A64">
        <v>2017.11</v>
      </c>
      <c r="B64" s="2">
        <v>43054</v>
      </c>
      <c r="C64" s="2" t="s">
        <v>33</v>
      </c>
      <c r="D64">
        <v>-4454.97</v>
      </c>
      <c r="E64">
        <f t="shared" si="27"/>
        <v>60693.569999999985</v>
      </c>
      <c r="F64" t="s">
        <v>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9"/>
  <sheetViews>
    <sheetView workbookViewId="0">
      <selection activeCell="B12" sqref="B12"/>
    </sheetView>
  </sheetViews>
  <sheetFormatPr defaultRowHeight="13.5" x14ac:dyDescent="0.15"/>
  <cols>
    <col min="1" max="1" width="13.625" bestFit="1" customWidth="1"/>
    <col min="2" max="3" width="20.5" bestFit="1" customWidth="1"/>
    <col min="4" max="4" width="12.75" bestFit="1" customWidth="1"/>
    <col min="5" max="5" width="20.5" bestFit="1" customWidth="1"/>
    <col min="7" max="7" width="20.5" bestFit="1" customWidth="1"/>
  </cols>
  <sheetData>
    <row r="1" spans="1:7" x14ac:dyDescent="0.15">
      <c r="B1" s="5" t="s">
        <v>17</v>
      </c>
      <c r="C1" s="5" t="s">
        <v>18</v>
      </c>
      <c r="D1" s="5" t="s">
        <v>20</v>
      </c>
      <c r="E1" s="5" t="s">
        <v>21</v>
      </c>
      <c r="G1" s="5" t="s">
        <v>19</v>
      </c>
    </row>
    <row r="2" spans="1:7" x14ac:dyDescent="0.15">
      <c r="B2" s="5" t="s">
        <v>22</v>
      </c>
      <c r="C2" s="5" t="s">
        <v>23</v>
      </c>
      <c r="E2" s="6" t="s">
        <v>25</v>
      </c>
      <c r="G2" s="5" t="s">
        <v>24</v>
      </c>
    </row>
    <row r="3" spans="1:7" x14ac:dyDescent="0.15">
      <c r="A3">
        <v>201605</v>
      </c>
      <c r="B3">
        <v>54928</v>
      </c>
      <c r="C3">
        <v>26083</v>
      </c>
      <c r="G3">
        <v>24173</v>
      </c>
    </row>
    <row r="4" spans="1:7" x14ac:dyDescent="0.15">
      <c r="A4">
        <v>201606</v>
      </c>
      <c r="B4">
        <v>57568</v>
      </c>
      <c r="C4">
        <v>29794</v>
      </c>
      <c r="G4">
        <v>26513</v>
      </c>
    </row>
    <row r="5" spans="1:7" x14ac:dyDescent="0.15">
      <c r="A5" t="s">
        <v>26</v>
      </c>
      <c r="B5">
        <v>58213</v>
      </c>
      <c r="C5">
        <f>30288</f>
        <v>30288</v>
      </c>
      <c r="D5">
        <f>36716</f>
        <v>36716</v>
      </c>
      <c r="G5">
        <f>24393</f>
        <v>24393</v>
      </c>
    </row>
    <row r="6" spans="1:7" x14ac:dyDescent="0.15">
      <c r="A6">
        <v>201607</v>
      </c>
      <c r="B6">
        <v>60853</v>
      </c>
      <c r="C6">
        <v>33999</v>
      </c>
      <c r="D6">
        <v>39596</v>
      </c>
      <c r="G6">
        <v>26733</v>
      </c>
    </row>
    <row r="7" spans="1:7" x14ac:dyDescent="0.15">
      <c r="A7">
        <v>201608</v>
      </c>
      <c r="B7">
        <f>63547</f>
        <v>63547</v>
      </c>
      <c r="C7">
        <f>38035</f>
        <v>38035</v>
      </c>
      <c r="D7">
        <v>42676</v>
      </c>
      <c r="G7" s="1" t="s">
        <v>27</v>
      </c>
    </row>
    <row r="8" spans="1:7" x14ac:dyDescent="0.15">
      <c r="A8">
        <v>201609</v>
      </c>
      <c r="B8">
        <f>66241</f>
        <v>66241</v>
      </c>
      <c r="C8">
        <v>42071</v>
      </c>
      <c r="G8" s="1">
        <f>27097</f>
        <v>27097</v>
      </c>
    </row>
    <row r="9" spans="1:7" x14ac:dyDescent="0.15">
      <c r="A9">
        <v>201610</v>
      </c>
      <c r="B9">
        <f>68935</f>
        <v>68935</v>
      </c>
      <c r="C9">
        <f>46107</f>
        <v>46107</v>
      </c>
      <c r="E9">
        <v>149531</v>
      </c>
      <c r="G9" s="1">
        <v>27287</v>
      </c>
    </row>
    <row r="10" spans="1:7" x14ac:dyDescent="0.15">
      <c r="A10">
        <v>201611</v>
      </c>
      <c r="B10">
        <f>66357</f>
        <v>66357</v>
      </c>
      <c r="C10">
        <v>50143</v>
      </c>
      <c r="E10">
        <v>153021</v>
      </c>
      <c r="G10" s="1">
        <v>27481</v>
      </c>
    </row>
    <row r="11" spans="1:7" x14ac:dyDescent="0.15">
      <c r="A11">
        <v>201612</v>
      </c>
      <c r="C11">
        <f>54179</f>
        <v>54179</v>
      </c>
      <c r="E11">
        <f>156511</f>
        <v>156511</v>
      </c>
      <c r="G11" s="1"/>
    </row>
    <row r="12" spans="1:7" x14ac:dyDescent="0.15">
      <c r="A12">
        <v>201701</v>
      </c>
      <c r="B12">
        <f>63837</f>
        <v>63837</v>
      </c>
      <c r="C12">
        <f>58215</f>
        <v>58215</v>
      </c>
      <c r="E12">
        <f>160001</f>
        <v>160001</v>
      </c>
      <c r="G12" s="1">
        <f>25443</f>
        <v>25443</v>
      </c>
    </row>
    <row r="13" spans="1:7" x14ac:dyDescent="0.15">
      <c r="A13">
        <v>201702</v>
      </c>
      <c r="B13">
        <f>66531</f>
        <v>66531</v>
      </c>
      <c r="C13">
        <f>24251</f>
        <v>24251</v>
      </c>
      <c r="E13">
        <v>163491</v>
      </c>
      <c r="G13" s="1">
        <f>28093</f>
        <v>28093</v>
      </c>
    </row>
    <row r="14" spans="1:7" x14ac:dyDescent="0.15">
      <c r="A14">
        <v>201703</v>
      </c>
      <c r="B14" s="1" t="s">
        <v>31</v>
      </c>
      <c r="C14">
        <f>28287</f>
        <v>28287</v>
      </c>
      <c r="E14">
        <f>166981</f>
        <v>166981</v>
      </c>
      <c r="G14" s="1" t="s">
        <v>32</v>
      </c>
    </row>
    <row r="15" spans="1:7" x14ac:dyDescent="0.15">
      <c r="A15">
        <v>201704</v>
      </c>
      <c r="B15" s="1">
        <v>66648</v>
      </c>
      <c r="C15">
        <v>32323</v>
      </c>
      <c r="E15" s="1">
        <v>170471</v>
      </c>
      <c r="G15" s="1">
        <v>28526</v>
      </c>
    </row>
    <row r="16" spans="1:7" x14ac:dyDescent="0.15">
      <c r="A16">
        <v>201705</v>
      </c>
      <c r="B16" s="1">
        <v>66706</v>
      </c>
      <c r="C16">
        <v>36359</v>
      </c>
      <c r="E16" s="1">
        <v>173961</v>
      </c>
      <c r="G16" s="1">
        <f>28749</f>
        <v>28749</v>
      </c>
    </row>
    <row r="17" spans="1:7" x14ac:dyDescent="0.15">
      <c r="A17">
        <v>201706</v>
      </c>
      <c r="B17" s="1"/>
      <c r="E17" s="1"/>
      <c r="G17" s="1"/>
    </row>
    <row r="18" spans="1:7" x14ac:dyDescent="0.15">
      <c r="A18">
        <v>201707</v>
      </c>
      <c r="B18" s="1">
        <f>67929</f>
        <v>67929</v>
      </c>
      <c r="C18">
        <v>49716</v>
      </c>
      <c r="E18" s="1">
        <f>187549</f>
        <v>187549</v>
      </c>
      <c r="G18" s="1"/>
    </row>
    <row r="19" spans="1:7" x14ac:dyDescent="0.15">
      <c r="A19">
        <v>201708</v>
      </c>
      <c r="B19" s="1">
        <v>68065</v>
      </c>
      <c r="C19">
        <v>54382</v>
      </c>
      <c r="E19" s="1">
        <v>49873</v>
      </c>
      <c r="G19" s="1"/>
    </row>
    <row r="20" spans="1:7" x14ac:dyDescent="0.15">
      <c r="A20">
        <v>201709</v>
      </c>
      <c r="B20" s="1">
        <f>65565</f>
        <v>65565</v>
      </c>
      <c r="C20">
        <f>59048</f>
        <v>59048</v>
      </c>
      <c r="E20" s="1">
        <f>54097</f>
        <v>54097</v>
      </c>
      <c r="G20" s="1"/>
    </row>
    <row r="21" spans="1:7" x14ac:dyDescent="0.15">
      <c r="A21">
        <v>201710</v>
      </c>
      <c r="B21" s="1">
        <f>68337</f>
        <v>68337</v>
      </c>
      <c r="C21">
        <v>63714</v>
      </c>
      <c r="E21" s="1">
        <v>58321</v>
      </c>
      <c r="G21" s="1"/>
    </row>
    <row r="22" spans="1:7" x14ac:dyDescent="0.15">
      <c r="B22" s="1"/>
      <c r="E22" s="1"/>
      <c r="G22" s="1"/>
    </row>
    <row r="23" spans="1:7" x14ac:dyDescent="0.15">
      <c r="G23" s="1"/>
    </row>
    <row r="24" spans="1:7" x14ac:dyDescent="0.15">
      <c r="A24" t="s">
        <v>35</v>
      </c>
      <c r="B24">
        <v>1386</v>
      </c>
      <c r="C24">
        <v>2334</v>
      </c>
      <c r="D24">
        <v>1830</v>
      </c>
      <c r="E24">
        <f>2112</f>
        <v>2112</v>
      </c>
      <c r="G24">
        <v>1325</v>
      </c>
    </row>
    <row r="26" spans="1:7" x14ac:dyDescent="0.15">
      <c r="A26" t="s">
        <v>28</v>
      </c>
      <c r="B26">
        <f>B24/0.12</f>
        <v>11550</v>
      </c>
      <c r="C26">
        <f>C24/0.12</f>
        <v>19450</v>
      </c>
      <c r="D26">
        <f>D24/0.12</f>
        <v>15250</v>
      </c>
      <c r="E26">
        <f>E24/0.12</f>
        <v>17600</v>
      </c>
      <c r="G26">
        <f>G24/0.12</f>
        <v>11041.666666666668</v>
      </c>
    </row>
    <row r="28" spans="1:7" x14ac:dyDescent="0.15">
      <c r="A28" t="s">
        <v>30</v>
      </c>
      <c r="B28">
        <v>12000</v>
      </c>
      <c r="D28">
        <v>14000</v>
      </c>
      <c r="E28">
        <v>16000</v>
      </c>
      <c r="G28">
        <v>12500</v>
      </c>
    </row>
    <row r="29" spans="1:7" x14ac:dyDescent="0.15">
      <c r="A29" t="s">
        <v>39</v>
      </c>
      <c r="B29">
        <v>6</v>
      </c>
      <c r="D29">
        <v>6</v>
      </c>
      <c r="E29">
        <v>6</v>
      </c>
      <c r="G29">
        <v>6</v>
      </c>
    </row>
    <row r="30" spans="1:7" x14ac:dyDescent="0.15">
      <c r="A30" t="s">
        <v>36</v>
      </c>
      <c r="B30">
        <v>11100</v>
      </c>
      <c r="D30">
        <v>16500</v>
      </c>
      <c r="E30">
        <v>19200</v>
      </c>
      <c r="G30">
        <v>1250</v>
      </c>
    </row>
    <row r="31" spans="1:7" x14ac:dyDescent="0.15">
      <c r="A31" t="s">
        <v>40</v>
      </c>
      <c r="B31">
        <v>6</v>
      </c>
      <c r="D31">
        <v>6</v>
      </c>
      <c r="E31">
        <v>6</v>
      </c>
      <c r="G31">
        <v>6</v>
      </c>
    </row>
    <row r="32" spans="1:7" x14ac:dyDescent="0.15">
      <c r="A32" t="s">
        <v>41</v>
      </c>
      <c r="B32">
        <f>(B28*B29+B30*B31)/12</f>
        <v>11550</v>
      </c>
      <c r="D32">
        <f>(D28*D29+D30*D31)/12</f>
        <v>15250</v>
      </c>
      <c r="E32">
        <f>(E28*E29+E30*E31)/12</f>
        <v>17600</v>
      </c>
      <c r="G32">
        <f>(G28*G29+G30*G31)/12</f>
        <v>6875</v>
      </c>
    </row>
    <row r="35" spans="1:7" x14ac:dyDescent="0.15">
      <c r="A35" t="s">
        <v>29</v>
      </c>
      <c r="B35">
        <v>10500</v>
      </c>
      <c r="D35">
        <v>12000</v>
      </c>
      <c r="E35">
        <v>13500</v>
      </c>
      <c r="G35">
        <v>10000</v>
      </c>
    </row>
    <row r="36" spans="1:7" x14ac:dyDescent="0.15">
      <c r="A36" t="s">
        <v>37</v>
      </c>
      <c r="B36">
        <v>7</v>
      </c>
      <c r="D36">
        <v>7</v>
      </c>
      <c r="E36">
        <v>7</v>
      </c>
      <c r="G36">
        <v>7</v>
      </c>
    </row>
    <row r="37" spans="1:7" x14ac:dyDescent="0.15">
      <c r="A37" t="s">
        <v>30</v>
      </c>
      <c r="B37">
        <v>12000</v>
      </c>
      <c r="D37">
        <v>14000</v>
      </c>
      <c r="E37">
        <v>16000</v>
      </c>
      <c r="G37">
        <v>12500</v>
      </c>
    </row>
    <row r="38" spans="1:7" x14ac:dyDescent="0.15">
      <c r="A38" t="s">
        <v>38</v>
      </c>
      <c r="B38">
        <f>12-B36</f>
        <v>5</v>
      </c>
      <c r="D38">
        <f>12-D36</f>
        <v>5</v>
      </c>
      <c r="E38">
        <f>12-E36</f>
        <v>5</v>
      </c>
      <c r="G38">
        <f>12-G36</f>
        <v>5</v>
      </c>
    </row>
    <row r="39" spans="1:7" x14ac:dyDescent="0.15">
      <c r="A39" t="s">
        <v>41</v>
      </c>
      <c r="B39">
        <f>(B35*B36+B37*B38)/12</f>
        <v>11125</v>
      </c>
      <c r="D39">
        <f>(D35*D36+D37*D38)/12</f>
        <v>12833.333333333334</v>
      </c>
      <c r="E39">
        <f>(E35*E36+E37*E38)/12</f>
        <v>14541.666666666666</v>
      </c>
      <c r="G39">
        <f>(G35*G36+G37*G38)/12</f>
        <v>11041.666666666666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2017-11-20T13:56:12Z</dcterms:modified>
</cp:coreProperties>
</file>