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minimized="1" xWindow="0" yWindow="0" windowWidth="20490" windowHeight="777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2" l="1"/>
  <c r="E62" i="1" l="1"/>
  <c r="E20" i="2" l="1"/>
  <c r="C20" i="2"/>
  <c r="B20" i="2"/>
  <c r="E61" i="1"/>
  <c r="E60" i="1"/>
  <c r="E59" i="1" l="1"/>
  <c r="E58" i="1"/>
  <c r="D58" i="1"/>
  <c r="G32" i="2" l="1"/>
  <c r="E32" i="2"/>
  <c r="D32" i="2"/>
  <c r="B32" i="2"/>
  <c r="B38" i="2"/>
  <c r="G38" i="2"/>
  <c r="D38" i="2"/>
  <c r="E38" i="2"/>
  <c r="D26" i="2"/>
  <c r="G26" i="2"/>
  <c r="C26" i="2"/>
  <c r="B26" i="2"/>
  <c r="E24" i="2"/>
  <c r="E26" i="2" s="1"/>
  <c r="E18" i="2"/>
  <c r="B18" i="2"/>
  <c r="E57" i="1"/>
  <c r="E56" i="1" l="1"/>
  <c r="D56" i="1"/>
  <c r="E55" i="1"/>
  <c r="D55" i="1"/>
  <c r="E54" i="1"/>
  <c r="E53" i="1"/>
  <c r="D53" i="1"/>
  <c r="E52" i="1"/>
  <c r="E51" i="1" l="1"/>
  <c r="G16" i="2"/>
  <c r="E50" i="1" l="1"/>
  <c r="G39" i="2" l="1"/>
  <c r="B39" i="2"/>
  <c r="E39" i="2"/>
  <c r="D39" i="2"/>
  <c r="E14" i="2"/>
  <c r="C14" i="2"/>
  <c r="E49" i="1"/>
  <c r="G13" i="2" l="1"/>
  <c r="C13" i="2"/>
  <c r="B13" i="2"/>
  <c r="E12" i="2"/>
  <c r="G12" i="2"/>
  <c r="C12" i="2"/>
  <c r="B12" i="2"/>
  <c r="E11" i="2"/>
  <c r="C11" i="2"/>
  <c r="B10" i="2"/>
  <c r="C9" i="2"/>
  <c r="B9" i="2"/>
  <c r="G8" i="2"/>
  <c r="B8" i="2"/>
  <c r="C7" i="2"/>
  <c r="B7" i="2"/>
  <c r="D5" i="2"/>
  <c r="G5" i="2"/>
  <c r="C5" i="2"/>
  <c r="E48" i="1"/>
  <c r="E47" i="1" l="1"/>
  <c r="E46" i="1" l="1"/>
  <c r="E45" i="1" l="1"/>
  <c r="E44" i="1" l="1"/>
  <c r="E43" i="1" l="1"/>
  <c r="E40" i="1" l="1"/>
  <c r="E41" i="1" s="1"/>
  <c r="E42" i="1" s="1"/>
  <c r="E39" i="1" l="1"/>
  <c r="E38" i="1" l="1"/>
  <c r="E37" i="1" l="1"/>
  <c r="E36" i="1" l="1"/>
  <c r="E35" i="1" l="1"/>
  <c r="E34" i="1" l="1"/>
  <c r="E33" i="1" l="1"/>
  <c r="E32" i="1"/>
  <c r="E31" i="1"/>
  <c r="E30" i="1"/>
  <c r="E29" i="1" l="1"/>
  <c r="E28" i="1" l="1"/>
  <c r="E27" i="1"/>
  <c r="D27" i="1"/>
  <c r="E26" i="1" l="1"/>
  <c r="E25" i="1" l="1"/>
  <c r="E24" i="1"/>
  <c r="E23" i="1" l="1"/>
  <c r="E22" i="1" l="1"/>
  <c r="E21" i="1" l="1"/>
  <c r="E20" i="1" l="1"/>
  <c r="D2" i="1" l="1"/>
  <c r="E2" i="1" s="1"/>
  <c r="E3" i="1" s="1"/>
  <c r="E4" i="1" s="1"/>
  <c r="E5" i="1" s="1"/>
  <c r="E6" i="1" s="1"/>
  <c r="E7" i="1" s="1"/>
  <c r="D12" i="1"/>
  <c r="D11" i="1"/>
  <c r="D10" i="1"/>
  <c r="E10" i="1" l="1"/>
  <c r="E11" i="1" s="1"/>
  <c r="E12" i="1" s="1"/>
  <c r="E13" i="1" s="1"/>
  <c r="E14" i="1" s="1"/>
  <c r="E15" i="1" s="1"/>
  <c r="E16" i="1" s="1"/>
  <c r="E17" i="1" s="1"/>
  <c r="E18" i="1" s="1"/>
  <c r="E19" i="1" s="1"/>
</calcChain>
</file>

<file path=xl/sharedStrings.xml><?xml version="1.0" encoding="utf-8"?>
<sst xmlns="http://schemas.openxmlformats.org/spreadsheetml/2006/main" count="148" uniqueCount="42">
  <si>
    <t>合计</t>
    <phoneticPr fontId="1" type="noConversion"/>
  </si>
  <si>
    <t>源数科技</t>
    <phoneticPr fontId="1" type="noConversion"/>
  </si>
  <si>
    <t>长沙博赛软件有限公司</t>
    <phoneticPr fontId="1" type="noConversion"/>
  </si>
  <si>
    <t>利息</t>
    <phoneticPr fontId="1" type="noConversion"/>
  </si>
  <si>
    <t>汇缴年月</t>
    <phoneticPr fontId="1" type="noConversion"/>
  </si>
  <si>
    <t>入账日期</t>
    <phoneticPr fontId="1" type="noConversion"/>
  </si>
  <si>
    <t>摘要</t>
    <phoneticPr fontId="1" type="noConversion"/>
  </si>
  <si>
    <t>正常汇缴</t>
    <phoneticPr fontId="1" type="noConversion"/>
  </si>
  <si>
    <t>单位补缴</t>
    <phoneticPr fontId="1" type="noConversion"/>
  </si>
  <si>
    <t>年度结息</t>
    <phoneticPr fontId="1" type="noConversion"/>
  </si>
  <si>
    <t>职工转出</t>
    <phoneticPr fontId="1" type="noConversion"/>
  </si>
  <si>
    <t>金额</t>
    <phoneticPr fontId="1" type="noConversion"/>
  </si>
  <si>
    <t>职工转入</t>
    <phoneticPr fontId="1" type="noConversion"/>
  </si>
  <si>
    <t>提现还贷提取</t>
    <phoneticPr fontId="1" type="noConversion"/>
  </si>
  <si>
    <t>年度结息</t>
    <phoneticPr fontId="1" type="noConversion"/>
  </si>
  <si>
    <t>2015.10</t>
    <phoneticPr fontId="1" type="noConversion"/>
  </si>
  <si>
    <t>2016.10</t>
    <phoneticPr fontId="1" type="noConversion"/>
  </si>
  <si>
    <t>邹平</t>
  </si>
  <si>
    <t>王嘉</t>
  </si>
  <si>
    <t>谭德晟</t>
  </si>
  <si>
    <t>苏建超</t>
    <phoneticPr fontId="1" type="noConversion"/>
  </si>
  <si>
    <t>何斌</t>
    <phoneticPr fontId="1" type="noConversion"/>
  </si>
  <si>
    <t>430281198510309119</t>
  </si>
  <si>
    <t>430903198303110317</t>
  </si>
  <si>
    <t>43292219770808001X</t>
  </si>
  <si>
    <t>430221198412101115</t>
    <phoneticPr fontId="1" type="noConversion"/>
  </si>
  <si>
    <t>201607(结息)</t>
    <phoneticPr fontId="1" type="noConversion"/>
  </si>
  <si>
    <t>26913/24447.00</t>
    <phoneticPr fontId="1" type="noConversion"/>
  </si>
  <si>
    <t xml:space="preserve"> 折算工资</t>
    <phoneticPr fontId="1" type="noConversion"/>
  </si>
  <si>
    <t>2015工资</t>
    <phoneticPr fontId="1" type="noConversion"/>
  </si>
  <si>
    <t>2016工资</t>
    <phoneticPr fontId="1" type="noConversion"/>
  </si>
  <si>
    <t>66590/63954.00</t>
    <phoneticPr fontId="1" type="noConversion"/>
  </si>
  <si>
    <t>28307/25876.00</t>
    <phoneticPr fontId="1" type="noConversion"/>
  </si>
  <si>
    <t>划拨</t>
    <phoneticPr fontId="1" type="noConversion"/>
  </si>
  <si>
    <t>利息</t>
    <phoneticPr fontId="1" type="noConversion"/>
  </si>
  <si>
    <t>月缴存额</t>
    <phoneticPr fontId="1" type="noConversion"/>
  </si>
  <si>
    <t>2017工资</t>
    <phoneticPr fontId="1" type="noConversion"/>
  </si>
  <si>
    <t>2016年审前月数</t>
    <phoneticPr fontId="1" type="noConversion"/>
  </si>
  <si>
    <t>2016年审后月数</t>
    <phoneticPr fontId="1" type="noConversion"/>
  </si>
  <si>
    <t>2017年审前月数</t>
    <phoneticPr fontId="1" type="noConversion"/>
  </si>
  <si>
    <t>2017年审后月数</t>
    <phoneticPr fontId="1" type="noConversion"/>
  </si>
  <si>
    <t>缴费基数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</si>
</sst>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  <xf numFmtId="49" fontId="0" fillId="0" borderId="0" xfId="0" quotePrefix="1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opLeftCell="A49" workbookViewId="0">
      <selection activeCell="A62" sqref="A62"/>
    </sheetView>
  </sheetViews>
  <sheetFormatPr defaultRowHeight="13.5" x14ac:dyDescent="0.15"/>
  <cols>
    <col min="2" max="2" width="11.625" bestFit="1" customWidth="1"/>
    <col min="3" max="3" width="13" bestFit="1" customWidth="1"/>
    <col min="6" max="6" width="21.375" bestFit="1" customWidth="1"/>
  </cols>
  <sheetData>
    <row r="1" spans="1:6" x14ac:dyDescent="0.15">
      <c r="A1" t="s">
        <v>4</v>
      </c>
      <c r="B1" t="s">
        <v>5</v>
      </c>
      <c r="C1" t="s">
        <v>6</v>
      </c>
      <c r="D1" s="1" t="s">
        <v>11</v>
      </c>
      <c r="E1" s="1" t="s">
        <v>0</v>
      </c>
    </row>
    <row r="2" spans="1:6" x14ac:dyDescent="0.15">
      <c r="A2">
        <v>2008.12</v>
      </c>
      <c r="C2" s="2"/>
      <c r="D2" s="1">
        <f>144*2</f>
        <v>288</v>
      </c>
      <c r="E2">
        <f>D2</f>
        <v>288</v>
      </c>
      <c r="F2" t="s">
        <v>1</v>
      </c>
    </row>
    <row r="3" spans="1:6" x14ac:dyDescent="0.15">
      <c r="A3">
        <v>2009</v>
      </c>
      <c r="B3" s="2">
        <v>39994</v>
      </c>
      <c r="C3" t="s">
        <v>9</v>
      </c>
      <c r="D3" s="1">
        <v>0.65</v>
      </c>
      <c r="E3">
        <f>D3+E2</f>
        <v>288.64999999999998</v>
      </c>
      <c r="F3" t="s">
        <v>3</v>
      </c>
    </row>
    <row r="4" spans="1:6" x14ac:dyDescent="0.15">
      <c r="A4">
        <v>2010</v>
      </c>
      <c r="B4" s="2">
        <v>40359</v>
      </c>
      <c r="C4" t="s">
        <v>9</v>
      </c>
      <c r="D4" s="1">
        <v>4.9400000000000004</v>
      </c>
      <c r="E4">
        <f>D4+E3</f>
        <v>293.58999999999997</v>
      </c>
      <c r="F4" t="s">
        <v>3</v>
      </c>
    </row>
    <row r="5" spans="1:6" x14ac:dyDescent="0.15">
      <c r="A5">
        <v>2011</v>
      </c>
      <c r="B5" s="2">
        <v>40724</v>
      </c>
      <c r="C5" t="s">
        <v>9</v>
      </c>
      <c r="D5" s="1">
        <v>8.3699999999999992</v>
      </c>
      <c r="E5">
        <f>D5+E4</f>
        <v>301.95999999999998</v>
      </c>
      <c r="F5" t="s">
        <v>3</v>
      </c>
    </row>
    <row r="6" spans="1:6" x14ac:dyDescent="0.15">
      <c r="A6">
        <v>2012</v>
      </c>
      <c r="B6" s="2">
        <v>41090</v>
      </c>
      <c r="C6" t="s">
        <v>9</v>
      </c>
      <c r="D6" s="1">
        <v>8.61</v>
      </c>
      <c r="E6">
        <f>D6+E5</f>
        <v>310.57</v>
      </c>
      <c r="F6" t="s">
        <v>3</v>
      </c>
    </row>
    <row r="7" spans="1:6" x14ac:dyDescent="0.15">
      <c r="A7">
        <v>2013</v>
      </c>
      <c r="B7" s="2">
        <v>41455</v>
      </c>
      <c r="C7" t="s">
        <v>9</v>
      </c>
      <c r="D7" s="1">
        <v>8.07</v>
      </c>
      <c r="E7">
        <f>D7+E6</f>
        <v>318.64</v>
      </c>
      <c r="F7" t="s">
        <v>3</v>
      </c>
    </row>
    <row r="8" spans="1:6" x14ac:dyDescent="0.15">
      <c r="A8">
        <v>2013.03</v>
      </c>
      <c r="B8" s="2">
        <v>41729</v>
      </c>
      <c r="C8" t="s">
        <v>10</v>
      </c>
      <c r="D8" s="1">
        <v>318.64</v>
      </c>
      <c r="E8">
        <v>318.64</v>
      </c>
    </row>
    <row r="9" spans="1:6" x14ac:dyDescent="0.15">
      <c r="A9">
        <v>2013.02</v>
      </c>
      <c r="B9" s="2">
        <v>41729</v>
      </c>
      <c r="C9" t="s">
        <v>12</v>
      </c>
      <c r="D9" s="1">
        <v>318.64</v>
      </c>
      <c r="E9">
        <v>318.64</v>
      </c>
    </row>
    <row r="10" spans="1:6" x14ac:dyDescent="0.15">
      <c r="A10">
        <v>2014.03</v>
      </c>
      <c r="B10" s="2">
        <v>41729</v>
      </c>
      <c r="C10" s="2" t="s">
        <v>7</v>
      </c>
      <c r="D10">
        <f>960*2</f>
        <v>1920</v>
      </c>
      <c r="E10">
        <f>D10+E7</f>
        <v>2238.64</v>
      </c>
      <c r="F10" t="s">
        <v>2</v>
      </c>
    </row>
    <row r="11" spans="1:6" x14ac:dyDescent="0.15">
      <c r="A11">
        <v>2014.04</v>
      </c>
      <c r="B11" s="2">
        <v>41789</v>
      </c>
      <c r="C11" s="2" t="s">
        <v>8</v>
      </c>
      <c r="D11">
        <f>960*2</f>
        <v>1920</v>
      </c>
      <c r="E11">
        <f t="shared" ref="E11:E18" si="0">D11+E10</f>
        <v>4158.6399999999994</v>
      </c>
      <c r="F11" t="s">
        <v>2</v>
      </c>
    </row>
    <row r="12" spans="1:6" x14ac:dyDescent="0.15">
      <c r="A12">
        <v>2014.05</v>
      </c>
      <c r="B12" s="2">
        <v>41789</v>
      </c>
      <c r="C12" s="2" t="s">
        <v>7</v>
      </c>
      <c r="D12">
        <f>960*2</f>
        <v>1920</v>
      </c>
      <c r="E12">
        <f t="shared" si="0"/>
        <v>6078.6399999999994</v>
      </c>
      <c r="F12" t="s">
        <v>2</v>
      </c>
    </row>
    <row r="13" spans="1:6" x14ac:dyDescent="0.15">
      <c r="A13">
        <v>2014.06</v>
      </c>
      <c r="B13" s="2">
        <v>41819</v>
      </c>
      <c r="C13" s="2" t="s">
        <v>7</v>
      </c>
      <c r="D13">
        <v>1920</v>
      </c>
      <c r="E13">
        <f t="shared" si="0"/>
        <v>7998.6399999999994</v>
      </c>
      <c r="F13" t="s">
        <v>2</v>
      </c>
    </row>
    <row r="14" spans="1:6" x14ac:dyDescent="0.15">
      <c r="A14">
        <v>2014</v>
      </c>
      <c r="B14" s="2">
        <v>41820</v>
      </c>
      <c r="C14" t="s">
        <v>9</v>
      </c>
      <c r="D14">
        <v>11.12</v>
      </c>
      <c r="E14">
        <f t="shared" si="0"/>
        <v>8009.7599999999993</v>
      </c>
      <c r="F14" t="s">
        <v>3</v>
      </c>
    </row>
    <row r="15" spans="1:6" x14ac:dyDescent="0.15">
      <c r="A15">
        <v>2014.07</v>
      </c>
      <c r="B15" s="2">
        <v>41486</v>
      </c>
      <c r="C15" s="2" t="s">
        <v>7</v>
      </c>
      <c r="D15">
        <v>2240</v>
      </c>
      <c r="E15">
        <f t="shared" si="0"/>
        <v>10249.759999999998</v>
      </c>
      <c r="F15" t="s">
        <v>2</v>
      </c>
    </row>
    <row r="16" spans="1:6" x14ac:dyDescent="0.15">
      <c r="A16">
        <v>2014.08</v>
      </c>
      <c r="B16" s="2">
        <v>41893</v>
      </c>
      <c r="C16" s="2" t="s">
        <v>7</v>
      </c>
      <c r="D16">
        <v>2240</v>
      </c>
      <c r="E16">
        <f t="shared" si="0"/>
        <v>12489.759999999998</v>
      </c>
      <c r="F16" t="s">
        <v>2</v>
      </c>
    </row>
    <row r="17" spans="1:6" x14ac:dyDescent="0.15">
      <c r="A17">
        <v>2014.09</v>
      </c>
      <c r="B17" s="2">
        <v>41911</v>
      </c>
      <c r="C17" s="2" t="s">
        <v>7</v>
      </c>
      <c r="D17">
        <v>2240</v>
      </c>
      <c r="E17">
        <f t="shared" si="0"/>
        <v>14729.759999999998</v>
      </c>
      <c r="F17" t="s">
        <v>2</v>
      </c>
    </row>
    <row r="18" spans="1:6" x14ac:dyDescent="0.15">
      <c r="A18">
        <v>2014.1</v>
      </c>
      <c r="B18" s="2">
        <v>41940</v>
      </c>
      <c r="C18" s="2" t="s">
        <v>7</v>
      </c>
      <c r="D18">
        <v>2240</v>
      </c>
      <c r="E18">
        <f t="shared" si="0"/>
        <v>16969.759999999998</v>
      </c>
      <c r="F18" t="s">
        <v>2</v>
      </c>
    </row>
    <row r="19" spans="1:6" x14ac:dyDescent="0.15">
      <c r="A19">
        <v>2014.11</v>
      </c>
      <c r="B19" s="2">
        <v>41975</v>
      </c>
      <c r="C19" s="2" t="s">
        <v>7</v>
      </c>
      <c r="D19">
        <v>2240</v>
      </c>
      <c r="E19">
        <f t="shared" ref="E19" si="1">D19+E18</f>
        <v>19209.759999999998</v>
      </c>
      <c r="F19" t="s">
        <v>2</v>
      </c>
    </row>
    <row r="20" spans="1:6" x14ac:dyDescent="0.15">
      <c r="A20">
        <v>2014.12</v>
      </c>
      <c r="B20" s="2">
        <v>42002</v>
      </c>
      <c r="C20" s="2" t="s">
        <v>7</v>
      </c>
      <c r="D20">
        <v>2240</v>
      </c>
      <c r="E20">
        <f t="shared" ref="E20" si="2">D20+E19</f>
        <v>21449.759999999998</v>
      </c>
      <c r="F20" t="s">
        <v>2</v>
      </c>
    </row>
    <row r="21" spans="1:6" x14ac:dyDescent="0.15">
      <c r="A21">
        <v>2015.01</v>
      </c>
      <c r="B21" s="2">
        <v>42045</v>
      </c>
      <c r="C21" s="2" t="s">
        <v>7</v>
      </c>
      <c r="D21">
        <v>2240</v>
      </c>
      <c r="E21">
        <f t="shared" ref="E21" si="3">D21+E20</f>
        <v>23689.759999999998</v>
      </c>
      <c r="F21" t="s">
        <v>2</v>
      </c>
    </row>
    <row r="22" spans="1:6" x14ac:dyDescent="0.15">
      <c r="A22">
        <v>2015.02</v>
      </c>
      <c r="B22" s="2">
        <v>42062</v>
      </c>
      <c r="C22" s="2" t="s">
        <v>7</v>
      </c>
      <c r="D22">
        <v>2240</v>
      </c>
      <c r="E22">
        <f>25929.76</f>
        <v>25929.759999999998</v>
      </c>
      <c r="F22" t="s">
        <v>2</v>
      </c>
    </row>
    <row r="23" spans="1:6" x14ac:dyDescent="0.15">
      <c r="A23">
        <v>2015.03</v>
      </c>
      <c r="B23" s="2">
        <v>42097</v>
      </c>
      <c r="C23" s="2" t="s">
        <v>7</v>
      </c>
      <c r="D23">
        <v>2240</v>
      </c>
      <c r="E23">
        <f>28169.76</f>
        <v>28169.759999999998</v>
      </c>
      <c r="F23" t="s">
        <v>2</v>
      </c>
    </row>
    <row r="24" spans="1:6" x14ac:dyDescent="0.15">
      <c r="A24">
        <v>2015.04</v>
      </c>
      <c r="C24" s="2" t="s">
        <v>7</v>
      </c>
      <c r="D24">
        <v>2240</v>
      </c>
      <c r="E24">
        <f>E23+D24</f>
        <v>30409.759999999998</v>
      </c>
      <c r="F24" t="s">
        <v>2</v>
      </c>
    </row>
    <row r="25" spans="1:6" x14ac:dyDescent="0.15">
      <c r="A25">
        <v>2015.05</v>
      </c>
      <c r="B25" s="2">
        <v>42130</v>
      </c>
      <c r="C25" s="2" t="s">
        <v>13</v>
      </c>
      <c r="D25">
        <v>30300</v>
      </c>
      <c r="E25">
        <f>E24-D25</f>
        <v>109.7599999999984</v>
      </c>
    </row>
    <row r="26" spans="1:6" x14ac:dyDescent="0.15">
      <c r="A26">
        <v>2015.05</v>
      </c>
      <c r="B26" s="2">
        <v>42152</v>
      </c>
      <c r="C26" s="2" t="s">
        <v>7</v>
      </c>
      <c r="D26">
        <v>2240</v>
      </c>
      <c r="E26">
        <f t="shared" ref="E26:E33" si="4">E25+D26</f>
        <v>2349.7599999999984</v>
      </c>
      <c r="F26" t="s">
        <v>2</v>
      </c>
    </row>
    <row r="27" spans="1:6" x14ac:dyDescent="0.15">
      <c r="A27">
        <v>2015.06</v>
      </c>
      <c r="B27" s="2">
        <v>42185</v>
      </c>
      <c r="C27" s="2" t="s">
        <v>14</v>
      </c>
      <c r="D27">
        <f>139.74</f>
        <v>139.74</v>
      </c>
      <c r="E27">
        <f t="shared" si="4"/>
        <v>2489.4999999999982</v>
      </c>
    </row>
    <row r="28" spans="1:6" x14ac:dyDescent="0.15">
      <c r="A28">
        <v>2015.06</v>
      </c>
      <c r="B28" s="2">
        <v>42185</v>
      </c>
      <c r="C28" s="2" t="s">
        <v>7</v>
      </c>
      <c r="D28">
        <v>2240</v>
      </c>
      <c r="E28">
        <f t="shared" si="4"/>
        <v>4729.4999999999982</v>
      </c>
      <c r="F28" t="s">
        <v>2</v>
      </c>
    </row>
    <row r="29" spans="1:6" x14ac:dyDescent="0.15">
      <c r="A29">
        <v>2015.07</v>
      </c>
      <c r="B29" s="2">
        <v>42212</v>
      </c>
      <c r="C29" s="2" t="s">
        <v>7</v>
      </c>
      <c r="D29">
        <v>2880</v>
      </c>
      <c r="E29">
        <f t="shared" si="4"/>
        <v>7609.4999999999982</v>
      </c>
      <c r="F29" t="s">
        <v>2</v>
      </c>
    </row>
    <row r="30" spans="1:6" x14ac:dyDescent="0.15">
      <c r="A30">
        <v>2015.08</v>
      </c>
      <c r="B30" s="2">
        <v>42241</v>
      </c>
      <c r="C30" s="2" t="s">
        <v>7</v>
      </c>
      <c r="D30">
        <v>2880</v>
      </c>
      <c r="E30">
        <f t="shared" si="4"/>
        <v>10489.499999999998</v>
      </c>
      <c r="F30" t="s">
        <v>2</v>
      </c>
    </row>
    <row r="31" spans="1:6" x14ac:dyDescent="0.15">
      <c r="A31">
        <v>2015.09</v>
      </c>
      <c r="B31" s="2">
        <v>42277</v>
      </c>
      <c r="C31" s="2" t="s">
        <v>7</v>
      </c>
      <c r="D31">
        <v>2880</v>
      </c>
      <c r="E31">
        <f t="shared" si="4"/>
        <v>13369.499999999998</v>
      </c>
      <c r="F31" t="s">
        <v>2</v>
      </c>
    </row>
    <row r="32" spans="1:6" x14ac:dyDescent="0.15">
      <c r="A32" s="3" t="s">
        <v>15</v>
      </c>
      <c r="B32" s="2">
        <v>42334</v>
      </c>
      <c r="C32" s="2" t="s">
        <v>7</v>
      </c>
      <c r="D32">
        <v>2880</v>
      </c>
      <c r="E32">
        <f t="shared" si="4"/>
        <v>16249.499999999998</v>
      </c>
      <c r="F32" t="s">
        <v>2</v>
      </c>
    </row>
    <row r="33" spans="1:6" x14ac:dyDescent="0.15">
      <c r="A33">
        <v>2015.11</v>
      </c>
      <c r="B33" s="2">
        <v>42334</v>
      </c>
      <c r="C33" s="2" t="s">
        <v>7</v>
      </c>
      <c r="D33">
        <v>2880</v>
      </c>
      <c r="E33">
        <f t="shared" si="4"/>
        <v>19129.5</v>
      </c>
      <c r="F33" t="s">
        <v>2</v>
      </c>
    </row>
    <row r="34" spans="1:6" x14ac:dyDescent="0.15">
      <c r="A34">
        <v>2015.12</v>
      </c>
      <c r="B34" s="2">
        <v>42362</v>
      </c>
      <c r="C34" s="2" t="s">
        <v>7</v>
      </c>
      <c r="D34">
        <v>2880</v>
      </c>
      <c r="E34">
        <f t="shared" ref="E34" si="5">E33+D34</f>
        <v>22009.5</v>
      </c>
      <c r="F34" t="s">
        <v>2</v>
      </c>
    </row>
    <row r="35" spans="1:6" x14ac:dyDescent="0.15">
      <c r="A35">
        <v>2016.01</v>
      </c>
      <c r="B35" s="2">
        <v>42414</v>
      </c>
      <c r="C35" s="2" t="s">
        <v>7</v>
      </c>
      <c r="D35">
        <v>2880</v>
      </c>
      <c r="E35">
        <f t="shared" ref="E35" si="6">E34+D35</f>
        <v>24889.5</v>
      </c>
      <c r="F35" t="s">
        <v>2</v>
      </c>
    </row>
    <row r="36" spans="1:6" x14ac:dyDescent="0.15">
      <c r="A36">
        <v>2016.02</v>
      </c>
      <c r="B36" s="2">
        <v>42425</v>
      </c>
      <c r="C36" s="2" t="s">
        <v>7</v>
      </c>
      <c r="D36">
        <v>2880</v>
      </c>
      <c r="E36">
        <f t="shared" ref="E36" si="7">E35+D36</f>
        <v>27769.5</v>
      </c>
      <c r="F36" t="s">
        <v>2</v>
      </c>
    </row>
    <row r="37" spans="1:6" x14ac:dyDescent="0.15">
      <c r="A37">
        <v>2016.03</v>
      </c>
      <c r="B37" s="2">
        <v>42459</v>
      </c>
      <c r="C37" s="2" t="s">
        <v>7</v>
      </c>
      <c r="D37">
        <v>2880</v>
      </c>
      <c r="E37">
        <f t="shared" ref="E37:E38" si="8">E36+D37</f>
        <v>30649.5</v>
      </c>
      <c r="F37" t="s">
        <v>2</v>
      </c>
    </row>
    <row r="38" spans="1:6" x14ac:dyDescent="0.15">
      <c r="A38">
        <v>2016.04</v>
      </c>
      <c r="B38" s="2">
        <v>42487</v>
      </c>
      <c r="C38" s="2" t="s">
        <v>7</v>
      </c>
      <c r="D38">
        <v>2880</v>
      </c>
      <c r="E38">
        <f t="shared" si="8"/>
        <v>33529.5</v>
      </c>
      <c r="F38" t="s">
        <v>2</v>
      </c>
    </row>
    <row r="39" spans="1:6" x14ac:dyDescent="0.15">
      <c r="A39">
        <v>2016.05</v>
      </c>
      <c r="B39" s="2">
        <v>42520</v>
      </c>
      <c r="C39" s="2" t="s">
        <v>7</v>
      </c>
      <c r="D39">
        <v>2880</v>
      </c>
      <c r="E39">
        <f t="shared" ref="E39:E40" si="9">E38+D39</f>
        <v>36409.5</v>
      </c>
      <c r="F39" t="s">
        <v>2</v>
      </c>
    </row>
    <row r="40" spans="1:6" x14ac:dyDescent="0.15">
      <c r="A40">
        <v>2016.06</v>
      </c>
      <c r="B40" s="2">
        <v>42551</v>
      </c>
      <c r="C40" s="2" t="s">
        <v>9</v>
      </c>
      <c r="D40" s="4">
        <v>307.39999999999998</v>
      </c>
      <c r="E40">
        <f t="shared" si="9"/>
        <v>36716.9</v>
      </c>
    </row>
    <row r="41" spans="1:6" x14ac:dyDescent="0.15">
      <c r="A41">
        <v>2016.06</v>
      </c>
      <c r="B41" s="2">
        <v>42556</v>
      </c>
      <c r="C41" s="2" t="s">
        <v>7</v>
      </c>
      <c r="D41">
        <v>2880</v>
      </c>
      <c r="E41">
        <f t="shared" ref="E41:E42" si="10">E40+D41</f>
        <v>39596.9</v>
      </c>
      <c r="F41" t="s">
        <v>2</v>
      </c>
    </row>
    <row r="42" spans="1:6" x14ac:dyDescent="0.15">
      <c r="A42">
        <v>2016.07</v>
      </c>
      <c r="B42" s="2">
        <v>42590</v>
      </c>
      <c r="C42" s="2" t="s">
        <v>7</v>
      </c>
      <c r="D42">
        <v>3080</v>
      </c>
      <c r="E42">
        <f t="shared" si="10"/>
        <v>42676.9</v>
      </c>
      <c r="F42" t="s">
        <v>2</v>
      </c>
    </row>
    <row r="43" spans="1:6" x14ac:dyDescent="0.15">
      <c r="A43">
        <v>2016.08</v>
      </c>
      <c r="B43" s="2">
        <v>42607</v>
      </c>
      <c r="C43" s="2" t="s">
        <v>7</v>
      </c>
      <c r="D43">
        <v>3080</v>
      </c>
      <c r="E43">
        <f t="shared" ref="E43" si="11">E42+D43</f>
        <v>45756.9</v>
      </c>
      <c r="F43" t="s">
        <v>2</v>
      </c>
    </row>
    <row r="44" spans="1:6" x14ac:dyDescent="0.15">
      <c r="A44">
        <v>2016.09</v>
      </c>
      <c r="B44" s="2">
        <v>42641</v>
      </c>
      <c r="C44" s="2" t="s">
        <v>7</v>
      </c>
      <c r="D44">
        <v>3080</v>
      </c>
      <c r="E44">
        <f t="shared" ref="E44" si="12">E43+D44</f>
        <v>48836.9</v>
      </c>
      <c r="F44" t="s">
        <v>2</v>
      </c>
    </row>
    <row r="45" spans="1:6" x14ac:dyDescent="0.15">
      <c r="A45" s="3" t="s">
        <v>16</v>
      </c>
      <c r="B45" s="2">
        <v>42674</v>
      </c>
      <c r="C45" s="2" t="s">
        <v>7</v>
      </c>
      <c r="D45">
        <v>3080</v>
      </c>
      <c r="E45">
        <f t="shared" ref="E45" si="13">E44+D45</f>
        <v>51916.9</v>
      </c>
      <c r="F45" t="s">
        <v>2</v>
      </c>
    </row>
    <row r="46" spans="1:6" x14ac:dyDescent="0.15">
      <c r="A46">
        <v>2016.11</v>
      </c>
      <c r="B46" s="2">
        <v>42709</v>
      </c>
      <c r="C46" s="2" t="s">
        <v>7</v>
      </c>
      <c r="D46">
        <v>3080</v>
      </c>
      <c r="E46">
        <f t="shared" ref="E46" si="14">E45+D46</f>
        <v>54996.9</v>
      </c>
      <c r="F46" t="s">
        <v>2</v>
      </c>
    </row>
    <row r="47" spans="1:6" x14ac:dyDescent="0.15">
      <c r="A47">
        <v>2016.12</v>
      </c>
      <c r="B47" s="2">
        <v>42734</v>
      </c>
      <c r="C47" s="2" t="s">
        <v>7</v>
      </c>
      <c r="D47">
        <v>3080</v>
      </c>
      <c r="E47">
        <f t="shared" ref="E47" si="15">E46+D47</f>
        <v>58076.9</v>
      </c>
      <c r="F47" t="s">
        <v>2</v>
      </c>
    </row>
    <row r="48" spans="1:6" x14ac:dyDescent="0.15">
      <c r="A48">
        <v>2017.01</v>
      </c>
      <c r="B48" s="2">
        <v>42775</v>
      </c>
      <c r="C48" s="2" t="s">
        <v>7</v>
      </c>
      <c r="D48">
        <v>3080</v>
      </c>
      <c r="E48">
        <f t="shared" ref="E48" si="16">E47+D48</f>
        <v>61156.9</v>
      </c>
      <c r="F48" t="s">
        <v>2</v>
      </c>
    </row>
    <row r="49" spans="1:6" x14ac:dyDescent="0.15">
      <c r="A49">
        <v>2017.02</v>
      </c>
      <c r="B49" s="2">
        <v>42801</v>
      </c>
      <c r="C49" s="2" t="s">
        <v>7</v>
      </c>
      <c r="D49">
        <v>3080</v>
      </c>
      <c r="E49">
        <f t="shared" ref="E49" si="17">E48+D49</f>
        <v>64236.9</v>
      </c>
      <c r="F49" t="s">
        <v>2</v>
      </c>
    </row>
    <row r="50" spans="1:6" x14ac:dyDescent="0.15">
      <c r="A50">
        <v>2017.03</v>
      </c>
      <c r="B50" s="2">
        <v>42837</v>
      </c>
      <c r="C50" s="2" t="s">
        <v>7</v>
      </c>
      <c r="D50">
        <v>3080</v>
      </c>
      <c r="E50">
        <f t="shared" ref="E50" si="18">E49+D50</f>
        <v>67316.899999999994</v>
      </c>
      <c r="F50" t="s">
        <v>2</v>
      </c>
    </row>
    <row r="51" spans="1:6" x14ac:dyDescent="0.15">
      <c r="A51">
        <v>2017.04</v>
      </c>
      <c r="B51" s="2">
        <v>42858</v>
      </c>
      <c r="C51" s="2" t="s">
        <v>7</v>
      </c>
      <c r="D51">
        <v>3080</v>
      </c>
      <c r="E51">
        <f t="shared" ref="E51" si="19">E50+D51</f>
        <v>70396.899999999994</v>
      </c>
      <c r="F51" t="s">
        <v>2</v>
      </c>
    </row>
    <row r="52" spans="1:6" x14ac:dyDescent="0.15">
      <c r="A52">
        <v>2017.05</v>
      </c>
      <c r="B52" s="2">
        <v>42877</v>
      </c>
      <c r="C52" s="2" t="s">
        <v>7</v>
      </c>
      <c r="D52">
        <v>3080</v>
      </c>
      <c r="E52">
        <f t="shared" ref="E52:E53" si="20">E51+D52</f>
        <v>73476.899999999994</v>
      </c>
      <c r="F52" t="s">
        <v>2</v>
      </c>
    </row>
    <row r="53" spans="1:6" x14ac:dyDescent="0.15">
      <c r="A53">
        <v>2017.05</v>
      </c>
      <c r="B53" s="2">
        <v>42901</v>
      </c>
      <c r="C53" s="2" t="s">
        <v>33</v>
      </c>
      <c r="D53">
        <f>-8988.15</f>
        <v>-8988.15</v>
      </c>
      <c r="E53">
        <f t="shared" si="20"/>
        <v>64488.749999999993</v>
      </c>
      <c r="F53" t="s">
        <v>2</v>
      </c>
    </row>
    <row r="54" spans="1:6" x14ac:dyDescent="0.15">
      <c r="A54">
        <v>2017.06</v>
      </c>
      <c r="B54" s="2">
        <v>42914</v>
      </c>
      <c r="C54" s="2" t="s">
        <v>7</v>
      </c>
      <c r="D54">
        <v>3080</v>
      </c>
      <c r="E54">
        <f t="shared" ref="E54" si="21">E53+D54</f>
        <v>67568.75</v>
      </c>
      <c r="F54" t="s">
        <v>2</v>
      </c>
    </row>
    <row r="55" spans="1:6" x14ac:dyDescent="0.15">
      <c r="A55">
        <v>2017.06</v>
      </c>
      <c r="B55" s="2">
        <v>42916</v>
      </c>
      <c r="C55" s="2" t="s">
        <v>34</v>
      </c>
      <c r="D55">
        <f>837.89</f>
        <v>837.89</v>
      </c>
      <c r="E55">
        <f t="shared" ref="E55" si="22">E54+D55</f>
        <v>68406.64</v>
      </c>
      <c r="F55" t="s">
        <v>2</v>
      </c>
    </row>
    <row r="56" spans="1:6" x14ac:dyDescent="0.15">
      <c r="A56">
        <v>2017.06</v>
      </c>
      <c r="B56" s="2">
        <v>42930</v>
      </c>
      <c r="C56" s="2" t="s">
        <v>33</v>
      </c>
      <c r="D56">
        <f>-4486.25</f>
        <v>-4486.25</v>
      </c>
      <c r="E56">
        <f t="shared" ref="E56" si="23">E55+D56</f>
        <v>63920.39</v>
      </c>
      <c r="F56" t="s">
        <v>2</v>
      </c>
    </row>
    <row r="57" spans="1:6" x14ac:dyDescent="0.15">
      <c r="A57">
        <v>2017.07</v>
      </c>
      <c r="B57" s="2">
        <v>42941</v>
      </c>
      <c r="C57" s="2" t="s">
        <v>7</v>
      </c>
      <c r="D57">
        <v>3660</v>
      </c>
      <c r="E57">
        <f t="shared" ref="E57" si="24">E56+D57</f>
        <v>67580.39</v>
      </c>
      <c r="F57" t="s">
        <v>2</v>
      </c>
    </row>
    <row r="58" spans="1:6" x14ac:dyDescent="0.15">
      <c r="A58">
        <v>2017.08</v>
      </c>
      <c r="B58" s="2">
        <v>42963</v>
      </c>
      <c r="C58" s="2" t="s">
        <v>33</v>
      </c>
      <c r="D58">
        <f>-4478.44</f>
        <v>-4478.4399999999996</v>
      </c>
      <c r="E58">
        <f t="shared" ref="E58:E59" si="25">E57+D58</f>
        <v>63101.95</v>
      </c>
      <c r="F58" t="s">
        <v>2</v>
      </c>
    </row>
    <row r="59" spans="1:6" x14ac:dyDescent="0.15">
      <c r="A59">
        <v>2017.08</v>
      </c>
      <c r="B59" s="2">
        <v>42976</v>
      </c>
      <c r="C59" s="2" t="s">
        <v>7</v>
      </c>
      <c r="D59">
        <v>3660</v>
      </c>
      <c r="E59">
        <f t="shared" si="25"/>
        <v>66761.95</v>
      </c>
      <c r="F59" t="s">
        <v>2</v>
      </c>
    </row>
    <row r="60" spans="1:6" x14ac:dyDescent="0.15">
      <c r="A60">
        <v>2017.09</v>
      </c>
      <c r="B60" s="2">
        <v>43018</v>
      </c>
      <c r="C60" s="2" t="s">
        <v>7</v>
      </c>
      <c r="D60">
        <v>3660</v>
      </c>
      <c r="E60">
        <f t="shared" ref="E60" si="26">E59+D60</f>
        <v>70421.95</v>
      </c>
      <c r="F60" t="s">
        <v>2</v>
      </c>
    </row>
    <row r="61" spans="1:6" x14ac:dyDescent="0.15">
      <c r="A61">
        <v>2017.09</v>
      </c>
      <c r="B61" s="2">
        <v>43024</v>
      </c>
      <c r="C61" s="2" t="s">
        <v>33</v>
      </c>
      <c r="D61">
        <v>-4462.79</v>
      </c>
      <c r="E61">
        <f t="shared" ref="E61:E62" si="27">E60+D61</f>
        <v>65959.16</v>
      </c>
      <c r="F61" t="s">
        <v>2</v>
      </c>
    </row>
    <row r="62" spans="1:6" x14ac:dyDescent="0.15">
      <c r="A62">
        <v>2017.1</v>
      </c>
      <c r="B62" s="2">
        <v>43042</v>
      </c>
      <c r="C62" s="2" t="s">
        <v>7</v>
      </c>
      <c r="D62">
        <v>3660</v>
      </c>
      <c r="E62">
        <f t="shared" si="27"/>
        <v>69619.16</v>
      </c>
      <c r="F62" t="s">
        <v>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B12" sqref="B12"/>
    </sheetView>
  </sheetViews>
  <sheetFormatPr defaultRowHeight="13.5" x14ac:dyDescent="0.15"/>
  <cols>
    <col min="1" max="1" width="13.625" bestFit="1" customWidth="1"/>
    <col min="2" max="3" width="20.5" bestFit="1" customWidth="1"/>
    <col min="4" max="4" width="12.75" bestFit="1" customWidth="1"/>
    <col min="5" max="5" width="20.5" bestFit="1" customWidth="1"/>
    <col min="7" max="7" width="20.5" bestFit="1" customWidth="1"/>
  </cols>
  <sheetData>
    <row r="1" spans="1:7" x14ac:dyDescent="0.15">
      <c r="B1" s="5" t="s">
        <v>17</v>
      </c>
      <c r="C1" s="5" t="s">
        <v>18</v>
      </c>
      <c r="D1" s="5" t="s">
        <v>20</v>
      </c>
      <c r="E1" s="5" t="s">
        <v>21</v>
      </c>
      <c r="G1" s="5" t="s">
        <v>19</v>
      </c>
    </row>
    <row r="2" spans="1:7" x14ac:dyDescent="0.15">
      <c r="B2" s="5" t="s">
        <v>22</v>
      </c>
      <c r="C2" s="5" t="s">
        <v>23</v>
      </c>
      <c r="E2" s="6" t="s">
        <v>25</v>
      </c>
      <c r="G2" s="5" t="s">
        <v>24</v>
      </c>
    </row>
    <row r="3" spans="1:7" x14ac:dyDescent="0.15">
      <c r="A3">
        <v>201605</v>
      </c>
      <c r="B3">
        <v>54928</v>
      </c>
      <c r="C3">
        <v>26083</v>
      </c>
      <c r="G3">
        <v>24173</v>
      </c>
    </row>
    <row r="4" spans="1:7" x14ac:dyDescent="0.15">
      <c r="A4">
        <v>201606</v>
      </c>
      <c r="B4">
        <v>57568</v>
      </c>
      <c r="C4">
        <v>29794</v>
      </c>
      <c r="G4">
        <v>26513</v>
      </c>
    </row>
    <row r="5" spans="1:7" x14ac:dyDescent="0.15">
      <c r="A5" t="s">
        <v>26</v>
      </c>
      <c r="B5">
        <v>58213</v>
      </c>
      <c r="C5">
        <f>30288</f>
        <v>30288</v>
      </c>
      <c r="D5">
        <f>36716</f>
        <v>36716</v>
      </c>
      <c r="G5">
        <f>24393</f>
        <v>24393</v>
      </c>
    </row>
    <row r="6" spans="1:7" x14ac:dyDescent="0.15">
      <c r="A6">
        <v>201607</v>
      </c>
      <c r="B6">
        <v>60853</v>
      </c>
      <c r="C6">
        <v>33999</v>
      </c>
      <c r="D6">
        <v>39596</v>
      </c>
      <c r="G6">
        <v>26733</v>
      </c>
    </row>
    <row r="7" spans="1:7" x14ac:dyDescent="0.15">
      <c r="A7">
        <v>201608</v>
      </c>
      <c r="B7">
        <f>63547</f>
        <v>63547</v>
      </c>
      <c r="C7">
        <f>38035</f>
        <v>38035</v>
      </c>
      <c r="D7">
        <v>42676</v>
      </c>
      <c r="G7" s="1" t="s">
        <v>27</v>
      </c>
    </row>
    <row r="8" spans="1:7" x14ac:dyDescent="0.15">
      <c r="A8">
        <v>201609</v>
      </c>
      <c r="B8">
        <f>66241</f>
        <v>66241</v>
      </c>
      <c r="C8">
        <v>42071</v>
      </c>
      <c r="G8" s="1">
        <f>27097</f>
        <v>27097</v>
      </c>
    </row>
    <row r="9" spans="1:7" x14ac:dyDescent="0.15">
      <c r="A9">
        <v>201610</v>
      </c>
      <c r="B9">
        <f>68935</f>
        <v>68935</v>
      </c>
      <c r="C9">
        <f>46107</f>
        <v>46107</v>
      </c>
      <c r="E9">
        <v>149531</v>
      </c>
      <c r="G9" s="1">
        <v>27287</v>
      </c>
    </row>
    <row r="10" spans="1:7" x14ac:dyDescent="0.15">
      <c r="A10">
        <v>201611</v>
      </c>
      <c r="B10">
        <f>66357</f>
        <v>66357</v>
      </c>
      <c r="C10">
        <v>50143</v>
      </c>
      <c r="E10">
        <v>153021</v>
      </c>
      <c r="G10" s="1">
        <v>27481</v>
      </c>
    </row>
    <row r="11" spans="1:7" x14ac:dyDescent="0.15">
      <c r="A11">
        <v>201612</v>
      </c>
      <c r="C11">
        <f>54179</f>
        <v>54179</v>
      </c>
      <c r="E11">
        <f>156511</f>
        <v>156511</v>
      </c>
      <c r="G11" s="1"/>
    </row>
    <row r="12" spans="1:7" x14ac:dyDescent="0.15">
      <c r="A12">
        <v>201701</v>
      </c>
      <c r="B12">
        <f>63837</f>
        <v>63837</v>
      </c>
      <c r="C12">
        <f>58215</f>
        <v>58215</v>
      </c>
      <c r="E12">
        <f>160001</f>
        <v>160001</v>
      </c>
      <c r="G12" s="1">
        <f>25443</f>
        <v>25443</v>
      </c>
    </row>
    <row r="13" spans="1:7" x14ac:dyDescent="0.15">
      <c r="A13">
        <v>201702</v>
      </c>
      <c r="B13">
        <f>66531</f>
        <v>66531</v>
      </c>
      <c r="C13">
        <f>24251</f>
        <v>24251</v>
      </c>
      <c r="E13">
        <v>163491</v>
      </c>
      <c r="G13" s="1">
        <f>28093</f>
        <v>28093</v>
      </c>
    </row>
    <row r="14" spans="1:7" x14ac:dyDescent="0.15">
      <c r="A14">
        <v>201703</v>
      </c>
      <c r="B14" s="1" t="s">
        <v>31</v>
      </c>
      <c r="C14">
        <f>28287</f>
        <v>28287</v>
      </c>
      <c r="E14">
        <f>166981</f>
        <v>166981</v>
      </c>
      <c r="G14" s="1" t="s">
        <v>32</v>
      </c>
    </row>
    <row r="15" spans="1:7" x14ac:dyDescent="0.15">
      <c r="A15">
        <v>201704</v>
      </c>
      <c r="B15" s="1">
        <v>66648</v>
      </c>
      <c r="C15">
        <v>32323</v>
      </c>
      <c r="E15" s="1">
        <v>170471</v>
      </c>
      <c r="G15" s="1">
        <v>28526</v>
      </c>
    </row>
    <row r="16" spans="1:7" x14ac:dyDescent="0.15">
      <c r="A16">
        <v>201705</v>
      </c>
      <c r="B16" s="1">
        <v>66706</v>
      </c>
      <c r="C16">
        <v>36359</v>
      </c>
      <c r="E16" s="1">
        <v>173961</v>
      </c>
      <c r="G16" s="1">
        <f>28749</f>
        <v>28749</v>
      </c>
    </row>
    <row r="17" spans="1:7" x14ac:dyDescent="0.15">
      <c r="A17">
        <v>201706</v>
      </c>
      <c r="B17" s="1"/>
      <c r="E17" s="1"/>
      <c r="G17" s="1"/>
    </row>
    <row r="18" spans="1:7" x14ac:dyDescent="0.15">
      <c r="A18">
        <v>201707</v>
      </c>
      <c r="B18" s="1">
        <f>67929</f>
        <v>67929</v>
      </c>
      <c r="C18">
        <v>49716</v>
      </c>
      <c r="E18" s="1">
        <f>187549</f>
        <v>187549</v>
      </c>
      <c r="G18" s="1"/>
    </row>
    <row r="19" spans="1:7" x14ac:dyDescent="0.15">
      <c r="A19">
        <v>201708</v>
      </c>
      <c r="B19" s="1">
        <v>68065</v>
      </c>
      <c r="C19">
        <v>54382</v>
      </c>
      <c r="E19" s="1">
        <v>49873</v>
      </c>
      <c r="G19" s="1"/>
    </row>
    <row r="20" spans="1:7" x14ac:dyDescent="0.15">
      <c r="A20">
        <v>201709</v>
      </c>
      <c r="B20" s="1">
        <f>65565</f>
        <v>65565</v>
      </c>
      <c r="C20">
        <f>59048</f>
        <v>59048</v>
      </c>
      <c r="E20" s="1">
        <f>54097</f>
        <v>54097</v>
      </c>
      <c r="G20" s="1"/>
    </row>
    <row r="21" spans="1:7" x14ac:dyDescent="0.15">
      <c r="A21">
        <v>201710</v>
      </c>
      <c r="B21" s="1">
        <f>68337</f>
        <v>68337</v>
      </c>
      <c r="C21">
        <v>63714</v>
      </c>
      <c r="E21" s="1">
        <v>58321</v>
      </c>
      <c r="G21" s="1"/>
    </row>
    <row r="22" spans="1:7" x14ac:dyDescent="0.15">
      <c r="B22" s="1"/>
      <c r="E22" s="1"/>
      <c r="G22" s="1"/>
    </row>
    <row r="23" spans="1:7" x14ac:dyDescent="0.15">
      <c r="G23" s="1"/>
    </row>
    <row r="24" spans="1:7" x14ac:dyDescent="0.15">
      <c r="A24" t="s">
        <v>35</v>
      </c>
      <c r="B24">
        <v>1386</v>
      </c>
      <c r="C24">
        <v>2334</v>
      </c>
      <c r="D24">
        <v>1830</v>
      </c>
      <c r="E24">
        <f>2112</f>
        <v>2112</v>
      </c>
      <c r="G24">
        <v>1325</v>
      </c>
    </row>
    <row r="26" spans="1:7" x14ac:dyDescent="0.15">
      <c r="A26" t="s">
        <v>28</v>
      </c>
      <c r="B26">
        <f>B24/0.12</f>
        <v>11550</v>
      </c>
      <c r="C26">
        <f>C24/0.12</f>
        <v>19450</v>
      </c>
      <c r="D26">
        <f>D24/0.12</f>
        <v>15250</v>
      </c>
      <c r="E26">
        <f>E24/0.12</f>
        <v>17600</v>
      </c>
      <c r="G26">
        <f>G24/0.12</f>
        <v>11041.666666666668</v>
      </c>
    </row>
    <row r="28" spans="1:7" x14ac:dyDescent="0.15">
      <c r="A28" t="s">
        <v>30</v>
      </c>
      <c r="B28">
        <v>12000</v>
      </c>
      <c r="D28">
        <v>14000</v>
      </c>
      <c r="E28">
        <v>16000</v>
      </c>
      <c r="G28">
        <v>12500</v>
      </c>
    </row>
    <row r="29" spans="1:7" x14ac:dyDescent="0.15">
      <c r="A29" t="s">
        <v>39</v>
      </c>
      <c r="B29">
        <v>6</v>
      </c>
      <c r="D29">
        <v>6</v>
      </c>
      <c r="E29">
        <v>6</v>
      </c>
      <c r="G29">
        <v>6</v>
      </c>
    </row>
    <row r="30" spans="1:7" x14ac:dyDescent="0.15">
      <c r="A30" t="s">
        <v>36</v>
      </c>
      <c r="B30">
        <v>11100</v>
      </c>
      <c r="D30">
        <v>16500</v>
      </c>
      <c r="E30">
        <v>19200</v>
      </c>
      <c r="G30">
        <v>1250</v>
      </c>
    </row>
    <row r="31" spans="1:7" x14ac:dyDescent="0.15">
      <c r="A31" t="s">
        <v>40</v>
      </c>
      <c r="B31">
        <v>6</v>
      </c>
      <c r="D31">
        <v>6</v>
      </c>
      <c r="E31">
        <v>6</v>
      </c>
      <c r="G31">
        <v>6</v>
      </c>
    </row>
    <row r="32" spans="1:7" x14ac:dyDescent="0.15">
      <c r="A32" t="s">
        <v>41</v>
      </c>
      <c r="B32">
        <f>(B28*B29+B30*B31)/12</f>
        <v>11550</v>
      </c>
      <c r="D32">
        <f>(D28*D29+D30*D31)/12</f>
        <v>15250</v>
      </c>
      <c r="E32">
        <f>(E28*E29+E30*E31)/12</f>
        <v>17600</v>
      </c>
      <c r="G32">
        <f>(G28*G29+G30*G31)/12</f>
        <v>6875</v>
      </c>
    </row>
    <row r="35" spans="1:7" x14ac:dyDescent="0.15">
      <c r="A35" t="s">
        <v>29</v>
      </c>
      <c r="B35">
        <v>10500</v>
      </c>
      <c r="D35">
        <v>12000</v>
      </c>
      <c r="E35">
        <v>13500</v>
      </c>
      <c r="G35">
        <v>10000</v>
      </c>
    </row>
    <row r="36" spans="1:7" x14ac:dyDescent="0.15">
      <c r="A36" t="s">
        <v>37</v>
      </c>
      <c r="B36">
        <v>7</v>
      </c>
      <c r="D36">
        <v>7</v>
      </c>
      <c r="E36">
        <v>7</v>
      </c>
      <c r="G36">
        <v>7</v>
      </c>
    </row>
    <row r="37" spans="1:7" x14ac:dyDescent="0.15">
      <c r="A37" t="s">
        <v>30</v>
      </c>
      <c r="B37">
        <v>12000</v>
      </c>
      <c r="D37">
        <v>14000</v>
      </c>
      <c r="E37">
        <v>16000</v>
      </c>
      <c r="G37">
        <v>12500</v>
      </c>
    </row>
    <row r="38" spans="1:7" x14ac:dyDescent="0.15">
      <c r="A38" t="s">
        <v>38</v>
      </c>
      <c r="B38">
        <f>12-B36</f>
        <v>5</v>
      </c>
      <c r="D38">
        <f>12-D36</f>
        <v>5</v>
      </c>
      <c r="E38">
        <f>12-E36</f>
        <v>5</v>
      </c>
      <c r="G38">
        <f>12-G36</f>
        <v>5</v>
      </c>
    </row>
    <row r="39" spans="1:7" x14ac:dyDescent="0.15">
      <c r="A39" t="s">
        <v>41</v>
      </c>
      <c r="B39">
        <f>(B35*B36+B37*B38)/12</f>
        <v>11125</v>
      </c>
      <c r="D39">
        <f>(D35*D36+D37*D38)/12</f>
        <v>12833.333333333334</v>
      </c>
      <c r="E39">
        <f>(E35*E36+E37*E38)/12</f>
        <v>14541.666666666666</v>
      </c>
      <c r="G39">
        <f>(G35*G36+G37*G38)/12</f>
        <v>11041.666666666666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2014-06-01T13:56:14Z</dcterms:created>
  <dcterms:modified xsi:type="dcterms:W3CDTF">2017-11-04T02:00:19Z</dcterms:modified>
</cp:coreProperties>
</file>