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20490" windowHeight="7770"/>
  </bookViews>
  <sheets>
    <sheet name="资产_王蕾" sheetId="12" r:id="rId1"/>
    <sheet name="陆金所-苏建超" sheetId="14" r:id="rId2"/>
    <sheet name="陆金所-王蕾" sheetId="15" r:id="rId3"/>
  </sheets>
  <definedNames>
    <definedName name="_xlnm._FilterDatabase" localSheetId="1" hidden="1">'陆金所-苏建超'!$A$1:$F$30</definedName>
  </definedNames>
  <calcPr calcId="152511"/>
</workbook>
</file>

<file path=xl/calcChain.xml><?xml version="1.0" encoding="utf-8"?>
<calcChain xmlns="http://schemas.openxmlformats.org/spreadsheetml/2006/main">
  <c r="C210" i="12" l="1"/>
  <c r="E210" i="12" s="1"/>
  <c r="C199" i="12" l="1"/>
  <c r="C201" i="12" s="1"/>
  <c r="E201" i="12" s="1"/>
  <c r="C192" i="12"/>
  <c r="E192" i="12" s="1"/>
  <c r="C181" i="12"/>
  <c r="C183" i="12" s="1"/>
  <c r="E183" i="12" s="1"/>
  <c r="H10" i="14" l="1"/>
  <c r="H9" i="14"/>
  <c r="E8" i="14"/>
  <c r="F8" i="14"/>
  <c r="B10" i="14"/>
  <c r="B9" i="14"/>
  <c r="C172" i="12"/>
  <c r="C174" i="12" s="1"/>
  <c r="E174" i="12" s="1"/>
  <c r="H8" i="14" l="1"/>
  <c r="J8" i="14" s="1"/>
  <c r="K8" i="14" s="1"/>
  <c r="F7" i="14"/>
  <c r="E7" i="14"/>
  <c r="I7" i="14" s="1"/>
  <c r="B8" i="14"/>
  <c r="I8" i="14" s="1"/>
  <c r="H4" i="14" l="1"/>
  <c r="H7" i="14"/>
  <c r="J7" i="14" s="1"/>
  <c r="K7" i="14" s="1"/>
  <c r="H6" i="14" l="1"/>
  <c r="H5" i="14"/>
  <c r="F6" i="14"/>
  <c r="J6" i="14" s="1"/>
  <c r="K6" i="14" s="1"/>
  <c r="F5" i="14"/>
  <c r="J5" i="14" s="1"/>
  <c r="K5" i="14" s="1"/>
  <c r="E5" i="14"/>
  <c r="I5" i="14" s="1"/>
  <c r="E6" i="14"/>
  <c r="I6" i="14" s="1"/>
  <c r="E3" i="14" l="1"/>
  <c r="I3" i="14" s="1"/>
  <c r="E2" i="14"/>
  <c r="I2" i="14" s="1"/>
  <c r="H3" i="14"/>
  <c r="G2" i="14"/>
  <c r="F3" i="14"/>
  <c r="F2" i="14"/>
  <c r="J3" i="14" l="1"/>
  <c r="K3" i="14" s="1"/>
  <c r="J2" i="14"/>
  <c r="K2" i="14" s="1"/>
  <c r="C163" i="12"/>
  <c r="C165" i="12" s="1"/>
  <c r="E165" i="12" s="1"/>
  <c r="C154" i="12" l="1"/>
  <c r="C156" i="12" l="1"/>
  <c r="E156" i="12" s="1"/>
  <c r="C145" i="12" l="1"/>
  <c r="C147" i="12" s="1"/>
  <c r="E147" i="12" s="1"/>
  <c r="C136" i="12" l="1"/>
  <c r="C138" i="12" s="1"/>
  <c r="E138" i="12" s="1"/>
  <c r="C127" i="12" l="1"/>
  <c r="C129" i="12" s="1"/>
  <c r="E129" i="12" s="1"/>
  <c r="C118" i="12" l="1"/>
  <c r="C120" i="12" s="1"/>
  <c r="E120" i="12" s="1"/>
  <c r="C111" i="12" l="1"/>
  <c r="E111" i="12" s="1"/>
  <c r="C100" i="12" l="1"/>
  <c r="C102" i="12" s="1"/>
  <c r="E102" i="12" s="1"/>
  <c r="C91" i="12" l="1"/>
  <c r="C93" i="12" s="1"/>
  <c r="E93" i="12" s="1"/>
  <c r="C82" i="12" l="1"/>
  <c r="C84" i="12" s="1"/>
  <c r="E84" i="12" s="1"/>
  <c r="C68" i="12" l="1"/>
  <c r="C70" i="12"/>
  <c r="C73" i="12" l="1"/>
  <c r="C75" i="12" s="1"/>
  <c r="E75" i="12" s="1"/>
  <c r="C57" i="12" l="1"/>
  <c r="C60" i="12" l="1"/>
  <c r="C62" i="12" l="1"/>
  <c r="C64" i="12" s="1"/>
  <c r="E64" i="12" s="1"/>
  <c r="C46" i="12" l="1"/>
  <c r="C48" i="12" l="1"/>
  <c r="C49" i="12" l="1"/>
  <c r="C51" i="12" l="1"/>
  <c r="C53" i="12" s="1"/>
  <c r="E53" i="12" s="1"/>
  <c r="C35" i="12" l="1"/>
  <c r="C37" i="12"/>
  <c r="C38" i="12" l="1"/>
  <c r="C40" i="12" l="1"/>
  <c r="C42" i="12" s="1"/>
  <c r="E42" i="12" s="1"/>
  <c r="C25" i="12" l="1"/>
  <c r="C26" i="12" l="1"/>
  <c r="C27" i="12" l="1"/>
  <c r="C29" i="12" s="1"/>
  <c r="C31" i="12" l="1"/>
  <c r="E31" i="12" s="1"/>
  <c r="C13" i="12" l="1"/>
  <c r="C16" i="12"/>
  <c r="C15" i="12" l="1"/>
  <c r="C14" i="12" l="1"/>
  <c r="C18" i="12" l="1"/>
  <c r="C20" i="12" s="1"/>
  <c r="E20" i="12" s="1"/>
  <c r="C2" i="12" l="1"/>
  <c r="C7" i="12" l="1"/>
  <c r="C9" i="12" l="1"/>
  <c r="E9" i="12" s="1"/>
</calcChain>
</file>

<file path=xl/sharedStrings.xml><?xml version="1.0" encoding="utf-8"?>
<sst xmlns="http://schemas.openxmlformats.org/spreadsheetml/2006/main" count="246" uniqueCount="53">
  <si>
    <t>金额</t>
    <phoneticPr fontId="1" type="noConversion"/>
  </si>
  <si>
    <t>合计</t>
    <phoneticPr fontId="1" type="noConversion"/>
  </si>
  <si>
    <t>日期</t>
    <phoneticPr fontId="1" type="noConversion"/>
  </si>
  <si>
    <t>余额宝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</si>
  <si>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</si>
  <si>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</si>
  <si>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</si>
  <si>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</si>
  <si>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</si>
  <si>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</si>
  <si>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</si>
  <si>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</si>
  <si>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</si>
  <si>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</si>
  <si>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</si>
  <si>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</si>
  <si>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稳盈-安e 16010348890</t>
    <phoneticPr fontId="1" type="noConversion"/>
  </si>
  <si>
    <t>稳盈-安e 16010279653</t>
    <phoneticPr fontId="1" type="noConversion"/>
  </si>
  <si>
    <t>稳盈-安e 16011383258</t>
    <phoneticPr fontId="1" type="noConversion"/>
  </si>
  <si>
    <t>借入的资金</t>
    <phoneticPr fontId="1" type="noConversion"/>
  </si>
  <si>
    <t>活期</t>
    <phoneticPr fontId="1" type="noConversion"/>
  </si>
  <si>
    <t>点金计划 160113135291</t>
    <phoneticPr fontId="1" type="noConversion"/>
  </si>
  <si>
    <t>点金计划 15122551256</t>
    <phoneticPr fontId="1" type="noConversion"/>
  </si>
  <si>
    <t>本月特殊，补上个月的200+年终奖1200</t>
    <phoneticPr fontId="1" type="noConversion"/>
  </si>
  <si>
    <t>借出的资金</t>
    <phoneticPr fontId="1" type="noConversion"/>
  </si>
  <si>
    <t>稳盈-安e16062713257</t>
    <phoneticPr fontId="1" type="noConversion"/>
  </si>
  <si>
    <t>本金</t>
    <phoneticPr fontId="1" type="noConversion"/>
  </si>
  <si>
    <t>下一收款日</t>
    <phoneticPr fontId="1" type="noConversion"/>
  </si>
  <si>
    <t>买回金额</t>
    <phoneticPr fontId="1" type="noConversion"/>
  </si>
  <si>
    <t>到期日期</t>
    <phoneticPr fontId="1" type="noConversion"/>
  </si>
  <si>
    <t>已转让</t>
    <phoneticPr fontId="1" type="noConversion"/>
  </si>
  <si>
    <t>2016.10</t>
    <phoneticPr fontId="1" type="noConversion"/>
  </si>
  <si>
    <t>稳盈-安e+17032918864</t>
    <phoneticPr fontId="1" type="noConversion"/>
  </si>
  <si>
    <t>稳盈-e享计划 17040761930</t>
    <phoneticPr fontId="1" type="noConversion"/>
  </si>
  <si>
    <t>转让价格</t>
    <phoneticPr fontId="1" type="noConversion"/>
  </si>
  <si>
    <t>稳盈-安e+170401026628</t>
    <phoneticPr fontId="1" type="noConversion"/>
  </si>
  <si>
    <t>稳盈-e享计划 17040748923</t>
    <phoneticPr fontId="1" type="noConversion"/>
  </si>
  <si>
    <t>稳盈-安e+170406058107</t>
    <phoneticPr fontId="1" type="noConversion"/>
  </si>
  <si>
    <t>稳盈-安e+170407046607</t>
    <phoneticPr fontId="1" type="noConversion"/>
  </si>
  <si>
    <t>回款本金</t>
    <phoneticPr fontId="1" type="noConversion"/>
  </si>
  <si>
    <t>回款利息</t>
    <phoneticPr fontId="1" type="noConversion"/>
  </si>
  <si>
    <t>实际收益</t>
    <phoneticPr fontId="1" type="noConversion"/>
  </si>
  <si>
    <t>收益率</t>
    <phoneticPr fontId="1" type="noConversion"/>
  </si>
  <si>
    <t>稳盈-安e+170413058861</t>
    <phoneticPr fontId="1" type="noConversion"/>
  </si>
  <si>
    <t>稳盈-安e+170407048933</t>
    <phoneticPr fontId="1" type="noConversion"/>
  </si>
  <si>
    <t>稳盈-e享计划 17041371261</t>
    <phoneticPr fontId="1" type="noConversion"/>
  </si>
  <si>
    <t>稳盈-e享计划 17041371269</t>
    <phoneticPr fontId="1" type="noConversion"/>
  </si>
  <si>
    <t>稳盈-安e+17050716046</t>
    <phoneticPr fontId="1" type="noConversion"/>
  </si>
  <si>
    <t>稳盈-e享计划 17050710222</t>
    <phoneticPr fontId="1" type="noConversion"/>
  </si>
  <si>
    <t>占用本金</t>
    <phoneticPr fontId="1" type="noConversion"/>
  </si>
  <si>
    <t>稳盈-安e+170513036802</t>
    <phoneticPr fontId="1" type="noConversion"/>
  </si>
  <si>
    <t>稳盈-安e+170513037210</t>
    <phoneticPr fontId="1" type="noConversion"/>
  </si>
  <si>
    <t>稳盈-e享计划 170513035824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</si>
</sst>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4" fontId="2" fillId="0" borderId="0" xfId="0" applyNumberFormat="1" applyFont="1">
      <alignment vertical="center"/>
    </xf>
    <xf numFmtId="0" fontId="0" fillId="0" borderId="0" xfId="0" applyFont="1">
      <alignment vertical="center"/>
    </xf>
    <xf numFmtId="0" fontId="2" fillId="0" borderId="1" xfId="0" quotePrefix="1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0"/>
  <sheetViews>
    <sheetView tabSelected="1" topLeftCell="A189" workbookViewId="0">
      <selection activeCell="C192" sqref="C192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36.5" bestFit="1" customWidth="1"/>
    <col min="7" max="7" width="11.5" customWidth="1"/>
  </cols>
  <sheetData>
    <row r="1" spans="1:5" s="4" customFormat="1" x14ac:dyDescent="0.15">
      <c r="A1" s="4" t="s">
        <v>10</v>
      </c>
      <c r="B1" s="4" t="s">
        <v>11</v>
      </c>
      <c r="C1" s="4" t="s">
        <v>12</v>
      </c>
    </row>
    <row r="2" spans="1:5" x14ac:dyDescent="0.15">
      <c r="A2" s="5">
        <v>2015.12</v>
      </c>
      <c r="B2" s="6" t="s">
        <v>6</v>
      </c>
      <c r="C2" s="6">
        <f>36924.94</f>
        <v>36924.94</v>
      </c>
      <c r="D2" s="6"/>
      <c r="E2" s="6"/>
    </row>
    <row r="3" spans="1:5" x14ac:dyDescent="0.15">
      <c r="A3" s="5">
        <v>2015.12</v>
      </c>
      <c r="B3" s="6" t="s">
        <v>5</v>
      </c>
      <c r="C3" s="6">
        <v>2000</v>
      </c>
      <c r="D3" s="5"/>
      <c r="E3" s="6"/>
    </row>
    <row r="4" spans="1:5" x14ac:dyDescent="0.15">
      <c r="A4" s="5">
        <v>2015.12</v>
      </c>
      <c r="B4" s="6" t="s">
        <v>13</v>
      </c>
      <c r="C4" s="6">
        <v>20000</v>
      </c>
      <c r="D4" s="5"/>
      <c r="E4" s="6"/>
    </row>
    <row r="5" spans="1:5" x14ac:dyDescent="0.15">
      <c r="A5" s="5">
        <v>2015.12</v>
      </c>
      <c r="B5" s="6" t="s">
        <v>14</v>
      </c>
      <c r="C5" s="6">
        <v>15</v>
      </c>
      <c r="D5" s="5"/>
      <c r="E5" s="6"/>
    </row>
    <row r="6" spans="1:5" x14ac:dyDescent="0.15">
      <c r="A6" s="5"/>
      <c r="B6" s="6"/>
      <c r="C6" s="6"/>
      <c r="D6" s="5"/>
      <c r="E6" s="6"/>
    </row>
    <row r="7" spans="1:5" x14ac:dyDescent="0.15">
      <c r="A7" s="5">
        <v>2015.12</v>
      </c>
      <c r="B7" s="6" t="s">
        <v>4</v>
      </c>
      <c r="C7" s="6">
        <f>SUM(C2:C6)</f>
        <v>58939.94</v>
      </c>
      <c r="D7" s="6"/>
      <c r="E7" s="6"/>
    </row>
    <row r="8" spans="1:5" x14ac:dyDescent="0.15">
      <c r="A8" s="5">
        <v>2015.12</v>
      </c>
      <c r="B8" s="6" t="s">
        <v>7</v>
      </c>
      <c r="C8" s="6">
        <v>56161.21</v>
      </c>
      <c r="D8" s="6"/>
      <c r="E8" s="6"/>
    </row>
    <row r="9" spans="1:5" x14ac:dyDescent="0.15">
      <c r="A9" s="5">
        <v>2015.12</v>
      </c>
      <c r="B9" s="6" t="s">
        <v>8</v>
      </c>
      <c r="C9" s="6">
        <f>C7-C8</f>
        <v>2778.7300000000032</v>
      </c>
      <c r="D9" s="6" t="s">
        <v>9</v>
      </c>
      <c r="E9" s="7">
        <f>(C9-2000)/C8</f>
        <v>1.3865976178219865E-2</v>
      </c>
    </row>
    <row r="12" spans="1:5" x14ac:dyDescent="0.15">
      <c r="A12" s="4" t="s">
        <v>2</v>
      </c>
      <c r="B12" s="4" t="s">
        <v>11</v>
      </c>
      <c r="C12" s="4" t="s">
        <v>0</v>
      </c>
      <c r="D12" s="4"/>
      <c r="E12" s="4"/>
    </row>
    <row r="13" spans="1:5" x14ac:dyDescent="0.15">
      <c r="A13" s="5">
        <v>2016.01</v>
      </c>
      <c r="B13" s="6" t="s">
        <v>3</v>
      </c>
      <c r="C13" s="6">
        <f>10836.81-9259.22+7203.8</f>
        <v>8781.39</v>
      </c>
      <c r="D13" s="6"/>
      <c r="E13" s="6"/>
    </row>
    <row r="14" spans="1:5" x14ac:dyDescent="0.15">
      <c r="A14" s="5">
        <v>2016.01</v>
      </c>
      <c r="B14" s="6" t="s">
        <v>15</v>
      </c>
      <c r="C14" s="6">
        <f>36035.24</f>
        <v>36035.24</v>
      </c>
      <c r="D14" s="5"/>
      <c r="E14" s="6"/>
    </row>
    <row r="15" spans="1:5" x14ac:dyDescent="0.15">
      <c r="A15" s="5">
        <v>2016.01</v>
      </c>
      <c r="B15" s="6" t="s">
        <v>16</v>
      </c>
      <c r="C15" s="6">
        <f>7469.22</f>
        <v>7469.22</v>
      </c>
      <c r="D15" s="5"/>
      <c r="E15" s="6"/>
    </row>
    <row r="16" spans="1:5" x14ac:dyDescent="0.15">
      <c r="A16" s="5">
        <v>2016.01</v>
      </c>
      <c r="B16" s="6" t="s">
        <v>17</v>
      </c>
      <c r="C16" s="6">
        <f>9259.22</f>
        <v>9259.2199999999993</v>
      </c>
      <c r="D16" s="5"/>
      <c r="E16" s="6"/>
    </row>
    <row r="17" spans="1:5" x14ac:dyDescent="0.15">
      <c r="A17" s="5"/>
      <c r="B17" s="6"/>
      <c r="C17" s="6"/>
      <c r="D17" s="5"/>
      <c r="E17" s="6"/>
    </row>
    <row r="18" spans="1:5" x14ac:dyDescent="0.15">
      <c r="A18" s="5">
        <v>2016.01</v>
      </c>
      <c r="B18" s="6" t="s">
        <v>1</v>
      </c>
      <c r="C18" s="6">
        <f>SUM(C13:C17)</f>
        <v>61545.07</v>
      </c>
      <c r="D18" s="6"/>
      <c r="E18" s="6"/>
    </row>
    <row r="19" spans="1:5" x14ac:dyDescent="0.15">
      <c r="A19" s="5">
        <v>2016.01</v>
      </c>
      <c r="B19" s="6" t="s">
        <v>7</v>
      </c>
      <c r="C19" s="6">
        <v>58939.94</v>
      </c>
      <c r="D19" s="6"/>
      <c r="E19" s="6"/>
    </row>
    <row r="20" spans="1:5" x14ac:dyDescent="0.15">
      <c r="A20" s="5">
        <v>2016.01</v>
      </c>
      <c r="B20" s="6" t="s">
        <v>8</v>
      </c>
      <c r="C20" s="6">
        <f>C18-C19</f>
        <v>2605.1299999999974</v>
      </c>
      <c r="D20" s="6" t="s">
        <v>9</v>
      </c>
      <c r="E20" s="7">
        <f>(C20-2000)/C19</f>
        <v>1.0266892026018305E-2</v>
      </c>
    </row>
    <row r="23" spans="1:5" x14ac:dyDescent="0.15">
      <c r="A23" s="4" t="s">
        <v>2</v>
      </c>
      <c r="B23" s="4" t="s">
        <v>11</v>
      </c>
      <c r="C23" s="4" t="s">
        <v>0</v>
      </c>
      <c r="D23" s="4"/>
      <c r="E23" s="4"/>
    </row>
    <row r="24" spans="1:5" x14ac:dyDescent="0.15">
      <c r="A24" s="5">
        <v>2016.02</v>
      </c>
      <c r="B24" s="8" t="s">
        <v>19</v>
      </c>
      <c r="C24" s="9">
        <v>-130</v>
      </c>
      <c r="D24" s="4"/>
      <c r="E24" s="4"/>
    </row>
    <row r="25" spans="1:5" x14ac:dyDescent="0.15">
      <c r="A25" s="5">
        <v>2016.02</v>
      </c>
      <c r="B25" s="8" t="s">
        <v>20</v>
      </c>
      <c r="C25" s="9">
        <f>21.05</f>
        <v>21.05</v>
      </c>
      <c r="D25" s="4"/>
      <c r="E25" s="4"/>
    </row>
    <row r="26" spans="1:5" x14ac:dyDescent="0.15">
      <c r="A26" s="5">
        <v>2016.02</v>
      </c>
      <c r="B26" s="6" t="s">
        <v>18</v>
      </c>
      <c r="C26" s="6">
        <f>29264.37</f>
        <v>29264.37</v>
      </c>
      <c r="D26" s="6"/>
      <c r="E26" s="6"/>
    </row>
    <row r="27" spans="1:5" x14ac:dyDescent="0.15">
      <c r="A27" s="5">
        <v>2016.02</v>
      </c>
      <c r="B27" s="6" t="s">
        <v>15</v>
      </c>
      <c r="C27" s="6">
        <f>35026.64</f>
        <v>35026.639999999999</v>
      </c>
      <c r="D27" s="5"/>
      <c r="E27" s="6"/>
    </row>
    <row r="28" spans="1:5" x14ac:dyDescent="0.15">
      <c r="A28" s="5"/>
      <c r="B28" s="6"/>
      <c r="C28" s="6"/>
      <c r="D28" s="5"/>
      <c r="E28" s="6"/>
    </row>
    <row r="29" spans="1:5" x14ac:dyDescent="0.15">
      <c r="A29" s="5">
        <v>2016.02</v>
      </c>
      <c r="B29" s="6" t="s">
        <v>1</v>
      </c>
      <c r="C29" s="6">
        <f>SUM(C24:C28)</f>
        <v>64182.06</v>
      </c>
      <c r="D29" s="6"/>
      <c r="E29" s="6"/>
    </row>
    <row r="30" spans="1:5" x14ac:dyDescent="0.15">
      <c r="A30" s="5">
        <v>2016.02</v>
      </c>
      <c r="B30" s="6" t="s">
        <v>7</v>
      </c>
      <c r="C30" s="6">
        <v>61545.07</v>
      </c>
      <c r="D30" s="6"/>
      <c r="E30" s="6"/>
    </row>
    <row r="31" spans="1:5" x14ac:dyDescent="0.15">
      <c r="A31" s="5">
        <v>2016.02</v>
      </c>
      <c r="B31" s="6" t="s">
        <v>8</v>
      </c>
      <c r="C31" s="6">
        <f>C29-C30</f>
        <v>2636.989999999998</v>
      </c>
      <c r="D31" s="6" t="s">
        <v>9</v>
      </c>
      <c r="E31" s="7">
        <f>(C31-2000)/C30</f>
        <v>1.0349976041947762E-2</v>
      </c>
    </row>
    <row r="34" spans="1:5" x14ac:dyDescent="0.15">
      <c r="A34" s="4" t="s">
        <v>2</v>
      </c>
      <c r="B34" s="4" t="s">
        <v>11</v>
      </c>
      <c r="C34" s="4" t="s">
        <v>0</v>
      </c>
      <c r="D34" s="4"/>
      <c r="E34" s="4"/>
    </row>
    <row r="35" spans="1:5" x14ac:dyDescent="0.15">
      <c r="A35" s="5">
        <v>2016.03</v>
      </c>
      <c r="B35" s="8" t="s">
        <v>19</v>
      </c>
      <c r="C35" s="9">
        <f>-28185.01+1243.28</f>
        <v>-26941.73</v>
      </c>
      <c r="D35" s="4"/>
      <c r="E35" s="4"/>
    </row>
    <row r="36" spans="1:5" x14ac:dyDescent="0.15">
      <c r="A36" s="5">
        <v>2016.03</v>
      </c>
      <c r="B36" s="8" t="s">
        <v>20</v>
      </c>
      <c r="C36" s="9">
        <v>0</v>
      </c>
      <c r="D36" s="4"/>
      <c r="E36" s="4"/>
    </row>
    <row r="37" spans="1:5" x14ac:dyDescent="0.15">
      <c r="A37" s="5">
        <v>2016.03</v>
      </c>
      <c r="B37" s="6" t="s">
        <v>22</v>
      </c>
      <c r="C37" s="6">
        <f>46296.02</f>
        <v>46296.02</v>
      </c>
      <c r="D37" s="6"/>
      <c r="E37" s="6"/>
    </row>
    <row r="38" spans="1:5" x14ac:dyDescent="0.15">
      <c r="A38" s="5">
        <v>2016.03</v>
      </c>
      <c r="B38" s="6" t="s">
        <v>21</v>
      </c>
      <c r="C38" s="6">
        <f>47489.3</f>
        <v>47489.3</v>
      </c>
      <c r="D38" s="6"/>
      <c r="E38" s="6"/>
    </row>
    <row r="39" spans="1:5" x14ac:dyDescent="0.15">
      <c r="A39" s="5"/>
      <c r="B39" s="6"/>
      <c r="C39" s="6"/>
      <c r="D39" s="5"/>
      <c r="E39" s="6"/>
    </row>
    <row r="40" spans="1:5" x14ac:dyDescent="0.15">
      <c r="A40" s="5">
        <v>2016.03</v>
      </c>
      <c r="B40" s="6" t="s">
        <v>1</v>
      </c>
      <c r="C40" s="6">
        <f>SUM(C35:C39)</f>
        <v>66843.59</v>
      </c>
      <c r="D40" s="6"/>
      <c r="E40" s="6"/>
    </row>
    <row r="41" spans="1:5" x14ac:dyDescent="0.15">
      <c r="A41" s="5">
        <v>2016.03</v>
      </c>
      <c r="B41" s="6" t="s">
        <v>7</v>
      </c>
      <c r="C41" s="6">
        <v>64182.06</v>
      </c>
      <c r="D41" s="6"/>
      <c r="E41" s="6"/>
    </row>
    <row r="42" spans="1:5" x14ac:dyDescent="0.15">
      <c r="A42" s="5">
        <v>2016.03</v>
      </c>
      <c r="B42" s="6" t="s">
        <v>8</v>
      </c>
      <c r="C42" s="6">
        <f>C40-C41</f>
        <v>2661.5299999999988</v>
      </c>
      <c r="D42" s="6" t="s">
        <v>9</v>
      </c>
      <c r="E42" s="7">
        <f>(C42-2000)/C41</f>
        <v>1.0307085811829642E-2</v>
      </c>
    </row>
    <row r="45" spans="1:5" x14ac:dyDescent="0.15">
      <c r="A45" s="4" t="s">
        <v>2</v>
      </c>
      <c r="B45" s="4" t="s">
        <v>11</v>
      </c>
      <c r="C45" s="4" t="s">
        <v>0</v>
      </c>
      <c r="D45" s="4"/>
      <c r="E45" s="4"/>
    </row>
    <row r="46" spans="1:5" x14ac:dyDescent="0.15">
      <c r="A46" s="5">
        <v>2016.04</v>
      </c>
      <c r="B46" s="8" t="s">
        <v>19</v>
      </c>
      <c r="C46" s="9">
        <f>-21380+1200</f>
        <v>-20180</v>
      </c>
      <c r="D46" s="4"/>
      <c r="E46" s="4"/>
    </row>
    <row r="47" spans="1:5" x14ac:dyDescent="0.15">
      <c r="A47" s="5">
        <v>2016.04</v>
      </c>
      <c r="B47" s="8" t="s">
        <v>20</v>
      </c>
      <c r="C47" s="9">
        <v>0</v>
      </c>
      <c r="D47" s="4"/>
      <c r="E47" s="4"/>
    </row>
    <row r="48" spans="1:5" x14ac:dyDescent="0.15">
      <c r="A48" s="5">
        <v>2016.04</v>
      </c>
      <c r="B48" s="6" t="s">
        <v>22</v>
      </c>
      <c r="C48" s="6">
        <f>46296.02-1251.99</f>
        <v>45044.03</v>
      </c>
      <c r="D48" s="6"/>
      <c r="E48" s="6"/>
    </row>
    <row r="49" spans="1:6" x14ac:dyDescent="0.15">
      <c r="A49" s="5">
        <v>2016.04</v>
      </c>
      <c r="B49" s="6" t="s">
        <v>21</v>
      </c>
      <c r="C49" s="6">
        <f>47489.3-1243.28</f>
        <v>46246.020000000004</v>
      </c>
      <c r="D49" s="6"/>
      <c r="E49" s="6"/>
    </row>
    <row r="50" spans="1:6" x14ac:dyDescent="0.15">
      <c r="A50" s="5"/>
      <c r="B50" s="6"/>
      <c r="C50" s="6"/>
      <c r="D50" s="5"/>
      <c r="E50" s="6"/>
    </row>
    <row r="51" spans="1:6" x14ac:dyDescent="0.15">
      <c r="A51" s="5">
        <v>2016.04</v>
      </c>
      <c r="B51" s="6" t="s">
        <v>1</v>
      </c>
      <c r="C51" s="6">
        <f>SUM(C46:C50)</f>
        <v>71110.05</v>
      </c>
      <c r="D51" s="6"/>
      <c r="E51" s="6"/>
    </row>
    <row r="52" spans="1:6" x14ac:dyDescent="0.15">
      <c r="A52" s="5">
        <v>2016.04</v>
      </c>
      <c r="B52" s="6" t="s">
        <v>7</v>
      </c>
      <c r="C52" s="6">
        <v>66843.59</v>
      </c>
      <c r="D52" s="6"/>
      <c r="E52" s="6"/>
    </row>
    <row r="53" spans="1:6" x14ac:dyDescent="0.15">
      <c r="A53" s="5">
        <v>2016.04</v>
      </c>
      <c r="B53" s="6" t="s">
        <v>8</v>
      </c>
      <c r="C53" s="6">
        <f>C51-C52</f>
        <v>4266.4600000000064</v>
      </c>
      <c r="D53" s="6" t="s">
        <v>9</v>
      </c>
      <c r="E53" s="7">
        <f>(C53-3600)/C52</f>
        <v>9.970439947944245E-3</v>
      </c>
      <c r="F53" t="s">
        <v>23</v>
      </c>
    </row>
    <row r="56" spans="1:6" x14ac:dyDescent="0.15">
      <c r="A56" s="4" t="s">
        <v>2</v>
      </c>
      <c r="B56" s="4" t="s">
        <v>11</v>
      </c>
      <c r="C56" s="4" t="s">
        <v>0</v>
      </c>
      <c r="D56" s="4"/>
      <c r="E56" s="4"/>
    </row>
    <row r="57" spans="1:6" x14ac:dyDescent="0.15">
      <c r="A57" s="5">
        <v>2016.05</v>
      </c>
      <c r="B57" s="8" t="s">
        <v>19</v>
      </c>
      <c r="C57" s="9">
        <f>-21380+1200+2000+1576.05+1576.06+25</f>
        <v>-15002.890000000001</v>
      </c>
      <c r="D57" s="4"/>
      <c r="E57" s="4"/>
    </row>
    <row r="58" spans="1:6" x14ac:dyDescent="0.15">
      <c r="A58" s="5">
        <v>2016.05</v>
      </c>
      <c r="B58" s="8" t="s">
        <v>20</v>
      </c>
      <c r="C58" s="9">
        <v>0</v>
      </c>
      <c r="D58" s="4"/>
      <c r="E58" s="4"/>
    </row>
    <row r="59" spans="1:6" x14ac:dyDescent="0.15">
      <c r="A59" s="5">
        <v>2016.05</v>
      </c>
      <c r="B59" s="6" t="s">
        <v>22</v>
      </c>
      <c r="C59" s="6">
        <v>43783.28</v>
      </c>
      <c r="D59" s="6"/>
      <c r="E59" s="6"/>
    </row>
    <row r="60" spans="1:6" x14ac:dyDescent="0.15">
      <c r="A60" s="5">
        <v>2016.05</v>
      </c>
      <c r="B60" s="6" t="s">
        <v>21</v>
      </c>
      <c r="C60" s="6">
        <f>45044.04</f>
        <v>45044.04</v>
      </c>
      <c r="D60" s="6"/>
      <c r="E60" s="6"/>
    </row>
    <row r="61" spans="1:6" x14ac:dyDescent="0.15">
      <c r="A61" s="5"/>
      <c r="B61" s="6"/>
      <c r="C61" s="6"/>
      <c r="D61" s="5"/>
      <c r="E61" s="6"/>
    </row>
    <row r="62" spans="1:6" x14ac:dyDescent="0.15">
      <c r="A62" s="5">
        <v>2016.05</v>
      </c>
      <c r="B62" s="6" t="s">
        <v>1</v>
      </c>
      <c r="C62" s="6">
        <f>SUM(C57:C61)</f>
        <v>73824.429999999993</v>
      </c>
      <c r="D62" s="6"/>
      <c r="E62" s="6"/>
    </row>
    <row r="63" spans="1:6" x14ac:dyDescent="0.15">
      <c r="A63" s="5">
        <v>2016.05</v>
      </c>
      <c r="B63" s="6" t="s">
        <v>7</v>
      </c>
      <c r="C63" s="6">
        <v>71110.05</v>
      </c>
      <c r="D63" s="6"/>
      <c r="E63" s="6"/>
    </row>
    <row r="64" spans="1:6" x14ac:dyDescent="0.15">
      <c r="A64" s="5">
        <v>2016.05</v>
      </c>
      <c r="B64" s="6" t="s">
        <v>8</v>
      </c>
      <c r="C64" s="6">
        <f>C62-C63</f>
        <v>2714.3799999999901</v>
      </c>
      <c r="D64" s="6" t="s">
        <v>9</v>
      </c>
      <c r="E64" s="7">
        <f>(C64-2000)/C63</f>
        <v>1.0046118656926695E-2</v>
      </c>
    </row>
    <row r="67" spans="1:5" x14ac:dyDescent="0.15">
      <c r="A67" s="4" t="s">
        <v>2</v>
      </c>
      <c r="B67" s="4" t="s">
        <v>11</v>
      </c>
      <c r="C67" s="4" t="s">
        <v>0</v>
      </c>
      <c r="D67" s="4"/>
      <c r="E67" s="4"/>
    </row>
    <row r="68" spans="1:5" x14ac:dyDescent="0.15">
      <c r="A68" s="5">
        <v>2016.06</v>
      </c>
      <c r="B68" s="8" t="s">
        <v>19</v>
      </c>
      <c r="C68" s="9">
        <f>-13002.89+1576.05+1577.15+112</f>
        <v>-9737.69</v>
      </c>
      <c r="D68" s="4"/>
      <c r="E68" s="4"/>
    </row>
    <row r="69" spans="1:5" x14ac:dyDescent="0.15">
      <c r="A69" s="5">
        <v>2016.06</v>
      </c>
      <c r="B69" s="8" t="s">
        <v>20</v>
      </c>
      <c r="C69" s="9">
        <v>0</v>
      </c>
      <c r="D69" s="4"/>
      <c r="E69" s="4"/>
    </row>
    <row r="70" spans="1:5" x14ac:dyDescent="0.15">
      <c r="A70" s="5">
        <v>2016.06</v>
      </c>
      <c r="B70" s="6" t="s">
        <v>22</v>
      </c>
      <c r="C70" s="6">
        <f>50000-7486.3</f>
        <v>42513.7</v>
      </c>
      <c r="D70" s="6"/>
      <c r="E70" s="6"/>
    </row>
    <row r="71" spans="1:5" x14ac:dyDescent="0.15">
      <c r="A71" s="5">
        <v>2016.06</v>
      </c>
      <c r="B71" s="6" t="s">
        <v>21</v>
      </c>
      <c r="C71" s="6">
        <v>43783.29</v>
      </c>
      <c r="D71" s="6"/>
      <c r="E71" s="6"/>
    </row>
    <row r="72" spans="1:5" x14ac:dyDescent="0.15">
      <c r="A72" s="5"/>
      <c r="B72" s="6"/>
      <c r="C72" s="6"/>
      <c r="D72" s="5"/>
      <c r="E72" s="6"/>
    </row>
    <row r="73" spans="1:5" x14ac:dyDescent="0.15">
      <c r="A73" s="5">
        <v>2016.06</v>
      </c>
      <c r="B73" s="6" t="s">
        <v>1</v>
      </c>
      <c r="C73" s="6">
        <f>SUM(C68:C72)</f>
        <v>76559.299999999988</v>
      </c>
      <c r="D73" s="6"/>
      <c r="E73" s="6"/>
    </row>
    <row r="74" spans="1:5" x14ac:dyDescent="0.15">
      <c r="A74" s="5">
        <v>2016.06</v>
      </c>
      <c r="B74" s="6" t="s">
        <v>7</v>
      </c>
      <c r="C74" s="6">
        <v>73824.429999999993</v>
      </c>
      <c r="D74" s="6"/>
      <c r="E74" s="6"/>
    </row>
    <row r="75" spans="1:5" x14ac:dyDescent="0.15">
      <c r="A75" s="5">
        <v>2016.06</v>
      </c>
      <c r="B75" s="6" t="s">
        <v>8</v>
      </c>
      <c r="C75" s="6">
        <f>C73-C74</f>
        <v>2734.8699999999953</v>
      </c>
      <c r="D75" s="6" t="s">
        <v>9</v>
      </c>
      <c r="E75" s="7">
        <f>(C75-2000)/C74</f>
        <v>9.9542929081876484E-3</v>
      </c>
    </row>
    <row r="78" spans="1:5" x14ac:dyDescent="0.15">
      <c r="A78" s="4" t="s">
        <v>2</v>
      </c>
      <c r="B78" s="4" t="s">
        <v>11</v>
      </c>
      <c r="C78" s="4" t="s">
        <v>0</v>
      </c>
      <c r="D78" s="4"/>
      <c r="E78" s="4"/>
    </row>
    <row r="79" spans="1:5" x14ac:dyDescent="0.15">
      <c r="A79" s="5">
        <v>2016.07</v>
      </c>
      <c r="B79" s="8" t="s">
        <v>19</v>
      </c>
      <c r="C79" s="9">
        <v>0</v>
      </c>
      <c r="D79" s="4"/>
      <c r="E79" s="4"/>
    </row>
    <row r="80" spans="1:5" x14ac:dyDescent="0.15">
      <c r="A80" s="5">
        <v>2016.07</v>
      </c>
      <c r="B80" s="8" t="s">
        <v>24</v>
      </c>
      <c r="C80" s="9">
        <v>79325.95</v>
      </c>
      <c r="D80" s="4"/>
      <c r="E80" s="4"/>
    </row>
    <row r="81" spans="1:5" x14ac:dyDescent="0.15">
      <c r="A81" s="5"/>
      <c r="B81" s="6"/>
      <c r="C81" s="6"/>
      <c r="D81" s="5"/>
      <c r="E81" s="6"/>
    </row>
    <row r="82" spans="1:5" x14ac:dyDescent="0.15">
      <c r="A82" s="5">
        <v>2016.07</v>
      </c>
      <c r="B82" s="6" t="s">
        <v>1</v>
      </c>
      <c r="C82" s="6">
        <f>SUM(C79:C81)</f>
        <v>79325.95</v>
      </c>
      <c r="D82" s="6"/>
      <c r="E82" s="6"/>
    </row>
    <row r="83" spans="1:5" x14ac:dyDescent="0.15">
      <c r="A83" s="5">
        <v>2016.07</v>
      </c>
      <c r="B83" s="6" t="s">
        <v>7</v>
      </c>
      <c r="C83" s="6">
        <v>76559.3</v>
      </c>
      <c r="D83" s="6"/>
      <c r="E83" s="6"/>
    </row>
    <row r="84" spans="1:5" x14ac:dyDescent="0.15">
      <c r="A84" s="5">
        <v>2016.07</v>
      </c>
      <c r="B84" s="6" t="s">
        <v>8</v>
      </c>
      <c r="C84" s="6">
        <f>C82-C83</f>
        <v>2766.6499999999942</v>
      </c>
      <c r="D84" s="6" t="s">
        <v>9</v>
      </c>
      <c r="E84" s="7">
        <f>(C84-2000)/C83</f>
        <v>1.0013806291332264E-2</v>
      </c>
    </row>
    <row r="87" spans="1:5" x14ac:dyDescent="0.15">
      <c r="A87" s="4" t="s">
        <v>2</v>
      </c>
      <c r="B87" s="4" t="s">
        <v>11</v>
      </c>
      <c r="C87" s="4" t="s">
        <v>0</v>
      </c>
      <c r="D87" s="4"/>
      <c r="E87" s="4"/>
    </row>
    <row r="88" spans="1:5" x14ac:dyDescent="0.15">
      <c r="A88" s="5">
        <v>2016.08</v>
      </c>
      <c r="B88" s="8" t="s">
        <v>19</v>
      </c>
      <c r="C88" s="9">
        <v>0</v>
      </c>
      <c r="D88" s="4"/>
      <c r="E88" s="4"/>
    </row>
    <row r="89" spans="1:5" x14ac:dyDescent="0.15">
      <c r="A89" s="5">
        <v>2016.08</v>
      </c>
      <c r="B89" s="8" t="s">
        <v>24</v>
      </c>
      <c r="C89" s="9">
        <v>82120</v>
      </c>
      <c r="D89" s="4"/>
      <c r="E89" s="4"/>
    </row>
    <row r="90" spans="1:5" x14ac:dyDescent="0.15">
      <c r="A90" s="5"/>
      <c r="B90" s="6"/>
      <c r="C90" s="6"/>
      <c r="D90" s="5"/>
      <c r="E90" s="6"/>
    </row>
    <row r="91" spans="1:5" x14ac:dyDescent="0.15">
      <c r="A91" s="5">
        <v>2016.08</v>
      </c>
      <c r="B91" s="6" t="s">
        <v>1</v>
      </c>
      <c r="C91" s="6">
        <f>SUM(C88:C90)</f>
        <v>82120</v>
      </c>
      <c r="D91" s="6"/>
      <c r="E91" s="6"/>
    </row>
    <row r="92" spans="1:5" x14ac:dyDescent="0.15">
      <c r="A92" s="5">
        <v>2016.08</v>
      </c>
      <c r="B92" s="6" t="s">
        <v>7</v>
      </c>
      <c r="C92" s="6">
        <v>79325.95</v>
      </c>
      <c r="D92" s="6"/>
      <c r="E92" s="6"/>
    </row>
    <row r="93" spans="1:5" x14ac:dyDescent="0.15">
      <c r="A93" s="5">
        <v>2016.08</v>
      </c>
      <c r="B93" s="6" t="s">
        <v>8</v>
      </c>
      <c r="C93" s="6">
        <f>C91-C92</f>
        <v>2794.0500000000029</v>
      </c>
      <c r="D93" s="6" t="s">
        <v>9</v>
      </c>
      <c r="E93" s="7">
        <f>(C93-2000)/C92</f>
        <v>1.0009965213149076E-2</v>
      </c>
    </row>
    <row r="96" spans="1:5" x14ac:dyDescent="0.15">
      <c r="A96" s="4" t="s">
        <v>2</v>
      </c>
      <c r="B96" s="4" t="s">
        <v>11</v>
      </c>
      <c r="C96" s="4" t="s">
        <v>0</v>
      </c>
      <c r="D96" s="4"/>
      <c r="E96" s="4"/>
    </row>
    <row r="97" spans="1:5" x14ac:dyDescent="0.15">
      <c r="A97" s="5">
        <v>2016.09</v>
      </c>
      <c r="B97" s="8" t="s">
        <v>19</v>
      </c>
      <c r="C97" s="9">
        <v>0</v>
      </c>
      <c r="D97" s="4"/>
      <c r="E97" s="4"/>
    </row>
    <row r="98" spans="1:5" x14ac:dyDescent="0.15">
      <c r="A98" s="5">
        <v>2016.09</v>
      </c>
      <c r="B98" s="8" t="s">
        <v>24</v>
      </c>
      <c r="C98" s="9">
        <v>84940</v>
      </c>
      <c r="D98" s="4"/>
      <c r="E98" s="4"/>
    </row>
    <row r="99" spans="1:5" x14ac:dyDescent="0.15">
      <c r="A99" s="5"/>
      <c r="B99" s="6"/>
      <c r="C99" s="6"/>
      <c r="D99" s="5"/>
      <c r="E99" s="6"/>
    </row>
    <row r="100" spans="1:5" x14ac:dyDescent="0.15">
      <c r="A100" s="5">
        <v>2016.09</v>
      </c>
      <c r="B100" s="6" t="s">
        <v>1</v>
      </c>
      <c r="C100" s="6">
        <f>SUM(C97:C99)</f>
        <v>84940</v>
      </c>
      <c r="D100" s="6"/>
      <c r="E100" s="6"/>
    </row>
    <row r="101" spans="1:5" x14ac:dyDescent="0.15">
      <c r="A101" s="5">
        <v>2016.09</v>
      </c>
      <c r="B101" s="6" t="s">
        <v>7</v>
      </c>
      <c r="C101" s="6">
        <v>82120</v>
      </c>
      <c r="D101" s="6"/>
      <c r="E101" s="6"/>
    </row>
    <row r="102" spans="1:5" x14ac:dyDescent="0.15">
      <c r="A102" s="5">
        <v>2016.09</v>
      </c>
      <c r="B102" s="6" t="s">
        <v>8</v>
      </c>
      <c r="C102" s="6">
        <f>C100-C101</f>
        <v>2820</v>
      </c>
      <c r="D102" s="6" t="s">
        <v>9</v>
      </c>
      <c r="E102" s="7">
        <f>(C102-2000)/C101</f>
        <v>9.985387238188018E-3</v>
      </c>
    </row>
    <row r="105" spans="1:5" x14ac:dyDescent="0.15">
      <c r="A105" s="4" t="s">
        <v>2</v>
      </c>
      <c r="B105" s="4" t="s">
        <v>11</v>
      </c>
      <c r="C105" s="4" t="s">
        <v>0</v>
      </c>
      <c r="D105" s="4"/>
      <c r="E105" s="4"/>
    </row>
    <row r="106" spans="1:5" x14ac:dyDescent="0.15">
      <c r="A106" s="12" t="s">
        <v>31</v>
      </c>
      <c r="B106" s="8" t="s">
        <v>19</v>
      </c>
      <c r="C106" s="9">
        <v>0</v>
      </c>
      <c r="D106" s="4"/>
      <c r="E106" s="4"/>
    </row>
    <row r="107" spans="1:5" x14ac:dyDescent="0.15">
      <c r="A107" s="12" t="s">
        <v>31</v>
      </c>
      <c r="B107" s="8" t="s">
        <v>24</v>
      </c>
      <c r="C107" s="6">
        <v>87790</v>
      </c>
      <c r="D107" s="4"/>
      <c r="E107" s="4"/>
    </row>
    <row r="108" spans="1:5" x14ac:dyDescent="0.15">
      <c r="A108" s="5"/>
      <c r="B108" s="6"/>
      <c r="C108" s="6"/>
      <c r="D108" s="5"/>
      <c r="E108" s="6"/>
    </row>
    <row r="109" spans="1:5" x14ac:dyDescent="0.15">
      <c r="A109" s="12" t="s">
        <v>31</v>
      </c>
      <c r="B109" s="6" t="s">
        <v>1</v>
      </c>
      <c r="C109" s="6">
        <v>87790</v>
      </c>
      <c r="D109" s="6"/>
      <c r="E109" s="6"/>
    </row>
    <row r="110" spans="1:5" x14ac:dyDescent="0.15">
      <c r="A110" s="12" t="s">
        <v>31</v>
      </c>
      <c r="B110" s="6" t="s">
        <v>7</v>
      </c>
      <c r="C110" s="9">
        <v>84940</v>
      </c>
      <c r="D110" s="6"/>
      <c r="E110" s="6"/>
    </row>
    <row r="111" spans="1:5" x14ac:dyDescent="0.15">
      <c r="A111" s="12" t="s">
        <v>31</v>
      </c>
      <c r="B111" s="6" t="s">
        <v>8</v>
      </c>
      <c r="C111" s="6">
        <f>C109-C110</f>
        <v>2850</v>
      </c>
      <c r="D111" s="6" t="s">
        <v>9</v>
      </c>
      <c r="E111" s="7">
        <f>(C111-2000)/C110</f>
        <v>1.0007063809748057E-2</v>
      </c>
    </row>
    <row r="114" spans="1:5" x14ac:dyDescent="0.15">
      <c r="A114" s="4" t="s">
        <v>2</v>
      </c>
      <c r="B114" s="4" t="s">
        <v>11</v>
      </c>
      <c r="C114" s="4" t="s">
        <v>0</v>
      </c>
      <c r="D114" s="4"/>
      <c r="E114" s="4"/>
    </row>
    <row r="115" spans="1:5" x14ac:dyDescent="0.15">
      <c r="A115" s="12">
        <v>2016.11</v>
      </c>
      <c r="B115" s="8" t="s">
        <v>19</v>
      </c>
      <c r="C115" s="9">
        <v>0</v>
      </c>
      <c r="D115" s="4"/>
      <c r="E115" s="4"/>
    </row>
    <row r="116" spans="1:5" x14ac:dyDescent="0.15">
      <c r="A116" s="12">
        <v>2016.11</v>
      </c>
      <c r="B116" s="8" t="s">
        <v>24</v>
      </c>
      <c r="C116" s="9">
        <v>90670</v>
      </c>
      <c r="D116" s="4"/>
      <c r="E116" s="4"/>
    </row>
    <row r="117" spans="1:5" x14ac:dyDescent="0.15">
      <c r="A117" s="5"/>
      <c r="B117" s="6"/>
      <c r="C117" s="6"/>
      <c r="D117" s="5"/>
      <c r="E117" s="6"/>
    </row>
    <row r="118" spans="1:5" x14ac:dyDescent="0.15">
      <c r="A118" s="12">
        <v>2016.11</v>
      </c>
      <c r="B118" s="6" t="s">
        <v>1</v>
      </c>
      <c r="C118" s="6">
        <f>SUM(C115:C116)</f>
        <v>90670</v>
      </c>
      <c r="D118" s="6"/>
      <c r="E118" s="6"/>
    </row>
    <row r="119" spans="1:5" x14ac:dyDescent="0.15">
      <c r="A119" s="12">
        <v>2016.11</v>
      </c>
      <c r="B119" s="6" t="s">
        <v>7</v>
      </c>
      <c r="C119" s="9">
        <v>87790</v>
      </c>
      <c r="D119" s="6"/>
      <c r="E119" s="6"/>
    </row>
    <row r="120" spans="1:5" x14ac:dyDescent="0.15">
      <c r="A120" s="12">
        <v>2016.11</v>
      </c>
      <c r="B120" s="6" t="s">
        <v>8</v>
      </c>
      <c r="C120" s="6">
        <f>C118-C119</f>
        <v>2880</v>
      </c>
      <c r="D120" s="6" t="s">
        <v>9</v>
      </c>
      <c r="E120" s="7">
        <f>(C120-2000)/C119</f>
        <v>1.002392071989976E-2</v>
      </c>
    </row>
    <row r="123" spans="1:5" x14ac:dyDescent="0.15">
      <c r="A123" s="4" t="s">
        <v>2</v>
      </c>
      <c r="B123" s="4" t="s">
        <v>11</v>
      </c>
      <c r="C123" s="4" t="s">
        <v>0</v>
      </c>
      <c r="D123" s="4"/>
      <c r="E123" s="4"/>
    </row>
    <row r="124" spans="1:5" x14ac:dyDescent="0.15">
      <c r="A124" s="12">
        <v>2016.12</v>
      </c>
      <c r="B124" s="8" t="s">
        <v>19</v>
      </c>
      <c r="C124" s="9">
        <v>0</v>
      </c>
      <c r="D124" s="4"/>
      <c r="E124" s="4"/>
    </row>
    <row r="125" spans="1:5" x14ac:dyDescent="0.15">
      <c r="A125" s="12">
        <v>2016.12</v>
      </c>
      <c r="B125" s="8" t="s">
        <v>24</v>
      </c>
      <c r="C125" s="9">
        <v>93580</v>
      </c>
      <c r="D125" s="4"/>
      <c r="E125" s="4"/>
    </row>
    <row r="126" spans="1:5" x14ac:dyDescent="0.15">
      <c r="A126" s="5"/>
      <c r="B126" s="6"/>
      <c r="C126" s="6"/>
      <c r="D126" s="5"/>
      <c r="E126" s="6"/>
    </row>
    <row r="127" spans="1:5" x14ac:dyDescent="0.15">
      <c r="A127" s="12">
        <v>2016.12</v>
      </c>
      <c r="B127" s="6" t="s">
        <v>1</v>
      </c>
      <c r="C127" s="6">
        <f>SUM(C124:C125)</f>
        <v>93580</v>
      </c>
      <c r="D127" s="6"/>
      <c r="E127" s="6"/>
    </row>
    <row r="128" spans="1:5" x14ac:dyDescent="0.15">
      <c r="A128" s="12">
        <v>2016.12</v>
      </c>
      <c r="B128" s="6" t="s">
        <v>7</v>
      </c>
      <c r="C128" s="9">
        <v>90670</v>
      </c>
      <c r="D128" s="6"/>
      <c r="E128" s="6"/>
    </row>
    <row r="129" spans="1:5" x14ac:dyDescent="0.15">
      <c r="A129" s="12">
        <v>2016.12</v>
      </c>
      <c r="B129" s="6" t="s">
        <v>8</v>
      </c>
      <c r="C129" s="6">
        <f>C127-C128</f>
        <v>2910</v>
      </c>
      <c r="D129" s="6" t="s">
        <v>9</v>
      </c>
      <c r="E129" s="7">
        <f>(C129-2000)/C128</f>
        <v>1.003639572074556E-2</v>
      </c>
    </row>
    <row r="132" spans="1:5" x14ac:dyDescent="0.15">
      <c r="A132" s="4" t="s">
        <v>2</v>
      </c>
      <c r="B132" s="4" t="s">
        <v>11</v>
      </c>
      <c r="C132" s="4" t="s">
        <v>0</v>
      </c>
      <c r="D132" s="4"/>
      <c r="E132" s="4"/>
    </row>
    <row r="133" spans="1:5" x14ac:dyDescent="0.15">
      <c r="A133" s="12">
        <v>2017.01</v>
      </c>
      <c r="B133" s="8" t="s">
        <v>19</v>
      </c>
      <c r="C133" s="9">
        <v>0</v>
      </c>
      <c r="D133" s="4"/>
      <c r="E133" s="4"/>
    </row>
    <row r="134" spans="1:5" x14ac:dyDescent="0.15">
      <c r="A134" s="12">
        <v>2017.01</v>
      </c>
      <c r="B134" s="8" t="s">
        <v>24</v>
      </c>
      <c r="C134" s="9">
        <v>96515</v>
      </c>
      <c r="D134" s="4"/>
      <c r="E134" s="4"/>
    </row>
    <row r="135" spans="1:5" x14ac:dyDescent="0.15">
      <c r="A135" s="5"/>
      <c r="B135" s="6"/>
      <c r="C135" s="6"/>
      <c r="D135" s="5"/>
      <c r="E135" s="6"/>
    </row>
    <row r="136" spans="1:5" x14ac:dyDescent="0.15">
      <c r="A136" s="12">
        <v>2017.01</v>
      </c>
      <c r="B136" s="6" t="s">
        <v>1</v>
      </c>
      <c r="C136" s="6">
        <f>SUM(C133:C134)</f>
        <v>96515</v>
      </c>
      <c r="D136" s="6"/>
      <c r="E136" s="6"/>
    </row>
    <row r="137" spans="1:5" x14ac:dyDescent="0.15">
      <c r="A137" s="12">
        <v>2017.01</v>
      </c>
      <c r="B137" s="6" t="s">
        <v>7</v>
      </c>
      <c r="C137" s="9">
        <v>93580</v>
      </c>
      <c r="D137" s="6"/>
      <c r="E137" s="6"/>
    </row>
    <row r="138" spans="1:5" x14ac:dyDescent="0.15">
      <c r="A138" s="12">
        <v>2017.01</v>
      </c>
      <c r="B138" s="6" t="s">
        <v>8</v>
      </c>
      <c r="C138" s="6">
        <f>C136-C137</f>
        <v>2935</v>
      </c>
      <c r="D138" s="6" t="s">
        <v>9</v>
      </c>
      <c r="E138" s="7">
        <f>(C138-2000)/C137</f>
        <v>9.9914511647787984E-3</v>
      </c>
    </row>
    <row r="141" spans="1:5" x14ac:dyDescent="0.15">
      <c r="A141" s="4" t="s">
        <v>2</v>
      </c>
      <c r="B141" s="4" t="s">
        <v>11</v>
      </c>
      <c r="C141" s="4" t="s">
        <v>0</v>
      </c>
      <c r="D141" s="4"/>
      <c r="E141" s="4"/>
    </row>
    <row r="142" spans="1:5" x14ac:dyDescent="0.15">
      <c r="A142" s="12">
        <v>2017.02</v>
      </c>
      <c r="B142" s="8" t="s">
        <v>19</v>
      </c>
      <c r="C142" s="9">
        <v>0</v>
      </c>
      <c r="D142" s="4"/>
      <c r="E142" s="4"/>
    </row>
    <row r="143" spans="1:5" x14ac:dyDescent="0.15">
      <c r="A143" s="12">
        <v>2017.02</v>
      </c>
      <c r="B143" s="8" t="s">
        <v>24</v>
      </c>
      <c r="C143" s="9">
        <v>99480</v>
      </c>
      <c r="D143" s="4"/>
      <c r="E143" s="4"/>
    </row>
    <row r="144" spans="1:5" x14ac:dyDescent="0.15">
      <c r="A144" s="5"/>
      <c r="B144" s="6"/>
      <c r="C144" s="6"/>
      <c r="D144" s="5"/>
      <c r="E144" s="6"/>
    </row>
    <row r="145" spans="1:5" x14ac:dyDescent="0.15">
      <c r="A145" s="12">
        <v>2017.02</v>
      </c>
      <c r="B145" s="6" t="s">
        <v>1</v>
      </c>
      <c r="C145" s="6">
        <f>SUM(C142:C143)</f>
        <v>99480</v>
      </c>
      <c r="D145" s="6"/>
      <c r="E145" s="6"/>
    </row>
    <row r="146" spans="1:5" x14ac:dyDescent="0.15">
      <c r="A146" s="12">
        <v>2017.02</v>
      </c>
      <c r="B146" s="6" t="s">
        <v>7</v>
      </c>
      <c r="C146" s="9">
        <v>96515</v>
      </c>
      <c r="D146" s="6"/>
      <c r="E146" s="6"/>
    </row>
    <row r="147" spans="1:5" x14ac:dyDescent="0.15">
      <c r="A147" s="12">
        <v>2017.02</v>
      </c>
      <c r="B147" s="6" t="s">
        <v>8</v>
      </c>
      <c r="C147" s="6">
        <f>C145-C146</f>
        <v>2965</v>
      </c>
      <c r="D147" s="6" t="s">
        <v>9</v>
      </c>
      <c r="E147" s="7">
        <f>(C147-2000)/C146</f>
        <v>9.9984458374345955E-3</v>
      </c>
    </row>
    <row r="150" spans="1:5" x14ac:dyDescent="0.15">
      <c r="A150" s="4" t="s">
        <v>2</v>
      </c>
      <c r="B150" s="4" t="s">
        <v>11</v>
      </c>
      <c r="C150" s="4" t="s">
        <v>0</v>
      </c>
      <c r="D150" s="4"/>
      <c r="E150" s="4"/>
    </row>
    <row r="151" spans="1:5" x14ac:dyDescent="0.15">
      <c r="A151" s="12">
        <v>2017.03</v>
      </c>
      <c r="B151" s="8" t="s">
        <v>19</v>
      </c>
      <c r="C151" s="9">
        <v>0</v>
      </c>
      <c r="D151" s="4"/>
      <c r="E151" s="4"/>
    </row>
    <row r="152" spans="1:5" x14ac:dyDescent="0.15">
      <c r="A152" s="12">
        <v>2017.03</v>
      </c>
      <c r="B152" s="8" t="s">
        <v>24</v>
      </c>
      <c r="C152" s="6">
        <v>102470</v>
      </c>
      <c r="D152" s="4"/>
      <c r="E152" s="4"/>
    </row>
    <row r="153" spans="1:5" x14ac:dyDescent="0.15">
      <c r="A153" s="5"/>
      <c r="B153" s="6"/>
      <c r="C153" s="6"/>
      <c r="D153" s="5"/>
      <c r="E153" s="6"/>
    </row>
    <row r="154" spans="1:5" x14ac:dyDescent="0.15">
      <c r="A154" s="12">
        <v>2017.03</v>
      </c>
      <c r="B154" s="6" t="s">
        <v>1</v>
      </c>
      <c r="C154" s="6">
        <f>SUM(C151:C152)</f>
        <v>102470</v>
      </c>
      <c r="D154" s="6"/>
      <c r="E154" s="6"/>
    </row>
    <row r="155" spans="1:5" x14ac:dyDescent="0.15">
      <c r="A155" s="12">
        <v>2017.03</v>
      </c>
      <c r="B155" s="6" t="s">
        <v>7</v>
      </c>
      <c r="C155" s="9">
        <v>99480</v>
      </c>
      <c r="D155" s="6"/>
      <c r="E155" s="6"/>
    </row>
    <row r="156" spans="1:5" x14ac:dyDescent="0.15">
      <c r="A156" s="12">
        <v>2017.03</v>
      </c>
      <c r="B156" s="6" t="s">
        <v>8</v>
      </c>
      <c r="C156" s="6">
        <f>C154-C155</f>
        <v>2990</v>
      </c>
      <c r="D156" s="6" t="s">
        <v>9</v>
      </c>
      <c r="E156" s="7">
        <f>(C156-2000)/C155</f>
        <v>9.9517490952955364E-3</v>
      </c>
    </row>
    <row r="159" spans="1:5" x14ac:dyDescent="0.15">
      <c r="A159" s="4" t="s">
        <v>2</v>
      </c>
      <c r="B159" s="4" t="s">
        <v>11</v>
      </c>
      <c r="C159" s="4" t="s">
        <v>0</v>
      </c>
      <c r="D159" s="4"/>
      <c r="E159" s="4"/>
    </row>
    <row r="160" spans="1:5" x14ac:dyDescent="0.15">
      <c r="A160" s="12">
        <v>2017.04</v>
      </c>
      <c r="B160" s="8" t="s">
        <v>19</v>
      </c>
      <c r="C160" s="9">
        <v>0</v>
      </c>
      <c r="D160" s="4"/>
      <c r="E160" s="4"/>
    </row>
    <row r="161" spans="1:5" x14ac:dyDescent="0.15">
      <c r="A161" s="12">
        <v>2017.04</v>
      </c>
      <c r="B161" s="8" t="s">
        <v>24</v>
      </c>
      <c r="C161" s="6">
        <v>105490</v>
      </c>
      <c r="D161" s="4"/>
      <c r="E161" s="4"/>
    </row>
    <row r="162" spans="1:5" x14ac:dyDescent="0.15">
      <c r="A162" s="5"/>
      <c r="B162" s="6"/>
      <c r="C162" s="6"/>
      <c r="D162" s="5"/>
      <c r="E162" s="6"/>
    </row>
    <row r="163" spans="1:5" x14ac:dyDescent="0.15">
      <c r="A163" s="12">
        <v>2017.04</v>
      </c>
      <c r="B163" s="6" t="s">
        <v>1</v>
      </c>
      <c r="C163" s="6">
        <f>SUM(C160:C161)</f>
        <v>105490</v>
      </c>
      <c r="D163" s="6"/>
      <c r="E163" s="6"/>
    </row>
    <row r="164" spans="1:5" x14ac:dyDescent="0.15">
      <c r="A164" s="12">
        <v>2017.04</v>
      </c>
      <c r="B164" s="6" t="s">
        <v>7</v>
      </c>
      <c r="C164" s="9">
        <v>102470</v>
      </c>
      <c r="D164" s="6"/>
      <c r="E164" s="6"/>
    </row>
    <row r="165" spans="1:5" x14ac:dyDescent="0.15">
      <c r="A165" s="12">
        <v>2017.04</v>
      </c>
      <c r="B165" s="6" t="s">
        <v>8</v>
      </c>
      <c r="C165" s="6">
        <f>C163-C164</f>
        <v>3020</v>
      </c>
      <c r="D165" s="6" t="s">
        <v>9</v>
      </c>
      <c r="E165" s="7">
        <f>(C165-2000)/C164</f>
        <v>9.9541329169513023E-3</v>
      </c>
    </row>
    <row r="168" spans="1:5" x14ac:dyDescent="0.15">
      <c r="A168" s="4" t="s">
        <v>2</v>
      </c>
      <c r="B168" s="4" t="s">
        <v>11</v>
      </c>
      <c r="C168" s="4" t="s">
        <v>0</v>
      </c>
      <c r="D168" s="4"/>
      <c r="E168" s="4"/>
    </row>
    <row r="169" spans="1:5" x14ac:dyDescent="0.15">
      <c r="A169" s="12">
        <v>2017.05</v>
      </c>
      <c r="B169" s="8" t="s">
        <v>19</v>
      </c>
      <c r="C169" s="9">
        <v>0</v>
      </c>
      <c r="D169" s="4"/>
      <c r="E169" s="4"/>
    </row>
    <row r="170" spans="1:5" x14ac:dyDescent="0.15">
      <c r="A170" s="12">
        <v>2017.05</v>
      </c>
      <c r="B170" s="8" t="s">
        <v>24</v>
      </c>
      <c r="C170" s="6">
        <v>108540</v>
      </c>
      <c r="D170" s="4"/>
      <c r="E170" s="4"/>
    </row>
    <row r="171" spans="1:5" x14ac:dyDescent="0.15">
      <c r="A171" s="5"/>
      <c r="B171" s="6"/>
      <c r="C171" s="6"/>
      <c r="D171" s="5"/>
      <c r="E171" s="6"/>
    </row>
    <row r="172" spans="1:5" x14ac:dyDescent="0.15">
      <c r="A172" s="12">
        <v>2017.05</v>
      </c>
      <c r="B172" s="6" t="s">
        <v>1</v>
      </c>
      <c r="C172" s="6">
        <f>SUM(C169:C170)</f>
        <v>108540</v>
      </c>
      <c r="D172" s="6"/>
      <c r="E172" s="6"/>
    </row>
    <row r="173" spans="1:5" x14ac:dyDescent="0.15">
      <c r="A173" s="12">
        <v>2017.05</v>
      </c>
      <c r="B173" s="6" t="s">
        <v>7</v>
      </c>
      <c r="C173" s="9">
        <v>105490</v>
      </c>
      <c r="D173" s="6"/>
      <c r="E173" s="6"/>
    </row>
    <row r="174" spans="1:5" x14ac:dyDescent="0.15">
      <c r="A174" s="12">
        <v>2017.05</v>
      </c>
      <c r="B174" s="6" t="s">
        <v>8</v>
      </c>
      <c r="C174" s="6">
        <f>C172-C173</f>
        <v>3050</v>
      </c>
      <c r="D174" s="6" t="s">
        <v>9</v>
      </c>
      <c r="E174" s="7">
        <f>(C174-2000)/C173</f>
        <v>9.9535500995355016E-3</v>
      </c>
    </row>
    <row r="177" spans="1:5" x14ac:dyDescent="0.15">
      <c r="A177" s="4" t="s">
        <v>2</v>
      </c>
      <c r="B177" s="4" t="s">
        <v>11</v>
      </c>
      <c r="C177" s="4" t="s">
        <v>0</v>
      </c>
      <c r="D177" s="4"/>
      <c r="E177" s="4"/>
    </row>
    <row r="178" spans="1:5" x14ac:dyDescent="0.15">
      <c r="A178" s="12">
        <v>2017.06</v>
      </c>
      <c r="B178" s="8" t="s">
        <v>19</v>
      </c>
      <c r="C178" s="9">
        <v>0</v>
      </c>
      <c r="D178" s="4"/>
      <c r="E178" s="4"/>
    </row>
    <row r="179" spans="1:5" x14ac:dyDescent="0.15">
      <c r="A179" s="12">
        <v>2017.06</v>
      </c>
      <c r="B179" s="8" t="s">
        <v>24</v>
      </c>
      <c r="C179" s="6">
        <v>111620</v>
      </c>
      <c r="D179" s="4"/>
      <c r="E179" s="4"/>
    </row>
    <row r="180" spans="1:5" x14ac:dyDescent="0.15">
      <c r="A180" s="5"/>
      <c r="B180" s="6"/>
      <c r="C180" s="6"/>
      <c r="D180" s="5"/>
      <c r="E180" s="6"/>
    </row>
    <row r="181" spans="1:5" x14ac:dyDescent="0.15">
      <c r="A181" s="12">
        <v>2017.06</v>
      </c>
      <c r="B181" s="6" t="s">
        <v>1</v>
      </c>
      <c r="C181" s="6">
        <f>SUM(C178:C179)</f>
        <v>111620</v>
      </c>
      <c r="D181" s="6"/>
      <c r="E181" s="6"/>
    </row>
    <row r="182" spans="1:5" x14ac:dyDescent="0.15">
      <c r="A182" s="12">
        <v>2017.06</v>
      </c>
      <c r="B182" s="6" t="s">
        <v>7</v>
      </c>
      <c r="C182" s="9">
        <v>108540</v>
      </c>
      <c r="D182" s="6"/>
      <c r="E182" s="6"/>
    </row>
    <row r="183" spans="1:5" x14ac:dyDescent="0.15">
      <c r="A183" s="12">
        <v>2017.06</v>
      </c>
      <c r="B183" s="6" t="s">
        <v>8</v>
      </c>
      <c r="C183" s="6">
        <f>C181-C182</f>
        <v>3080</v>
      </c>
      <c r="D183" s="6" t="s">
        <v>9</v>
      </c>
      <c r="E183" s="7">
        <f>(C183-2000)/C182</f>
        <v>9.9502487562189053E-3</v>
      </c>
    </row>
    <row r="186" spans="1:5" x14ac:dyDescent="0.15">
      <c r="A186" s="4" t="s">
        <v>2</v>
      </c>
      <c r="B186" s="4" t="s">
        <v>11</v>
      </c>
      <c r="C186" s="4" t="s">
        <v>0</v>
      </c>
      <c r="D186" s="4"/>
      <c r="E186" s="4"/>
    </row>
    <row r="187" spans="1:5" x14ac:dyDescent="0.15">
      <c r="A187" s="12">
        <v>2017.07</v>
      </c>
      <c r="B187" s="8" t="s">
        <v>19</v>
      </c>
      <c r="C187" s="9">
        <v>0</v>
      </c>
      <c r="D187" s="4"/>
      <c r="E187" s="4"/>
    </row>
    <row r="188" spans="1:5" x14ac:dyDescent="0.15">
      <c r="A188" s="12">
        <v>2017.07</v>
      </c>
      <c r="B188" s="8" t="s">
        <v>24</v>
      </c>
      <c r="C188" s="6">
        <v>108540</v>
      </c>
      <c r="D188" s="4"/>
      <c r="E188" s="4"/>
    </row>
    <row r="189" spans="1:5" x14ac:dyDescent="0.15">
      <c r="A189" s="5"/>
      <c r="B189" s="6"/>
      <c r="C189" s="6"/>
      <c r="D189" s="5"/>
      <c r="E189" s="6"/>
    </row>
    <row r="190" spans="1:5" x14ac:dyDescent="0.15">
      <c r="A190" s="12">
        <v>2017.07</v>
      </c>
      <c r="B190" s="6" t="s">
        <v>1</v>
      </c>
      <c r="C190" s="6">
        <v>114740</v>
      </c>
      <c r="D190" s="6"/>
      <c r="E190" s="6"/>
    </row>
    <row r="191" spans="1:5" x14ac:dyDescent="0.15">
      <c r="A191" s="12">
        <v>2017.07</v>
      </c>
      <c r="B191" s="6" t="s">
        <v>7</v>
      </c>
      <c r="C191" s="9">
        <v>111620</v>
      </c>
      <c r="D191" s="6"/>
      <c r="E191" s="6"/>
    </row>
    <row r="192" spans="1:5" x14ac:dyDescent="0.15">
      <c r="A192" s="12">
        <v>2017.07</v>
      </c>
      <c r="B192" s="6" t="s">
        <v>8</v>
      </c>
      <c r="C192" s="6">
        <f>C190-C191</f>
        <v>3120</v>
      </c>
      <c r="D192" s="6" t="s">
        <v>9</v>
      </c>
      <c r="E192" s="7">
        <f>(C192-2000)/C191</f>
        <v>1.00340440781222E-2</v>
      </c>
    </row>
    <row r="195" spans="1:5" x14ac:dyDescent="0.15">
      <c r="A195" s="4" t="s">
        <v>2</v>
      </c>
      <c r="B195" s="4" t="s">
        <v>11</v>
      </c>
      <c r="C195" s="4" t="s">
        <v>0</v>
      </c>
      <c r="D195" s="4"/>
      <c r="E195" s="4"/>
    </row>
    <row r="196" spans="1:5" x14ac:dyDescent="0.15">
      <c r="A196" s="12">
        <v>2017.08</v>
      </c>
      <c r="B196" s="8" t="s">
        <v>19</v>
      </c>
      <c r="C196" s="9">
        <v>0</v>
      </c>
      <c r="D196" s="4"/>
      <c r="E196" s="4"/>
    </row>
    <row r="197" spans="1:5" x14ac:dyDescent="0.15">
      <c r="A197" s="12">
        <v>2017.08</v>
      </c>
      <c r="B197" s="8" t="s">
        <v>24</v>
      </c>
      <c r="C197" s="6">
        <v>117890</v>
      </c>
      <c r="D197" s="4"/>
      <c r="E197" s="4"/>
    </row>
    <row r="198" spans="1:5" x14ac:dyDescent="0.15">
      <c r="A198" s="5"/>
      <c r="B198" s="6"/>
      <c r="C198" s="6"/>
      <c r="D198" s="5"/>
      <c r="E198" s="6"/>
    </row>
    <row r="199" spans="1:5" x14ac:dyDescent="0.15">
      <c r="A199" s="12">
        <v>2017.08</v>
      </c>
      <c r="B199" s="6" t="s">
        <v>1</v>
      </c>
      <c r="C199" s="6">
        <f>SUM(C196:C197)</f>
        <v>117890</v>
      </c>
      <c r="D199" s="6"/>
      <c r="E199" s="6"/>
    </row>
    <row r="200" spans="1:5" x14ac:dyDescent="0.15">
      <c r="A200" s="12">
        <v>2017.08</v>
      </c>
      <c r="B200" s="6" t="s">
        <v>7</v>
      </c>
      <c r="C200" s="9">
        <v>114740</v>
      </c>
      <c r="D200" s="6"/>
      <c r="E200" s="6"/>
    </row>
    <row r="201" spans="1:5" x14ac:dyDescent="0.15">
      <c r="A201" s="12">
        <v>2017.08</v>
      </c>
      <c r="B201" s="6" t="s">
        <v>8</v>
      </c>
      <c r="C201" s="6">
        <f>C199-C200</f>
        <v>3150</v>
      </c>
      <c r="D201" s="6" t="s">
        <v>9</v>
      </c>
      <c r="E201" s="7">
        <f>(C201-2000)/C200</f>
        <v>1.0022659926791007E-2</v>
      </c>
    </row>
    <row r="204" spans="1:5" x14ac:dyDescent="0.15">
      <c r="A204" s="4" t="s">
        <v>2</v>
      </c>
      <c r="B204" s="4" t="s">
        <v>11</v>
      </c>
      <c r="C204" s="4" t="s">
        <v>0</v>
      </c>
      <c r="D204" s="4"/>
      <c r="E204" s="4"/>
    </row>
    <row r="205" spans="1:5" x14ac:dyDescent="0.15">
      <c r="A205" s="12">
        <v>2017.09</v>
      </c>
      <c r="B205" s="8" t="s">
        <v>19</v>
      </c>
      <c r="C205" s="9">
        <v>0</v>
      </c>
      <c r="D205" s="4"/>
      <c r="E205" s="4"/>
    </row>
    <row r="206" spans="1:5" x14ac:dyDescent="0.15">
      <c r="A206" s="12">
        <v>2017.09</v>
      </c>
      <c r="B206" s="8" t="s">
        <v>24</v>
      </c>
      <c r="C206" s="6">
        <v>117890</v>
      </c>
      <c r="D206" s="4"/>
      <c r="E206" s="4"/>
    </row>
    <row r="207" spans="1:5" x14ac:dyDescent="0.15">
      <c r="A207" s="5"/>
      <c r="B207" s="6"/>
      <c r="C207" s="6"/>
      <c r="D207" s="5"/>
      <c r="E207" s="6"/>
    </row>
    <row r="208" spans="1:5" x14ac:dyDescent="0.15">
      <c r="A208" s="12">
        <v>2017.09</v>
      </c>
      <c r="B208" s="6" t="s">
        <v>1</v>
      </c>
      <c r="C208" s="6">
        <v>121070</v>
      </c>
      <c r="D208" s="6"/>
      <c r="E208" s="6"/>
    </row>
    <row r="209" spans="1:5" x14ac:dyDescent="0.15">
      <c r="A209" s="12">
        <v>2017.09</v>
      </c>
      <c r="B209" s="6" t="s">
        <v>7</v>
      </c>
      <c r="C209" s="9">
        <v>117890</v>
      </c>
      <c r="D209" s="6"/>
      <c r="E209" s="6"/>
    </row>
    <row r="210" spans="1:5" x14ac:dyDescent="0.15">
      <c r="A210" s="12">
        <v>2017.09</v>
      </c>
      <c r="B210" s="6" t="s">
        <v>8</v>
      </c>
      <c r="C210" s="6">
        <f>C208-C209</f>
        <v>3180</v>
      </c>
      <c r="D210" s="6" t="s">
        <v>9</v>
      </c>
      <c r="E210" s="7">
        <f>(C210-2000)/C209</f>
        <v>1.000933073203834E-2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A9" sqref="A9:XFD9"/>
    </sheetView>
  </sheetViews>
  <sheetFormatPr defaultRowHeight="13.5" x14ac:dyDescent="0.15"/>
  <cols>
    <col min="1" max="1" width="32.875" bestFit="1" customWidth="1"/>
    <col min="2" max="2" width="10.75" bestFit="1" customWidth="1"/>
    <col min="3" max="3" width="29.375" bestFit="1" customWidth="1"/>
    <col min="4" max="4" width="12" bestFit="1" customWidth="1"/>
    <col min="5" max="5" width="11" bestFit="1" customWidth="1"/>
    <col min="6" max="6" width="10.75" bestFit="1" customWidth="1"/>
  </cols>
  <sheetData>
    <row r="1" spans="1:11" x14ac:dyDescent="0.15">
      <c r="B1" t="s">
        <v>26</v>
      </c>
      <c r="D1" t="s">
        <v>29</v>
      </c>
      <c r="E1" t="s">
        <v>34</v>
      </c>
      <c r="F1" t="s">
        <v>28</v>
      </c>
      <c r="G1" t="s">
        <v>39</v>
      </c>
      <c r="H1" t="s">
        <v>40</v>
      </c>
      <c r="I1" t="s">
        <v>49</v>
      </c>
      <c r="J1" t="s">
        <v>41</v>
      </c>
      <c r="K1" t="s">
        <v>42</v>
      </c>
    </row>
    <row r="2" spans="1:11" x14ac:dyDescent="0.15">
      <c r="A2" s="2" t="s">
        <v>32</v>
      </c>
      <c r="B2" s="2">
        <v>7989.59</v>
      </c>
      <c r="C2" s="2" t="s">
        <v>33</v>
      </c>
      <c r="D2" s="3">
        <v>42862</v>
      </c>
      <c r="E2">
        <f>7224.18-6.5</f>
        <v>7217.68</v>
      </c>
      <c r="F2" s="2">
        <f>7254.82</f>
        <v>7254.82</v>
      </c>
      <c r="G2">
        <f>259.28</f>
        <v>259.27999999999997</v>
      </c>
      <c r="H2">
        <v>55.92</v>
      </c>
      <c r="I2">
        <f>B2-E2</f>
        <v>771.90999999999985</v>
      </c>
      <c r="J2">
        <f>E2+H2-F2</f>
        <v>18.780000000000655</v>
      </c>
      <c r="K2">
        <f>ROUND(J2/I2*1200,2)</f>
        <v>29.2</v>
      </c>
    </row>
    <row r="3" spans="1:11" x14ac:dyDescent="0.15">
      <c r="A3" s="2" t="s">
        <v>35</v>
      </c>
      <c r="B3" s="2">
        <v>20000</v>
      </c>
      <c r="C3" s="2" t="s">
        <v>36</v>
      </c>
      <c r="D3" s="3">
        <v>42862</v>
      </c>
      <c r="E3">
        <f>18025.2-16.22</f>
        <v>18008.98</v>
      </c>
      <c r="F3" s="2">
        <f>18101.8</f>
        <v>18101.8</v>
      </c>
      <c r="G3">
        <v>490.42</v>
      </c>
      <c r="H3">
        <f>140-4.2</f>
        <v>135.80000000000001</v>
      </c>
      <c r="I3">
        <f>B3-E3</f>
        <v>1991.0200000000004</v>
      </c>
      <c r="J3">
        <f>E3+H3-F3</f>
        <v>42.979999999999563</v>
      </c>
      <c r="K3">
        <f>ROUND(J3/I3*1200,2)</f>
        <v>25.9</v>
      </c>
    </row>
    <row r="4" spans="1:11" x14ac:dyDescent="0.15">
      <c r="A4" s="1" t="s">
        <v>37</v>
      </c>
      <c r="B4" s="1">
        <v>10000</v>
      </c>
      <c r="C4" s="1"/>
      <c r="D4" s="10"/>
      <c r="E4" s="1"/>
      <c r="F4" s="1"/>
      <c r="G4" s="1">
        <v>245.21</v>
      </c>
      <c r="H4" s="1">
        <f>70-2.1</f>
        <v>67.900000000000006</v>
      </c>
      <c r="I4" s="1"/>
      <c r="J4" s="1"/>
      <c r="K4" s="1"/>
    </row>
    <row r="5" spans="1:11" x14ac:dyDescent="0.15">
      <c r="A5" s="2" t="s">
        <v>38</v>
      </c>
      <c r="B5" s="2">
        <v>10000</v>
      </c>
      <c r="C5" s="2" t="s">
        <v>46</v>
      </c>
      <c r="D5" s="3">
        <v>42868</v>
      </c>
      <c r="E5" s="2">
        <f>9012.68-8.11</f>
        <v>9004.57</v>
      </c>
      <c r="F5" s="2">
        <f>9050.97</f>
        <v>9050.9699999999993</v>
      </c>
      <c r="G5" s="2">
        <v>245.21</v>
      </c>
      <c r="H5" s="2">
        <f>70-2.1</f>
        <v>67.900000000000006</v>
      </c>
      <c r="I5" s="2">
        <f>B5-E5</f>
        <v>995.43000000000029</v>
      </c>
      <c r="J5" s="2">
        <f>E5+H5-F5</f>
        <v>21.5</v>
      </c>
      <c r="K5" s="2">
        <f>ROUND(J5/I5*1200,2)</f>
        <v>25.92</v>
      </c>
    </row>
    <row r="6" spans="1:11" x14ac:dyDescent="0.15">
      <c r="A6" s="2" t="s">
        <v>44</v>
      </c>
      <c r="B6" s="2">
        <v>10000</v>
      </c>
      <c r="C6" s="2" t="s">
        <v>45</v>
      </c>
      <c r="D6" s="3">
        <v>42868</v>
      </c>
      <c r="E6" s="2">
        <f>9012.68-8.11</f>
        <v>9004.57</v>
      </c>
      <c r="F6" s="2">
        <f>9050.97</f>
        <v>9050.9699999999993</v>
      </c>
      <c r="G6" s="2">
        <v>245.21</v>
      </c>
      <c r="H6" s="2">
        <f>70-2.1</f>
        <v>67.900000000000006</v>
      </c>
      <c r="I6" s="2">
        <f>B6-E6</f>
        <v>995.43000000000029</v>
      </c>
      <c r="J6" s="2">
        <f>E6+H6-F6</f>
        <v>21.5</v>
      </c>
      <c r="K6" s="2">
        <f>ROUND(J6/I6*1200,2)</f>
        <v>25.92</v>
      </c>
    </row>
    <row r="7" spans="1:11" x14ac:dyDescent="0.15">
      <c r="A7" s="1" t="s">
        <v>43</v>
      </c>
      <c r="B7" s="1">
        <v>20000</v>
      </c>
      <c r="C7" s="1" t="s">
        <v>48</v>
      </c>
      <c r="D7" s="10">
        <v>42892</v>
      </c>
      <c r="E7" s="1">
        <f>18100.8-16.29</f>
        <v>18084.509999999998</v>
      </c>
      <c r="F7" s="1">
        <f>18179.23</f>
        <v>18179.23</v>
      </c>
      <c r="G7" s="1">
        <v>490.42</v>
      </c>
      <c r="H7" s="1">
        <f>140-4.2</f>
        <v>135.80000000000001</v>
      </c>
      <c r="I7" s="1">
        <f>B7-E7</f>
        <v>1915.4900000000016</v>
      </c>
      <c r="J7" s="1">
        <f>E7+H7-F7</f>
        <v>41.079999999998108</v>
      </c>
      <c r="K7" s="1">
        <f>ROUND(J7/I7*1200,2)</f>
        <v>25.74</v>
      </c>
    </row>
    <row r="8" spans="1:11" x14ac:dyDescent="0.15">
      <c r="A8" s="1" t="s">
        <v>47</v>
      </c>
      <c r="B8" s="1">
        <f>19509.58</f>
        <v>19509.580000000002</v>
      </c>
      <c r="C8" s="1" t="s">
        <v>52</v>
      </c>
      <c r="D8" s="10">
        <v>42898</v>
      </c>
      <c r="E8" s="1">
        <f>17607.78-15.84</f>
        <v>17591.939999999999</v>
      </c>
      <c r="F8" s="1">
        <f>17607.78</f>
        <v>17607.78</v>
      </c>
      <c r="G8" s="1">
        <v>493.85</v>
      </c>
      <c r="H8" s="1">
        <f>136.56-4.09</f>
        <v>132.47</v>
      </c>
      <c r="I8" s="1">
        <f>B8-E8</f>
        <v>1917.6400000000031</v>
      </c>
      <c r="J8" s="1">
        <f>E8+H8-F8</f>
        <v>116.63000000000102</v>
      </c>
      <c r="K8" s="1">
        <f>ROUND(J8/I8*1200,2)</f>
        <v>72.98</v>
      </c>
    </row>
    <row r="9" spans="1:11" x14ac:dyDescent="0.15">
      <c r="A9" s="1" t="s">
        <v>50</v>
      </c>
      <c r="B9" s="1">
        <f>9754.79</f>
        <v>9754.7900000000009</v>
      </c>
      <c r="C9" s="2"/>
      <c r="D9" s="3"/>
      <c r="F9" s="2"/>
      <c r="G9" s="1">
        <v>246.92</v>
      </c>
      <c r="H9" s="1">
        <f>68.28-2.04</f>
        <v>66.239999999999995</v>
      </c>
    </row>
    <row r="10" spans="1:11" x14ac:dyDescent="0.15">
      <c r="A10" s="1" t="s">
        <v>51</v>
      </c>
      <c r="B10" s="1">
        <f>9754.79</f>
        <v>9754.7900000000009</v>
      </c>
      <c r="C10" s="2"/>
      <c r="D10" s="3"/>
      <c r="F10" s="2"/>
      <c r="G10" s="1">
        <v>246.92</v>
      </c>
      <c r="H10" s="1">
        <f>68.28-2.04</f>
        <v>66.239999999999995</v>
      </c>
    </row>
    <row r="11" spans="1:11" x14ac:dyDescent="0.15">
      <c r="A11" s="2"/>
      <c r="B11" s="2"/>
      <c r="C11" s="2"/>
      <c r="D11" s="3"/>
      <c r="F11" s="2"/>
    </row>
    <row r="12" spans="1:11" x14ac:dyDescent="0.15">
      <c r="A12" s="2"/>
      <c r="B12" s="2"/>
      <c r="C12" s="2"/>
      <c r="D12" s="3"/>
      <c r="F12" s="2"/>
    </row>
    <row r="13" spans="1:11" x14ac:dyDescent="0.15">
      <c r="A13" s="2"/>
      <c r="B13" s="2"/>
      <c r="C13" s="1"/>
      <c r="D13" s="10"/>
      <c r="F13" s="1"/>
    </row>
    <row r="14" spans="1:11" x14ac:dyDescent="0.15">
      <c r="A14" s="2"/>
      <c r="B14" s="2"/>
      <c r="C14" s="1"/>
      <c r="D14" s="10"/>
      <c r="F14" s="1"/>
    </row>
    <row r="15" spans="1:11" x14ac:dyDescent="0.15">
      <c r="A15" s="2"/>
      <c r="B15" s="2"/>
    </row>
    <row r="16" spans="1:11" x14ac:dyDescent="0.15">
      <c r="A16" s="2"/>
      <c r="B16" s="2"/>
      <c r="C16" s="1"/>
      <c r="D16" s="10"/>
      <c r="F16" s="1"/>
    </row>
    <row r="17" spans="1:6" x14ac:dyDescent="0.15">
      <c r="A17" s="2"/>
      <c r="B17" s="2"/>
      <c r="C17" s="1"/>
      <c r="D17" s="10"/>
      <c r="F17" s="1"/>
    </row>
    <row r="18" spans="1:6" x14ac:dyDescent="0.15">
      <c r="A18" s="2"/>
      <c r="B18" s="2"/>
      <c r="C18" s="1"/>
      <c r="D18" s="10"/>
      <c r="F18" s="1"/>
    </row>
    <row r="19" spans="1:6" x14ac:dyDescent="0.15">
      <c r="A19" s="2"/>
      <c r="B19" s="2"/>
      <c r="C19" s="1"/>
      <c r="D19" s="10"/>
      <c r="F19" s="1"/>
    </row>
    <row r="20" spans="1:6" x14ac:dyDescent="0.15">
      <c r="A20" s="2"/>
      <c r="B20" s="2"/>
      <c r="C20" s="1"/>
      <c r="D20" s="10"/>
      <c r="F20" s="1"/>
    </row>
    <row r="21" spans="1:6" x14ac:dyDescent="0.15">
      <c r="A21" s="2"/>
      <c r="B21" s="2"/>
      <c r="C21" s="1"/>
      <c r="D21" s="10"/>
      <c r="F21" s="1"/>
    </row>
    <row r="22" spans="1:6" x14ac:dyDescent="0.15">
      <c r="A22" s="2"/>
      <c r="B22" s="2"/>
      <c r="C22" s="1"/>
      <c r="D22" s="10"/>
      <c r="F22" s="1"/>
    </row>
    <row r="23" spans="1:6" x14ac:dyDescent="0.15">
      <c r="A23" s="2"/>
      <c r="B23" s="2"/>
      <c r="C23" s="1"/>
      <c r="D23" s="10"/>
      <c r="F23" s="1"/>
    </row>
    <row r="24" spans="1:6" x14ac:dyDescent="0.15">
      <c r="A24" s="2"/>
      <c r="B24" s="2"/>
      <c r="C24" s="1"/>
      <c r="D24" s="10"/>
      <c r="F24" s="1"/>
    </row>
    <row r="25" spans="1:6" x14ac:dyDescent="0.15">
      <c r="A25" s="2"/>
      <c r="B25" s="2"/>
      <c r="C25" s="1"/>
      <c r="D25" s="10"/>
      <c r="F25" s="1"/>
    </row>
    <row r="26" spans="1:6" x14ac:dyDescent="0.15">
      <c r="A26" s="2"/>
      <c r="B26" s="2"/>
      <c r="C26" s="1"/>
      <c r="D26" s="10"/>
      <c r="F26" s="1"/>
    </row>
    <row r="27" spans="1:6" x14ac:dyDescent="0.15">
      <c r="A27" s="2"/>
      <c r="B27" s="2"/>
      <c r="C27" s="1"/>
      <c r="D27" s="10"/>
      <c r="F27" s="1"/>
    </row>
    <row r="28" spans="1:6" x14ac:dyDescent="0.15">
      <c r="A28" s="2"/>
      <c r="B28" s="2"/>
      <c r="C28" s="1"/>
      <c r="D28" s="10"/>
      <c r="F28" s="1"/>
    </row>
    <row r="29" spans="1:6" x14ac:dyDescent="0.15">
      <c r="A29" s="1"/>
      <c r="B29" s="1"/>
    </row>
    <row r="30" spans="1:6" x14ac:dyDescent="0.15">
      <c r="A30" s="1"/>
      <c r="B30" s="1"/>
    </row>
  </sheetData>
  <autoFilter ref="A1:F30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3.5" x14ac:dyDescent="0.15"/>
  <cols>
    <col min="1" max="1" width="21.25" bestFit="1" customWidth="1"/>
    <col min="3" max="3" width="11" bestFit="1" customWidth="1"/>
  </cols>
  <sheetData>
    <row r="1" spans="1:4" x14ac:dyDescent="0.15">
      <c r="B1" t="s">
        <v>26</v>
      </c>
      <c r="C1" t="s">
        <v>27</v>
      </c>
    </row>
    <row r="2" spans="1:4" x14ac:dyDescent="0.15">
      <c r="A2" s="11" t="s">
        <v>25</v>
      </c>
      <c r="B2" s="2">
        <v>0</v>
      </c>
      <c r="C2" s="3">
        <v>42593</v>
      </c>
      <c r="D2" t="s">
        <v>30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资产_王蕾</vt:lpstr>
      <vt:lpstr>陆金所-苏建超</vt:lpstr>
      <vt:lpstr>陆金所-王蕾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2017-09-01T13:47:45Z</dcterms:modified>
</cp:coreProperties>
</file>