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con/Desktop/UCT/4th Year/Subjects/EEE4022S/Energy Budget/"/>
    </mc:Choice>
  </mc:AlternateContent>
  <xr:revisionPtr revIDLastSave="0" documentId="13_ncr:1_{E361C603-FAC2-A340-83AD-5B99D3B74F7F}" xr6:coauthVersionLast="47" xr6:coauthVersionMax="47" xr10:uidLastSave="{00000000-0000-0000-0000-000000000000}"/>
  <bookViews>
    <workbookView xWindow="0" yWindow="0" windowWidth="28800" windowHeight="18000" xr2:uid="{BD15A23E-6A4C-054D-BE30-5A60E59C75F0}"/>
  </bookViews>
  <sheets>
    <sheet name="Inertial" sheetId="1" r:id="rId1"/>
    <sheet name="Environment" sheetId="2" r:id="rId2"/>
    <sheet name="Processor" sheetId="4" r:id="rId3"/>
    <sheet name="GNSS" sheetId="5" r:id="rId4"/>
    <sheet name="Communication" sheetId="6" r:id="rId5"/>
    <sheet name="Power" sheetId="3" r:id="rId6"/>
  </sheets>
  <definedNames>
    <definedName name="acc_ODR">Inertial!#REF!</definedName>
    <definedName name="gyro_ODR">Inertial!$C$13</definedName>
    <definedName name="Vdd_ACC">Inertial!#REF!</definedName>
    <definedName name="Vdd_COMM">Communication!$C$132</definedName>
    <definedName name="Vdd_GPS">GNSS!$C$64</definedName>
    <definedName name="Vdd_GYRO">Inertial!$C$12</definedName>
    <definedName name="Vdd_TEMP">Environment!$C$111</definedName>
    <definedName name="Vdd_µC">Processor!$C$88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K33" i="1"/>
  <c r="L33" i="1"/>
  <c r="M33" i="1"/>
  <c r="N33" i="1"/>
  <c r="P33" i="1" s="1"/>
  <c r="K34" i="1" s="1"/>
  <c r="P34" i="1" s="1"/>
  <c r="K35" i="1" s="1"/>
  <c r="P35" i="1" s="1"/>
  <c r="O33" i="1"/>
  <c r="L34" i="1"/>
  <c r="M34" i="1"/>
  <c r="N34" i="1"/>
  <c r="O34" i="1"/>
  <c r="L35" i="1"/>
  <c r="M35" i="1"/>
  <c r="N35" i="1"/>
  <c r="O35" i="1"/>
  <c r="P32" i="1"/>
  <c r="K32" i="1"/>
  <c r="M32" i="1"/>
  <c r="N32" i="1"/>
  <c r="O32" i="1"/>
  <c r="L32" i="1"/>
  <c r="J32" i="1"/>
  <c r="J33" i="1"/>
  <c r="J34" i="1"/>
  <c r="J35" i="1"/>
  <c r="P31" i="1"/>
  <c r="M31" i="1"/>
  <c r="N31" i="1"/>
  <c r="O31" i="1"/>
  <c r="L31" i="1"/>
  <c r="J31" i="1"/>
  <c r="M18" i="1" l="1"/>
  <c r="M19" i="1"/>
  <c r="M20" i="1"/>
  <c r="M21" i="1"/>
  <c r="M22" i="1"/>
  <c r="O22" i="1"/>
  <c r="L22" i="1"/>
  <c r="O21" i="1"/>
  <c r="L21" i="1"/>
  <c r="O20" i="1"/>
  <c r="N20" i="1"/>
  <c r="L20" i="1"/>
  <c r="O19" i="1"/>
  <c r="N19" i="1"/>
  <c r="L19" i="1"/>
  <c r="O18" i="1"/>
  <c r="L18" i="1"/>
  <c r="F35" i="1"/>
  <c r="F33" i="1"/>
  <c r="F31" i="1"/>
  <c r="H31" i="1" s="1"/>
  <c r="C32" i="1" s="1"/>
  <c r="D24" i="6"/>
  <c r="E24" i="6" s="1"/>
  <c r="D23" i="6"/>
  <c r="E23" i="6" s="1"/>
  <c r="E22" i="6"/>
  <c r="E21" i="6"/>
  <c r="E20" i="6"/>
  <c r="E19" i="6"/>
  <c r="E25" i="5"/>
  <c r="D24" i="5"/>
  <c r="E24" i="5" s="1"/>
  <c r="D23" i="5"/>
  <c r="E23" i="5" s="1"/>
  <c r="E22" i="5"/>
  <c r="E21" i="5"/>
  <c r="E20" i="5"/>
  <c r="D19" i="5"/>
  <c r="E19" i="5" s="1"/>
  <c r="G22" i="4" l="1"/>
  <c r="D22" i="4"/>
  <c r="E22" i="4" s="1"/>
  <c r="G21" i="4"/>
  <c r="D21" i="4"/>
  <c r="E21" i="4" s="1"/>
  <c r="G20" i="4"/>
  <c r="E20" i="4"/>
  <c r="D20" i="4"/>
  <c r="G19" i="4"/>
  <c r="D19" i="4"/>
  <c r="E19" i="4" s="1"/>
  <c r="G18" i="4"/>
  <c r="D18" i="4"/>
  <c r="E18" i="4" s="1"/>
  <c r="G20" i="2"/>
  <c r="D20" i="2"/>
  <c r="E20" i="2" s="1"/>
  <c r="G19" i="2"/>
  <c r="D19" i="2"/>
  <c r="E19" i="2" s="1"/>
  <c r="G22" i="1"/>
  <c r="G32" i="1" s="1"/>
  <c r="F22" i="1"/>
  <c r="D22" i="1"/>
  <c r="G21" i="1"/>
  <c r="G34" i="1" s="1"/>
  <c r="F21" i="1"/>
  <c r="D21" i="1"/>
  <c r="G20" i="1"/>
  <c r="G31" i="1" s="1"/>
  <c r="D20" i="1"/>
  <c r="G19" i="1"/>
  <c r="G33" i="1" s="1"/>
  <c r="D19" i="1"/>
  <c r="G18" i="1"/>
  <c r="G35" i="1" s="1"/>
  <c r="D18" i="1"/>
  <c r="E21" i="1" l="1"/>
  <c r="E34" i="1" s="1"/>
  <c r="D34" i="1"/>
  <c r="E20" i="1"/>
  <c r="E31" i="1" s="1"/>
  <c r="D31" i="1"/>
  <c r="D35" i="1"/>
  <c r="E18" i="1"/>
  <c r="E35" i="1" s="1"/>
  <c r="E22" i="1"/>
  <c r="E32" i="1" s="1"/>
  <c r="D32" i="1"/>
  <c r="E19" i="1"/>
  <c r="E33" i="1" s="1"/>
  <c r="D33" i="1"/>
  <c r="F32" i="1"/>
  <c r="H32" i="1" s="1"/>
  <c r="C33" i="1" s="1"/>
  <c r="H33" i="1" s="1"/>
  <c r="C34" i="1" s="1"/>
  <c r="H34" i="1" s="1"/>
  <c r="C35" i="1" s="1"/>
  <c r="H35" i="1" s="1"/>
</calcChain>
</file>

<file path=xl/sharedStrings.xml><?xml version="1.0" encoding="utf-8"?>
<sst xmlns="http://schemas.openxmlformats.org/spreadsheetml/2006/main" count="166" uniqueCount="81">
  <si>
    <t>Gyro</t>
  </si>
  <si>
    <t>Notes</t>
  </si>
  <si>
    <t>Parameters</t>
  </si>
  <si>
    <t>Voltage supply</t>
  </si>
  <si>
    <t>ODR (Hz)</t>
  </si>
  <si>
    <t>Power consumption</t>
  </si>
  <si>
    <t>Process</t>
  </si>
  <si>
    <t>Description</t>
  </si>
  <si>
    <t>Average supply current (A)</t>
  </si>
  <si>
    <t>Average power consumption (W)</t>
  </si>
  <si>
    <t>Duration (s)</t>
  </si>
  <si>
    <t>Peak current (A)</t>
  </si>
  <si>
    <t>Active mode</t>
  </si>
  <si>
    <t>Active</t>
  </si>
  <si>
    <t>Ready mode</t>
  </si>
  <si>
    <t>Ready</t>
  </si>
  <si>
    <t>Standby mode</t>
  </si>
  <si>
    <t>Standby</t>
  </si>
  <si>
    <t>Ready to Active</t>
  </si>
  <si>
    <t>Transition from Ready mode to Active mode</t>
  </si>
  <si>
    <t>Standby to Active</t>
  </si>
  <si>
    <t>Transition from Standby mode to Active mode</t>
  </si>
  <si>
    <t>FXAS21002</t>
  </si>
  <si>
    <t>Accelerometer / Magnetometer</t>
  </si>
  <si>
    <t>Boot sequence</t>
  </si>
  <si>
    <t>Powered-down to active</t>
  </si>
  <si>
    <t>Time to obtain valid data from power-down mode to active mode</t>
  </si>
  <si>
    <t>Standby to active</t>
  </si>
  <si>
    <t>Time to obtain valid data from standby mode to active mode</t>
  </si>
  <si>
    <t>Hybrid mode</t>
  </si>
  <si>
    <t>Hybrid (ODR = 25 Hz)</t>
  </si>
  <si>
    <t>Standby @ 25°C</t>
  </si>
  <si>
    <t>FXOS8700</t>
  </si>
  <si>
    <t>Temperature Sensor</t>
  </si>
  <si>
    <t>Active Mode</t>
  </si>
  <si>
    <t>Supply current during active temperature conversions or EEPROM writes</t>
  </si>
  <si>
    <t>DS18B20</t>
  </si>
  <si>
    <t>Microcontroller</t>
  </si>
  <si>
    <t>Run mode</t>
  </si>
  <si>
    <t>Run</t>
  </si>
  <si>
    <t>Sleep mode</t>
  </si>
  <si>
    <t>Sleep</t>
  </si>
  <si>
    <t>Stop mode</t>
  </si>
  <si>
    <t>Stop</t>
  </si>
  <si>
    <t>Backup domain</t>
  </si>
  <si>
    <t>STMF405QD
Running at 60 MHz, all peripherals disabled
Assuming ART Accelerator disabled</t>
  </si>
  <si>
    <t>Cold start</t>
  </si>
  <si>
    <t>Acquisition</t>
  </si>
  <si>
    <t>Warm start</t>
  </si>
  <si>
    <t>Hot start</t>
  </si>
  <si>
    <t>Aided start</t>
  </si>
  <si>
    <t>Tracking continuous</t>
  </si>
  <si>
    <r>
      <t xml:space="preserve">Tracking
</t>
    </r>
    <r>
      <rPr>
        <sz val="9"/>
        <color theme="1"/>
        <rFont val="Arial (Body)"/>
      </rPr>
      <t>(continuous mode)</t>
    </r>
  </si>
  <si>
    <t>Tracking power save</t>
  </si>
  <si>
    <r>
      <t xml:space="preserve">Tracking
</t>
    </r>
    <r>
      <rPr>
        <sz val="9"/>
        <color theme="1"/>
        <rFont val="Arial (Body)"/>
      </rPr>
      <t>(power save mode / 1 Hz)</t>
    </r>
  </si>
  <si>
    <t>Powered down</t>
  </si>
  <si>
    <t>turned off</t>
  </si>
  <si>
    <t>*error* no standby mode specified on datasheet</t>
  </si>
  <si>
    <t>GPS</t>
  </si>
  <si>
    <t>NEO-7M-0-000</t>
  </si>
  <si>
    <t>Charge</t>
  </si>
  <si>
    <t>Charging</t>
  </si>
  <si>
    <t>When the device is first powered or after a long period of disuse (typically more than a week)</t>
  </si>
  <si>
    <t>Idle</t>
  </si>
  <si>
    <t>Powered-up, but not executing any commands.</t>
  </si>
  <si>
    <t>SBD success</t>
  </si>
  <si>
    <t>Active mode - Succesful SBD transmission</t>
  </si>
  <si>
    <t>SBD fail</t>
  </si>
  <si>
    <t>Active mode - Failed SBD transmission</t>
  </si>
  <si>
    <t>Sleep steady</t>
  </si>
  <si>
    <t>Average current after 1 hour in sleep mode</t>
  </si>
  <si>
    <t>*error* peak current not given</t>
  </si>
  <si>
    <t>Sleep transition</t>
  </si>
  <si>
    <t>Average current during first hour in sleep mode after active mode</t>
  </si>
  <si>
    <t xml:space="preserve">Communications Module </t>
  </si>
  <si>
    <t>RockBLOCK 9603d</t>
  </si>
  <si>
    <t>Runtime (s)</t>
  </si>
  <si>
    <t>Standby to ready</t>
  </si>
  <si>
    <t>Time Start (s)</t>
  </si>
  <si>
    <t>Time End (s)</t>
  </si>
  <si>
    <t>Gyro Cycle (From Standby to Active)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</si>
</sst>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3"/>
      <color theme="0"/>
      <name val="Calibri"/>
      <family val="2"/>
      <scheme val="minor"/>
    </font>
    <font>
      <b/>
      <u/>
      <sz val="1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name val="Arial (Body)"/>
    </font>
    <font>
      <sz val="9"/>
      <color theme="1"/>
      <name val="Arial (Body)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1" fillId="0" borderId="0" applyNumberFormat="0" applyFont="0" applyBorder="0" applyProtection="0">
      <alignment horizontal="left" vertical="top" wrapText="1"/>
    </xf>
  </cellStyleXfs>
  <cellXfs count="100">
    <xf numFmtId="0" fontId="0" fillId="0" borderId="0" xfId="0"/>
    <xf numFmtId="0" fontId="0" fillId="0" borderId="7" xfId="0" applyBorder="1"/>
    <xf numFmtId="0" fontId="0" fillId="3" borderId="8" xfId="4" applyFont="1" applyBorder="1" applyAlignment="1">
      <alignment horizontal="left"/>
    </xf>
    <xf numFmtId="0" fontId="0" fillId="0" borderId="9" xfId="0" applyBorder="1"/>
    <xf numFmtId="0" fontId="0" fillId="3" borderId="10" xfId="4" applyFont="1" applyBorder="1" applyAlignment="1">
      <alignment horizontal="left"/>
    </xf>
    <xf numFmtId="0" fontId="0" fillId="0" borderId="7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4" fillId="2" borderId="3" xfId="3" applyBorder="1" applyAlignment="1">
      <alignment horizontal="left" vertical="top"/>
    </xf>
    <xf numFmtId="0" fontId="0" fillId="0" borderId="0" xfId="5" applyFont="1" applyBorder="1">
      <alignment horizontal="left" vertical="top" wrapText="1"/>
    </xf>
    <xf numFmtId="0" fontId="0" fillId="0" borderId="11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horizontal="left" vertical="top"/>
    </xf>
    <xf numFmtId="0" fontId="4" fillId="2" borderId="13" xfId="3" applyBorder="1" applyAlignment="1">
      <alignment horizontal="left" vertical="top"/>
    </xf>
    <xf numFmtId="0" fontId="0" fillId="0" borderId="12" xfId="5" applyFont="1" applyBorder="1">
      <alignment horizontal="left" vertical="top" wrapText="1"/>
    </xf>
    <xf numFmtId="0" fontId="0" fillId="0" borderId="14" xfId="0" applyBorder="1" applyAlignment="1">
      <alignment vertical="top"/>
    </xf>
    <xf numFmtId="0" fontId="0" fillId="3" borderId="19" xfId="4" applyFont="1" applyBorder="1" applyAlignment="1">
      <alignment horizontal="left"/>
    </xf>
    <xf numFmtId="0" fontId="1" fillId="0" borderId="0" xfId="5" applyBorder="1">
      <alignment horizontal="left" vertical="top" wrapText="1"/>
    </xf>
    <xf numFmtId="0" fontId="1" fillId="0" borderId="4" xfId="5" applyBorder="1">
      <alignment horizontal="left" vertical="top" wrapText="1"/>
    </xf>
    <xf numFmtId="0" fontId="8" fillId="0" borderId="0" xfId="5" applyFont="1" applyBorder="1">
      <alignment horizontal="left" vertical="top" wrapText="1"/>
    </xf>
    <xf numFmtId="0" fontId="1" fillId="0" borderId="7" xfId="5" applyBorder="1">
      <alignment horizontal="left" vertical="top" wrapText="1"/>
    </xf>
    <xf numFmtId="0" fontId="1" fillId="0" borderId="11" xfId="5" applyBorder="1">
      <alignment horizontal="left" vertical="top" wrapText="1"/>
    </xf>
    <xf numFmtId="0" fontId="4" fillId="2" borderId="3" xfId="3" applyBorder="1" applyAlignment="1">
      <alignment horizontal="left" vertical="top" wrapText="1"/>
    </xf>
    <xf numFmtId="0" fontId="1" fillId="0" borderId="9" xfId="5" applyBorder="1">
      <alignment horizontal="left" vertical="top" wrapText="1"/>
    </xf>
    <xf numFmtId="0" fontId="1" fillId="0" borderId="12" xfId="5" applyBorder="1">
      <alignment horizontal="left" vertical="top" wrapText="1"/>
    </xf>
    <xf numFmtId="0" fontId="1" fillId="0" borderId="20" xfId="5" applyBorder="1">
      <alignment horizontal="left" vertical="top" wrapText="1"/>
    </xf>
    <xf numFmtId="0" fontId="4" fillId="2" borderId="13" xfId="3" applyBorder="1" applyAlignment="1">
      <alignment horizontal="left" vertical="top" wrapText="1"/>
    </xf>
    <xf numFmtId="0" fontId="1" fillId="0" borderId="14" xfId="5" applyBorder="1">
      <alignment horizontal="left" vertical="top" wrapText="1"/>
    </xf>
    <xf numFmtId="0" fontId="4" fillId="2" borderId="21" xfId="3" applyBorder="1" applyAlignment="1">
      <alignment horizontal="left" vertical="top"/>
    </xf>
    <xf numFmtId="0" fontId="1" fillId="0" borderId="22" xfId="5" applyBorder="1">
      <alignment horizontal="left" vertical="top" wrapText="1"/>
    </xf>
    <xf numFmtId="0" fontId="4" fillId="2" borderId="21" xfId="3" applyNumberFormat="1" applyBorder="1" applyAlignment="1">
      <alignment horizontal="left" vertical="top" wrapText="1"/>
    </xf>
    <xf numFmtId="0" fontId="0" fillId="0" borderId="4" xfId="5" applyFont="1" applyBorder="1">
      <alignment horizontal="left" vertical="top" wrapText="1"/>
    </xf>
    <xf numFmtId="0" fontId="0" fillId="0" borderId="7" xfId="5" applyFont="1" applyBorder="1">
      <alignment horizontal="left" vertical="top" wrapText="1"/>
    </xf>
    <xf numFmtId="0" fontId="9" fillId="0" borderId="0" xfId="5" applyFont="1" applyBorder="1">
      <alignment horizontal="left" vertical="top" wrapText="1"/>
    </xf>
    <xf numFmtId="0" fontId="0" fillId="0" borderId="11" xfId="5" applyFont="1" applyBorder="1">
      <alignment horizontal="left" vertical="top" wrapText="1"/>
    </xf>
    <xf numFmtId="0" fontId="0" fillId="0" borderId="9" xfId="5" applyFont="1" applyBorder="1">
      <alignment horizontal="left" vertical="top" wrapText="1"/>
    </xf>
    <xf numFmtId="0" fontId="0" fillId="0" borderId="20" xfId="5" applyFont="1" applyBorder="1">
      <alignment horizontal="left" vertical="top" wrapText="1"/>
    </xf>
    <xf numFmtId="0" fontId="0" fillId="0" borderId="14" xfId="5" applyFont="1" applyBorder="1">
      <alignment horizontal="left" vertical="top" wrapText="1"/>
    </xf>
    <xf numFmtId="0" fontId="0" fillId="0" borderId="22" xfId="5" applyFont="1" applyBorder="1">
      <alignment horizontal="left" vertical="top" wrapText="1"/>
    </xf>
    <xf numFmtId="0" fontId="4" fillId="2" borderId="21" xfId="3" applyBorder="1" applyAlignment="1">
      <alignment horizontal="left" vertical="top" wrapText="1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/>
    </xf>
    <xf numFmtId="0" fontId="9" fillId="0" borderId="11" xfId="5" applyFont="1" applyBorder="1">
      <alignment horizontal="left" vertical="top" wrapText="1"/>
    </xf>
    <xf numFmtId="0" fontId="9" fillId="0" borderId="14" xfId="5" applyFont="1" applyBorder="1">
      <alignment horizontal="left" vertical="top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0" fillId="0" borderId="0" xfId="0" applyBorder="1"/>
    <xf numFmtId="0" fontId="11" fillId="0" borderId="11" xfId="0" applyFont="1" applyBorder="1" applyAlignment="1">
      <alignment vertical="top" wrapText="1"/>
    </xf>
    <xf numFmtId="0" fontId="13" fillId="0" borderId="11" xfId="0" applyFont="1" applyBorder="1" applyAlignment="1">
      <alignment vertical="top" wrapText="1"/>
    </xf>
    <xf numFmtId="0" fontId="13" fillId="0" borderId="14" xfId="0" applyFont="1" applyBorder="1" applyAlignment="1">
      <alignment vertical="top" wrapText="1"/>
    </xf>
    <xf numFmtId="0" fontId="0" fillId="3" borderId="23" xfId="4" applyFont="1" applyBorder="1" applyAlignment="1">
      <alignment horizontal="left"/>
    </xf>
    <xf numFmtId="0" fontId="0" fillId="3" borderId="24" xfId="4" applyFont="1" applyBorder="1" applyAlignment="1">
      <alignment horizontal="left"/>
    </xf>
    <xf numFmtId="0" fontId="12" fillId="0" borderId="12" xfId="5" applyFont="1" applyBorder="1">
      <alignment horizontal="left" vertical="top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7" fillId="5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5" borderId="5" xfId="2" applyFont="1" applyFill="1" applyBorder="1" applyAlignment="1">
      <alignment horizontal="center" vertical="center"/>
    </xf>
    <xf numFmtId="0" fontId="6" fillId="5" borderId="15" xfId="2" applyFont="1" applyFill="1" applyBorder="1" applyAlignment="1">
      <alignment horizontal="center" vertical="center"/>
    </xf>
    <xf numFmtId="0" fontId="6" fillId="5" borderId="6" xfId="2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7" fillId="5" borderId="5" xfId="1" applyFont="1" applyFill="1" applyBorder="1" applyAlignment="1">
      <alignment horizontal="center" vertical="center"/>
    </xf>
    <xf numFmtId="0" fontId="7" fillId="5" borderId="15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6" fillId="5" borderId="7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0" fillId="0" borderId="7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6" xfId="0" applyBorder="1" applyAlignment="1">
      <alignment horizontal="left" vertical="top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6">
    <cellStyle name="Buoy table cells" xfId="5" xr:uid="{1C93FA4E-D475-BF4A-A98E-7EED7F1A9D50}"/>
    <cellStyle name="Heading 1" xfId="1" builtinId="16"/>
    <cellStyle name="Heading 2" xfId="2" builtinId="17"/>
    <cellStyle name="Normal" xfId="0" builtinId="0"/>
    <cellStyle name="Note" xfId="4" builtinId="10"/>
    <cellStyle name="Output" xfId="3" builtinId="21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auto="1"/>
      </font>
      <alignment horizontal="general" vertical="top" textRotation="0" wrapText="1" indent="0" justifyLastLine="0" shrinkToFit="0" readingOrder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center" textRotation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alignment horizontal="general" vertical="top" textRotation="0" indent="0" justifyLastLine="0" shrinkToFit="0" readingOrder="0"/>
    </dxf>
    <dxf>
      <alignment horizontal="left" vertical="top" textRotation="0" wrapText="0" indent="0" justifyLastLine="0" shrinkToFit="0" readingOrder="0"/>
      <border diagonalUp="0" diagonalDown="0">
        <left style="thin">
          <color rgb="FF3F3F3F"/>
        </left>
      </border>
    </dxf>
    <dxf>
      <numFmt numFmtId="0" formatCode="General"/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general" vertical="top" textRotation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Avg. Supp. Current (A)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Inertial!$C$31:$C$35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5.4999999999999993E-2</c:v>
                </c:pt>
                <c:pt idx="3">
                  <c:v>5.4999999999999993E-2</c:v>
                </c:pt>
                <c:pt idx="4">
                  <c:v>0.36303030303030304</c:v>
                </c:pt>
              </c:numCache>
            </c:numRef>
          </c:cat>
          <c:val>
            <c:numRef>
              <c:f>Inertial!$D$31:$D$35</c:f>
              <c:numCache>
                <c:formatCode>General</c:formatCode>
                <c:ptCount val="5"/>
                <c:pt idx="0">
                  <c:v>2.7999999999999999E-6</c:v>
                </c:pt>
                <c:pt idx="1">
                  <c:v>2.7000000000000001E-3</c:v>
                </c:pt>
                <c:pt idx="2">
                  <c:v>1.6000000000000001E-3</c:v>
                </c:pt>
                <c:pt idx="3">
                  <c:v>2.7000000000000001E-3</c:v>
                </c:pt>
                <c:pt idx="4">
                  <c:v>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B-2344-9066-883C6387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426208"/>
        <c:axId val="1519486416"/>
      </c:lineChart>
      <c:lineChart>
        <c:grouping val="standard"/>
        <c:varyColors val="0"/>
        <c:ser>
          <c:idx val="1"/>
          <c:order val="1"/>
          <c:tx>
            <c:v>Avg. Power Consumption (W)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Inertial!$C$31:$C$35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5.4999999999999993E-2</c:v>
                </c:pt>
                <c:pt idx="3">
                  <c:v>5.4999999999999993E-2</c:v>
                </c:pt>
                <c:pt idx="4">
                  <c:v>0.36303030303030304</c:v>
                </c:pt>
              </c:numCache>
            </c:numRef>
          </c:cat>
          <c:val>
            <c:numRef>
              <c:f>Inertial!$E$31:$E$35</c:f>
              <c:numCache>
                <c:formatCode>General</c:formatCode>
                <c:ptCount val="5"/>
                <c:pt idx="0">
                  <c:v>1.1088E-5</c:v>
                </c:pt>
                <c:pt idx="1">
                  <c:v>1.0691999999999998E-2</c:v>
                </c:pt>
                <c:pt idx="2">
                  <c:v>6.3359999999999996E-3</c:v>
                </c:pt>
                <c:pt idx="3">
                  <c:v>1.0691999999999998E-2</c:v>
                </c:pt>
                <c:pt idx="4">
                  <c:v>1.0691999999999998E-2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AB-2344-9066-883C63872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00368"/>
        <c:axId val="1215764928"/>
      </c:lineChart>
      <c:catAx>
        <c:axId val="15194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sng"/>
                  <a:t>Time</a:t>
                </a:r>
                <a:r>
                  <a:rPr lang="en-GB" b="1" u="sng" baseline="0"/>
                  <a:t> (s)</a:t>
                </a:r>
                <a:endParaRPr lang="en-GB" b="1" u="sng"/>
              </a:p>
            </c:rich>
          </c:tx>
          <c:layout>
            <c:manualLayout>
              <c:xMode val="edge"/>
              <c:yMode val="edge"/>
              <c:x val="0.49295854518055132"/>
              <c:y val="0.8281099115491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86416"/>
        <c:crosses val="autoZero"/>
        <c:auto val="1"/>
        <c:lblAlgn val="ctr"/>
        <c:lblOffset val="100"/>
        <c:noMultiLvlLbl val="0"/>
      </c:catAx>
      <c:valAx>
        <c:axId val="1519486416"/>
        <c:scaling>
          <c:orientation val="minMax"/>
          <c:max val="0.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sng"/>
                  <a:t>Current</a:t>
                </a:r>
                <a:r>
                  <a:rPr lang="en-GB" b="1" u="sng" baseline="0"/>
                  <a:t> (A)</a:t>
                </a:r>
                <a:endParaRPr lang="en-GB" b="1" u="sng"/>
              </a:p>
            </c:rich>
          </c:tx>
          <c:layout>
            <c:manualLayout>
              <c:xMode val="edge"/>
              <c:yMode val="edge"/>
              <c:x val="4.753724772623636E-3"/>
              <c:y val="0.2764648645296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6208"/>
        <c:crosses val="autoZero"/>
        <c:crossBetween val="between"/>
      </c:valAx>
      <c:valAx>
        <c:axId val="1215764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b="1" u="sng"/>
                  <a:t>Power</a:t>
                </a:r>
                <a:r>
                  <a:rPr lang="en-GB" b="1" u="sng" baseline="0"/>
                  <a:t> (W)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7598770095365517"/>
              <c:y val="0.2917118664520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00368"/>
        <c:crosses val="max"/>
        <c:crossBetween val="between"/>
      </c:valAx>
      <c:catAx>
        <c:axId val="121630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76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Avg. Supp. Current (A)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Inertial!$K$31:$K$35</c:f>
              <c:numCache>
                <c:formatCode>General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8.3000000000000004E-2</c:v>
                </c:pt>
                <c:pt idx="3">
                  <c:v>0.16400000000000001</c:v>
                </c:pt>
                <c:pt idx="4">
                  <c:v>0.16400000000000001</c:v>
                </c:pt>
              </c:numCache>
            </c:numRef>
          </c:cat>
          <c:val>
            <c:numRef>
              <c:f>Inertial!$L$31:$L$35</c:f>
              <c:numCache>
                <c:formatCode>General</c:formatCode>
                <c:ptCount val="5"/>
                <c:pt idx="0">
                  <c:v>3.0000000000000001E-6</c:v>
                </c:pt>
                <c:pt idx="1">
                  <c:v>7.9999999999999993E-5</c:v>
                </c:pt>
                <c:pt idx="2">
                  <c:v>7.9999999999999993E-5</c:v>
                </c:pt>
                <c:pt idx="3">
                  <c:v>7.9999999999999993E-5</c:v>
                </c:pt>
                <c:pt idx="4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C-9143-87C2-8867D1AC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426208"/>
        <c:axId val="1519486416"/>
      </c:lineChart>
      <c:lineChart>
        <c:grouping val="standard"/>
        <c:varyColors val="0"/>
        <c:ser>
          <c:idx val="1"/>
          <c:order val="1"/>
          <c:tx>
            <c:v>Avg. Power Consumption (W)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Inertial!$C$31:$C$35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5.4999999999999993E-2</c:v>
                </c:pt>
                <c:pt idx="3">
                  <c:v>5.4999999999999993E-2</c:v>
                </c:pt>
                <c:pt idx="4">
                  <c:v>0.36303030303030304</c:v>
                </c:pt>
              </c:numCache>
            </c:numRef>
          </c:cat>
          <c:val>
            <c:numRef>
              <c:f>Inertial!$M$31:$M$35</c:f>
              <c:numCache>
                <c:formatCode>General</c:formatCode>
                <c:ptCount val="5"/>
                <c:pt idx="0">
                  <c:v>1.188E-5</c:v>
                </c:pt>
                <c:pt idx="1">
                  <c:v>3.1679999999999995E-4</c:v>
                </c:pt>
                <c:pt idx="2">
                  <c:v>3.1679999999999995E-4</c:v>
                </c:pt>
                <c:pt idx="3">
                  <c:v>3.1679999999999995E-4</c:v>
                </c:pt>
                <c:pt idx="4">
                  <c:v>7.9199999999999987E-6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C-9143-87C2-8867D1AC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00368"/>
        <c:axId val="1215764928"/>
      </c:lineChart>
      <c:catAx>
        <c:axId val="151942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sng"/>
                  <a:t>Time</a:t>
                </a:r>
                <a:r>
                  <a:rPr lang="en-GB" b="1" u="sng" baseline="0"/>
                  <a:t> (s)</a:t>
                </a:r>
                <a:endParaRPr lang="en-GB" b="1" u="sng"/>
              </a:p>
            </c:rich>
          </c:tx>
          <c:layout>
            <c:manualLayout>
              <c:xMode val="edge"/>
              <c:yMode val="edge"/>
              <c:x val="0.49295854518055132"/>
              <c:y val="0.82810991154915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86416"/>
        <c:crosses val="autoZero"/>
        <c:auto val="1"/>
        <c:lblAlgn val="ctr"/>
        <c:lblOffset val="100"/>
        <c:noMultiLvlLbl val="0"/>
      </c:catAx>
      <c:valAx>
        <c:axId val="1519486416"/>
        <c:scaling>
          <c:orientation val="minMax"/>
          <c:max val="2.4000000000000001E-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 u="sng"/>
                  <a:t>Current</a:t>
                </a:r>
                <a:r>
                  <a:rPr lang="en-GB" b="1" u="sng" baseline="0"/>
                  <a:t> (A)</a:t>
                </a:r>
                <a:endParaRPr lang="en-GB" b="1" u="sng"/>
              </a:p>
            </c:rich>
          </c:tx>
          <c:layout>
            <c:manualLayout>
              <c:xMode val="edge"/>
              <c:yMode val="edge"/>
              <c:x val="4.753724772623636E-3"/>
              <c:y val="0.27646486452960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426208"/>
        <c:crosses val="autoZero"/>
        <c:crossBetween val="between"/>
      </c:valAx>
      <c:valAx>
        <c:axId val="12157649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 </a:t>
                </a:r>
                <a:r>
                  <a:rPr lang="en-GB" b="1" u="sng"/>
                  <a:t>Power</a:t>
                </a:r>
                <a:r>
                  <a:rPr lang="en-GB" b="1" u="sng" baseline="0"/>
                  <a:t> (W)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97598770095365517"/>
              <c:y val="0.29171186645202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300368"/>
        <c:crosses val="max"/>
        <c:crossBetween val="between"/>
      </c:valAx>
      <c:catAx>
        <c:axId val="121630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576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7042</xdr:colOff>
      <xdr:row>36</xdr:row>
      <xdr:rowOff>162</xdr:rowOff>
    </xdr:from>
    <xdr:to>
      <xdr:col>7</xdr:col>
      <xdr:colOff>1650999</xdr:colOff>
      <xdr:row>52</xdr:row>
      <xdr:rowOff>5799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175207-ADFA-A481-FF11-F6EA110EB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15</xdr:col>
      <xdr:colOff>780357</xdr:colOff>
      <xdr:row>52</xdr:row>
      <xdr:rowOff>5637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0DD19-E3AE-C146-849D-171C820BC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FAE5D-EB46-964C-A259-E6B8CA3ABC51}" name="Gyro" displayName="Gyro" ref="B17:H22" totalsRowShown="0" headerRowDxfId="39" dataDxfId="37" headerRowBorderDxfId="38" tableBorderDxfId="36" dataCellStyle="Normal">
  <autoFilter ref="B17:H22" xr:uid="{FA4FAE5D-EB46-964C-A259-E6B8CA3ABC51}"/>
  <tableColumns count="7">
    <tableColumn id="5" xr3:uid="{F6863BAF-7853-A04C-8509-17C6F0AD3F88}" name="Process" dataDxfId="35" dataCellStyle="Normal"/>
    <tableColumn id="1" xr3:uid="{34738761-4DDA-B741-AA4D-6FC56ABAC081}" name="Description" dataDxfId="34" dataCellStyle="Normal"/>
    <tableColumn id="2" xr3:uid="{233B3C5C-F954-E649-8074-C20687CB8194}" name="Average supply current (A)" dataDxfId="33" dataCellStyle="Normal"/>
    <tableColumn id="3" xr3:uid="{0E4C1135-8170-A449-AE69-BB8213818555}" name="Average power consumption (W)" dataDxfId="32" dataCellStyle="Output">
      <calculatedColumnFormula>Gyro[[#This Row],[Average supply current (A)]]*gyro_ODR*1.2</calculatedColumnFormula>
    </tableColumn>
    <tableColumn id="6" xr3:uid="{B03CB49A-30C6-7543-A54B-0A21830A7EAE}" name="Duration (s)" dataCellStyle="Buoy table cells"/>
    <tableColumn id="7" xr3:uid="{1FB5C04E-D816-7146-9F12-4E90C7918F62}" name="Peak current (A)" dataDxfId="31" dataCellStyle="Normal"/>
    <tableColumn id="4" xr3:uid="{9811D3F4-32F0-464B-9CAC-FFEC7B7A0AFC}" name="Runtime (s)" dataDxfId="30" dataCellStyle="Normal"/>
  </tableColumns>
  <tableStyleInfo name="TableStyleLight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6D08FC-D6E5-2E4D-A6F2-C03C9CF78F05}" name="Acc_Mag8" displayName="Acc_Mag8" ref="J17:P22" totalsRowShown="0" headerRowDxfId="29" headerRowBorderDxfId="28" tableBorderDxfId="27" dataCellStyle="Buoy table cells">
  <autoFilter ref="J17:P22" xr:uid="{986D08FC-D6E5-2E4D-A6F2-C03C9CF78F05}"/>
  <tableColumns count="7">
    <tableColumn id="5" xr3:uid="{01EA0B91-4CB4-3045-9EA3-BCD527A41E86}" name="Process" dataCellStyle="Buoy table cells"/>
    <tableColumn id="1" xr3:uid="{75A3E3A6-0CA6-B54A-9DC5-5CEC9D360940}" name="Description" dataCellStyle="Buoy table cells"/>
    <tableColumn id="2" xr3:uid="{7B356B41-F662-A448-AA36-CE09DE90C27F}" name="Average supply current (A)" dataCellStyle="Buoy table cells"/>
    <tableColumn id="3" xr3:uid="{39E8D7E7-A701-A74D-88A8-758A05D74AAF}" name="Average power consumption (W)" dataDxfId="26" dataCellStyle="Output">
      <calculatedColumnFormula>Acc_Mag8[[#This Row],[Average supply current (A)]]*$K$13*1.2</calculatedColumnFormula>
    </tableColumn>
    <tableColumn id="6" xr3:uid="{DA1FC72D-0158-7447-A688-0810DCBEC961}" name="Duration (s)" dataCellStyle="Buoy table cells"/>
    <tableColumn id="7" xr3:uid="{1EB91E71-40D8-CB4E-842A-A358B85984EA}" name="Peak current (A)" dataCellStyle="Buoy table cells"/>
    <tableColumn id="4" xr3:uid="{57687A77-EBD4-444C-BFFB-8DAC8C8EA0BA}" name="Notes" dataCellStyle="Buoy table cells"/>
  </tableColumns>
  <tableStyleInfo name="TableStyleLight13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C6C80-219D-CF46-997E-F297C4D9B402}" name="Temp_sensor" displayName="Temp_sensor" ref="B18:H20" totalsRowShown="0" headerRowDxfId="24" headerRowBorderDxfId="23" headerRowCellStyle="Normal" dataCellStyle="Buoy table cells">
  <autoFilter ref="B18:H20" xr:uid="{1A0C6C80-219D-CF46-997E-F297C4D9B402}"/>
  <tableColumns count="7">
    <tableColumn id="1" xr3:uid="{CB9B7A1D-396C-B247-9910-605EFA6C6C1F}" name="Process" dataCellStyle="Buoy table cells"/>
    <tableColumn id="2" xr3:uid="{3201E132-FD57-E747-8206-4624001490AF}" name="Description" dataCellStyle="Buoy table cells"/>
    <tableColumn id="3" xr3:uid="{B5655FF1-5EC6-D045-9334-CFB83E60BF2D}" name="Average supply current (A)" dataCellStyle="Buoy table cells"/>
    <tableColumn id="4" xr3:uid="{48159A7A-0D3B-BF47-8BF9-76D3859E5BD6}" name="Average power consumption (W)" dataDxfId="22" dataCellStyle="Output">
      <calculatedColumnFormula>Temp_sensor[[#This Row],[Average supply current (A)]]*Vdd_TEMP*1.2</calculatedColumnFormula>
    </tableColumn>
    <tableColumn id="5" xr3:uid="{B83D580B-D194-3C40-9F34-2EA24AED74E7}" name="Duration (s)" dataCellStyle="Buoy table cells"/>
    <tableColumn id="7" xr3:uid="{3412EB7D-BC3B-7B42-BE67-56FF25EB2DBF}" name="Peak current (A)" dataCellStyle="Buoy table cells">
      <calculatedColumnFormula>1.5*10^-3</calculatedColumnFormula>
    </tableColumn>
    <tableColumn id="6" xr3:uid="{CF0E312C-894D-7145-B81E-330C4B47362F}" name="Notes" dataCellStyle="Buoy table cells"/>
  </tableColumns>
  <tableStyleInfo name="TableStyleLight13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41F847-8B1C-6446-8864-31FDDACBB244}" name="Microcontroller" displayName="Microcontroller" ref="B17:H22" totalsRowShown="0" headerRowDxfId="20" headerRowBorderDxfId="19" tableBorderDxfId="18" dataCellStyle="Buoy table cells">
  <autoFilter ref="B17:H22" xr:uid="{8841F847-8B1C-6446-8864-31FDDACBB244}"/>
  <tableColumns count="7">
    <tableColumn id="9" xr3:uid="{CA67ACFA-4524-8044-9078-388A368B051E}" name="Process" dataCellStyle="Buoy table cells"/>
    <tableColumn id="1" xr3:uid="{1574E87B-A688-8947-9B9B-1287DA8A52D6}" name="Description" dataCellStyle="Buoy table cells"/>
    <tableColumn id="2" xr3:uid="{D9E3F049-F6EF-7C4D-A68E-73D66901714B}" name="Average supply current (A)" dataCellStyle="Buoy table cells"/>
    <tableColumn id="3" xr3:uid="{EB14FEAF-2975-9B4A-815B-1F651B90FF09}" name="Average power consumption (W)" dataDxfId="17" dataCellStyle="Output">
      <calculatedColumnFormula>Microcontroller[[#This Row],[Average supply current (A)]]*Vdd_µC*1.2</calculatedColumnFormula>
    </tableColumn>
    <tableColumn id="10" xr3:uid="{BAF706DD-B58C-B44B-B16F-A26406B938B9}" name="Duration (s)" dataCellStyle="Buoy table cells"/>
    <tableColumn id="11" xr3:uid="{74C4D640-C4DE-A749-BD59-5451CA828506}" name="Peak current (A)" dataDxfId="16" dataCellStyle="Buoy table cells">
      <calculatedColumnFormula>21 * 10^-3</calculatedColumnFormula>
    </tableColumn>
    <tableColumn id="4" xr3:uid="{29FBEF57-4A37-B54B-B534-E0204D271EA2}" name="Notes" dataDxfId="15" dataCellStyle="Buoy table cells"/>
  </tableColumns>
  <tableStyleInfo name="TableStyleLight13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7E9D92-3451-4140-8898-D8AC4CAD98F5}" name="GPS" displayName="GPS" ref="B18:H25" totalsRowShown="0" headerRowDxfId="12" headerRowBorderDxfId="11" tableBorderDxfId="10">
  <autoFilter ref="B18:H25" xr:uid="{DA7E9D92-3451-4140-8898-D8AC4CAD98F5}"/>
  <tableColumns count="7">
    <tableColumn id="5" xr3:uid="{94AB91B1-CAB8-AB40-8F08-C2927C58EF53}" name="Process" dataCellStyle="Buoy table cells"/>
    <tableColumn id="1" xr3:uid="{3732610D-6421-C742-B886-AB4D4BA2DC80}" name="Description" dataCellStyle="Buoy table cells"/>
    <tableColumn id="2" xr3:uid="{C8765887-C172-3D46-B4ED-B6E7A5F8CC6B}" name="Average supply current (A)" dataCellStyle="Buoy table cells"/>
    <tableColumn id="3" xr3:uid="{8612CBF1-2189-E544-9EAA-266C10E92A90}" name="Average power consumption (W)" dataDxfId="9" dataCellStyle="Output">
      <calculatedColumnFormula>GPS[[#This Row],[Average supply current (A)]]*Vdd_GPS*1.2</calculatedColumnFormula>
    </tableColumn>
    <tableColumn id="7" xr3:uid="{CAF1076E-452C-DA43-8EE8-72DF3F13F41F}" name="Duration (s)" dataCellStyle="Buoy table cells"/>
    <tableColumn id="6" xr3:uid="{0C81B0C5-1F24-3D48-B73A-6C40F63171C3}" name="Peak current (A)" dataCellStyle="Buoy table cells"/>
    <tableColumn id="4" xr3:uid="{4D4F1E93-89AC-AB4F-B1D7-A3835410F140}" name="Notes" dataDxfId="8"/>
  </tableColumns>
  <tableStyleInfo name="TableStyleLight13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433C4B-4064-3C40-8DB2-452D0D8FFF82}" name="Rockblock" displayName="Rockblock" ref="B18:H24" totalsRowShown="0" headerRowDxfId="4" headerRowBorderDxfId="3" tableBorderDxfId="2" dataCellStyle="Buoy table cells">
  <autoFilter ref="B18:H24" xr:uid="{0F433C4B-4064-3C40-8DB2-452D0D8FFF82}"/>
  <tableColumns count="7">
    <tableColumn id="5" xr3:uid="{57687613-B44A-BD4A-85B8-16CC7D7F5274}" name="Process" dataCellStyle="Buoy table cells"/>
    <tableColumn id="1" xr3:uid="{FC183496-EFF7-E147-9967-9465266D340B}" name="Description" dataCellStyle="Buoy table cells"/>
    <tableColumn id="2" xr3:uid="{3038ED86-C8DB-FE4A-97BE-8CE4D6453C8F}" name="Average supply current (A)" dataCellStyle="Buoy table cells"/>
    <tableColumn id="3" xr3:uid="{AD85F67B-501B-0A49-9BA9-F6AE178FF79F}" name="Average power consumption (W)" dataDxfId="1" dataCellStyle="Output">
      <calculatedColumnFormula>Rockblock[[#This Row],[Average supply current (A)]]*Vdd_COMM*1.2</calculatedColumnFormula>
    </tableColumn>
    <tableColumn id="7" xr3:uid="{67F31C9C-9FAF-EF41-B3D9-64A2E8A08582}" name="Duration (s)" dataCellStyle="Buoy table cells"/>
    <tableColumn id="6" xr3:uid="{3F44F039-5B02-3843-AEBA-D4B17EAE141E}" name="Peak current (A)" dataCellStyle="Buoy table cells"/>
    <tableColumn id="4" xr3:uid="{EA11B7D1-7869-C243-A231-540DCD61BBAE}" name="Notes" dataDxfId="0" dataCellStyle="Buoy table cells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426F7-4F18-E547-9329-CF7CBA7CC1AB}">
  <dimension ref="B3:P35"/>
  <sheetViews>
    <sheetView tabSelected="1" topLeftCell="A28" zoomScaleNormal="100" workbookViewId="0">
      <selection activeCell="D58" sqref="D58"/>
    </sheetView>
  </sheetViews>
  <sheetFormatPr baseColWidth="10" defaultRowHeight="16" x14ac:dyDescent="0.2"/>
  <cols>
    <col min="2" max="2" width="15.6640625" customWidth="1"/>
    <col min="3" max="3" width="16.33203125" customWidth="1"/>
    <col min="4" max="8" width="21.6640625" customWidth="1"/>
    <col min="10" max="16" width="21.6640625" customWidth="1"/>
  </cols>
  <sheetData>
    <row r="3" spans="2:16" ht="36" customHeight="1" x14ac:dyDescent="0.2">
      <c r="B3" s="80" t="s">
        <v>0</v>
      </c>
      <c r="C3" s="81"/>
      <c r="D3" s="81"/>
      <c r="E3" s="81"/>
      <c r="F3" s="81"/>
      <c r="G3" s="81"/>
      <c r="H3" s="82"/>
      <c r="J3" s="80" t="s">
        <v>23</v>
      </c>
      <c r="K3" s="81"/>
      <c r="L3" s="81"/>
      <c r="M3" s="81"/>
      <c r="N3" s="81"/>
      <c r="O3" s="81"/>
      <c r="P3" s="82"/>
    </row>
    <row r="4" spans="2:16" x14ac:dyDescent="0.2">
      <c r="B4" s="66"/>
      <c r="C4" s="67"/>
      <c r="D4" s="67"/>
      <c r="E4" s="67"/>
      <c r="F4" s="67"/>
      <c r="G4" s="67"/>
      <c r="H4" s="68"/>
      <c r="J4" s="83"/>
      <c r="K4" s="84"/>
      <c r="L4" s="84"/>
      <c r="M4" s="84"/>
      <c r="N4" s="84"/>
      <c r="O4" s="84"/>
      <c r="P4" s="85"/>
    </row>
    <row r="5" spans="2:16" x14ac:dyDescent="0.2">
      <c r="B5" s="72" t="s">
        <v>1</v>
      </c>
      <c r="C5" s="73"/>
      <c r="D5" s="66"/>
      <c r="E5" s="67"/>
      <c r="F5" s="67"/>
      <c r="G5" s="67"/>
      <c r="H5" s="68"/>
      <c r="J5" s="72" t="s">
        <v>1</v>
      </c>
      <c r="K5" s="73"/>
      <c r="L5" s="86"/>
      <c r="M5" s="87"/>
      <c r="N5" s="87"/>
      <c r="O5" s="87"/>
      <c r="P5" s="88"/>
    </row>
    <row r="6" spans="2:16" x14ac:dyDescent="0.2">
      <c r="B6" s="74" t="s">
        <v>22</v>
      </c>
      <c r="C6" s="75"/>
      <c r="D6" s="66"/>
      <c r="E6" s="67"/>
      <c r="F6" s="67"/>
      <c r="G6" s="67"/>
      <c r="H6" s="68"/>
      <c r="J6" s="76" t="s">
        <v>32</v>
      </c>
      <c r="K6" s="77"/>
      <c r="L6" s="66"/>
      <c r="M6" s="67"/>
      <c r="N6" s="67"/>
      <c r="O6" s="67"/>
      <c r="P6" s="68"/>
    </row>
    <row r="7" spans="2:16" x14ac:dyDescent="0.2">
      <c r="B7" s="76"/>
      <c r="C7" s="77"/>
      <c r="D7" s="66"/>
      <c r="E7" s="67"/>
      <c r="F7" s="67"/>
      <c r="G7" s="67"/>
      <c r="H7" s="68"/>
      <c r="J7" s="76"/>
      <c r="K7" s="77"/>
      <c r="L7" s="66"/>
      <c r="M7" s="67"/>
      <c r="N7" s="67"/>
      <c r="O7" s="67"/>
      <c r="P7" s="68"/>
    </row>
    <row r="8" spans="2:16" x14ac:dyDescent="0.2">
      <c r="B8" s="76"/>
      <c r="C8" s="77"/>
      <c r="D8" s="66"/>
      <c r="E8" s="67"/>
      <c r="F8" s="67"/>
      <c r="G8" s="67"/>
      <c r="H8" s="68"/>
      <c r="J8" s="76"/>
      <c r="K8" s="77"/>
      <c r="L8" s="66"/>
      <c r="M8" s="67"/>
      <c r="N8" s="67"/>
      <c r="O8" s="67"/>
      <c r="P8" s="68"/>
    </row>
    <row r="9" spans="2:16" x14ac:dyDescent="0.2">
      <c r="B9" s="76"/>
      <c r="C9" s="77"/>
      <c r="D9" s="66"/>
      <c r="E9" s="67"/>
      <c r="F9" s="67"/>
      <c r="G9" s="67"/>
      <c r="H9" s="68"/>
      <c r="J9" s="76"/>
      <c r="K9" s="77"/>
      <c r="L9" s="66"/>
      <c r="M9" s="67"/>
      <c r="N9" s="67"/>
      <c r="O9" s="67"/>
      <c r="P9" s="68"/>
    </row>
    <row r="10" spans="2:16" x14ac:dyDescent="0.2">
      <c r="B10" s="78"/>
      <c r="C10" s="79"/>
      <c r="D10" s="66"/>
      <c r="E10" s="67"/>
      <c r="F10" s="67"/>
      <c r="G10" s="67"/>
      <c r="H10" s="68"/>
      <c r="J10" s="78"/>
      <c r="K10" s="79"/>
      <c r="L10" s="66"/>
      <c r="M10" s="67"/>
      <c r="N10" s="67"/>
      <c r="O10" s="67"/>
      <c r="P10" s="68"/>
    </row>
    <row r="11" spans="2:16" x14ac:dyDescent="0.2">
      <c r="B11" s="66"/>
      <c r="C11" s="67"/>
      <c r="D11" s="67"/>
      <c r="E11" s="67"/>
      <c r="F11" s="67"/>
      <c r="G11" s="67"/>
      <c r="H11" s="68"/>
      <c r="J11" s="66"/>
      <c r="K11" s="67"/>
      <c r="L11" s="67"/>
      <c r="M11" s="67"/>
      <c r="N11" s="67"/>
      <c r="O11" s="67"/>
      <c r="P11" s="68"/>
    </row>
    <row r="12" spans="2:16" x14ac:dyDescent="0.2">
      <c r="B12" s="72" t="s">
        <v>2</v>
      </c>
      <c r="C12" s="73"/>
      <c r="D12" s="66"/>
      <c r="E12" s="67"/>
      <c r="F12" s="67"/>
      <c r="G12" s="67"/>
      <c r="H12" s="68"/>
      <c r="J12" s="72" t="s">
        <v>2</v>
      </c>
      <c r="K12" s="73"/>
      <c r="L12" s="66"/>
      <c r="M12" s="67"/>
      <c r="N12" s="67"/>
      <c r="O12" s="67"/>
      <c r="P12" s="68"/>
    </row>
    <row r="13" spans="2:16" x14ac:dyDescent="0.2">
      <c r="B13" s="1" t="s">
        <v>3</v>
      </c>
      <c r="C13" s="2">
        <v>3.3</v>
      </c>
      <c r="D13" s="66"/>
      <c r="E13" s="67"/>
      <c r="F13" s="67"/>
      <c r="G13" s="67"/>
      <c r="H13" s="68"/>
      <c r="J13" s="1" t="s">
        <v>3</v>
      </c>
      <c r="K13" s="17">
        <v>3.3</v>
      </c>
      <c r="L13" s="66"/>
      <c r="M13" s="67"/>
      <c r="N13" s="67"/>
      <c r="O13" s="67"/>
      <c r="P13" s="68"/>
    </row>
    <row r="14" spans="2:16" x14ac:dyDescent="0.2">
      <c r="B14" s="3" t="s">
        <v>4</v>
      </c>
      <c r="C14" s="4">
        <v>12.5</v>
      </c>
      <c r="D14" s="66"/>
      <c r="E14" s="67"/>
      <c r="F14" s="67"/>
      <c r="G14" s="67"/>
      <c r="H14" s="68"/>
      <c r="J14" s="3" t="s">
        <v>4</v>
      </c>
      <c r="K14" s="4">
        <v>25</v>
      </c>
      <c r="L14" s="66"/>
      <c r="M14" s="67"/>
      <c r="N14" s="67"/>
      <c r="O14" s="67"/>
      <c r="P14" s="68"/>
    </row>
    <row r="15" spans="2:16" x14ac:dyDescent="0.2">
      <c r="B15" s="66"/>
      <c r="C15" s="67"/>
      <c r="D15" s="67"/>
      <c r="E15" s="67"/>
      <c r="F15" s="67"/>
      <c r="G15" s="67"/>
      <c r="H15" s="68"/>
      <c r="J15" s="66"/>
      <c r="K15" s="67"/>
      <c r="L15" s="67"/>
      <c r="M15" s="67"/>
      <c r="N15" s="67"/>
      <c r="O15" s="67"/>
      <c r="P15" s="68"/>
    </row>
    <row r="16" spans="2:16" ht="32" customHeight="1" x14ac:dyDescent="0.2">
      <c r="B16" s="69" t="s">
        <v>5</v>
      </c>
      <c r="C16" s="70"/>
      <c r="D16" s="70"/>
      <c r="E16" s="70"/>
      <c r="F16" s="70"/>
      <c r="G16" s="70"/>
      <c r="H16" s="71"/>
      <c r="J16" s="69" t="s">
        <v>5</v>
      </c>
      <c r="K16" s="70"/>
      <c r="L16" s="70"/>
      <c r="M16" s="70"/>
      <c r="N16" s="70"/>
      <c r="O16" s="70"/>
      <c r="P16" s="71"/>
    </row>
    <row r="17" spans="2:16" ht="40" customHeight="1" x14ac:dyDescent="0.2">
      <c r="B17" s="47" t="s">
        <v>6</v>
      </c>
      <c r="C17" s="43" t="s">
        <v>7</v>
      </c>
      <c r="D17" s="43" t="s">
        <v>8</v>
      </c>
      <c r="E17" s="43" t="s">
        <v>9</v>
      </c>
      <c r="F17" s="43" t="s">
        <v>10</v>
      </c>
      <c r="G17" s="43" t="s">
        <v>11</v>
      </c>
      <c r="H17" s="48" t="s">
        <v>76</v>
      </c>
      <c r="J17" s="47" t="s">
        <v>6</v>
      </c>
      <c r="K17" s="43" t="s">
        <v>7</v>
      </c>
      <c r="L17" s="43" t="s">
        <v>8</v>
      </c>
      <c r="M17" s="43" t="s">
        <v>9</v>
      </c>
      <c r="N17" s="43" t="s">
        <v>10</v>
      </c>
      <c r="O17" s="43" t="s">
        <v>11</v>
      </c>
      <c r="P17" s="48" t="s">
        <v>1</v>
      </c>
    </row>
    <row r="18" spans="2:16" ht="34" x14ac:dyDescent="0.2">
      <c r="B18" s="5" t="s">
        <v>12</v>
      </c>
      <c r="C18" s="6" t="s">
        <v>13</v>
      </c>
      <c r="D18" s="7">
        <f>2.7 * 10^-3</f>
        <v>2.7000000000000001E-3</v>
      </c>
      <c r="E18" s="29">
        <f>Gyro[[#This Row],[Average supply current (A)]]*gyro_ODR*1.2</f>
        <v>1.0691999999999998E-2</v>
      </c>
      <c r="F18" s="9">
        <v>0</v>
      </c>
      <c r="G18" s="7">
        <f>2.7 * 10^-3</f>
        <v>2.7000000000000001E-3</v>
      </c>
      <c r="H18" s="10"/>
      <c r="J18" s="21" t="s">
        <v>24</v>
      </c>
      <c r="K18" s="18" t="s">
        <v>24</v>
      </c>
      <c r="L18" s="30">
        <f>3*10^-6</f>
        <v>3.0000000000000001E-6</v>
      </c>
      <c r="M18" s="31">
        <f>Acc_Mag8[[#This Row],[Average supply current (A)]]*$K$13*1.2</f>
        <v>1.188E-5</v>
      </c>
      <c r="N18" s="30">
        <v>1E-3</v>
      </c>
      <c r="O18" s="30">
        <f>3*10^-6</f>
        <v>3.0000000000000001E-6</v>
      </c>
      <c r="P18" s="22"/>
    </row>
    <row r="19" spans="2:16" ht="75" x14ac:dyDescent="0.2">
      <c r="B19" s="5" t="s">
        <v>14</v>
      </c>
      <c r="C19" s="6" t="s">
        <v>15</v>
      </c>
      <c r="D19" s="7">
        <f>1.6*10^-3</f>
        <v>1.6000000000000001E-3</v>
      </c>
      <c r="E19" s="8">
        <f>Gyro[[#This Row],[Average supply current (A)]]*gyro_ODR*1.2</f>
        <v>6.3359999999999996E-3</v>
      </c>
      <c r="F19" s="9">
        <v>0</v>
      </c>
      <c r="G19" s="7">
        <f>1.6*10^-3</f>
        <v>1.6000000000000001E-3</v>
      </c>
      <c r="H19" s="10"/>
      <c r="J19" s="21" t="s">
        <v>25</v>
      </c>
      <c r="K19" s="20" t="s">
        <v>26</v>
      </c>
      <c r="L19" s="19">
        <f>80*10^-6</f>
        <v>7.9999999999999993E-5</v>
      </c>
      <c r="M19" s="23">
        <f>Acc_Mag8[[#This Row],[Average supply current (A)]]*$K$13*1.2</f>
        <v>3.1679999999999995E-4</v>
      </c>
      <c r="N19" s="19">
        <f>2/K14+0.002</f>
        <v>8.2000000000000003E-2</v>
      </c>
      <c r="O19" s="19">
        <f>80*10^-6</f>
        <v>7.9999999999999993E-5</v>
      </c>
      <c r="P19" s="22"/>
    </row>
    <row r="20" spans="2:16" ht="75" x14ac:dyDescent="0.2">
      <c r="B20" s="5" t="s">
        <v>16</v>
      </c>
      <c r="C20" s="6" t="s">
        <v>17</v>
      </c>
      <c r="D20" s="7">
        <f>2.8*10^-6</f>
        <v>2.7999999999999999E-6</v>
      </c>
      <c r="E20" s="8">
        <f>Gyro[[#This Row],[Average supply current (A)]]*gyro_ODR*1.2</f>
        <v>1.1088E-5</v>
      </c>
      <c r="F20" s="9">
        <v>0</v>
      </c>
      <c r="G20" s="7">
        <f>2.8*10^-6</f>
        <v>2.7999999999999999E-6</v>
      </c>
      <c r="H20" s="10"/>
      <c r="J20" s="21" t="s">
        <v>27</v>
      </c>
      <c r="K20" s="20" t="s">
        <v>28</v>
      </c>
      <c r="L20" s="19">
        <f>80*10^-6</f>
        <v>7.9999999999999993E-5</v>
      </c>
      <c r="M20" s="23">
        <f>Acc_Mag8[[#This Row],[Average supply current (A)]]*$K$13*1.2</f>
        <v>3.1679999999999995E-4</v>
      </c>
      <c r="N20" s="19">
        <f>2/K14+0.001</f>
        <v>8.1000000000000003E-2</v>
      </c>
      <c r="O20" s="19">
        <f>80*10^-6</f>
        <v>7.9999999999999993E-5</v>
      </c>
      <c r="P20" s="22"/>
    </row>
    <row r="21" spans="2:16" ht="51" x14ac:dyDescent="0.2">
      <c r="B21" s="5" t="s">
        <v>18</v>
      </c>
      <c r="C21" s="6" t="s">
        <v>19</v>
      </c>
      <c r="D21" s="7">
        <f>2.7 * 10^-3</f>
        <v>2.7000000000000001E-3</v>
      </c>
      <c r="E21" s="8">
        <f>Gyro[[#This Row],[Average supply current (A)]]*gyro_ODR*1.2</f>
        <v>1.0691999999999998E-2</v>
      </c>
      <c r="F21" s="9">
        <f>1/gyro_ODR+0.005</f>
        <v>0.30803030303030304</v>
      </c>
      <c r="G21" s="7">
        <f>2.7 * 10^-3</f>
        <v>2.7000000000000001E-3</v>
      </c>
      <c r="H21" s="10"/>
      <c r="J21" s="21" t="s">
        <v>29</v>
      </c>
      <c r="K21" s="18" t="s">
        <v>30</v>
      </c>
      <c r="L21" s="19">
        <f>80*10^-6</f>
        <v>7.9999999999999993E-5</v>
      </c>
      <c r="M21" s="23">
        <f>Acc_Mag8[[#This Row],[Average supply current (A)]]*$K$13*1.2</f>
        <v>3.1679999999999995E-4</v>
      </c>
      <c r="N21" s="19">
        <v>0</v>
      </c>
      <c r="O21" s="19">
        <f>80*10^-6</f>
        <v>7.9999999999999993E-5</v>
      </c>
      <c r="P21" s="22"/>
    </row>
    <row r="22" spans="2:16" ht="51" x14ac:dyDescent="0.2">
      <c r="B22" s="11" t="s">
        <v>20</v>
      </c>
      <c r="C22" s="12" t="s">
        <v>21</v>
      </c>
      <c r="D22" s="13">
        <f>2.7 * 10^-3</f>
        <v>2.7000000000000001E-3</v>
      </c>
      <c r="E22" s="14">
        <f>Gyro[[#This Row],[Average supply current (A)]]*gyro_ODR*1.2</f>
        <v>1.0691999999999998E-2</v>
      </c>
      <c r="F22" s="15">
        <f>1/gyro_ODR+0.06</f>
        <v>0.36303030303030304</v>
      </c>
      <c r="G22" s="13">
        <f>2.7 * 10^-3</f>
        <v>2.7000000000000001E-3</v>
      </c>
      <c r="H22" s="16"/>
      <c r="J22" s="24" t="s">
        <v>16</v>
      </c>
      <c r="K22" s="25" t="s">
        <v>31</v>
      </c>
      <c r="L22" s="26">
        <f>2*10^-6</f>
        <v>1.9999999999999999E-6</v>
      </c>
      <c r="M22" s="27">
        <f>Acc_Mag8[[#This Row],[Average supply current (A)]]*$K$13*1.2</f>
        <v>7.9199999999999987E-6</v>
      </c>
      <c r="N22" s="26">
        <v>0</v>
      </c>
      <c r="O22" s="26">
        <f>2*10^-6</f>
        <v>1.9999999999999999E-6</v>
      </c>
      <c r="P22" s="28"/>
    </row>
    <row r="29" spans="2:16" ht="32" customHeight="1" x14ac:dyDescent="0.2">
      <c r="B29" s="65" t="s">
        <v>80</v>
      </c>
      <c r="C29" s="65"/>
      <c r="D29" s="65"/>
      <c r="E29" s="65"/>
      <c r="F29" s="65"/>
      <c r="G29" s="65"/>
      <c r="H29" s="65"/>
      <c r="J29" s="65" t="s">
        <v>80</v>
      </c>
      <c r="K29" s="65"/>
      <c r="L29" s="65"/>
      <c r="M29" s="65"/>
      <c r="N29" s="65"/>
      <c r="O29" s="65"/>
      <c r="P29" s="65"/>
    </row>
    <row r="30" spans="2:16" ht="40" customHeight="1" x14ac:dyDescent="0.2">
      <c r="B30" s="59" t="s">
        <v>6</v>
      </c>
      <c r="C30" s="60" t="s">
        <v>78</v>
      </c>
      <c r="D30" s="60" t="s">
        <v>8</v>
      </c>
      <c r="E30" s="60" t="s">
        <v>9</v>
      </c>
      <c r="F30" s="60" t="s">
        <v>10</v>
      </c>
      <c r="G30" s="60" t="s">
        <v>11</v>
      </c>
      <c r="H30" s="61" t="s">
        <v>79</v>
      </c>
      <c r="J30" s="59" t="s">
        <v>6</v>
      </c>
      <c r="K30" s="60" t="s">
        <v>78</v>
      </c>
      <c r="L30" s="60" t="s">
        <v>8</v>
      </c>
      <c r="M30" s="60" t="s">
        <v>9</v>
      </c>
      <c r="N30" s="60" t="s">
        <v>10</v>
      </c>
      <c r="O30" s="60" t="s">
        <v>11</v>
      </c>
      <c r="P30" s="61" t="s">
        <v>79</v>
      </c>
    </row>
    <row r="31" spans="2:16" x14ac:dyDescent="0.2">
      <c r="B31" s="62" t="s">
        <v>16</v>
      </c>
      <c r="C31" s="63">
        <v>0</v>
      </c>
      <c r="D31" s="63">
        <f>D20</f>
        <v>2.7999999999999999E-6</v>
      </c>
      <c r="E31" s="63">
        <f>E20</f>
        <v>1.1088E-5</v>
      </c>
      <c r="F31" s="63">
        <f>F20</f>
        <v>0</v>
      </c>
      <c r="G31" s="63">
        <f>G20</f>
        <v>2.7999999999999999E-6</v>
      </c>
      <c r="H31" s="64">
        <f>C31+F31</f>
        <v>0</v>
      </c>
      <c r="J31" s="1" t="str">
        <f>J18</f>
        <v>Boot sequence</v>
      </c>
      <c r="K31" s="63">
        <v>0</v>
      </c>
      <c r="L31" s="63">
        <f>L18</f>
        <v>3.0000000000000001E-6</v>
      </c>
      <c r="M31" s="63">
        <f t="shared" ref="M31:O31" si="0">M18</f>
        <v>1.188E-5</v>
      </c>
      <c r="N31" s="63">
        <f t="shared" si="0"/>
        <v>1E-3</v>
      </c>
      <c r="O31" s="63">
        <f t="shared" si="0"/>
        <v>3.0000000000000001E-6</v>
      </c>
      <c r="P31" s="64">
        <f>K31+N31</f>
        <v>1E-3</v>
      </c>
    </row>
    <row r="32" spans="2:16" x14ac:dyDescent="0.2">
      <c r="B32" s="1" t="s">
        <v>77</v>
      </c>
      <c r="C32" s="52">
        <f>H31</f>
        <v>0</v>
      </c>
      <c r="D32" s="52">
        <f>D22</f>
        <v>2.7000000000000001E-3</v>
      </c>
      <c r="E32" s="52">
        <f>E22</f>
        <v>1.0691999999999998E-2</v>
      </c>
      <c r="F32" s="52">
        <f>F22-F21</f>
        <v>5.4999999999999993E-2</v>
      </c>
      <c r="G32" s="52">
        <f>G22</f>
        <v>2.7000000000000001E-3</v>
      </c>
      <c r="H32" s="50">
        <f>C32+F32</f>
        <v>5.4999999999999993E-2</v>
      </c>
      <c r="J32" s="1" t="str">
        <f t="shared" ref="J32:J35" si="1">J19</f>
        <v>Powered-down to active</v>
      </c>
      <c r="K32" s="52">
        <f>P31</f>
        <v>1E-3</v>
      </c>
      <c r="L32" s="52">
        <f>L19</f>
        <v>7.9999999999999993E-5</v>
      </c>
      <c r="M32" s="52">
        <f t="shared" ref="M32:O32" si="2">M19</f>
        <v>3.1679999999999995E-4</v>
      </c>
      <c r="N32" s="52">
        <f t="shared" si="2"/>
        <v>8.2000000000000003E-2</v>
      </c>
      <c r="O32" s="52">
        <f t="shared" si="2"/>
        <v>7.9999999999999993E-5</v>
      </c>
      <c r="P32" s="50">
        <f>K32+N32</f>
        <v>8.3000000000000004E-2</v>
      </c>
    </row>
    <row r="33" spans="2:16" x14ac:dyDescent="0.2">
      <c r="B33" s="1" t="s">
        <v>14</v>
      </c>
      <c r="C33" s="52">
        <f>H32</f>
        <v>5.4999999999999993E-2</v>
      </c>
      <c r="D33" s="52">
        <f>D19</f>
        <v>1.6000000000000001E-3</v>
      </c>
      <c r="E33" s="52">
        <f>E19</f>
        <v>6.3359999999999996E-3</v>
      </c>
      <c r="F33" s="52">
        <f>F19</f>
        <v>0</v>
      </c>
      <c r="G33" s="52">
        <f>G19</f>
        <v>1.6000000000000001E-3</v>
      </c>
      <c r="H33" s="50">
        <f t="shared" ref="H33:H35" si="3">C33+F33</f>
        <v>5.4999999999999993E-2</v>
      </c>
      <c r="J33" s="1" t="str">
        <f t="shared" si="1"/>
        <v>Standby to active</v>
      </c>
      <c r="K33" s="52">
        <f t="shared" ref="K33:K35" si="4">P32</f>
        <v>8.3000000000000004E-2</v>
      </c>
      <c r="L33" s="52">
        <f t="shared" ref="L33:O33" si="5">L20</f>
        <v>7.9999999999999993E-5</v>
      </c>
      <c r="M33" s="52">
        <f t="shared" si="5"/>
        <v>3.1679999999999995E-4</v>
      </c>
      <c r="N33" s="52">
        <f t="shared" si="5"/>
        <v>8.1000000000000003E-2</v>
      </c>
      <c r="O33" s="52">
        <f t="shared" si="5"/>
        <v>7.9999999999999993E-5</v>
      </c>
      <c r="P33" s="50">
        <f t="shared" ref="P33:P35" si="6">K33+N33</f>
        <v>0.16400000000000001</v>
      </c>
    </row>
    <row r="34" spans="2:16" x14ac:dyDescent="0.2">
      <c r="B34" s="1" t="s">
        <v>18</v>
      </c>
      <c r="C34" s="52">
        <f t="shared" ref="C34:C35" si="7">H33</f>
        <v>5.4999999999999993E-2</v>
      </c>
      <c r="D34" s="52">
        <f>D21</f>
        <v>2.7000000000000001E-3</v>
      </c>
      <c r="E34" s="52">
        <f t="shared" ref="E34:G34" si="8">E21</f>
        <v>1.0691999999999998E-2</v>
      </c>
      <c r="F34" s="52">
        <f t="shared" si="8"/>
        <v>0.30803030303030304</v>
      </c>
      <c r="G34" s="52">
        <f t="shared" si="8"/>
        <v>2.7000000000000001E-3</v>
      </c>
      <c r="H34" s="50">
        <f t="shared" si="3"/>
        <v>0.36303030303030304</v>
      </c>
      <c r="J34" s="1" t="str">
        <f t="shared" si="1"/>
        <v>Hybrid mode</v>
      </c>
      <c r="K34" s="52">
        <f t="shared" si="4"/>
        <v>0.16400000000000001</v>
      </c>
      <c r="L34" s="52">
        <f t="shared" ref="L34:O34" si="9">L21</f>
        <v>7.9999999999999993E-5</v>
      </c>
      <c r="M34" s="52">
        <f t="shared" si="9"/>
        <v>3.1679999999999995E-4</v>
      </c>
      <c r="N34" s="52">
        <f t="shared" si="9"/>
        <v>0</v>
      </c>
      <c r="O34" s="52">
        <f t="shared" si="9"/>
        <v>7.9999999999999993E-5</v>
      </c>
      <c r="P34" s="50">
        <f t="shared" si="6"/>
        <v>0.16400000000000001</v>
      </c>
    </row>
    <row r="35" spans="2:16" x14ac:dyDescent="0.2">
      <c r="B35" s="3" t="s">
        <v>12</v>
      </c>
      <c r="C35" s="49">
        <f t="shared" si="7"/>
        <v>0.36303030303030304</v>
      </c>
      <c r="D35" s="49">
        <f>D18</f>
        <v>2.7000000000000001E-3</v>
      </c>
      <c r="E35" s="49">
        <f t="shared" ref="E35:G35" si="10">E18</f>
        <v>1.0691999999999998E-2</v>
      </c>
      <c r="F35" s="49">
        <f t="shared" si="10"/>
        <v>0</v>
      </c>
      <c r="G35" s="49">
        <f t="shared" si="10"/>
        <v>2.7000000000000001E-3</v>
      </c>
      <c r="H35" s="51">
        <f t="shared" si="3"/>
        <v>0.36303030303030304</v>
      </c>
      <c r="J35" s="3" t="str">
        <f t="shared" si="1"/>
        <v>Standby mode</v>
      </c>
      <c r="K35" s="49">
        <f t="shared" si="4"/>
        <v>0.16400000000000001</v>
      </c>
      <c r="L35" s="49">
        <f t="shared" ref="L35:O35" si="11">L22</f>
        <v>1.9999999999999999E-6</v>
      </c>
      <c r="M35" s="49">
        <f t="shared" si="11"/>
        <v>7.9199999999999987E-6</v>
      </c>
      <c r="N35" s="49">
        <f t="shared" si="11"/>
        <v>0</v>
      </c>
      <c r="O35" s="49">
        <f t="shared" si="11"/>
        <v>1.9999999999999999E-6</v>
      </c>
      <c r="P35" s="51">
        <f t="shared" si="6"/>
        <v>0.16400000000000001</v>
      </c>
    </row>
  </sheetData>
  <mergeCells count="36">
    <mergeCell ref="J15:P15"/>
    <mergeCell ref="J16:P16"/>
    <mergeCell ref="J29:P29"/>
    <mergeCell ref="J3:P3"/>
    <mergeCell ref="J4:P4"/>
    <mergeCell ref="J5:K5"/>
    <mergeCell ref="L5:P5"/>
    <mergeCell ref="J6:K10"/>
    <mergeCell ref="L6:P6"/>
    <mergeCell ref="L7:P7"/>
    <mergeCell ref="L8:P8"/>
    <mergeCell ref="L9:P9"/>
    <mergeCell ref="L10:P10"/>
    <mergeCell ref="J11:P11"/>
    <mergeCell ref="J12:K12"/>
    <mergeCell ref="L12:P12"/>
    <mergeCell ref="L13:P13"/>
    <mergeCell ref="L14:P14"/>
    <mergeCell ref="B3:H3"/>
    <mergeCell ref="B12:C12"/>
    <mergeCell ref="D5:H5"/>
    <mergeCell ref="D6:H6"/>
    <mergeCell ref="B29:H29"/>
    <mergeCell ref="D13:H13"/>
    <mergeCell ref="D14:H14"/>
    <mergeCell ref="B4:H4"/>
    <mergeCell ref="B11:H11"/>
    <mergeCell ref="D7:H7"/>
    <mergeCell ref="D8:H8"/>
    <mergeCell ref="D9:H9"/>
    <mergeCell ref="D10:H10"/>
    <mergeCell ref="D12:H12"/>
    <mergeCell ref="B16:H16"/>
    <mergeCell ref="B5:C5"/>
    <mergeCell ref="B6:C10"/>
    <mergeCell ref="B15:H15"/>
  </mergeCells>
  <conditionalFormatting sqref="H18:H22">
    <cfRule type="containsText" dxfId="41" priority="3" operator="containsText" text="*error*">
      <formula>NOT(ISERROR(SEARCH("*error*",H18)))</formula>
    </cfRule>
  </conditionalFormatting>
  <conditionalFormatting sqref="P18:P22">
    <cfRule type="containsText" dxfId="40" priority="1" operator="containsText" text="*error*">
      <formula>NOT(ISERROR(SEARCH("*error*",P18)))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3C222-7727-E84C-8F11-C82989E95647}">
  <dimension ref="B3:H20"/>
  <sheetViews>
    <sheetView workbookViewId="0">
      <selection activeCell="B16" sqref="B16:H16"/>
    </sheetView>
  </sheetViews>
  <sheetFormatPr baseColWidth="10" defaultRowHeight="16" x14ac:dyDescent="0.2"/>
  <cols>
    <col min="2" max="7" width="21.6640625" customWidth="1"/>
    <col min="8" max="8" width="21.5" customWidth="1"/>
  </cols>
  <sheetData>
    <row r="3" spans="2:8" ht="36" customHeight="1" x14ac:dyDescent="0.2">
      <c r="B3" s="80" t="s">
        <v>33</v>
      </c>
      <c r="C3" s="81"/>
      <c r="D3" s="81"/>
      <c r="E3" s="81"/>
      <c r="F3" s="81"/>
      <c r="G3" s="81"/>
      <c r="H3" s="82"/>
    </row>
    <row r="4" spans="2:8" x14ac:dyDescent="0.2">
      <c r="B4" s="83"/>
      <c r="C4" s="84"/>
      <c r="D4" s="84"/>
      <c r="E4" s="84"/>
      <c r="F4" s="84"/>
      <c r="G4" s="84"/>
      <c r="H4" s="85"/>
    </row>
    <row r="5" spans="2:8" x14ac:dyDescent="0.2">
      <c r="B5" s="72" t="s">
        <v>1</v>
      </c>
      <c r="C5" s="73"/>
      <c r="D5" s="86"/>
      <c r="E5" s="87"/>
      <c r="F5" s="87"/>
      <c r="G5" s="87"/>
      <c r="H5" s="88"/>
    </row>
    <row r="6" spans="2:8" x14ac:dyDescent="0.2">
      <c r="B6" s="92" t="s">
        <v>36</v>
      </c>
      <c r="C6" s="93"/>
      <c r="D6" s="86"/>
      <c r="E6" s="87"/>
      <c r="F6" s="87"/>
      <c r="G6" s="87"/>
      <c r="H6" s="88"/>
    </row>
    <row r="7" spans="2:8" x14ac:dyDescent="0.2">
      <c r="B7" s="92"/>
      <c r="C7" s="93"/>
      <c r="D7" s="86"/>
      <c r="E7" s="87"/>
      <c r="F7" s="87"/>
      <c r="G7" s="87"/>
      <c r="H7" s="88"/>
    </row>
    <row r="8" spans="2:8" x14ac:dyDescent="0.2">
      <c r="B8" s="92"/>
      <c r="C8" s="93"/>
      <c r="D8" s="86"/>
      <c r="E8" s="87"/>
      <c r="F8" s="87"/>
      <c r="G8" s="87"/>
      <c r="H8" s="88"/>
    </row>
    <row r="9" spans="2:8" x14ac:dyDescent="0.2">
      <c r="B9" s="92"/>
      <c r="C9" s="93"/>
      <c r="D9" s="86"/>
      <c r="E9" s="87"/>
      <c r="F9" s="87"/>
      <c r="G9" s="87"/>
      <c r="H9" s="88"/>
    </row>
    <row r="10" spans="2:8" x14ac:dyDescent="0.2">
      <c r="B10" s="92"/>
      <c r="C10" s="93"/>
      <c r="D10" s="86"/>
      <c r="E10" s="87"/>
      <c r="F10" s="87"/>
      <c r="G10" s="87"/>
      <c r="H10" s="88"/>
    </row>
    <row r="11" spans="2:8" x14ac:dyDescent="0.2">
      <c r="B11" s="92"/>
      <c r="C11" s="93"/>
      <c r="D11" s="86"/>
      <c r="E11" s="87"/>
      <c r="F11" s="87"/>
      <c r="G11" s="87"/>
      <c r="H11" s="88"/>
    </row>
    <row r="12" spans="2:8" x14ac:dyDescent="0.2">
      <c r="B12" s="94"/>
      <c r="C12" s="95"/>
      <c r="D12" s="86"/>
      <c r="E12" s="87"/>
      <c r="F12" s="87"/>
      <c r="G12" s="87"/>
      <c r="H12" s="88"/>
    </row>
    <row r="13" spans="2:8" x14ac:dyDescent="0.2">
      <c r="B13" s="66"/>
      <c r="C13" s="67"/>
      <c r="D13" s="67"/>
      <c r="E13" s="67"/>
      <c r="F13" s="67"/>
      <c r="G13" s="67"/>
      <c r="H13" s="68"/>
    </row>
    <row r="14" spans="2:8" x14ac:dyDescent="0.2">
      <c r="B14" s="72" t="s">
        <v>2</v>
      </c>
      <c r="C14" s="73"/>
      <c r="D14" s="66"/>
      <c r="E14" s="67"/>
      <c r="F14" s="67"/>
      <c r="G14" s="67"/>
      <c r="H14" s="68"/>
    </row>
    <row r="15" spans="2:8" x14ac:dyDescent="0.2">
      <c r="B15" s="3" t="s">
        <v>3</v>
      </c>
      <c r="C15" s="56">
        <v>3.3</v>
      </c>
      <c r="D15" s="66"/>
      <c r="E15" s="67"/>
      <c r="F15" s="67"/>
      <c r="G15" s="67"/>
      <c r="H15" s="68"/>
    </row>
    <row r="16" spans="2:8" x14ac:dyDescent="0.2">
      <c r="B16" s="66"/>
      <c r="C16" s="67"/>
      <c r="D16" s="67"/>
      <c r="E16" s="67"/>
      <c r="F16" s="67"/>
      <c r="G16" s="67"/>
      <c r="H16" s="68"/>
    </row>
    <row r="17" spans="2:8" ht="39" customHeight="1" x14ac:dyDescent="0.2">
      <c r="B17" s="89" t="s">
        <v>5</v>
      </c>
      <c r="C17" s="90"/>
      <c r="D17" s="90"/>
      <c r="E17" s="90"/>
      <c r="F17" s="90"/>
      <c r="G17" s="90"/>
      <c r="H17" s="91"/>
    </row>
    <row r="18" spans="2:8" ht="45" customHeight="1" x14ac:dyDescent="0.2">
      <c r="B18" s="41" t="s">
        <v>6</v>
      </c>
      <c r="C18" s="42" t="s">
        <v>7</v>
      </c>
      <c r="D18" s="43" t="s">
        <v>8</v>
      </c>
      <c r="E18" s="43" t="s">
        <v>9</v>
      </c>
      <c r="F18" s="42" t="s">
        <v>10</v>
      </c>
      <c r="G18" s="43" t="s">
        <v>11</v>
      </c>
      <c r="H18" s="44" t="s">
        <v>1</v>
      </c>
    </row>
    <row r="19" spans="2:8" ht="39" x14ac:dyDescent="0.2">
      <c r="B19" s="33" t="s">
        <v>34</v>
      </c>
      <c r="C19" s="34" t="s">
        <v>35</v>
      </c>
      <c r="D19" s="39">
        <f>1.5*10^-3</f>
        <v>1.5E-3</v>
      </c>
      <c r="E19" s="40">
        <f>Temp_sensor[[#This Row],[Average supply current (A)]]*Vdd_TEMP*1.2</f>
        <v>0</v>
      </c>
      <c r="F19" s="39">
        <v>0</v>
      </c>
      <c r="G19" s="39">
        <f>1.5*10^-3</f>
        <v>1.5E-3</v>
      </c>
      <c r="H19" s="35"/>
    </row>
    <row r="20" spans="2:8" ht="34" x14ac:dyDescent="0.2">
      <c r="B20" s="36" t="s">
        <v>16</v>
      </c>
      <c r="C20" s="15" t="s">
        <v>17</v>
      </c>
      <c r="D20" s="37">
        <f>1 * 10^-6</f>
        <v>9.9999999999999995E-7</v>
      </c>
      <c r="E20" s="27">
        <f>Temp_sensor[[#This Row],[Average supply current (A)]]*Vdd_TEMP*1.2</f>
        <v>0</v>
      </c>
      <c r="F20" s="37">
        <v>0</v>
      </c>
      <c r="G20" s="37">
        <f>1 * 10^-6</f>
        <v>9.9999999999999995E-7</v>
      </c>
      <c r="H20" s="38"/>
    </row>
  </sheetData>
  <mergeCells count="18">
    <mergeCell ref="B14:C14"/>
    <mergeCell ref="B17:H17"/>
    <mergeCell ref="B5:C5"/>
    <mergeCell ref="B6:C12"/>
    <mergeCell ref="B4:H4"/>
    <mergeCell ref="D5:H5"/>
    <mergeCell ref="D6:H6"/>
    <mergeCell ref="D7:H7"/>
    <mergeCell ref="B16:H16"/>
    <mergeCell ref="D14:H14"/>
    <mergeCell ref="D15:H15"/>
    <mergeCell ref="D8:H8"/>
    <mergeCell ref="D9:H9"/>
    <mergeCell ref="D10:H10"/>
    <mergeCell ref="D11:H11"/>
    <mergeCell ref="D12:H12"/>
    <mergeCell ref="B13:H13"/>
    <mergeCell ref="B3:H3"/>
  </mergeCells>
  <conditionalFormatting sqref="H19:H20">
    <cfRule type="containsText" dxfId="25" priority="1" operator="containsText" text="*error*">
      <formula>NOT(ISERROR(SEARCH("*error*",H19)))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35116-1751-7748-B293-28DDA86CE5A0}">
  <dimension ref="B3:H22"/>
  <sheetViews>
    <sheetView workbookViewId="0">
      <selection activeCell="B15" sqref="B15:H15"/>
    </sheetView>
  </sheetViews>
  <sheetFormatPr baseColWidth="10" defaultRowHeight="16" x14ac:dyDescent="0.2"/>
  <cols>
    <col min="2" max="6" width="21.6640625" customWidth="1"/>
    <col min="7" max="7" width="21.5" customWidth="1"/>
    <col min="8" max="8" width="21.6640625" customWidth="1"/>
  </cols>
  <sheetData>
    <row r="3" spans="2:8" ht="39" customHeight="1" x14ac:dyDescent="0.2">
      <c r="B3" s="80" t="s">
        <v>37</v>
      </c>
      <c r="C3" s="81"/>
      <c r="D3" s="81"/>
      <c r="E3" s="81"/>
      <c r="F3" s="81"/>
      <c r="G3" s="81"/>
      <c r="H3" s="82"/>
    </row>
    <row r="4" spans="2:8" x14ac:dyDescent="0.2">
      <c r="B4" s="83"/>
      <c r="C4" s="84"/>
      <c r="D4" s="84"/>
      <c r="E4" s="84"/>
      <c r="F4" s="84"/>
      <c r="G4" s="84"/>
      <c r="H4" s="85"/>
    </row>
    <row r="5" spans="2:8" x14ac:dyDescent="0.2">
      <c r="B5" s="72" t="s">
        <v>1</v>
      </c>
      <c r="C5" s="73"/>
      <c r="D5" s="86"/>
      <c r="E5" s="87"/>
      <c r="F5" s="87"/>
      <c r="G5" s="87"/>
      <c r="H5" s="88"/>
    </row>
    <row r="6" spans="2:8" x14ac:dyDescent="0.2">
      <c r="B6" s="96" t="s">
        <v>45</v>
      </c>
      <c r="C6" s="75"/>
      <c r="D6" s="66"/>
      <c r="E6" s="67"/>
      <c r="F6" s="67"/>
      <c r="G6" s="67"/>
      <c r="H6" s="68"/>
    </row>
    <row r="7" spans="2:8" x14ac:dyDescent="0.2">
      <c r="B7" s="76"/>
      <c r="C7" s="77"/>
      <c r="D7" s="66"/>
      <c r="E7" s="67"/>
      <c r="F7" s="67"/>
      <c r="G7" s="67"/>
      <c r="H7" s="68"/>
    </row>
    <row r="8" spans="2:8" x14ac:dyDescent="0.2">
      <c r="B8" s="76"/>
      <c r="C8" s="77"/>
      <c r="D8" s="66"/>
      <c r="E8" s="67"/>
      <c r="F8" s="67"/>
      <c r="G8" s="67"/>
      <c r="H8" s="68"/>
    </row>
    <row r="9" spans="2:8" x14ac:dyDescent="0.2">
      <c r="B9" s="76"/>
      <c r="C9" s="77"/>
      <c r="D9" s="66"/>
      <c r="E9" s="67"/>
      <c r="F9" s="67"/>
      <c r="G9" s="67"/>
      <c r="H9" s="68"/>
    </row>
    <row r="10" spans="2:8" x14ac:dyDescent="0.2">
      <c r="B10" s="76"/>
      <c r="C10" s="77"/>
      <c r="D10" s="66"/>
      <c r="E10" s="67"/>
      <c r="F10" s="67"/>
      <c r="G10" s="67"/>
      <c r="H10" s="68"/>
    </row>
    <row r="11" spans="2:8" x14ac:dyDescent="0.2">
      <c r="B11" s="78"/>
      <c r="C11" s="79"/>
      <c r="D11" s="66"/>
      <c r="E11" s="67"/>
      <c r="F11" s="67"/>
      <c r="G11" s="67"/>
      <c r="H11" s="68"/>
    </row>
    <row r="12" spans="2:8" x14ac:dyDescent="0.2">
      <c r="B12" s="66"/>
      <c r="C12" s="67"/>
      <c r="D12" s="67"/>
      <c r="E12" s="67"/>
      <c r="F12" s="67"/>
      <c r="G12" s="67"/>
      <c r="H12" s="68"/>
    </row>
    <row r="13" spans="2:8" x14ac:dyDescent="0.2">
      <c r="B13" s="72" t="s">
        <v>2</v>
      </c>
      <c r="C13" s="73"/>
      <c r="D13" s="66"/>
      <c r="E13" s="67"/>
      <c r="F13" s="67"/>
      <c r="G13" s="67"/>
      <c r="H13" s="68"/>
    </row>
    <row r="14" spans="2:8" x14ac:dyDescent="0.2">
      <c r="B14" s="3" t="s">
        <v>3</v>
      </c>
      <c r="C14" s="56">
        <v>3.3</v>
      </c>
      <c r="D14" s="66"/>
      <c r="E14" s="67"/>
      <c r="F14" s="67"/>
      <c r="G14" s="67"/>
      <c r="H14" s="68"/>
    </row>
    <row r="15" spans="2:8" x14ac:dyDescent="0.2">
      <c r="B15" s="66"/>
      <c r="C15" s="67"/>
      <c r="D15" s="67"/>
      <c r="E15" s="67"/>
      <c r="F15" s="67"/>
      <c r="G15" s="67"/>
      <c r="H15" s="68"/>
    </row>
    <row r="16" spans="2:8" ht="33" customHeight="1" x14ac:dyDescent="0.2">
      <c r="B16" s="69" t="s">
        <v>5</v>
      </c>
      <c r="C16" s="70"/>
      <c r="D16" s="70"/>
      <c r="E16" s="70"/>
      <c r="F16" s="70"/>
      <c r="G16" s="70"/>
      <c r="H16" s="71"/>
    </row>
    <row r="17" spans="2:8" ht="34" x14ac:dyDescent="0.2">
      <c r="B17" s="47" t="s">
        <v>6</v>
      </c>
      <c r="C17" s="43" t="s">
        <v>7</v>
      </c>
      <c r="D17" s="43" t="s">
        <v>8</v>
      </c>
      <c r="E17" s="43" t="s">
        <v>9</v>
      </c>
      <c r="F17" s="43" t="s">
        <v>10</v>
      </c>
      <c r="G17" s="43" t="s">
        <v>11</v>
      </c>
      <c r="H17" s="48" t="s">
        <v>1</v>
      </c>
    </row>
    <row r="18" spans="2:8" ht="17" x14ac:dyDescent="0.2">
      <c r="B18" s="33" t="s">
        <v>38</v>
      </c>
      <c r="C18" s="9" t="s">
        <v>39</v>
      </c>
      <c r="D18" s="39">
        <f>22 * 10^-3</f>
        <v>2.1999999999999999E-2</v>
      </c>
      <c r="E18" s="40">
        <f>Microcontroller[[#This Row],[Average supply current (A)]]*Vdd_µC*1.2</f>
        <v>0</v>
      </c>
      <c r="F18" s="39">
        <v>90</v>
      </c>
      <c r="G18" s="39">
        <f>41 * 10^-3</f>
        <v>4.1000000000000002E-2</v>
      </c>
      <c r="H18" s="45"/>
    </row>
    <row r="19" spans="2:8" ht="17" x14ac:dyDescent="0.2">
      <c r="B19" s="33" t="s">
        <v>40</v>
      </c>
      <c r="C19" s="9" t="s">
        <v>41</v>
      </c>
      <c r="D19" s="32">
        <f>5*10^-3</f>
        <v>5.0000000000000001E-3</v>
      </c>
      <c r="E19" s="23">
        <f>Microcontroller[[#This Row],[Average supply current (A)]]*Vdd_µC*1.2</f>
        <v>0</v>
      </c>
      <c r="F19" s="32">
        <v>0</v>
      </c>
      <c r="G19" s="32">
        <f>24*10^-3</f>
        <v>2.4E-2</v>
      </c>
      <c r="H19" s="45"/>
    </row>
    <row r="20" spans="2:8" ht="17" x14ac:dyDescent="0.2">
      <c r="B20" s="33" t="s">
        <v>42</v>
      </c>
      <c r="C20" s="9" t="s">
        <v>43</v>
      </c>
      <c r="D20" s="32">
        <f>450*10^-6</f>
        <v>4.4999999999999999E-4</v>
      </c>
      <c r="E20" s="23">
        <f>Microcontroller[[#This Row],[Average supply current (A)]]*Vdd_µC*1.2</f>
        <v>0</v>
      </c>
      <c r="F20" s="32">
        <v>630</v>
      </c>
      <c r="G20" s="32">
        <f>1.5*10^-3</f>
        <v>1.5E-3</v>
      </c>
      <c r="H20" s="45"/>
    </row>
    <row r="21" spans="2:8" ht="34" x14ac:dyDescent="0.2">
      <c r="B21" s="33" t="s">
        <v>16</v>
      </c>
      <c r="C21" s="9" t="s">
        <v>17</v>
      </c>
      <c r="D21" s="32">
        <f>3.1*10^-6</f>
        <v>3.1E-6</v>
      </c>
      <c r="E21" s="23">
        <f>Microcontroller[[#This Row],[Average supply current (A)]]*Vdd_µC*1.2</f>
        <v>0</v>
      </c>
      <c r="F21" s="32">
        <v>0</v>
      </c>
      <c r="G21" s="32">
        <f>3.1*10^-6</f>
        <v>3.1E-6</v>
      </c>
      <c r="H21" s="45"/>
    </row>
    <row r="22" spans="2:8" ht="34" x14ac:dyDescent="0.2">
      <c r="B22" s="36" t="s">
        <v>44</v>
      </c>
      <c r="C22" s="15" t="s">
        <v>44</v>
      </c>
      <c r="D22" s="37">
        <f>4*10^-6</f>
        <v>3.9999999999999998E-6</v>
      </c>
      <c r="E22" s="27">
        <f>Microcontroller[[#This Row],[Average supply current (A)]]*Vdd_µC*1.2</f>
        <v>0</v>
      </c>
      <c r="F22" s="37">
        <v>0</v>
      </c>
      <c r="G22" s="37">
        <f>20*10^-6</f>
        <v>1.9999999999999998E-5</v>
      </c>
      <c r="H22" s="46"/>
    </row>
  </sheetData>
  <mergeCells count="17">
    <mergeCell ref="D11:H11"/>
    <mergeCell ref="B12:H12"/>
    <mergeCell ref="D13:H13"/>
    <mergeCell ref="B3:H3"/>
    <mergeCell ref="B13:C13"/>
    <mergeCell ref="B16:H16"/>
    <mergeCell ref="B5:C5"/>
    <mergeCell ref="B6:C11"/>
    <mergeCell ref="B4:H4"/>
    <mergeCell ref="D5:H5"/>
    <mergeCell ref="D6:H6"/>
    <mergeCell ref="D7:H7"/>
    <mergeCell ref="D14:H14"/>
    <mergeCell ref="B15:H15"/>
    <mergeCell ref="D8:H8"/>
    <mergeCell ref="D9:H9"/>
    <mergeCell ref="D10:H10"/>
  </mergeCells>
  <conditionalFormatting sqref="H18:H22">
    <cfRule type="containsText" dxfId="21" priority="1" operator="containsText" text="*error*">
      <formula>NOT(ISERROR(SEARCH("*error*",H18)))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0199-A071-824A-B6FE-1889373911FC}">
  <dimension ref="B3:H25"/>
  <sheetViews>
    <sheetView workbookViewId="0">
      <selection activeCell="F29" sqref="F29"/>
    </sheetView>
  </sheetViews>
  <sheetFormatPr baseColWidth="10" defaultRowHeight="16" x14ac:dyDescent="0.2"/>
  <cols>
    <col min="2" max="6" width="21.6640625" customWidth="1"/>
    <col min="7" max="7" width="21.5" customWidth="1"/>
    <col min="8" max="8" width="21.6640625" customWidth="1"/>
  </cols>
  <sheetData>
    <row r="3" spans="2:8" ht="38" customHeight="1" x14ac:dyDescent="0.2">
      <c r="B3" s="80" t="s">
        <v>58</v>
      </c>
      <c r="C3" s="81"/>
      <c r="D3" s="81"/>
      <c r="E3" s="81"/>
      <c r="F3" s="81"/>
      <c r="G3" s="81"/>
      <c r="H3" s="82"/>
    </row>
    <row r="4" spans="2:8" x14ac:dyDescent="0.2">
      <c r="B4" s="83"/>
      <c r="C4" s="84"/>
      <c r="D4" s="84"/>
      <c r="E4" s="84"/>
      <c r="F4" s="84"/>
      <c r="G4" s="84"/>
      <c r="H4" s="85"/>
    </row>
    <row r="5" spans="2:8" x14ac:dyDescent="0.2">
      <c r="B5" s="72" t="s">
        <v>1</v>
      </c>
      <c r="C5" s="73"/>
      <c r="D5" s="86"/>
      <c r="E5" s="87"/>
      <c r="F5" s="87"/>
      <c r="G5" s="87"/>
      <c r="H5" s="88"/>
    </row>
    <row r="6" spans="2:8" x14ac:dyDescent="0.2">
      <c r="B6" s="74" t="s">
        <v>59</v>
      </c>
      <c r="C6" s="75"/>
      <c r="D6" s="86"/>
      <c r="E6" s="87"/>
      <c r="F6" s="87"/>
      <c r="G6" s="87"/>
      <c r="H6" s="88"/>
    </row>
    <row r="7" spans="2:8" x14ac:dyDescent="0.2">
      <c r="B7" s="76"/>
      <c r="C7" s="77"/>
      <c r="D7" s="86"/>
      <c r="E7" s="87"/>
      <c r="F7" s="87"/>
      <c r="G7" s="87"/>
      <c r="H7" s="88"/>
    </row>
    <row r="8" spans="2:8" x14ac:dyDescent="0.2">
      <c r="B8" s="76"/>
      <c r="C8" s="77"/>
      <c r="D8" s="86"/>
      <c r="E8" s="87"/>
      <c r="F8" s="87"/>
      <c r="G8" s="87"/>
      <c r="H8" s="88"/>
    </row>
    <row r="9" spans="2:8" x14ac:dyDescent="0.2">
      <c r="B9" s="76"/>
      <c r="C9" s="77"/>
      <c r="D9" s="86"/>
      <c r="E9" s="87"/>
      <c r="F9" s="87"/>
      <c r="G9" s="87"/>
      <c r="H9" s="88"/>
    </row>
    <row r="10" spans="2:8" x14ac:dyDescent="0.2">
      <c r="B10" s="76"/>
      <c r="C10" s="77"/>
      <c r="D10" s="86"/>
      <c r="E10" s="87"/>
      <c r="F10" s="87"/>
      <c r="G10" s="87"/>
      <c r="H10" s="88"/>
    </row>
    <row r="11" spans="2:8" x14ac:dyDescent="0.2">
      <c r="B11" s="76"/>
      <c r="C11" s="77"/>
      <c r="D11" s="86"/>
      <c r="E11" s="87"/>
      <c r="F11" s="87"/>
      <c r="G11" s="87"/>
      <c r="H11" s="88"/>
    </row>
    <row r="12" spans="2:8" x14ac:dyDescent="0.2">
      <c r="B12" s="78"/>
      <c r="C12" s="79"/>
      <c r="D12" s="86"/>
      <c r="E12" s="87"/>
      <c r="F12" s="87"/>
      <c r="G12" s="87"/>
      <c r="H12" s="88"/>
    </row>
    <row r="13" spans="2:8" x14ac:dyDescent="0.2">
      <c r="B13" s="66"/>
      <c r="C13" s="67"/>
      <c r="D13" s="67"/>
      <c r="E13" s="67"/>
      <c r="F13" s="67"/>
      <c r="G13" s="67"/>
      <c r="H13" s="68"/>
    </row>
    <row r="14" spans="2:8" x14ac:dyDescent="0.2">
      <c r="B14" s="72" t="s">
        <v>2</v>
      </c>
      <c r="C14" s="73"/>
      <c r="D14" s="66"/>
      <c r="E14" s="67"/>
      <c r="F14" s="67"/>
      <c r="G14" s="67"/>
      <c r="H14" s="68"/>
    </row>
    <row r="15" spans="2:8" x14ac:dyDescent="0.2">
      <c r="B15" s="3" t="s">
        <v>3</v>
      </c>
      <c r="C15" s="56">
        <v>3.3</v>
      </c>
      <c r="D15" s="66"/>
      <c r="E15" s="67"/>
      <c r="F15" s="67"/>
      <c r="G15" s="67"/>
      <c r="H15" s="68"/>
    </row>
    <row r="16" spans="2:8" x14ac:dyDescent="0.2">
      <c r="B16" s="66"/>
      <c r="C16" s="67"/>
      <c r="D16" s="67"/>
      <c r="E16" s="67"/>
      <c r="F16" s="67"/>
      <c r="G16" s="67"/>
      <c r="H16" s="68"/>
    </row>
    <row r="17" spans="2:8" ht="31" customHeight="1" x14ac:dyDescent="0.2">
      <c r="B17" s="69" t="s">
        <v>5</v>
      </c>
      <c r="C17" s="70"/>
      <c r="D17" s="70"/>
      <c r="E17" s="70"/>
      <c r="F17" s="70"/>
      <c r="G17" s="70"/>
      <c r="H17" s="71"/>
    </row>
    <row r="18" spans="2:8" ht="34" x14ac:dyDescent="0.2">
      <c r="B18" s="47" t="s">
        <v>6</v>
      </c>
      <c r="C18" s="43" t="s">
        <v>7</v>
      </c>
      <c r="D18" s="43" t="s">
        <v>8</v>
      </c>
      <c r="E18" s="43" t="s">
        <v>9</v>
      </c>
      <c r="F18" s="43" t="s">
        <v>10</v>
      </c>
      <c r="G18" s="43" t="s">
        <v>11</v>
      </c>
      <c r="H18" s="48" t="s">
        <v>1</v>
      </c>
    </row>
    <row r="19" spans="2:8" ht="17" x14ac:dyDescent="0.2">
      <c r="B19" s="33" t="s">
        <v>46</v>
      </c>
      <c r="C19" s="9" t="s">
        <v>47</v>
      </c>
      <c r="D19" s="39">
        <f>22 * 10^-3</f>
        <v>2.1999999999999999E-2</v>
      </c>
      <c r="E19" s="40">
        <f>GPS[[#This Row],[Average supply current (A)]]*Vdd_GPS*1.2</f>
        <v>0</v>
      </c>
      <c r="F19" s="39">
        <v>30</v>
      </c>
      <c r="G19" s="39">
        <v>6.7000000000000004E-2</v>
      </c>
      <c r="H19" s="53"/>
    </row>
    <row r="20" spans="2:8" ht="17" x14ac:dyDescent="0.2">
      <c r="B20" s="33" t="s">
        <v>48</v>
      </c>
      <c r="C20" s="9" t="s">
        <v>47</v>
      </c>
      <c r="D20" s="32">
        <v>2.1999999999999999E-2</v>
      </c>
      <c r="E20" s="23">
        <f>GPS[[#This Row],[Average supply current (A)]]*Vdd_GPS*1.2</f>
        <v>0</v>
      </c>
      <c r="F20" s="32">
        <v>28</v>
      </c>
      <c r="G20" s="32">
        <v>6.7000000000000004E-2</v>
      </c>
      <c r="H20" s="53"/>
    </row>
    <row r="21" spans="2:8" ht="17" x14ac:dyDescent="0.2">
      <c r="B21" s="33" t="s">
        <v>49</v>
      </c>
      <c r="C21" s="9" t="s">
        <v>47</v>
      </c>
      <c r="D21" s="32">
        <v>2.1999999999999999E-2</v>
      </c>
      <c r="E21" s="23">
        <f>GPS[[#This Row],[Average supply current (A)]]*Vdd_GPS*1.2</f>
        <v>0</v>
      </c>
      <c r="F21" s="32">
        <v>1</v>
      </c>
      <c r="G21" s="32">
        <v>6.7000000000000004E-2</v>
      </c>
      <c r="H21" s="53"/>
    </row>
    <row r="22" spans="2:8" ht="17" x14ac:dyDescent="0.2">
      <c r="B22" s="33" t="s">
        <v>50</v>
      </c>
      <c r="C22" s="9" t="s">
        <v>47</v>
      </c>
      <c r="D22" s="32">
        <v>2.1999999999999999E-2</v>
      </c>
      <c r="E22" s="23">
        <f>GPS[[#This Row],[Average supply current (A)]]*Vdd_GPS*1.2</f>
        <v>0</v>
      </c>
      <c r="F22" s="32">
        <v>5</v>
      </c>
      <c r="G22" s="32">
        <v>6.7000000000000004E-2</v>
      </c>
      <c r="H22" s="53"/>
    </row>
    <row r="23" spans="2:8" ht="43" x14ac:dyDescent="0.2">
      <c r="B23" s="33" t="s">
        <v>51</v>
      </c>
      <c r="C23" s="9" t="s">
        <v>52</v>
      </c>
      <c r="D23" s="32">
        <f>17*10^-3</f>
        <v>1.7000000000000001E-2</v>
      </c>
      <c r="E23" s="23">
        <f>GPS[[#This Row],[Average supply current (A)]]*Vdd_GPS*1.2</f>
        <v>0</v>
      </c>
      <c r="F23" s="32">
        <v>0</v>
      </c>
      <c r="G23" s="32">
        <v>6.7000000000000004E-2</v>
      </c>
      <c r="H23" s="54"/>
    </row>
    <row r="24" spans="2:8" ht="43" x14ac:dyDescent="0.2">
      <c r="B24" s="33" t="s">
        <v>53</v>
      </c>
      <c r="C24" s="9" t="s">
        <v>54</v>
      </c>
      <c r="D24" s="32">
        <f>5*10^-3</f>
        <v>5.0000000000000001E-3</v>
      </c>
      <c r="E24" s="23">
        <f>GPS[[#This Row],[Average supply current (A)]]*Vdd_GPS*1.2</f>
        <v>0</v>
      </c>
      <c r="F24" s="32">
        <v>0</v>
      </c>
      <c r="G24" s="32">
        <v>6.7000000000000004E-2</v>
      </c>
      <c r="H24" s="54"/>
    </row>
    <row r="25" spans="2:8" ht="52" x14ac:dyDescent="0.2">
      <c r="B25" s="36" t="s">
        <v>55</v>
      </c>
      <c r="C25" s="15" t="s">
        <v>56</v>
      </c>
      <c r="D25" s="37">
        <v>0</v>
      </c>
      <c r="E25" s="27">
        <f>GPS[[#This Row],[Average supply current (A)]]*Vdd_GPS*1.2</f>
        <v>0</v>
      </c>
      <c r="F25" s="37">
        <v>0</v>
      </c>
      <c r="G25" s="37">
        <v>0</v>
      </c>
      <c r="H25" s="55" t="s">
        <v>57</v>
      </c>
    </row>
  </sheetData>
  <mergeCells count="18">
    <mergeCell ref="D10:H10"/>
    <mergeCell ref="D11:H11"/>
    <mergeCell ref="D12:H12"/>
    <mergeCell ref="B13:H13"/>
    <mergeCell ref="B3:H3"/>
    <mergeCell ref="B14:C14"/>
    <mergeCell ref="B17:H17"/>
    <mergeCell ref="B5:C5"/>
    <mergeCell ref="B6:C12"/>
    <mergeCell ref="B4:H4"/>
    <mergeCell ref="D5:H5"/>
    <mergeCell ref="D6:H6"/>
    <mergeCell ref="D7:H7"/>
    <mergeCell ref="D14:H14"/>
    <mergeCell ref="D15:H15"/>
    <mergeCell ref="B16:H16"/>
    <mergeCell ref="D8:H8"/>
    <mergeCell ref="D9:H9"/>
  </mergeCells>
  <conditionalFormatting sqref="H25">
    <cfRule type="containsText" dxfId="14" priority="2" operator="containsText" text="*error*">
      <formula>NOT(ISERROR(SEARCH("*error*",H25)))</formula>
    </cfRule>
  </conditionalFormatting>
  <conditionalFormatting sqref="H19:H25">
    <cfRule type="containsText" dxfId="13" priority="1" operator="containsText" text="*error*">
      <formula>NOT(ISERROR(SEARCH("*error*",H19)))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4607-2391-A744-BDAB-300D71A85E01}">
  <dimension ref="B3:H24"/>
  <sheetViews>
    <sheetView workbookViewId="0">
      <selection activeCell="K13" sqref="K13"/>
    </sheetView>
  </sheetViews>
  <sheetFormatPr baseColWidth="10" defaultRowHeight="16" x14ac:dyDescent="0.2"/>
  <cols>
    <col min="2" max="3" width="21.6640625" customWidth="1"/>
    <col min="4" max="4" width="21.83203125" customWidth="1"/>
    <col min="5" max="5" width="21.5" customWidth="1"/>
    <col min="6" max="8" width="21.6640625" customWidth="1"/>
  </cols>
  <sheetData>
    <row r="3" spans="2:8" ht="40" customHeight="1" x14ac:dyDescent="0.2">
      <c r="B3" s="80" t="s">
        <v>74</v>
      </c>
      <c r="C3" s="81"/>
      <c r="D3" s="81"/>
      <c r="E3" s="81"/>
      <c r="F3" s="81"/>
      <c r="G3" s="81"/>
      <c r="H3" s="82"/>
    </row>
    <row r="4" spans="2:8" x14ac:dyDescent="0.2">
      <c r="B4" s="83"/>
      <c r="C4" s="84"/>
      <c r="D4" s="84"/>
      <c r="E4" s="84"/>
      <c r="F4" s="84"/>
      <c r="G4" s="84"/>
      <c r="H4" s="85"/>
    </row>
    <row r="5" spans="2:8" x14ac:dyDescent="0.2">
      <c r="B5" s="72" t="s">
        <v>1</v>
      </c>
      <c r="C5" s="73"/>
      <c r="D5" s="86"/>
      <c r="E5" s="87"/>
      <c r="F5" s="87"/>
      <c r="G5" s="87"/>
      <c r="H5" s="88"/>
    </row>
    <row r="6" spans="2:8" x14ac:dyDescent="0.2">
      <c r="B6" s="74" t="s">
        <v>75</v>
      </c>
      <c r="C6" s="75"/>
      <c r="D6" s="86"/>
      <c r="E6" s="87"/>
      <c r="F6" s="87"/>
      <c r="G6" s="87"/>
      <c r="H6" s="88"/>
    </row>
    <row r="7" spans="2:8" x14ac:dyDescent="0.2">
      <c r="B7" s="76"/>
      <c r="C7" s="77"/>
      <c r="D7" s="86"/>
      <c r="E7" s="87"/>
      <c r="F7" s="87"/>
      <c r="G7" s="87"/>
      <c r="H7" s="88"/>
    </row>
    <row r="8" spans="2:8" x14ac:dyDescent="0.2">
      <c r="B8" s="76"/>
      <c r="C8" s="77"/>
      <c r="D8" s="86"/>
      <c r="E8" s="87"/>
      <c r="F8" s="87"/>
      <c r="G8" s="87"/>
      <c r="H8" s="88"/>
    </row>
    <row r="9" spans="2:8" x14ac:dyDescent="0.2">
      <c r="B9" s="76"/>
      <c r="C9" s="77"/>
      <c r="D9" s="86"/>
      <c r="E9" s="87"/>
      <c r="F9" s="87"/>
      <c r="G9" s="87"/>
      <c r="H9" s="88"/>
    </row>
    <row r="10" spans="2:8" x14ac:dyDescent="0.2">
      <c r="B10" s="76"/>
      <c r="C10" s="77"/>
      <c r="D10" s="86"/>
      <c r="E10" s="87"/>
      <c r="F10" s="87"/>
      <c r="G10" s="87"/>
      <c r="H10" s="88"/>
    </row>
    <row r="11" spans="2:8" x14ac:dyDescent="0.2">
      <c r="B11" s="76"/>
      <c r="C11" s="77"/>
      <c r="D11" s="86"/>
      <c r="E11" s="87"/>
      <c r="F11" s="87"/>
      <c r="G11" s="87"/>
      <c r="H11" s="88"/>
    </row>
    <row r="12" spans="2:8" x14ac:dyDescent="0.2">
      <c r="B12" s="78"/>
      <c r="C12" s="79"/>
      <c r="D12" s="86"/>
      <c r="E12" s="87"/>
      <c r="F12" s="87"/>
      <c r="G12" s="87"/>
      <c r="H12" s="88"/>
    </row>
    <row r="13" spans="2:8" x14ac:dyDescent="0.2">
      <c r="B13" s="66"/>
      <c r="C13" s="67"/>
      <c r="D13" s="67"/>
      <c r="E13" s="67"/>
      <c r="F13" s="67"/>
      <c r="G13" s="67"/>
      <c r="H13" s="68"/>
    </row>
    <row r="14" spans="2:8" x14ac:dyDescent="0.2">
      <c r="B14" s="72" t="s">
        <v>2</v>
      </c>
      <c r="C14" s="73"/>
      <c r="D14" s="66"/>
      <c r="E14" s="67"/>
      <c r="F14" s="67"/>
      <c r="G14" s="67"/>
      <c r="H14" s="68"/>
    </row>
    <row r="15" spans="2:8" x14ac:dyDescent="0.2">
      <c r="B15" s="3" t="s">
        <v>3</v>
      </c>
      <c r="C15" s="57">
        <v>5</v>
      </c>
      <c r="D15" s="66"/>
      <c r="E15" s="67"/>
      <c r="F15" s="67"/>
      <c r="G15" s="67"/>
      <c r="H15" s="68"/>
    </row>
    <row r="16" spans="2:8" x14ac:dyDescent="0.2">
      <c r="B16" s="97"/>
      <c r="C16" s="98"/>
      <c r="D16" s="98"/>
      <c r="E16" s="98"/>
      <c r="F16" s="98"/>
      <c r="G16" s="98"/>
      <c r="H16" s="99"/>
    </row>
    <row r="17" spans="2:8" ht="29" customHeight="1" x14ac:dyDescent="0.2">
      <c r="B17" s="69" t="s">
        <v>5</v>
      </c>
      <c r="C17" s="70"/>
      <c r="D17" s="70"/>
      <c r="E17" s="70"/>
      <c r="F17" s="70"/>
      <c r="G17" s="70"/>
      <c r="H17" s="71"/>
    </row>
    <row r="18" spans="2:8" ht="34" x14ac:dyDescent="0.2">
      <c r="B18" s="47" t="s">
        <v>6</v>
      </c>
      <c r="C18" s="43" t="s">
        <v>7</v>
      </c>
      <c r="D18" s="43" t="s">
        <v>8</v>
      </c>
      <c r="E18" s="43" t="s">
        <v>9</v>
      </c>
      <c r="F18" s="43" t="s">
        <v>10</v>
      </c>
      <c r="G18" s="43" t="s">
        <v>11</v>
      </c>
      <c r="H18" s="48" t="s">
        <v>1</v>
      </c>
    </row>
    <row r="19" spans="2:8" ht="39" x14ac:dyDescent="0.2">
      <c r="B19" s="33" t="s">
        <v>60</v>
      </c>
      <c r="C19" s="9" t="s">
        <v>61</v>
      </c>
      <c r="D19" s="39">
        <v>0.5</v>
      </c>
      <c r="E19" s="40">
        <f>Rockblock[[#This Row],[Average supply current (A)]]*Vdd_COMM*1.2</f>
        <v>0</v>
      </c>
      <c r="F19" s="39">
        <v>0</v>
      </c>
      <c r="G19" s="39">
        <v>0.5</v>
      </c>
      <c r="H19" s="45" t="s">
        <v>62</v>
      </c>
    </row>
    <row r="20" spans="2:8" ht="26" x14ac:dyDescent="0.2">
      <c r="B20" s="33" t="s">
        <v>63</v>
      </c>
      <c r="C20" s="9" t="s">
        <v>63</v>
      </c>
      <c r="D20" s="32">
        <v>0.05</v>
      </c>
      <c r="E20" s="23">
        <f>Rockblock[[#This Row],[Average supply current (A)]]*Vdd_COMM*1.2</f>
        <v>0</v>
      </c>
      <c r="F20" s="32">
        <v>0</v>
      </c>
      <c r="G20" s="32">
        <v>0.47</v>
      </c>
      <c r="H20" s="45" t="s">
        <v>64</v>
      </c>
    </row>
    <row r="21" spans="2:8" ht="34" x14ac:dyDescent="0.2">
      <c r="B21" s="33" t="s">
        <v>65</v>
      </c>
      <c r="C21" s="9" t="s">
        <v>66</v>
      </c>
      <c r="D21" s="32">
        <v>0.05</v>
      </c>
      <c r="E21" s="23">
        <f>Rockblock[[#This Row],[Average supply current (A)]]*Vdd_COMM*1.2</f>
        <v>0</v>
      </c>
      <c r="F21" s="32">
        <v>60</v>
      </c>
      <c r="G21" s="32">
        <v>0.47</v>
      </c>
      <c r="H21" s="45"/>
    </row>
    <row r="22" spans="2:8" ht="34" x14ac:dyDescent="0.2">
      <c r="B22" s="33" t="s">
        <v>67</v>
      </c>
      <c r="C22" s="9" t="s">
        <v>68</v>
      </c>
      <c r="D22" s="32">
        <v>6.5000000000000002E-2</v>
      </c>
      <c r="E22" s="23">
        <f>Rockblock[[#This Row],[Average supply current (A)]]*Vdd_COMM*1.2</f>
        <v>0</v>
      </c>
      <c r="F22" s="32">
        <v>60</v>
      </c>
      <c r="G22" s="32">
        <v>0.47</v>
      </c>
      <c r="H22" s="45"/>
    </row>
    <row r="23" spans="2:8" ht="34" x14ac:dyDescent="0.2">
      <c r="B23" s="33" t="s">
        <v>69</v>
      </c>
      <c r="C23" s="9" t="s">
        <v>70</v>
      </c>
      <c r="D23" s="32">
        <f>100*10^-6</f>
        <v>9.9999999999999991E-5</v>
      </c>
      <c r="E23" s="23">
        <f>Rockblock[[#This Row],[Average supply current (A)]]*Vdd_COMM*1.2</f>
        <v>0</v>
      </c>
      <c r="F23" s="32">
        <v>10200</v>
      </c>
      <c r="G23" s="32">
        <v>1E-4</v>
      </c>
      <c r="H23" s="45" t="s">
        <v>71</v>
      </c>
    </row>
    <row r="24" spans="2:8" ht="39" x14ac:dyDescent="0.2">
      <c r="B24" s="36" t="s">
        <v>72</v>
      </c>
      <c r="C24" s="58" t="s">
        <v>73</v>
      </c>
      <c r="D24" s="37">
        <f>0.00111</f>
        <v>1.1100000000000001E-3</v>
      </c>
      <c r="E24" s="27">
        <f>Rockblock[[#This Row],[Average supply current (A)]]*Vdd_COMM*1.2</f>
        <v>0</v>
      </c>
      <c r="F24" s="37">
        <v>3600</v>
      </c>
      <c r="G24" s="37">
        <v>1.1100000000000001E-3</v>
      </c>
      <c r="H24" s="46" t="s">
        <v>71</v>
      </c>
    </row>
  </sheetData>
  <mergeCells count="18">
    <mergeCell ref="D9:H9"/>
    <mergeCell ref="D10:H10"/>
    <mergeCell ref="D11:H11"/>
    <mergeCell ref="D12:H12"/>
    <mergeCell ref="B3:H3"/>
    <mergeCell ref="B14:C14"/>
    <mergeCell ref="B17:H17"/>
    <mergeCell ref="B5:C5"/>
    <mergeCell ref="B6:C12"/>
    <mergeCell ref="B4:H4"/>
    <mergeCell ref="D5:H5"/>
    <mergeCell ref="D6:H6"/>
    <mergeCell ref="B13:H13"/>
    <mergeCell ref="D14:H14"/>
    <mergeCell ref="B16:H16"/>
    <mergeCell ref="D15:H15"/>
    <mergeCell ref="D7:H7"/>
    <mergeCell ref="D8:H8"/>
  </mergeCells>
  <conditionalFormatting sqref="H19:H24">
    <cfRule type="containsText" dxfId="7" priority="1" operator="containsText" text="*error*">
      <formula>NOT(ISERROR(SEARCH("*error*",H19)))</formula>
    </cfRule>
    <cfRule type="cellIs" dxfId="6" priority="3" operator="equal">
      <formula>"*error*"</formula>
    </cfRule>
  </conditionalFormatting>
  <conditionalFormatting sqref="H21">
    <cfRule type="containsText" dxfId="5" priority="2" operator="containsText" text="*error*">
      <formula>NOT(ISERROR(SEARCH("*error*",H21)))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59C28-FC2F-1F47-9ED4-71B6BF578C3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Inertial</vt:lpstr>
      <vt:lpstr>Environment</vt:lpstr>
      <vt:lpstr>Processor</vt:lpstr>
      <vt:lpstr>GNSS</vt:lpstr>
      <vt:lpstr>Communication</vt:lpstr>
      <vt:lpstr>Power</vt:lpstr>
      <vt:lpstr>gyro_ODR</vt:lpstr>
      <vt:lpstr>Vdd_COMM</vt:lpstr>
      <vt:lpstr>Vdd_GPS</vt:lpstr>
      <vt:lpstr>Vdd_GYRO</vt:lpstr>
      <vt:lpstr>Vdd_TEMP</vt:lpstr>
      <vt:lpstr>Vdd_µC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2022-08-17T08:44:04Z</dcterms:created>
  <dcterms:modified xsi:type="dcterms:W3CDTF">2022-08-23T21:17:47Z</dcterms:modified>
</cp:coreProperties>
</file>