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380" yWindow="0" windowWidth="25040" windowHeight="15500" tabRatio="500"/>
  </bookViews>
  <sheets>
    <sheet name="profil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<sst xmlns="http://schemas.openxmlformats.org/spreadsheetml/2006/main" count="99" uniqueCount="63">
  <si>
    <t>F#</t>
  </si>
  <si>
    <t>Date</t>
  </si>
  <si>
    <t>time</t>
  </si>
  <si>
    <t>depth</t>
  </si>
  <si>
    <t>Temperature</t>
  </si>
  <si>
    <t>Salinity</t>
  </si>
  <si>
    <t>Latitude</t>
  </si>
  <si>
    <t>Longitude</t>
  </si>
  <si>
    <t>Cs137 (Bq/m^3)</t>
  </si>
  <si>
    <t>Error (±Bq/m^3)</t>
  </si>
  <si>
    <t>Cs134 (Bq/m^3)</t>
  </si>
  <si>
    <t>P29</t>
  </si>
  <si>
    <t>P30</t>
  </si>
  <si>
    <t>P31</t>
  </si>
  <si>
    <t>P32</t>
  </si>
  <si>
    <t>P35</t>
  </si>
  <si>
    <t>P36</t>
  </si>
  <si>
    <t>P37</t>
  </si>
  <si>
    <t>P38</t>
  </si>
  <si>
    <t>P40</t>
  </si>
  <si>
    <t>P41</t>
  </si>
  <si>
    <t>P42</t>
  </si>
  <si>
    <t>P43</t>
  </si>
  <si>
    <t>P45</t>
  </si>
  <si>
    <t>P46</t>
  </si>
  <si>
    <t>P47</t>
  </si>
  <si>
    <t>P48</t>
  </si>
  <si>
    <t>P51</t>
  </si>
  <si>
    <t>P52</t>
  </si>
  <si>
    <t>P53</t>
  </si>
  <si>
    <t>P54</t>
  </si>
  <si>
    <t>P57</t>
  </si>
  <si>
    <t>P58</t>
  </si>
  <si>
    <t>P59</t>
  </si>
  <si>
    <t>P60</t>
  </si>
  <si>
    <t>P62</t>
  </si>
  <si>
    <t>P63</t>
  </si>
  <si>
    <t>P64</t>
  </si>
  <si>
    <t>P65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</si>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</sst>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1" fillId="0" borderId="0" xfId="0" applyFont="1" applyFill="1"/>
    <xf numFmtId="164" fontId="0" fillId="0" borderId="0" xfId="0" applyNumberFormat="1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N10" sqref="N10"/>
    </sheetView>
  </sheetViews>
  <sheetFormatPr baseColWidth="10" defaultRowHeight="15" x14ac:dyDescent="0"/>
  <cols>
    <col min="13" max="13" width="10.83203125" style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</v>
      </c>
    </row>
    <row r="2" spans="1:12" s="1" customFormat="1">
      <c r="A2" s="7" t="s">
        <v>11</v>
      </c>
      <c r="B2" s="2">
        <v>41379</v>
      </c>
      <c r="C2" s="3">
        <v>9.1666666666666674E-2</v>
      </c>
      <c r="D2" s="1">
        <f>(600+500+400)/3</f>
        <v>500</v>
      </c>
      <c r="E2" s="1">
        <v>11.7828</v>
      </c>
      <c r="F2" s="1">
        <v>34.3414</v>
      </c>
      <c r="G2" s="4">
        <v>30.0001</v>
      </c>
      <c r="H2" s="4">
        <v>147.79150000000001</v>
      </c>
      <c r="I2" s="5">
        <v>4.8001012994925603</v>
      </c>
      <c r="J2" s="5">
        <v>0.20612509129909307</v>
      </c>
      <c r="K2" s="5">
        <v>3.9684958871635079</v>
      </c>
      <c r="L2" s="5">
        <v>0.55415949248944185</v>
      </c>
    </row>
    <row r="3" spans="1:12" s="1" customFormat="1">
      <c r="A3" s="7" t="s">
        <v>12</v>
      </c>
      <c r="B3" s="2">
        <v>41379</v>
      </c>
      <c r="C3" s="3">
        <v>9.1666666666666674E-2</v>
      </c>
      <c r="D3" s="1">
        <f>(350+300+250)/3</f>
        <v>300</v>
      </c>
      <c r="E3" s="1">
        <v>16.336500000000001</v>
      </c>
      <c r="F3" s="1">
        <v>34.661633333333334</v>
      </c>
      <c r="G3" s="4">
        <v>30.0001</v>
      </c>
      <c r="H3" s="4">
        <v>147.79150000000001</v>
      </c>
      <c r="I3" s="5">
        <v>5.8</v>
      </c>
      <c r="J3" s="5">
        <v>0.2</v>
      </c>
      <c r="K3" s="5">
        <v>2.7</v>
      </c>
      <c r="L3" s="5">
        <v>0.2</v>
      </c>
    </row>
    <row r="4" spans="1:12" s="1" customFormat="1">
      <c r="A4" s="7" t="s">
        <v>13</v>
      </c>
      <c r="B4" s="2">
        <v>41379</v>
      </c>
      <c r="C4" s="3">
        <v>9.1666666666666674E-2</v>
      </c>
      <c r="D4" s="1">
        <f>(200+150+100)/3</f>
        <v>150</v>
      </c>
      <c r="E4" s="1">
        <v>17.217366666666667</v>
      </c>
      <c r="F4" s="1">
        <v>34.722500000000004</v>
      </c>
      <c r="G4" s="4">
        <v>30.0001</v>
      </c>
      <c r="H4" s="4">
        <v>147.79150000000001</v>
      </c>
      <c r="I4" s="5"/>
      <c r="J4" s="5"/>
      <c r="K4" s="5"/>
      <c r="L4" s="5"/>
    </row>
    <row r="5" spans="1:12" s="1" customFormat="1">
      <c r="A5" s="7" t="s">
        <v>14</v>
      </c>
      <c r="B5" s="2">
        <v>41379</v>
      </c>
      <c r="C5" s="3">
        <v>9.1666666666666674E-2</v>
      </c>
      <c r="D5" s="1">
        <f>(75+50+20+4)/4</f>
        <v>37.25</v>
      </c>
      <c r="E5" s="1">
        <v>17.613949999999999</v>
      </c>
      <c r="F5" s="1">
        <v>34.670524999999998</v>
      </c>
      <c r="G5" s="4">
        <v>30.0001</v>
      </c>
      <c r="H5" s="4">
        <v>147.79150000000001</v>
      </c>
      <c r="I5" s="5">
        <v>3.7605603282496252</v>
      </c>
      <c r="J5" s="5">
        <v>0.17357990436209095</v>
      </c>
      <c r="K5" s="5">
        <v>1.5197916853540827</v>
      </c>
      <c r="L5" s="5">
        <v>0.48000170536453307</v>
      </c>
    </row>
    <row r="6" spans="1:12" s="1" customFormat="1">
      <c r="A6" s="1" t="s">
        <v>15</v>
      </c>
      <c r="B6" s="2">
        <v>41381</v>
      </c>
      <c r="C6" s="3">
        <v>0.73263888888888884</v>
      </c>
      <c r="D6" s="1">
        <f>(600+500+400)/3</f>
        <v>500</v>
      </c>
      <c r="E6" s="1">
        <v>11.240933333333333</v>
      </c>
      <c r="F6" s="1">
        <v>34.293466666666667</v>
      </c>
      <c r="G6" s="1">
        <v>29.9999</v>
      </c>
      <c r="H6" s="1">
        <v>154.72</v>
      </c>
      <c r="I6" s="5"/>
      <c r="J6" s="5"/>
      <c r="K6" s="5"/>
      <c r="L6" s="5"/>
    </row>
    <row r="7" spans="1:12" s="1" customFormat="1">
      <c r="A7" s="1" t="s">
        <v>16</v>
      </c>
      <c r="B7" s="2">
        <v>41381</v>
      </c>
      <c r="C7" s="3">
        <v>0.73263888888888884</v>
      </c>
      <c r="D7" s="1">
        <f>(350+300+250)/3</f>
        <v>300</v>
      </c>
      <c r="E7" s="1">
        <v>16.20396666666667</v>
      </c>
      <c r="F7" s="1">
        <v>34.642066666666665</v>
      </c>
      <c r="G7" s="1">
        <v>29.9999</v>
      </c>
      <c r="H7" s="1">
        <v>154.72</v>
      </c>
      <c r="I7" s="5"/>
      <c r="J7" s="5"/>
      <c r="K7" s="5"/>
      <c r="L7" s="5"/>
    </row>
    <row r="8" spans="1:12" s="1" customFormat="1">
      <c r="A8" s="1" t="s">
        <v>17</v>
      </c>
      <c r="B8" s="2">
        <v>41381</v>
      </c>
      <c r="C8" s="3">
        <v>0.73263888888888884</v>
      </c>
      <c r="D8" s="1">
        <f>(200+150+100)/3</f>
        <v>150</v>
      </c>
      <c r="E8" s="1">
        <v>17.945733333333333</v>
      </c>
      <c r="F8" s="1">
        <v>34.764566666666667</v>
      </c>
      <c r="G8" s="1">
        <v>29.9999</v>
      </c>
      <c r="H8" s="1">
        <v>154.72</v>
      </c>
      <c r="I8" s="5">
        <v>4.4677920420895614</v>
      </c>
      <c r="J8" s="5">
        <v>0.21756633464007027</v>
      </c>
      <c r="K8" s="5">
        <v>2.6706737028949759</v>
      </c>
      <c r="L8" s="5">
        <v>0.54211387061972649</v>
      </c>
    </row>
    <row r="9" spans="1:12" s="1" customFormat="1">
      <c r="A9" s="1" t="s">
        <v>18</v>
      </c>
      <c r="B9" s="2">
        <v>41381</v>
      </c>
      <c r="C9" s="3">
        <v>0.73263888888888884</v>
      </c>
      <c r="D9" s="1">
        <f>(75+50+20+3)/4</f>
        <v>37</v>
      </c>
      <c r="E9" s="1">
        <v>19.616600000000002</v>
      </c>
      <c r="F9" s="1">
        <v>34.90005</v>
      </c>
      <c r="G9" s="1">
        <v>29.9999</v>
      </c>
      <c r="H9" s="1">
        <v>154.72</v>
      </c>
      <c r="I9" s="5"/>
      <c r="L9" s="5"/>
    </row>
    <row r="10" spans="1:12" s="1" customFormat="1">
      <c r="A10" s="7" t="s">
        <v>19</v>
      </c>
      <c r="B10" s="2">
        <v>41383</v>
      </c>
      <c r="C10" s="3">
        <v>0.84166666666666667</v>
      </c>
      <c r="D10" s="1">
        <f>(765+665+565+465)/4</f>
        <v>615</v>
      </c>
      <c r="E10" s="1">
        <v>7.8542750000000003</v>
      </c>
      <c r="F10" s="1">
        <v>34.139500000000005</v>
      </c>
      <c r="G10" s="1">
        <v>29.999700000000001</v>
      </c>
      <c r="H10" s="1">
        <v>160.0016</v>
      </c>
    </row>
    <row r="11" spans="1:12" s="1" customFormat="1">
      <c r="A11" s="7" t="s">
        <v>20</v>
      </c>
      <c r="B11" s="2">
        <v>41383</v>
      </c>
      <c r="C11" s="3">
        <v>0.84166666666666667</v>
      </c>
      <c r="D11" s="1">
        <f>(385+335+285+235)/4</f>
        <v>310</v>
      </c>
      <c r="E11" s="1">
        <v>15.845825</v>
      </c>
      <c r="F11" s="1">
        <v>34.628425</v>
      </c>
      <c r="G11" s="1">
        <v>29.999700000000001</v>
      </c>
      <c r="H11" s="1">
        <v>160.0016</v>
      </c>
    </row>
    <row r="12" spans="1:12" s="1" customFormat="1">
      <c r="A12" s="7" t="s">
        <v>21</v>
      </c>
      <c r="B12" s="2">
        <v>41383</v>
      </c>
      <c r="C12" s="3">
        <v>0.84166666666666667</v>
      </c>
      <c r="D12" s="1">
        <f>(185+135+90)/3</f>
        <v>136.66666666666666</v>
      </c>
      <c r="E12" s="1">
        <v>17.085266666666669</v>
      </c>
      <c r="F12" s="1">
        <v>34.711100000000002</v>
      </c>
      <c r="G12" s="1">
        <v>29.999700000000001</v>
      </c>
      <c r="H12" s="1">
        <v>160.0016</v>
      </c>
    </row>
    <row r="13" spans="1:12" s="1" customFormat="1">
      <c r="A13" s="7" t="s">
        <v>22</v>
      </c>
      <c r="B13" s="2">
        <v>41383</v>
      </c>
      <c r="C13" s="3">
        <v>0.84166666666666667</v>
      </c>
      <c r="D13" s="1">
        <f>(65+40+20+6)/4</f>
        <v>32.75</v>
      </c>
      <c r="E13" s="1">
        <v>19.025799999999997</v>
      </c>
      <c r="F13" s="1">
        <v>34.854525000000002</v>
      </c>
      <c r="G13" s="1">
        <v>29.999700000000001</v>
      </c>
      <c r="H13" s="1">
        <v>160.0016</v>
      </c>
    </row>
    <row r="14" spans="1:12" s="1" customFormat="1">
      <c r="A14" s="1" t="s">
        <v>23</v>
      </c>
      <c r="B14" s="2">
        <v>41386</v>
      </c>
      <c r="C14" s="3">
        <v>0.56180555555555556</v>
      </c>
      <c r="D14" s="1">
        <f>(435+535+635)/3</f>
        <v>535</v>
      </c>
      <c r="E14" s="1">
        <v>9.5731000000000002</v>
      </c>
      <c r="F14" s="1">
        <v>34.189066666666669</v>
      </c>
      <c r="G14" s="1">
        <v>30.001300000000001</v>
      </c>
      <c r="H14" s="1">
        <v>166.06</v>
      </c>
    </row>
    <row r="15" spans="1:12" s="1" customFormat="1">
      <c r="A15" s="1" t="s">
        <v>24</v>
      </c>
      <c r="B15" s="2">
        <v>41386</v>
      </c>
      <c r="C15" s="3">
        <v>0.56180555555555556</v>
      </c>
      <c r="D15" s="1">
        <f>(265+315+365)/3</f>
        <v>315</v>
      </c>
      <c r="E15" s="1">
        <v>15.197733333333334</v>
      </c>
      <c r="F15" s="1">
        <v>34.566733333333332</v>
      </c>
      <c r="G15" s="1">
        <v>30.001300000000001</v>
      </c>
      <c r="H15" s="1">
        <v>166.06</v>
      </c>
    </row>
    <row r="16" spans="1:12" s="1" customFormat="1">
      <c r="A16" s="1" t="s">
        <v>25</v>
      </c>
      <c r="B16" s="2">
        <v>41386</v>
      </c>
      <c r="C16" s="3">
        <v>0.56180555555555556</v>
      </c>
      <c r="D16" s="1">
        <f>(215+165+115)/3</f>
        <v>165</v>
      </c>
      <c r="E16" s="1">
        <v>16.758366666666664</v>
      </c>
      <c r="F16" s="1">
        <v>34.6753</v>
      </c>
      <c r="G16" s="1">
        <v>30.001300000000001</v>
      </c>
      <c r="H16" s="1">
        <v>166.06</v>
      </c>
    </row>
    <row r="17" spans="1:12" s="1" customFormat="1">
      <c r="A17" s="1" t="s">
        <v>26</v>
      </c>
      <c r="B17" s="2">
        <v>41386</v>
      </c>
      <c r="C17" s="3">
        <v>0.56180555555555556</v>
      </c>
      <c r="D17" s="1">
        <f>(85+60+35+4)/4</f>
        <v>46</v>
      </c>
      <c r="E17" s="1">
        <v>18.319966666666666</v>
      </c>
      <c r="F17" s="1">
        <v>34.757266666666673</v>
      </c>
      <c r="G17" s="1">
        <v>30.001300000000001</v>
      </c>
      <c r="H17" s="1">
        <v>166.06</v>
      </c>
    </row>
    <row r="18" spans="1:12" s="1" customFormat="1">
      <c r="A18" s="7" t="s">
        <v>27</v>
      </c>
      <c r="B18" s="2">
        <v>41389</v>
      </c>
      <c r="C18" s="3">
        <v>0.75277777777777777</v>
      </c>
      <c r="D18" s="1">
        <f>(665+565+485+435)/4</f>
        <v>537.5</v>
      </c>
      <c r="E18" s="1">
        <v>8.9929749999999995</v>
      </c>
      <c r="F18" s="1">
        <v>34.144424999999998</v>
      </c>
      <c r="G18" s="1">
        <v>29.999400000000001</v>
      </c>
      <c r="H18" s="1">
        <v>173.33969999999999</v>
      </c>
      <c r="I18" s="5">
        <v>2.7021580533929264</v>
      </c>
      <c r="J18" s="5">
        <v>0.10151055137904803</v>
      </c>
      <c r="K18" s="5">
        <v>0.70766882454299906</v>
      </c>
      <c r="L18" s="5">
        <v>0.12504476764076439</v>
      </c>
    </row>
    <row r="19" spans="1:12" s="1" customFormat="1">
      <c r="A19" s="7" t="s">
        <v>28</v>
      </c>
      <c r="B19" s="2">
        <v>41389</v>
      </c>
      <c r="C19" s="3">
        <v>0.75277777777777777</v>
      </c>
      <c r="D19" s="1">
        <f>(385+335+285+235)/4</f>
        <v>310</v>
      </c>
      <c r="E19" s="1">
        <v>14.207725</v>
      </c>
      <c r="F19" s="1">
        <v>34.4773</v>
      </c>
      <c r="G19" s="1">
        <v>29.999400000000001</v>
      </c>
      <c r="H19" s="1">
        <v>173.33969999999999</v>
      </c>
      <c r="I19" s="5"/>
      <c r="J19" s="5"/>
      <c r="K19" s="5"/>
      <c r="L19" s="5"/>
    </row>
    <row r="20" spans="1:12" s="1" customFormat="1">
      <c r="A20" s="7" t="s">
        <v>29</v>
      </c>
      <c r="B20" s="2">
        <v>41389</v>
      </c>
      <c r="C20" s="3">
        <v>0.7597222222222223</v>
      </c>
      <c r="D20" s="1">
        <f>(185+140+115+90)/4</f>
        <v>132.5</v>
      </c>
      <c r="E20" s="1">
        <v>17.083575000000003</v>
      </c>
      <c r="F20" s="1">
        <v>34.690150000000003</v>
      </c>
      <c r="G20" s="1">
        <v>29.999400000000001</v>
      </c>
      <c r="H20" s="1">
        <v>173.33969999999999</v>
      </c>
      <c r="I20" s="5">
        <v>2.6524023665123218</v>
      </c>
      <c r="J20" s="5">
        <v>9.2566942570085395E-2</v>
      </c>
      <c r="K20" s="5">
        <v>1.270083626368512</v>
      </c>
      <c r="L20" s="5">
        <v>0.16232796517843082</v>
      </c>
    </row>
    <row r="21" spans="1:12" s="1" customFormat="1">
      <c r="A21" s="7" t="s">
        <v>30</v>
      </c>
      <c r="B21" s="2">
        <v>41389</v>
      </c>
      <c r="C21" s="3">
        <v>0.75277777777777777</v>
      </c>
      <c r="D21" s="1">
        <f>(65+40+20+3)/4</f>
        <v>32</v>
      </c>
      <c r="E21" s="1">
        <v>18.736333333333334</v>
      </c>
      <c r="F21" s="1">
        <v>34.888966666666668</v>
      </c>
      <c r="G21" s="1">
        <v>29.999400000000001</v>
      </c>
      <c r="H21" s="1">
        <v>173.33969999999999</v>
      </c>
    </row>
    <row r="22" spans="1:12">
      <c r="A22" s="1" t="s">
        <v>31</v>
      </c>
      <c r="B22" s="2">
        <v>41392</v>
      </c>
      <c r="C22" s="3">
        <v>0.95347222222222217</v>
      </c>
      <c r="D22" s="1">
        <f>(425+525+624)/3</f>
        <v>524.66666666666663</v>
      </c>
      <c r="E22" s="1">
        <v>8.3247</v>
      </c>
      <c r="F22" s="1">
        <v>34.109233333333336</v>
      </c>
      <c r="G22" s="1">
        <v>30.0002</v>
      </c>
      <c r="H22" s="1">
        <v>178.4468</v>
      </c>
    </row>
    <row r="23" spans="1:12">
      <c r="A23" s="1" t="s">
        <v>32</v>
      </c>
      <c r="B23" s="2">
        <v>41392</v>
      </c>
      <c r="C23" s="3">
        <v>0.95347222222222217</v>
      </c>
      <c r="D23" s="1">
        <f>(255+305+355)/3</f>
        <v>305</v>
      </c>
      <c r="E23" s="1">
        <v>13.267933333333332</v>
      </c>
      <c r="F23" s="1">
        <v>34.418499999999995</v>
      </c>
      <c r="G23" s="1">
        <v>30.0002</v>
      </c>
      <c r="H23" s="1">
        <v>178.4468</v>
      </c>
      <c r="I23" s="5">
        <v>5.8140926391779653</v>
      </c>
      <c r="J23" s="5">
        <v>0.2120550312933861</v>
      </c>
      <c r="K23" s="5">
        <v>3.3141838054423038</v>
      </c>
      <c r="L23" s="5">
        <v>0.32125739579814971</v>
      </c>
    </row>
    <row r="24" spans="1:12">
      <c r="A24" s="1" t="s">
        <v>33</v>
      </c>
      <c r="B24" s="2">
        <v>41392</v>
      </c>
      <c r="C24" s="3">
        <v>0.95347222222222217</v>
      </c>
      <c r="D24" s="1">
        <f>(105+155+205)/3</f>
        <v>155</v>
      </c>
      <c r="E24" s="1">
        <v>16.367366666666666</v>
      </c>
      <c r="F24" s="1">
        <v>34.630766666666666</v>
      </c>
      <c r="G24" s="1">
        <v>30.0002</v>
      </c>
      <c r="H24" s="1">
        <v>178.4468</v>
      </c>
      <c r="I24" s="5">
        <v>5.8622025704189475</v>
      </c>
      <c r="J24" s="5">
        <v>0.17213826568371199</v>
      </c>
      <c r="K24" s="5">
        <v>4.9946202278766725</v>
      </c>
      <c r="L24" s="5">
        <v>0.29518335178753713</v>
      </c>
    </row>
    <row r="25" spans="1:12">
      <c r="A25" s="1" t="s">
        <v>34</v>
      </c>
      <c r="B25" s="2">
        <v>41392</v>
      </c>
      <c r="C25" s="3">
        <v>0.95347222222222217</v>
      </c>
      <c r="D25" s="1">
        <f>(3+25+50+75)/4</f>
        <v>38.25</v>
      </c>
      <c r="E25" s="1">
        <v>18.661225000000002</v>
      </c>
      <c r="F25" s="1">
        <v>34.906549999999996</v>
      </c>
      <c r="G25" s="1">
        <v>30.0002</v>
      </c>
      <c r="H25" s="1">
        <v>178.4468</v>
      </c>
      <c r="I25" s="5">
        <v>4.5923960053529056</v>
      </c>
      <c r="J25" s="5">
        <v>0.12356873866260219</v>
      </c>
      <c r="K25" s="5">
        <v>3.1063519732862499</v>
      </c>
      <c r="L25" s="5">
        <v>0.16832226204288367</v>
      </c>
    </row>
    <row r="26" spans="1:12">
      <c r="A26" s="7" t="s">
        <v>35</v>
      </c>
      <c r="B26" s="2">
        <v>41393</v>
      </c>
      <c r="C26" s="3">
        <v>0.90138888888888891</v>
      </c>
      <c r="D26" s="1">
        <f>(635+535+435)/3</f>
        <v>535</v>
      </c>
      <c r="E26" s="1">
        <v>8.3187666666666669</v>
      </c>
      <c r="F26" s="1">
        <v>34.107866666666666</v>
      </c>
      <c r="G26" s="1">
        <v>30</v>
      </c>
      <c r="H26" s="1">
        <v>-177.2689</v>
      </c>
      <c r="I26" s="5">
        <v>1.615631155094353</v>
      </c>
      <c r="J26" s="5">
        <v>0.11436123904148075</v>
      </c>
      <c r="K26" s="5" t="s">
        <v>62</v>
      </c>
      <c r="L26" s="1" t="s">
        <v>62</v>
      </c>
    </row>
    <row r="27" spans="1:12">
      <c r="A27" s="7" t="s">
        <v>36</v>
      </c>
      <c r="B27" s="2">
        <v>41393</v>
      </c>
      <c r="C27" s="3">
        <v>0.90138888888888891</v>
      </c>
      <c r="D27" s="1">
        <f>(365+315+265)/3</f>
        <v>315</v>
      </c>
      <c r="E27" s="1">
        <v>13.052333333333335</v>
      </c>
      <c r="F27" s="1">
        <v>34.388733333333327</v>
      </c>
      <c r="G27" s="1">
        <v>30</v>
      </c>
      <c r="H27" s="1">
        <v>-177.2689</v>
      </c>
      <c r="I27" s="5">
        <v>4.7</v>
      </c>
      <c r="J27" s="5">
        <v>0.1</v>
      </c>
      <c r="K27" s="5">
        <v>2.7</v>
      </c>
      <c r="L27" s="5">
        <v>0.3</v>
      </c>
    </row>
    <row r="28" spans="1:12">
      <c r="A28" s="7" t="s">
        <v>37</v>
      </c>
      <c r="B28" s="2">
        <v>41393</v>
      </c>
      <c r="C28" s="3">
        <v>0.90138888888888891</v>
      </c>
      <c r="D28" s="1">
        <f>(215+165+115)/3</f>
        <v>165</v>
      </c>
      <c r="E28" s="1">
        <v>16.012933333333333</v>
      </c>
      <c r="F28" s="1">
        <v>34.578699999999998</v>
      </c>
      <c r="G28" s="1">
        <v>30</v>
      </c>
      <c r="H28" s="1">
        <v>-177.2689</v>
      </c>
      <c r="I28" s="5">
        <v>7.6</v>
      </c>
      <c r="J28" s="5">
        <v>0.2</v>
      </c>
      <c r="K28" s="5">
        <v>5.4</v>
      </c>
      <c r="L28" s="5">
        <v>0.3</v>
      </c>
    </row>
    <row r="29" spans="1:12">
      <c r="A29" s="7" t="s">
        <v>38</v>
      </c>
      <c r="B29" s="2">
        <v>41393</v>
      </c>
      <c r="C29" s="3">
        <v>0.90138888888888891</v>
      </c>
      <c r="D29" s="1">
        <f>(85+60+35+4)/4</f>
        <v>46</v>
      </c>
      <c r="E29" s="1">
        <v>18.441025000000003</v>
      </c>
      <c r="F29" s="1">
        <v>34.89085</v>
      </c>
      <c r="G29" s="1">
        <v>30</v>
      </c>
      <c r="H29" s="1">
        <v>-177.2689</v>
      </c>
      <c r="I29" s="5">
        <v>4.9747557895041394</v>
      </c>
      <c r="J29" s="5">
        <v>0.16318412299534699</v>
      </c>
      <c r="K29" s="5">
        <v>2.8067543498710834</v>
      </c>
      <c r="L29" s="5">
        <v>0.30986502596199156</v>
      </c>
    </row>
    <row r="30" spans="1:12">
      <c r="A30" s="1" t="s">
        <v>39</v>
      </c>
      <c r="B30" s="2">
        <v>41396</v>
      </c>
      <c r="C30" s="3">
        <v>0.83124999999999993</v>
      </c>
      <c r="D30" s="1">
        <f>(600+500+400)/3</f>
        <v>500</v>
      </c>
      <c r="E30" s="1">
        <v>8.4339333333333339</v>
      </c>
      <c r="F30" s="1">
        <v>34.093533333333333</v>
      </c>
      <c r="G30" s="1">
        <v>30.0001</v>
      </c>
      <c r="H30" s="1">
        <v>-168.6079</v>
      </c>
      <c r="I30" s="5">
        <v>1.4</v>
      </c>
      <c r="J30" s="5">
        <v>0.1</v>
      </c>
      <c r="K30" t="s">
        <v>62</v>
      </c>
      <c r="L30" t="s">
        <v>62</v>
      </c>
    </row>
    <row r="31" spans="1:12">
      <c r="A31" s="1" t="s">
        <v>40</v>
      </c>
      <c r="B31" s="2">
        <v>41396</v>
      </c>
      <c r="C31" s="3">
        <v>0.83124999999999993</v>
      </c>
      <c r="D31" s="1">
        <f>(350+300+250)/3</f>
        <v>300</v>
      </c>
      <c r="E31" s="1">
        <v>12.252266666666666</v>
      </c>
      <c r="F31" s="1">
        <v>34.312733333333334</v>
      </c>
      <c r="G31" s="1">
        <v>30.0001</v>
      </c>
      <c r="H31" s="1">
        <v>-168.6079</v>
      </c>
      <c r="I31" s="5">
        <v>1.8958644401316749</v>
      </c>
      <c r="J31" s="5">
        <v>0.101215903914641</v>
      </c>
      <c r="K31" s="1" t="s">
        <v>62</v>
      </c>
      <c r="L31" t="s">
        <v>62</v>
      </c>
    </row>
    <row r="32" spans="1:12">
      <c r="A32" s="1" t="s">
        <v>41</v>
      </c>
      <c r="B32" s="2">
        <v>41396</v>
      </c>
      <c r="C32" s="3">
        <v>0.83124999999999993</v>
      </c>
      <c r="D32" s="1">
        <f>(200+150+100)/3</f>
        <v>150</v>
      </c>
      <c r="E32" s="1">
        <v>15.695233333333334</v>
      </c>
      <c r="F32" s="1">
        <v>34.526033333333331</v>
      </c>
      <c r="G32" s="1">
        <v>30.0001</v>
      </c>
      <c r="H32" s="1">
        <v>-168.6079</v>
      </c>
      <c r="I32" s="5">
        <v>4.2740508243575555</v>
      </c>
      <c r="J32" s="5">
        <v>0.13650290595177753</v>
      </c>
      <c r="K32" s="5">
        <v>2.9</v>
      </c>
      <c r="L32" s="5">
        <v>0.22382487823731936</v>
      </c>
    </row>
    <row r="33" spans="1:12">
      <c r="A33" s="1" t="s">
        <v>42</v>
      </c>
      <c r="B33" s="2">
        <v>41396</v>
      </c>
      <c r="C33" s="3">
        <v>0.83124999999999993</v>
      </c>
      <c r="D33" s="1">
        <f>(75+50+25+3)/4</f>
        <v>38.25</v>
      </c>
      <c r="E33" s="1">
        <v>18.902675000000002</v>
      </c>
      <c r="F33" s="1">
        <v>34.886150000000001</v>
      </c>
      <c r="G33" s="1">
        <v>30.0001</v>
      </c>
      <c r="H33" s="1">
        <v>-168.6079</v>
      </c>
      <c r="I33" s="5">
        <v>3.5264525720561641</v>
      </c>
      <c r="J33" s="5">
        <v>0.10882120684055623</v>
      </c>
      <c r="K33" s="5">
        <v>2.4730522465387392</v>
      </c>
      <c r="L33" s="5">
        <v>0.65248962851030901</v>
      </c>
    </row>
    <row r="34" spans="1:12">
      <c r="A34" s="7" t="s">
        <v>43</v>
      </c>
      <c r="B34" s="2">
        <v>406650</v>
      </c>
      <c r="C34" s="3">
        <v>0.1875</v>
      </c>
      <c r="D34" s="1">
        <f>(635+535+435)/3</f>
        <v>535</v>
      </c>
      <c r="E34" s="1">
        <v>7.4732666666666674</v>
      </c>
      <c r="F34" s="1">
        <v>34.037599999999998</v>
      </c>
      <c r="G34" s="1">
        <v>29.999700000000001</v>
      </c>
      <c r="H34" s="1">
        <v>-160.59270000000001</v>
      </c>
      <c r="I34" s="6">
        <v>1.348357954028917</v>
      </c>
      <c r="J34" s="6">
        <v>0.12694630810826743</v>
      </c>
      <c r="K34">
        <v>0</v>
      </c>
      <c r="L34">
        <v>0</v>
      </c>
    </row>
    <row r="35" spans="1:12">
      <c r="A35" s="7" t="s">
        <v>44</v>
      </c>
      <c r="B35" s="2">
        <v>41408</v>
      </c>
      <c r="C35" s="3">
        <v>0.1875</v>
      </c>
      <c r="D35" s="1">
        <f>(365+315+265)/3</f>
        <v>315</v>
      </c>
      <c r="E35" s="1">
        <v>11.354433333333333</v>
      </c>
      <c r="F35" s="1">
        <v>34.249366666666667</v>
      </c>
      <c r="G35" s="1">
        <v>29.999700000000001</v>
      </c>
      <c r="H35" s="1">
        <v>-160.59270000000001</v>
      </c>
      <c r="I35" s="6">
        <v>2.2931118561387032</v>
      </c>
      <c r="J35" s="6">
        <v>0.10255107980673718</v>
      </c>
      <c r="K35">
        <v>0</v>
      </c>
      <c r="L35">
        <v>0</v>
      </c>
    </row>
    <row r="36" spans="1:12">
      <c r="A36" s="7" t="s">
        <v>45</v>
      </c>
      <c r="B36" s="2">
        <v>406650</v>
      </c>
      <c r="C36" s="3">
        <v>0.1875</v>
      </c>
      <c r="D36" s="1">
        <f>(215+165+115)/3</f>
        <v>165</v>
      </c>
      <c r="E36" s="1">
        <v>14.325233333333335</v>
      </c>
      <c r="F36" s="1">
        <v>34.351566666666663</v>
      </c>
      <c r="G36" s="1">
        <v>29.999700000000001</v>
      </c>
      <c r="H36" s="1">
        <v>-160.59270000000001</v>
      </c>
      <c r="I36" s="6">
        <v>4.9069365541060428</v>
      </c>
      <c r="J36" s="6">
        <v>0.13740824261847132</v>
      </c>
      <c r="K36" s="6">
        <v>3.1437658423225208</v>
      </c>
      <c r="L36" s="6">
        <v>0.18682447848645301</v>
      </c>
    </row>
    <row r="37" spans="1:12">
      <c r="A37" s="7" t="s">
        <v>46</v>
      </c>
      <c r="B37" s="2">
        <v>41408</v>
      </c>
      <c r="C37" s="3">
        <v>0.1875</v>
      </c>
      <c r="D37" s="1">
        <f>(85+60+35+3)/4</f>
        <v>45.75</v>
      </c>
      <c r="E37" s="1">
        <v>18.094149999999999</v>
      </c>
      <c r="F37" s="1">
        <v>34.539774999999999</v>
      </c>
      <c r="G37" s="1">
        <v>29.999700000000001</v>
      </c>
      <c r="H37" s="1">
        <v>-160.59270000000001</v>
      </c>
      <c r="I37" s="6">
        <v>4.5934114753651896</v>
      </c>
      <c r="J37" s="6">
        <v>0.12608391559675877</v>
      </c>
      <c r="K37" s="6">
        <v>2.7377092139478503</v>
      </c>
      <c r="L37" s="6">
        <v>0.16496882361329779</v>
      </c>
    </row>
    <row r="38" spans="1:12">
      <c r="A38" s="1" t="s">
        <v>47</v>
      </c>
      <c r="B38" s="2">
        <v>41411</v>
      </c>
      <c r="C38" s="3">
        <v>0.4694444444444445</v>
      </c>
      <c r="D38" s="1">
        <f>(600+500+400)/3</f>
        <v>500</v>
      </c>
      <c r="E38" s="1">
        <v>7.6421666666666672</v>
      </c>
      <c r="F38" s="1">
        <v>34.037266666666667</v>
      </c>
      <c r="G38" s="1">
        <v>30.0001</v>
      </c>
      <c r="H38" s="1">
        <v>-152</v>
      </c>
      <c r="I38" s="6">
        <v>1.493785468784353</v>
      </c>
      <c r="J38" s="6">
        <v>7.9749819278778694E-2</v>
      </c>
      <c r="K38" t="s">
        <v>62</v>
      </c>
      <c r="L38" t="s">
        <v>62</v>
      </c>
    </row>
    <row r="39" spans="1:12">
      <c r="A39" s="1" t="s">
        <v>48</v>
      </c>
      <c r="B39" s="2">
        <v>41411</v>
      </c>
      <c r="C39" s="3">
        <v>0.4694444444444445</v>
      </c>
      <c r="D39" s="1">
        <f>(350+300+250)/3</f>
        <v>300</v>
      </c>
      <c r="E39" s="1">
        <v>11.516733333333335</v>
      </c>
      <c r="F39" s="1">
        <v>34.186366666666665</v>
      </c>
      <c r="G39" s="1">
        <v>30.0001</v>
      </c>
      <c r="H39" s="1">
        <v>-152</v>
      </c>
      <c r="I39" s="6">
        <v>1.4956862686379726</v>
      </c>
      <c r="J39" s="6">
        <v>0.12566043590852438</v>
      </c>
      <c r="K39" t="s">
        <v>62</v>
      </c>
      <c r="L39" t="s">
        <v>62</v>
      </c>
    </row>
    <row r="40" spans="1:12">
      <c r="A40" s="1" t="s">
        <v>49</v>
      </c>
      <c r="B40" s="2">
        <v>41411</v>
      </c>
      <c r="C40" s="3">
        <v>0.4694444444444445</v>
      </c>
      <c r="D40" s="1">
        <f>(200+150+100)/3</f>
        <v>150</v>
      </c>
      <c r="E40" s="1">
        <v>17.536300000000001</v>
      </c>
      <c r="F40" s="1">
        <v>34.795033333333329</v>
      </c>
      <c r="G40" s="1">
        <v>30.0001</v>
      </c>
      <c r="H40" s="1">
        <v>-152</v>
      </c>
      <c r="I40" s="6">
        <v>2.3466073138767407</v>
      </c>
      <c r="J40" s="6">
        <v>0.1515327010254407</v>
      </c>
      <c r="K40" t="s">
        <v>62</v>
      </c>
      <c r="L40" t="s">
        <v>62</v>
      </c>
    </row>
    <row r="41" spans="1:12">
      <c r="A41" s="1" t="s">
        <v>50</v>
      </c>
      <c r="B41" s="2">
        <v>41411</v>
      </c>
      <c r="C41" s="3">
        <v>0.4694444444444445</v>
      </c>
      <c r="D41" s="1">
        <f>(75+50+25+3)/4</f>
        <v>38.25</v>
      </c>
      <c r="E41" s="1">
        <v>20.244599999999998</v>
      </c>
      <c r="F41" s="1">
        <v>35.043400000000005</v>
      </c>
      <c r="G41" s="1">
        <v>30.0001</v>
      </c>
      <c r="H41" s="1">
        <v>-152</v>
      </c>
      <c r="I41" s="6">
        <v>2.041287480631051</v>
      </c>
      <c r="J41" s="6">
        <v>0.1423384944635849</v>
      </c>
      <c r="K41" t="s">
        <v>62</v>
      </c>
      <c r="L41" t="s">
        <v>62</v>
      </c>
    </row>
    <row r="42" spans="1:12">
      <c r="A42" s="7" t="s">
        <v>51</v>
      </c>
      <c r="B42" s="2">
        <v>41415</v>
      </c>
      <c r="C42" s="3">
        <v>0.52083333333333337</v>
      </c>
      <c r="D42" s="1">
        <f>(565+465+385)/3</f>
        <v>471.66666666666669</v>
      </c>
      <c r="E42" s="1">
        <v>7.0167333333333337</v>
      </c>
      <c r="F42" s="1">
        <v>34.000300000000003</v>
      </c>
      <c r="G42" s="1">
        <v>30</v>
      </c>
      <c r="H42" s="1">
        <v>-142.58189999999999</v>
      </c>
      <c r="I42" s="6">
        <v>1.8363353702160818</v>
      </c>
      <c r="J42" s="6">
        <v>0.11718582474078042</v>
      </c>
      <c r="K42" t="s">
        <v>62</v>
      </c>
      <c r="L42" t="s">
        <v>62</v>
      </c>
    </row>
    <row r="43" spans="1:12">
      <c r="A43" s="7" t="s">
        <v>52</v>
      </c>
      <c r="B43" s="2">
        <v>41415</v>
      </c>
      <c r="C43" s="3">
        <v>0.52083333333333337</v>
      </c>
      <c r="D43" s="1">
        <f>(335+285+235)/3</f>
        <v>285</v>
      </c>
      <c r="E43" s="1">
        <v>10.7883</v>
      </c>
      <c r="F43" s="1">
        <v>34.092533333333336</v>
      </c>
      <c r="G43" s="1">
        <v>30</v>
      </c>
      <c r="H43" s="1">
        <v>-142.58189999999999</v>
      </c>
      <c r="I43" s="6">
        <v>1.5816488206934753</v>
      </c>
      <c r="J43" s="6">
        <v>0.10968207152499185</v>
      </c>
      <c r="K43" t="s">
        <v>62</v>
      </c>
      <c r="L43" t="s">
        <v>62</v>
      </c>
    </row>
    <row r="44" spans="1:12">
      <c r="A44" s="7" t="s">
        <v>53</v>
      </c>
      <c r="B44" s="2">
        <v>41415</v>
      </c>
      <c r="C44" s="3">
        <v>0.52083333333333337</v>
      </c>
      <c r="D44" s="1">
        <f>(185+135+90)/3</f>
        <v>136.66666666666666</v>
      </c>
      <c r="E44" s="1">
        <v>16.730599999999999</v>
      </c>
      <c r="F44" s="1">
        <v>34.570266666666669</v>
      </c>
      <c r="G44" s="1">
        <v>30</v>
      </c>
      <c r="H44" s="1">
        <v>-142.58189999999999</v>
      </c>
      <c r="I44" s="6">
        <v>1.7269575052506527</v>
      </c>
      <c r="J44" s="6">
        <v>0.11975874425049286</v>
      </c>
      <c r="K44" t="s">
        <v>62</v>
      </c>
      <c r="L44" t="s">
        <v>62</v>
      </c>
    </row>
    <row r="45" spans="1:12">
      <c r="A45" s="7" t="s">
        <v>54</v>
      </c>
      <c r="B45" s="2">
        <v>41415</v>
      </c>
      <c r="C45" s="3">
        <v>0.52083333333333337</v>
      </c>
      <c r="D45" s="1">
        <f>(65+40+20+3)/4</f>
        <v>32</v>
      </c>
      <c r="E45" s="1">
        <v>19.817675000000001</v>
      </c>
      <c r="F45" s="1">
        <v>34.865224999999995</v>
      </c>
      <c r="G45" s="1">
        <v>30</v>
      </c>
      <c r="H45" s="1">
        <v>-142.58189999999999</v>
      </c>
      <c r="I45" s="6">
        <v>1.9616800773419258</v>
      </c>
      <c r="J45" s="6">
        <v>0.15853106089250352</v>
      </c>
      <c r="K45" t="s">
        <v>62</v>
      </c>
      <c r="L45" t="s">
        <v>62</v>
      </c>
    </row>
    <row r="46" spans="1:12">
      <c r="A46" s="1" t="s">
        <v>55</v>
      </c>
      <c r="B46" s="2">
        <v>41419</v>
      </c>
      <c r="C46" s="3">
        <v>0.29791666666666666</v>
      </c>
      <c r="D46" s="1">
        <f>(465+385+335)/3</f>
        <v>395</v>
      </c>
      <c r="E46" s="1">
        <v>7.1151999999999989</v>
      </c>
      <c r="F46" s="1">
        <v>34.000666666666667</v>
      </c>
      <c r="G46" s="1">
        <v>29.9998</v>
      </c>
      <c r="H46" s="1">
        <v>-133.3647</v>
      </c>
      <c r="I46" s="6">
        <v>1.4</v>
      </c>
      <c r="J46" s="6">
        <v>0.1</v>
      </c>
      <c r="K46" t="s">
        <v>62</v>
      </c>
      <c r="L46" t="s">
        <v>62</v>
      </c>
    </row>
    <row r="47" spans="1:12">
      <c r="A47" s="1" t="s">
        <v>56</v>
      </c>
      <c r="B47" s="2">
        <v>41419</v>
      </c>
      <c r="C47" s="3">
        <v>0.29791666666666666</v>
      </c>
      <c r="D47" s="1">
        <f>(285+235+185)/3</f>
        <v>235</v>
      </c>
      <c r="E47" s="1">
        <v>10.241066666666667</v>
      </c>
      <c r="F47" s="1">
        <v>33.831066666666665</v>
      </c>
      <c r="G47" s="1">
        <v>29.9998</v>
      </c>
      <c r="H47" s="1">
        <v>-133.3647</v>
      </c>
      <c r="I47" s="6">
        <v>1.7</v>
      </c>
      <c r="J47" s="6">
        <v>0.1</v>
      </c>
      <c r="K47" t="s">
        <v>62</v>
      </c>
      <c r="L47" t="s">
        <v>62</v>
      </c>
    </row>
    <row r="48" spans="1:12">
      <c r="A48" s="1" t="s">
        <v>57</v>
      </c>
      <c r="B48" s="2">
        <v>41419</v>
      </c>
      <c r="C48" s="3">
        <v>0.29791666666666666</v>
      </c>
      <c r="D48" s="1">
        <f>(135+90+65)/3</f>
        <v>96.666666666666671</v>
      </c>
      <c r="E48" s="1">
        <v>16.589133333333333</v>
      </c>
      <c r="F48" s="1">
        <v>34.157499999999999</v>
      </c>
      <c r="G48" s="1">
        <v>29.9998</v>
      </c>
      <c r="H48" s="1">
        <v>-133.3647</v>
      </c>
      <c r="I48" s="6">
        <v>1.7342239913015001</v>
      </c>
      <c r="J48" s="6">
        <v>0.12275574396751425</v>
      </c>
      <c r="K48" t="s">
        <v>62</v>
      </c>
      <c r="L48" t="s">
        <v>62</v>
      </c>
    </row>
    <row r="49" spans="1:12">
      <c r="A49" s="1" t="s">
        <v>58</v>
      </c>
      <c r="B49" s="2">
        <v>41419</v>
      </c>
      <c r="C49" s="3">
        <v>0.29791666666666666</v>
      </c>
      <c r="D49" s="1">
        <f>(40+20+3)/3</f>
        <v>21</v>
      </c>
      <c r="E49" s="1">
        <v>17.480533333333334</v>
      </c>
      <c r="F49" s="1">
        <v>33.9495</v>
      </c>
      <c r="G49" s="1">
        <v>29.9998</v>
      </c>
      <c r="H49" s="1">
        <v>-133.3647</v>
      </c>
      <c r="I49" s="6">
        <v>1.6894831849593257</v>
      </c>
      <c r="J49" s="6">
        <v>0.1301599600019166</v>
      </c>
      <c r="K49" t="s">
        <v>62</v>
      </c>
      <c r="L49" t="s">
        <v>62</v>
      </c>
    </row>
    <row r="50" spans="1:12">
      <c r="A50" s="7" t="s">
        <v>59</v>
      </c>
      <c r="B50" s="2">
        <v>41424</v>
      </c>
      <c r="C50" s="3">
        <v>0.2902777777777778</v>
      </c>
      <c r="D50" s="1">
        <f>(450+400+350+300)/4</f>
        <v>375</v>
      </c>
      <c r="E50" s="1">
        <v>6.8447000000000005</v>
      </c>
      <c r="F50" s="1">
        <v>34.149625</v>
      </c>
      <c r="G50" s="1">
        <v>31.279299999999999</v>
      </c>
      <c r="H50" s="1">
        <v>-121.2663</v>
      </c>
      <c r="I50" s="6">
        <v>0.92051541377922552</v>
      </c>
      <c r="J50" s="6">
        <v>9.9386723903198318E-2</v>
      </c>
      <c r="K50" t="s">
        <v>62</v>
      </c>
      <c r="L50" t="s">
        <v>62</v>
      </c>
    </row>
    <row r="51" spans="1:12">
      <c r="A51" s="7" t="s">
        <v>60</v>
      </c>
      <c r="B51" s="2">
        <v>41424</v>
      </c>
      <c r="C51" s="3">
        <v>0.2902777777777778</v>
      </c>
      <c r="D51" s="1">
        <f>(250+200+150+100)/4</f>
        <v>175</v>
      </c>
      <c r="E51" s="1">
        <v>9.2871250000000014</v>
      </c>
      <c r="F51" s="1">
        <v>33.752274999999997</v>
      </c>
      <c r="G51" s="1">
        <v>31.279299999999999</v>
      </c>
      <c r="H51" s="1">
        <v>-121.2663</v>
      </c>
      <c r="I51" s="6">
        <v>1.3488095334676635</v>
      </c>
      <c r="J51" s="6">
        <v>6.4700131206124764E-2</v>
      </c>
      <c r="K51" t="s">
        <v>62</v>
      </c>
      <c r="L51" t="s">
        <v>62</v>
      </c>
    </row>
    <row r="52" spans="1:12">
      <c r="A52" s="7" t="s">
        <v>61</v>
      </c>
      <c r="B52" s="2">
        <v>41424</v>
      </c>
      <c r="C52" s="3">
        <v>0.2902777777777778</v>
      </c>
      <c r="D52" s="1">
        <f>(75+50+25+2)/4</f>
        <v>38</v>
      </c>
      <c r="E52" s="1">
        <v>15.024575</v>
      </c>
      <c r="F52" s="1">
        <v>33.366749999999996</v>
      </c>
      <c r="G52" s="1">
        <v>31.279299999999999</v>
      </c>
      <c r="H52" s="1">
        <v>-121.2663</v>
      </c>
      <c r="I52" s="6">
        <v>1.746635464692742</v>
      </c>
      <c r="J52" s="6">
        <v>8.7610789195454897E-2</v>
      </c>
      <c r="K52" t="s">
        <v>62</v>
      </c>
      <c r="L52" t="s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Sachiko Yoshida</dc:creator>
  <cp:lastModifiedBy>Sachiko Yoshida</cp:lastModifiedBy>
  <dcterms:created xsi:type="dcterms:W3CDTF">2013-12-30T19:08:18Z</dcterms:created>
  <dcterms:modified xsi:type="dcterms:W3CDTF">2014-03-10T14:29:09Z</dcterms:modified>
</cp:coreProperties>
</file>